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lm\Downloads\"/>
    </mc:Choice>
  </mc:AlternateContent>
  <xr:revisionPtr revIDLastSave="0" documentId="13_ncr:1_{B6612553-25A9-4B13-AF64-B9DC79FC2E02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Registration 1A" sheetId="1" r:id="rId1"/>
    <sheet name="Registration 1B" sheetId="2" r:id="rId2"/>
    <sheet name="Registration 2A" sheetId="3" r:id="rId3"/>
    <sheet name="Registration 2B" sheetId="4" r:id="rId4"/>
    <sheet name="Registration 3A" sheetId="5" r:id="rId5"/>
    <sheet name="Registration 3B" sheetId="6" r:id="rId6"/>
    <sheet name="Assessments 1A" sheetId="7" r:id="rId7"/>
    <sheet name="Assessment 1B" sheetId="8" r:id="rId8"/>
    <sheet name="Assessment 2A" sheetId="9" r:id="rId9"/>
    <sheet name="Assessment 2B" sheetId="10" r:id="rId10"/>
    <sheet name="Assessment 3A" sheetId="11" r:id="rId11"/>
    <sheet name="Assessment 3B" sheetId="12" r:id="rId12"/>
    <sheet name="Students Avg" sheetId="13" r:id="rId13"/>
    <sheet name="Top 10 - Form 1" sheetId="14" r:id="rId14"/>
    <sheet name="Top 10 - Form 2" sheetId="15" r:id="rId15"/>
    <sheet name="Top 10 - Form 3" sheetId="16" r:id="rId16"/>
    <sheet name="Top Ones" sheetId="17" r:id="rId17"/>
    <sheet name="Bottom Students" sheetId="18" r:id="rId18"/>
    <sheet name="Class Avg" sheetId="19" r:id="rId19"/>
    <sheet name="Teachers Performance" sheetId="20" r:id="rId20"/>
    <sheet name="Mr. Basimane" sheetId="21" r:id="rId21"/>
    <sheet name="Mr. Leteane" sheetId="22" r:id="rId22"/>
    <sheet name="Mr. Mmusi" sheetId="23" r:id="rId23"/>
    <sheet name="Mr. Nthoiwa" sheetId="24" r:id="rId24"/>
    <sheet name="Mr. Radithupa" sheetId="25" r:id="rId25"/>
    <sheet name="Mr. Sebina" sheetId="26" r:id="rId26"/>
    <sheet name="Mr. Segwabe" sheetId="27" r:id="rId27"/>
    <sheet name="Mr. Seretse" sheetId="28" r:id="rId28"/>
    <sheet name="Mr. Tumagole" sheetId="29" r:id="rId29"/>
    <sheet name="Mrs. Chele" sheetId="30" r:id="rId30"/>
    <sheet name="Mrs. Kgosi" sheetId="31" r:id="rId31"/>
    <sheet name="Mrs. Modise" sheetId="32" r:id="rId32"/>
    <sheet name="Mrs. Ramotswe" sheetId="33" r:id="rId33"/>
    <sheet name="Ms. Balopi" sheetId="34" r:id="rId34"/>
    <sheet name="Ms. Diseko" sheetId="35" r:id="rId35"/>
    <sheet name="Ms. Keitshokile" sheetId="36" r:id="rId36"/>
    <sheet name="Ms. Kesamang" sheetId="37" r:id="rId37"/>
    <sheet name="Ms. Mmolawa" sheetId="38" r:id="rId38"/>
    <sheet name="Ms. Moeng" sheetId="39" r:id="rId39"/>
    <sheet name="Ms. Mothibi" sheetId="40" r:id="rId40"/>
    <sheet name="Ms. Pheko" sheetId="41" r:id="rId41"/>
    <sheet name="Ms. Phiri" sheetId="42" r:id="rId42"/>
    <sheet name="Ms. Rakgoathe" sheetId="43" r:id="rId43"/>
    <sheet name="Ms. Tau" sheetId="44" r:id="rId44"/>
    <sheet name="Boarders" sheetId="45" r:id="rId45"/>
    <sheet name="Day Scholars" sheetId="46" r:id="rId4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6" i="7" l="1"/>
  <c r="U878" i="46"/>
  <c r="W878" i="46" s="1"/>
  <c r="O878" i="46"/>
  <c r="Q878" i="46" s="1"/>
  <c r="I878" i="46"/>
  <c r="K878" i="46" s="1"/>
  <c r="W877" i="46"/>
  <c r="V877" i="46"/>
  <c r="U877" i="46"/>
  <c r="Q877" i="46"/>
  <c r="O877" i="46"/>
  <c r="P877" i="46" s="1"/>
  <c r="I877" i="46"/>
  <c r="U876" i="46"/>
  <c r="V876" i="46" s="1"/>
  <c r="P876" i="46"/>
  <c r="O876" i="46"/>
  <c r="Q876" i="46" s="1"/>
  <c r="I876" i="46"/>
  <c r="V875" i="46"/>
  <c r="U875" i="46"/>
  <c r="W875" i="46" s="1"/>
  <c r="Q875" i="46"/>
  <c r="P875" i="46"/>
  <c r="O875" i="46"/>
  <c r="K875" i="46"/>
  <c r="J875" i="46"/>
  <c r="I875" i="46"/>
  <c r="W874" i="46"/>
  <c r="U874" i="46"/>
  <c r="V874" i="46" s="1"/>
  <c r="O874" i="46"/>
  <c r="P874" i="46" s="1"/>
  <c r="I874" i="46"/>
  <c r="U873" i="46"/>
  <c r="P873" i="46"/>
  <c r="O873" i="46"/>
  <c r="Q873" i="46" s="1"/>
  <c r="J873" i="46"/>
  <c r="I873" i="46"/>
  <c r="K873" i="46" s="1"/>
  <c r="W872" i="46"/>
  <c r="V872" i="46"/>
  <c r="U872" i="46"/>
  <c r="Q872" i="46"/>
  <c r="P872" i="46"/>
  <c r="O872" i="46"/>
  <c r="I872" i="46"/>
  <c r="J872" i="46" s="1"/>
  <c r="U871" i="46"/>
  <c r="O871" i="46"/>
  <c r="J871" i="46"/>
  <c r="I871" i="46"/>
  <c r="K871" i="46" s="1"/>
  <c r="U870" i="46"/>
  <c r="W870" i="46" s="1"/>
  <c r="P870" i="46"/>
  <c r="O870" i="46"/>
  <c r="Q870" i="46" s="1"/>
  <c r="K870" i="46"/>
  <c r="J870" i="46"/>
  <c r="I870" i="46"/>
  <c r="W869" i="46"/>
  <c r="V869" i="46"/>
  <c r="U869" i="46"/>
  <c r="O869" i="46"/>
  <c r="I869" i="46"/>
  <c r="W868" i="46"/>
  <c r="U868" i="46"/>
  <c r="V868" i="46" s="1"/>
  <c r="O868" i="46"/>
  <c r="Q868" i="46" s="1"/>
  <c r="I868" i="46"/>
  <c r="V867" i="46"/>
  <c r="U867" i="46"/>
  <c r="W867" i="46" s="1"/>
  <c r="Q867" i="46"/>
  <c r="P867" i="46"/>
  <c r="O867" i="46"/>
  <c r="K867" i="46"/>
  <c r="J867" i="46"/>
  <c r="I867" i="46"/>
  <c r="U866" i="46"/>
  <c r="Q866" i="46"/>
  <c r="O866" i="46"/>
  <c r="P866" i="46" s="1"/>
  <c r="I866" i="46"/>
  <c r="J866" i="46" s="1"/>
  <c r="U865" i="46"/>
  <c r="O865" i="46"/>
  <c r="J865" i="46"/>
  <c r="I865" i="46"/>
  <c r="K865" i="46" s="1"/>
  <c r="W864" i="46"/>
  <c r="V864" i="46"/>
  <c r="U864" i="46"/>
  <c r="Q864" i="46"/>
  <c r="P864" i="46"/>
  <c r="O864" i="46"/>
  <c r="K864" i="46"/>
  <c r="I864" i="46"/>
  <c r="J864" i="46" s="1"/>
  <c r="U863" i="46"/>
  <c r="V863" i="46" s="1"/>
  <c r="O863" i="46"/>
  <c r="I863" i="46"/>
  <c r="V862" i="46"/>
  <c r="U862" i="46"/>
  <c r="W862" i="46" s="1"/>
  <c r="P862" i="46"/>
  <c r="O862" i="46"/>
  <c r="Q862" i="46" s="1"/>
  <c r="K862" i="46"/>
  <c r="J862" i="46"/>
  <c r="I862" i="46"/>
  <c r="W861" i="46"/>
  <c r="V861" i="46"/>
  <c r="U861" i="46"/>
  <c r="O861" i="46"/>
  <c r="P861" i="46" s="1"/>
  <c r="I861" i="46"/>
  <c r="U860" i="46"/>
  <c r="P860" i="46"/>
  <c r="O860" i="46"/>
  <c r="Q860" i="46" s="1"/>
  <c r="I860" i="46"/>
  <c r="K860" i="46" s="1"/>
  <c r="V859" i="46"/>
  <c r="U859" i="46"/>
  <c r="W859" i="46" s="1"/>
  <c r="Q859" i="46"/>
  <c r="P859" i="46"/>
  <c r="O859" i="46"/>
  <c r="K859" i="46"/>
  <c r="J859" i="46"/>
  <c r="I859" i="46"/>
  <c r="U858" i="46"/>
  <c r="O858" i="46"/>
  <c r="K858" i="46"/>
  <c r="I858" i="46"/>
  <c r="J858" i="46" s="1"/>
  <c r="U857" i="46"/>
  <c r="W857" i="46" s="1"/>
  <c r="O857" i="46"/>
  <c r="J857" i="46"/>
  <c r="I857" i="46"/>
  <c r="K857" i="46" s="1"/>
  <c r="W856" i="46"/>
  <c r="V856" i="46"/>
  <c r="U856" i="46"/>
  <c r="Q856" i="46"/>
  <c r="P856" i="46"/>
  <c r="O856" i="46"/>
  <c r="I856" i="46"/>
  <c r="W855" i="46"/>
  <c r="U855" i="46"/>
  <c r="V855" i="46" s="1"/>
  <c r="O855" i="46"/>
  <c r="P855" i="46" s="1"/>
  <c r="I855" i="46"/>
  <c r="U854" i="46"/>
  <c r="P854" i="46"/>
  <c r="O854" i="46"/>
  <c r="Q854" i="46" s="1"/>
  <c r="K854" i="46"/>
  <c r="J854" i="46"/>
  <c r="I854" i="46"/>
  <c r="W853" i="46"/>
  <c r="V853" i="46"/>
  <c r="U853" i="46"/>
  <c r="Q853" i="46"/>
  <c r="O853" i="46"/>
  <c r="P853" i="46" s="1"/>
  <c r="I853" i="46"/>
  <c r="J853" i="46" s="1"/>
  <c r="U852" i="46"/>
  <c r="O852" i="46"/>
  <c r="J852" i="46"/>
  <c r="I852" i="46"/>
  <c r="K852" i="46" s="1"/>
  <c r="V851" i="46"/>
  <c r="U851" i="46"/>
  <c r="W851" i="46" s="1"/>
  <c r="Q851" i="46"/>
  <c r="P851" i="46"/>
  <c r="O851" i="46"/>
  <c r="K851" i="46"/>
  <c r="J851" i="46"/>
  <c r="I851" i="46"/>
  <c r="U850" i="46"/>
  <c r="V850" i="46" s="1"/>
  <c r="O850" i="46"/>
  <c r="I850" i="46"/>
  <c r="V849" i="46"/>
  <c r="U849" i="46"/>
  <c r="W849" i="46" s="1"/>
  <c r="O849" i="46"/>
  <c r="Q849" i="46" s="1"/>
  <c r="K849" i="46"/>
  <c r="J849" i="46"/>
  <c r="I849" i="46"/>
  <c r="W848" i="46"/>
  <c r="V848" i="46"/>
  <c r="U848" i="46"/>
  <c r="P848" i="46"/>
  <c r="O848" i="46"/>
  <c r="Q848" i="46" s="1"/>
  <c r="K848" i="46"/>
  <c r="I848" i="46"/>
  <c r="J848" i="46" s="1"/>
  <c r="W847" i="46"/>
  <c r="U847" i="46"/>
  <c r="V847" i="46" s="1"/>
  <c r="O847" i="46"/>
  <c r="Q847" i="46" s="1"/>
  <c r="I847" i="46"/>
  <c r="U846" i="46"/>
  <c r="Q846" i="46"/>
  <c r="P846" i="46"/>
  <c r="O846" i="46"/>
  <c r="K846" i="46"/>
  <c r="J846" i="46"/>
  <c r="I846" i="46"/>
  <c r="U845" i="46"/>
  <c r="W845" i="46" s="1"/>
  <c r="Q845" i="46"/>
  <c r="O845" i="46"/>
  <c r="P845" i="46" s="1"/>
  <c r="K845" i="46"/>
  <c r="I845" i="46"/>
  <c r="J845" i="46" s="1"/>
  <c r="W844" i="46"/>
  <c r="U844" i="46"/>
  <c r="V844" i="46" s="1"/>
  <c r="P844" i="46"/>
  <c r="O844" i="46"/>
  <c r="Q844" i="46" s="1"/>
  <c r="I844" i="46"/>
  <c r="K844" i="46" s="1"/>
  <c r="W843" i="46"/>
  <c r="V843" i="46"/>
  <c r="U843" i="46"/>
  <c r="Q843" i="46"/>
  <c r="P843" i="46"/>
  <c r="O843" i="46"/>
  <c r="J843" i="46"/>
  <c r="I843" i="46"/>
  <c r="K843" i="46" s="1"/>
  <c r="W842" i="46"/>
  <c r="U842" i="46"/>
  <c r="V842" i="46" s="1"/>
  <c r="O842" i="46"/>
  <c r="I842" i="46"/>
  <c r="K842" i="46" s="1"/>
  <c r="U841" i="46"/>
  <c r="O841" i="46"/>
  <c r="K841" i="46"/>
  <c r="J841" i="46"/>
  <c r="I841" i="46"/>
  <c r="W840" i="46"/>
  <c r="V840" i="46"/>
  <c r="U840" i="46"/>
  <c r="O840" i="46"/>
  <c r="Q840" i="46" s="1"/>
  <c r="K840" i="46"/>
  <c r="I840" i="46"/>
  <c r="J840" i="46" s="1"/>
  <c r="W839" i="46"/>
  <c r="U839" i="46"/>
  <c r="V839" i="46" s="1"/>
  <c r="Q839" i="46"/>
  <c r="O839" i="46"/>
  <c r="P839" i="46" s="1"/>
  <c r="J839" i="46"/>
  <c r="I839" i="46"/>
  <c r="K839" i="46" s="1"/>
  <c r="U838" i="46"/>
  <c r="W838" i="46" s="1"/>
  <c r="Q838" i="46"/>
  <c r="P838" i="46"/>
  <c r="O838" i="46"/>
  <c r="K838" i="46"/>
  <c r="J838" i="46"/>
  <c r="I838" i="46"/>
  <c r="V837" i="46"/>
  <c r="U837" i="46"/>
  <c r="W837" i="46" s="1"/>
  <c r="Q837" i="46"/>
  <c r="O837" i="46"/>
  <c r="P837" i="46" s="1"/>
  <c r="K837" i="46"/>
  <c r="I837" i="46"/>
  <c r="J837" i="46" s="1"/>
  <c r="U836" i="46"/>
  <c r="W836" i="46" s="1"/>
  <c r="O836" i="46"/>
  <c r="I836" i="46"/>
  <c r="W835" i="46"/>
  <c r="V835" i="46"/>
  <c r="U835" i="46"/>
  <c r="Q835" i="46"/>
  <c r="P835" i="46"/>
  <c r="O835" i="46"/>
  <c r="I835" i="46"/>
  <c r="K835" i="46" s="1"/>
  <c r="W834" i="46"/>
  <c r="U834" i="46"/>
  <c r="V834" i="46" s="1"/>
  <c r="Q834" i="46"/>
  <c r="O834" i="46"/>
  <c r="P834" i="46" s="1"/>
  <c r="K834" i="46"/>
  <c r="I834" i="46"/>
  <c r="J834" i="46" s="1"/>
  <c r="V833" i="46"/>
  <c r="U833" i="46"/>
  <c r="W833" i="46" s="1"/>
  <c r="O833" i="46"/>
  <c r="Q833" i="46" s="1"/>
  <c r="K833" i="46"/>
  <c r="J833" i="46"/>
  <c r="I833" i="46"/>
  <c r="W832" i="46"/>
  <c r="V832" i="46"/>
  <c r="U832" i="46"/>
  <c r="P832" i="46"/>
  <c r="O832" i="46"/>
  <c r="Q832" i="46" s="1"/>
  <c r="K832" i="46"/>
  <c r="I832" i="46"/>
  <c r="J832" i="46" s="1"/>
  <c r="U831" i="46"/>
  <c r="O831" i="46"/>
  <c r="Q831" i="46" s="1"/>
  <c r="I831" i="46"/>
  <c r="U830" i="46"/>
  <c r="Q830" i="46"/>
  <c r="P830" i="46"/>
  <c r="O830" i="46"/>
  <c r="K830" i="46"/>
  <c r="J830" i="46"/>
  <c r="I830" i="46"/>
  <c r="U829" i="46"/>
  <c r="W829" i="46" s="1"/>
  <c r="Q829" i="46"/>
  <c r="O829" i="46"/>
  <c r="P829" i="46" s="1"/>
  <c r="K829" i="46"/>
  <c r="I829" i="46"/>
  <c r="J829" i="46" s="1"/>
  <c r="W828" i="46"/>
  <c r="U828" i="46"/>
  <c r="V828" i="46" s="1"/>
  <c r="P828" i="46"/>
  <c r="O828" i="46"/>
  <c r="Q828" i="46" s="1"/>
  <c r="I828" i="46"/>
  <c r="K828" i="46" s="1"/>
  <c r="W827" i="46"/>
  <c r="V827" i="46"/>
  <c r="U827" i="46"/>
  <c r="Q827" i="46"/>
  <c r="P827" i="46"/>
  <c r="O827" i="46"/>
  <c r="J827" i="46"/>
  <c r="I827" i="46"/>
  <c r="K827" i="46" s="1"/>
  <c r="W826" i="46"/>
  <c r="U826" i="46"/>
  <c r="V826" i="46" s="1"/>
  <c r="O826" i="46"/>
  <c r="P826" i="46" s="1"/>
  <c r="I826" i="46"/>
  <c r="K826" i="46" s="1"/>
  <c r="U825" i="46"/>
  <c r="O825" i="46"/>
  <c r="K825" i="46"/>
  <c r="J825" i="46"/>
  <c r="I825" i="46"/>
  <c r="W824" i="46"/>
  <c r="V824" i="46"/>
  <c r="U824" i="46"/>
  <c r="O824" i="46"/>
  <c r="Q824" i="46" s="1"/>
  <c r="K824" i="46"/>
  <c r="I824" i="46"/>
  <c r="J824" i="46" s="1"/>
  <c r="W823" i="46"/>
  <c r="U823" i="46"/>
  <c r="V823" i="46" s="1"/>
  <c r="Q823" i="46"/>
  <c r="O823" i="46"/>
  <c r="P823" i="46" s="1"/>
  <c r="J823" i="46"/>
  <c r="I823" i="46"/>
  <c r="K823" i="46" s="1"/>
  <c r="U822" i="46"/>
  <c r="W822" i="46" s="1"/>
  <c r="Q822" i="46"/>
  <c r="P822" i="46"/>
  <c r="O822" i="46"/>
  <c r="K822" i="46"/>
  <c r="J822" i="46"/>
  <c r="I822" i="46"/>
  <c r="V821" i="46"/>
  <c r="U821" i="46"/>
  <c r="W821" i="46" s="1"/>
  <c r="Q821" i="46"/>
  <c r="O821" i="46"/>
  <c r="P821" i="46" s="1"/>
  <c r="I821" i="46"/>
  <c r="J821" i="46" s="1"/>
  <c r="U820" i="46"/>
  <c r="W820" i="46" s="1"/>
  <c r="O820" i="46"/>
  <c r="I820" i="46"/>
  <c r="W819" i="46"/>
  <c r="V819" i="46"/>
  <c r="U819" i="46"/>
  <c r="Q819" i="46"/>
  <c r="P819" i="46"/>
  <c r="O819" i="46"/>
  <c r="I819" i="46"/>
  <c r="K819" i="46" s="1"/>
  <c r="W818" i="46"/>
  <c r="U818" i="46"/>
  <c r="V818" i="46" s="1"/>
  <c r="Q818" i="46"/>
  <c r="O818" i="46"/>
  <c r="P818" i="46" s="1"/>
  <c r="K818" i="46"/>
  <c r="I818" i="46"/>
  <c r="J818" i="46" s="1"/>
  <c r="V817" i="46"/>
  <c r="U817" i="46"/>
  <c r="W817" i="46" s="1"/>
  <c r="O817" i="46"/>
  <c r="Q817" i="46" s="1"/>
  <c r="K817" i="46"/>
  <c r="J817" i="46"/>
  <c r="I817" i="46"/>
  <c r="W816" i="46"/>
  <c r="V816" i="46"/>
  <c r="U816" i="46"/>
  <c r="P816" i="46"/>
  <c r="O816" i="46"/>
  <c r="Q816" i="46" s="1"/>
  <c r="K816" i="46"/>
  <c r="I816" i="46"/>
  <c r="J816" i="46" s="1"/>
  <c r="W815" i="46"/>
  <c r="U815" i="46"/>
  <c r="V815" i="46" s="1"/>
  <c r="O815" i="46"/>
  <c r="Q815" i="46" s="1"/>
  <c r="I815" i="46"/>
  <c r="U814" i="46"/>
  <c r="Q814" i="46"/>
  <c r="P814" i="46"/>
  <c r="O814" i="46"/>
  <c r="K814" i="46"/>
  <c r="J814" i="46"/>
  <c r="I814" i="46"/>
  <c r="U813" i="46"/>
  <c r="W813" i="46" s="1"/>
  <c r="Q813" i="46"/>
  <c r="O813" i="46"/>
  <c r="P813" i="46" s="1"/>
  <c r="K813" i="46"/>
  <c r="I813" i="46"/>
  <c r="J813" i="46" s="1"/>
  <c r="W812" i="46"/>
  <c r="U812" i="46"/>
  <c r="V812" i="46" s="1"/>
  <c r="P812" i="46"/>
  <c r="O812" i="46"/>
  <c r="Q812" i="46" s="1"/>
  <c r="I812" i="46"/>
  <c r="K812" i="46" s="1"/>
  <c r="W811" i="46"/>
  <c r="V811" i="46"/>
  <c r="U811" i="46"/>
  <c r="Q811" i="46"/>
  <c r="P811" i="46"/>
  <c r="O811" i="46"/>
  <c r="J811" i="46"/>
  <c r="I811" i="46"/>
  <c r="K811" i="46" s="1"/>
  <c r="W810" i="46"/>
  <c r="U810" i="46"/>
  <c r="V810" i="46" s="1"/>
  <c r="Q810" i="46"/>
  <c r="O810" i="46"/>
  <c r="P810" i="46" s="1"/>
  <c r="I810" i="46"/>
  <c r="K810" i="46" s="1"/>
  <c r="U809" i="46"/>
  <c r="O809" i="46"/>
  <c r="K809" i="46"/>
  <c r="J809" i="46"/>
  <c r="I809" i="46"/>
  <c r="W808" i="46"/>
  <c r="V808" i="46"/>
  <c r="U808" i="46"/>
  <c r="O808" i="46"/>
  <c r="Q808" i="46" s="1"/>
  <c r="K808" i="46"/>
  <c r="I808" i="46"/>
  <c r="J808" i="46" s="1"/>
  <c r="W807" i="46"/>
  <c r="U807" i="46"/>
  <c r="V807" i="46" s="1"/>
  <c r="Q807" i="46"/>
  <c r="O807" i="46"/>
  <c r="P807" i="46" s="1"/>
  <c r="J807" i="46"/>
  <c r="I807" i="46"/>
  <c r="K807" i="46" s="1"/>
  <c r="U806" i="46"/>
  <c r="W806" i="46" s="1"/>
  <c r="Q806" i="46"/>
  <c r="P806" i="46"/>
  <c r="O806" i="46"/>
  <c r="K806" i="46"/>
  <c r="J806" i="46"/>
  <c r="I806" i="46"/>
  <c r="V805" i="46"/>
  <c r="U805" i="46"/>
  <c r="W805" i="46" s="1"/>
  <c r="Q805" i="46"/>
  <c r="O805" i="46"/>
  <c r="P805" i="46" s="1"/>
  <c r="I805" i="46"/>
  <c r="J805" i="46" s="1"/>
  <c r="U804" i="46"/>
  <c r="W804" i="46" s="1"/>
  <c r="O804" i="46"/>
  <c r="I804" i="46"/>
  <c r="W803" i="46"/>
  <c r="V803" i="46"/>
  <c r="U803" i="46"/>
  <c r="Q803" i="46"/>
  <c r="P803" i="46"/>
  <c r="O803" i="46"/>
  <c r="I803" i="46"/>
  <c r="K803" i="46" s="1"/>
  <c r="W802" i="46"/>
  <c r="U802" i="46"/>
  <c r="V802" i="46" s="1"/>
  <c r="Q802" i="46"/>
  <c r="O802" i="46"/>
  <c r="P802" i="46" s="1"/>
  <c r="K802" i="46"/>
  <c r="I802" i="46"/>
  <c r="J802" i="46" s="1"/>
  <c r="V801" i="46"/>
  <c r="U801" i="46"/>
  <c r="W801" i="46" s="1"/>
  <c r="O801" i="46"/>
  <c r="Q801" i="46" s="1"/>
  <c r="K801" i="46"/>
  <c r="J801" i="46"/>
  <c r="I801" i="46"/>
  <c r="W800" i="46"/>
  <c r="V800" i="46"/>
  <c r="U800" i="46"/>
  <c r="P800" i="46"/>
  <c r="O800" i="46"/>
  <c r="Q800" i="46" s="1"/>
  <c r="K800" i="46"/>
  <c r="I800" i="46"/>
  <c r="J800" i="46" s="1"/>
  <c r="U799" i="46"/>
  <c r="O799" i="46"/>
  <c r="Q799" i="46" s="1"/>
  <c r="I799" i="46"/>
  <c r="U798" i="46"/>
  <c r="Q798" i="46"/>
  <c r="P798" i="46"/>
  <c r="O798" i="46"/>
  <c r="K798" i="46"/>
  <c r="J798" i="46"/>
  <c r="I798" i="46"/>
  <c r="U797" i="46"/>
  <c r="W797" i="46" s="1"/>
  <c r="Q797" i="46"/>
  <c r="O797" i="46"/>
  <c r="P797" i="46" s="1"/>
  <c r="K797" i="46"/>
  <c r="I797" i="46"/>
  <c r="J797" i="46" s="1"/>
  <c r="W796" i="46"/>
  <c r="U796" i="46"/>
  <c r="V796" i="46" s="1"/>
  <c r="P796" i="46"/>
  <c r="O796" i="46"/>
  <c r="Q796" i="46" s="1"/>
  <c r="I796" i="46"/>
  <c r="W795" i="46"/>
  <c r="V795" i="46"/>
  <c r="U795" i="46"/>
  <c r="Q795" i="46"/>
  <c r="P795" i="46"/>
  <c r="O795" i="46"/>
  <c r="J795" i="46"/>
  <c r="I795" i="46"/>
  <c r="K795" i="46" s="1"/>
  <c r="W794" i="46"/>
  <c r="U794" i="46"/>
  <c r="V794" i="46" s="1"/>
  <c r="Q794" i="46"/>
  <c r="O794" i="46"/>
  <c r="P794" i="46" s="1"/>
  <c r="I794" i="46"/>
  <c r="U793" i="46"/>
  <c r="O793" i="46"/>
  <c r="K793" i="46"/>
  <c r="J793" i="46"/>
  <c r="I793" i="46"/>
  <c r="W792" i="46"/>
  <c r="V792" i="46"/>
  <c r="U792" i="46"/>
  <c r="O792" i="46"/>
  <c r="Q792" i="46" s="1"/>
  <c r="K792" i="46"/>
  <c r="I792" i="46"/>
  <c r="J792" i="46" s="1"/>
  <c r="W791" i="46"/>
  <c r="U791" i="46"/>
  <c r="V791" i="46" s="1"/>
  <c r="Q791" i="46"/>
  <c r="O791" i="46"/>
  <c r="P791" i="46" s="1"/>
  <c r="J791" i="46"/>
  <c r="I791" i="46"/>
  <c r="K791" i="46" s="1"/>
  <c r="U790" i="46"/>
  <c r="Q790" i="46"/>
  <c r="P790" i="46"/>
  <c r="O790" i="46"/>
  <c r="K790" i="46"/>
  <c r="J790" i="46"/>
  <c r="I790" i="46"/>
  <c r="V789" i="46"/>
  <c r="U789" i="46"/>
  <c r="W789" i="46" s="1"/>
  <c r="Q789" i="46"/>
  <c r="O789" i="46"/>
  <c r="P789" i="46" s="1"/>
  <c r="I789" i="46"/>
  <c r="U788" i="46"/>
  <c r="O788" i="46"/>
  <c r="I788" i="46"/>
  <c r="W787" i="46"/>
  <c r="V787" i="46"/>
  <c r="U787" i="46"/>
  <c r="Q787" i="46"/>
  <c r="P787" i="46"/>
  <c r="O787" i="46"/>
  <c r="I787" i="46"/>
  <c r="K787" i="46" s="1"/>
  <c r="W786" i="46"/>
  <c r="U786" i="46"/>
  <c r="V786" i="46" s="1"/>
  <c r="Q786" i="46"/>
  <c r="O786" i="46"/>
  <c r="P786" i="46" s="1"/>
  <c r="K786" i="46"/>
  <c r="I786" i="46"/>
  <c r="J786" i="46" s="1"/>
  <c r="V785" i="46"/>
  <c r="U785" i="46"/>
  <c r="W785" i="46" s="1"/>
  <c r="O785" i="46"/>
  <c r="K785" i="46"/>
  <c r="J785" i="46"/>
  <c r="I785" i="46"/>
  <c r="W784" i="46"/>
  <c r="V784" i="46"/>
  <c r="U784" i="46"/>
  <c r="P784" i="46"/>
  <c r="O784" i="46"/>
  <c r="Q784" i="46" s="1"/>
  <c r="K784" i="46"/>
  <c r="I784" i="46"/>
  <c r="J784" i="46" s="1"/>
  <c r="U783" i="46"/>
  <c r="V783" i="46" s="1"/>
  <c r="O783" i="46"/>
  <c r="I783" i="46"/>
  <c r="U782" i="46"/>
  <c r="Q782" i="46"/>
  <c r="P782" i="46"/>
  <c r="O782" i="46"/>
  <c r="K782" i="46"/>
  <c r="J782" i="46"/>
  <c r="I782" i="46"/>
  <c r="U781" i="46"/>
  <c r="W781" i="46" s="1"/>
  <c r="Q781" i="46"/>
  <c r="O781" i="46"/>
  <c r="P781" i="46" s="1"/>
  <c r="K781" i="46"/>
  <c r="I781" i="46"/>
  <c r="J781" i="46" s="1"/>
  <c r="W780" i="46"/>
  <c r="U780" i="46"/>
  <c r="V780" i="46" s="1"/>
  <c r="P780" i="46"/>
  <c r="O780" i="46"/>
  <c r="Q780" i="46" s="1"/>
  <c r="I780" i="46"/>
  <c r="W779" i="46"/>
  <c r="V779" i="46"/>
  <c r="U779" i="46"/>
  <c r="Q779" i="46"/>
  <c r="P779" i="46"/>
  <c r="O779" i="46"/>
  <c r="J779" i="46"/>
  <c r="I779" i="46"/>
  <c r="K779" i="46" s="1"/>
  <c r="W778" i="46"/>
  <c r="U778" i="46"/>
  <c r="V778" i="46" s="1"/>
  <c r="O778" i="46"/>
  <c r="P778" i="46" s="1"/>
  <c r="I778" i="46"/>
  <c r="U777" i="46"/>
  <c r="W777" i="46" s="1"/>
  <c r="O777" i="46"/>
  <c r="K777" i="46"/>
  <c r="J777" i="46"/>
  <c r="I777" i="46"/>
  <c r="W776" i="46"/>
  <c r="V776" i="46"/>
  <c r="U776" i="46"/>
  <c r="P776" i="46"/>
  <c r="O776" i="46"/>
  <c r="Q776" i="46" s="1"/>
  <c r="K776" i="46"/>
  <c r="I776" i="46"/>
  <c r="J776" i="46" s="1"/>
  <c r="W775" i="46"/>
  <c r="U775" i="46"/>
  <c r="V775" i="46" s="1"/>
  <c r="Q775" i="46"/>
  <c r="O775" i="46"/>
  <c r="P775" i="46" s="1"/>
  <c r="J775" i="46"/>
  <c r="I775" i="46"/>
  <c r="K775" i="46" s="1"/>
  <c r="U774" i="46"/>
  <c r="Q774" i="46"/>
  <c r="P774" i="46"/>
  <c r="O774" i="46"/>
  <c r="K774" i="46"/>
  <c r="J774" i="46"/>
  <c r="I774" i="46"/>
  <c r="U773" i="46"/>
  <c r="Q773" i="46"/>
  <c r="O773" i="46"/>
  <c r="P773" i="46" s="1"/>
  <c r="K773" i="46"/>
  <c r="I773" i="46"/>
  <c r="J773" i="46" s="1"/>
  <c r="U772" i="46"/>
  <c r="P772" i="46"/>
  <c r="O772" i="46"/>
  <c r="Q772" i="46" s="1"/>
  <c r="I772" i="46"/>
  <c r="W771" i="46"/>
  <c r="V771" i="46"/>
  <c r="U771" i="46"/>
  <c r="Q771" i="46"/>
  <c r="P771" i="46"/>
  <c r="O771" i="46"/>
  <c r="I771" i="46"/>
  <c r="W770" i="46"/>
  <c r="U770" i="46"/>
  <c r="V770" i="46" s="1"/>
  <c r="Q770" i="46"/>
  <c r="O770" i="46"/>
  <c r="P770" i="46" s="1"/>
  <c r="I770" i="46"/>
  <c r="J770" i="46" s="1"/>
  <c r="V769" i="46"/>
  <c r="U769" i="46"/>
  <c r="W769" i="46" s="1"/>
  <c r="O769" i="46"/>
  <c r="K769" i="46"/>
  <c r="J769" i="46"/>
  <c r="I769" i="46"/>
  <c r="W768" i="46"/>
  <c r="V768" i="46"/>
  <c r="U768" i="46"/>
  <c r="P768" i="46"/>
  <c r="O768" i="46"/>
  <c r="Q768" i="46" s="1"/>
  <c r="K768" i="46"/>
  <c r="I768" i="46"/>
  <c r="J768" i="46" s="1"/>
  <c r="W767" i="46"/>
  <c r="U767" i="46"/>
  <c r="V767" i="46" s="1"/>
  <c r="Q767" i="46"/>
  <c r="O767" i="46"/>
  <c r="P767" i="46" s="1"/>
  <c r="J767" i="46"/>
  <c r="I767" i="46"/>
  <c r="K767" i="46" s="1"/>
  <c r="U766" i="46"/>
  <c r="Q766" i="46"/>
  <c r="P766" i="46"/>
  <c r="O766" i="46"/>
  <c r="I766" i="46"/>
  <c r="U765" i="46"/>
  <c r="Q765" i="46"/>
  <c r="O765" i="46"/>
  <c r="P765" i="46" s="1"/>
  <c r="K765" i="46"/>
  <c r="J765" i="46"/>
  <c r="I765" i="46"/>
  <c r="W764" i="46"/>
  <c r="U764" i="46"/>
  <c r="V764" i="46" s="1"/>
  <c r="P764" i="46"/>
  <c r="O764" i="46"/>
  <c r="Q764" i="46" s="1"/>
  <c r="I764" i="46"/>
  <c r="J764" i="46" s="1"/>
  <c r="W763" i="46"/>
  <c r="V763" i="46"/>
  <c r="U763" i="46"/>
  <c r="Q763" i="46"/>
  <c r="P763" i="46"/>
  <c r="O763" i="46"/>
  <c r="I763" i="46"/>
  <c r="K763" i="46" s="1"/>
  <c r="U762" i="46"/>
  <c r="Q762" i="46"/>
  <c r="P762" i="46"/>
  <c r="O762" i="46"/>
  <c r="I762" i="46"/>
  <c r="K762" i="46" s="1"/>
  <c r="U761" i="46"/>
  <c r="O761" i="46"/>
  <c r="K761" i="46"/>
  <c r="J761" i="46"/>
  <c r="I761" i="46"/>
  <c r="U760" i="46"/>
  <c r="O760" i="46"/>
  <c r="K760" i="46"/>
  <c r="I760" i="46"/>
  <c r="J760" i="46" s="1"/>
  <c r="W759" i="46"/>
  <c r="V759" i="46"/>
  <c r="U759" i="46"/>
  <c r="O759" i="46"/>
  <c r="J759" i="46"/>
  <c r="I759" i="46"/>
  <c r="K759" i="46" s="1"/>
  <c r="U758" i="46"/>
  <c r="V758" i="46" s="1"/>
  <c r="Q758" i="46"/>
  <c r="P758" i="46"/>
  <c r="O758" i="46"/>
  <c r="K758" i="46"/>
  <c r="J758" i="46"/>
  <c r="I758" i="46"/>
  <c r="U757" i="46"/>
  <c r="W757" i="46" s="1"/>
  <c r="O757" i="46"/>
  <c r="K757" i="46"/>
  <c r="J757" i="46"/>
  <c r="I757" i="46"/>
  <c r="U756" i="46"/>
  <c r="W756" i="46" s="1"/>
  <c r="O756" i="46"/>
  <c r="I756" i="46"/>
  <c r="W755" i="46"/>
  <c r="V755" i="46"/>
  <c r="U755" i="46"/>
  <c r="O755" i="46"/>
  <c r="I755" i="46"/>
  <c r="W754" i="46"/>
  <c r="U754" i="46"/>
  <c r="V754" i="46" s="1"/>
  <c r="Q754" i="46"/>
  <c r="P754" i="46"/>
  <c r="O754" i="46"/>
  <c r="I754" i="46"/>
  <c r="J754" i="46" s="1"/>
  <c r="V753" i="46"/>
  <c r="U753" i="46"/>
  <c r="W753" i="46" s="1"/>
  <c r="O753" i="46"/>
  <c r="P753" i="46" s="1"/>
  <c r="K753" i="46"/>
  <c r="J753" i="46"/>
  <c r="I753" i="46"/>
  <c r="W752" i="46"/>
  <c r="V752" i="46"/>
  <c r="U752" i="46"/>
  <c r="O752" i="46"/>
  <c r="Q752" i="46" s="1"/>
  <c r="I752" i="46"/>
  <c r="W751" i="46"/>
  <c r="V751" i="46"/>
  <c r="U751" i="46"/>
  <c r="O751" i="46"/>
  <c r="Q751" i="46" s="1"/>
  <c r="I751" i="46"/>
  <c r="U750" i="46"/>
  <c r="Q750" i="46"/>
  <c r="P750" i="46"/>
  <c r="O750" i="46"/>
  <c r="I750" i="46"/>
  <c r="U749" i="46"/>
  <c r="Q749" i="46"/>
  <c r="O749" i="46"/>
  <c r="P749" i="46" s="1"/>
  <c r="K749" i="46"/>
  <c r="J749" i="46"/>
  <c r="I749" i="46"/>
  <c r="W748" i="46"/>
  <c r="U748" i="46"/>
  <c r="V748" i="46" s="1"/>
  <c r="P748" i="46"/>
  <c r="O748" i="46"/>
  <c r="Q748" i="46" s="1"/>
  <c r="I748" i="46"/>
  <c r="J748" i="46" s="1"/>
  <c r="W747" i="46"/>
  <c r="V747" i="46"/>
  <c r="U747" i="46"/>
  <c r="Q747" i="46"/>
  <c r="P747" i="46"/>
  <c r="O747" i="46"/>
  <c r="I747" i="46"/>
  <c r="K747" i="46" s="1"/>
  <c r="U746" i="46"/>
  <c r="Q746" i="46"/>
  <c r="P746" i="46"/>
  <c r="O746" i="46"/>
  <c r="I746" i="46"/>
  <c r="K746" i="46" s="1"/>
  <c r="U745" i="46"/>
  <c r="O745" i="46"/>
  <c r="K745" i="46"/>
  <c r="J745" i="46"/>
  <c r="I745" i="46"/>
  <c r="U744" i="46"/>
  <c r="O744" i="46"/>
  <c r="K744" i="46"/>
  <c r="I744" i="46"/>
  <c r="J744" i="46" s="1"/>
  <c r="W743" i="46"/>
  <c r="V743" i="46"/>
  <c r="U743" i="46"/>
  <c r="Q743" i="46"/>
  <c r="O743" i="46"/>
  <c r="P743" i="46" s="1"/>
  <c r="J743" i="46"/>
  <c r="I743" i="46"/>
  <c r="K743" i="46" s="1"/>
  <c r="U742" i="46"/>
  <c r="V742" i="46" s="1"/>
  <c r="Q742" i="46"/>
  <c r="P742" i="46"/>
  <c r="O742" i="46"/>
  <c r="K742" i="46"/>
  <c r="J742" i="46"/>
  <c r="I742" i="46"/>
  <c r="U741" i="46"/>
  <c r="W741" i="46" s="1"/>
  <c r="O741" i="46"/>
  <c r="K741" i="46"/>
  <c r="J741" i="46"/>
  <c r="I741" i="46"/>
  <c r="U740" i="46"/>
  <c r="W740" i="46" s="1"/>
  <c r="O740" i="46"/>
  <c r="I740" i="46"/>
  <c r="W739" i="46"/>
  <c r="V739" i="46"/>
  <c r="U739" i="46"/>
  <c r="O739" i="46"/>
  <c r="I739" i="46"/>
  <c r="W738" i="46"/>
  <c r="U738" i="46"/>
  <c r="V738" i="46" s="1"/>
  <c r="Q738" i="46"/>
  <c r="P738" i="46"/>
  <c r="O738" i="46"/>
  <c r="I738" i="46"/>
  <c r="J738" i="46" s="1"/>
  <c r="V737" i="46"/>
  <c r="U737" i="46"/>
  <c r="W737" i="46" s="1"/>
  <c r="O737" i="46"/>
  <c r="P737" i="46" s="1"/>
  <c r="K737" i="46"/>
  <c r="J737" i="46"/>
  <c r="I737" i="46"/>
  <c r="W736" i="46"/>
  <c r="V736" i="46"/>
  <c r="U736" i="46"/>
  <c r="O736" i="46"/>
  <c r="Q736" i="46" s="1"/>
  <c r="I736" i="46"/>
  <c r="W735" i="46"/>
  <c r="V735" i="46"/>
  <c r="U735" i="46"/>
  <c r="O735" i="46"/>
  <c r="Q735" i="46" s="1"/>
  <c r="I735" i="46"/>
  <c r="U734" i="46"/>
  <c r="Q734" i="46"/>
  <c r="P734" i="46"/>
  <c r="O734" i="46"/>
  <c r="I734" i="46"/>
  <c r="V733" i="46"/>
  <c r="U733" i="46"/>
  <c r="W733" i="46" s="1"/>
  <c r="O733" i="46"/>
  <c r="Q733" i="46" s="1"/>
  <c r="K733" i="46"/>
  <c r="J733" i="46"/>
  <c r="I733" i="46"/>
  <c r="W732" i="46"/>
  <c r="V732" i="46"/>
  <c r="U732" i="46"/>
  <c r="P732" i="46"/>
  <c r="O732" i="46"/>
  <c r="Q732" i="46" s="1"/>
  <c r="I732" i="46"/>
  <c r="W731" i="46"/>
  <c r="V731" i="46"/>
  <c r="U731" i="46"/>
  <c r="O731" i="46"/>
  <c r="I731" i="46"/>
  <c r="K731" i="46" s="1"/>
  <c r="U730" i="46"/>
  <c r="W730" i="46" s="1"/>
  <c r="Q730" i="46"/>
  <c r="P730" i="46"/>
  <c r="O730" i="46"/>
  <c r="K730" i="46"/>
  <c r="J730" i="46"/>
  <c r="I730" i="46"/>
  <c r="V729" i="46"/>
  <c r="U729" i="46"/>
  <c r="W729" i="46" s="1"/>
  <c r="Q729" i="46"/>
  <c r="O729" i="46"/>
  <c r="P729" i="46" s="1"/>
  <c r="K729" i="46"/>
  <c r="J729" i="46"/>
  <c r="I729" i="46"/>
  <c r="U728" i="46"/>
  <c r="O728" i="46"/>
  <c r="Q728" i="46" s="1"/>
  <c r="I728" i="46"/>
  <c r="K728" i="46" s="1"/>
  <c r="W727" i="46"/>
  <c r="V727" i="46"/>
  <c r="U727" i="46"/>
  <c r="Q727" i="46"/>
  <c r="P727" i="46"/>
  <c r="O727" i="46"/>
  <c r="J727" i="46"/>
  <c r="I727" i="46"/>
  <c r="K727" i="46" s="1"/>
  <c r="U726" i="46"/>
  <c r="Q726" i="46"/>
  <c r="P726" i="46"/>
  <c r="O726" i="46"/>
  <c r="I726" i="46"/>
  <c r="U725" i="46"/>
  <c r="O725" i="46"/>
  <c r="Q725" i="46" s="1"/>
  <c r="K725" i="46"/>
  <c r="J725" i="46"/>
  <c r="I725" i="46"/>
  <c r="W724" i="46"/>
  <c r="V724" i="46"/>
  <c r="U724" i="46"/>
  <c r="P724" i="46"/>
  <c r="O724" i="46"/>
  <c r="Q724" i="46" s="1"/>
  <c r="I724" i="46"/>
  <c r="W723" i="46"/>
  <c r="V723" i="46"/>
  <c r="U723" i="46"/>
  <c r="O723" i="46"/>
  <c r="J723" i="46"/>
  <c r="I723" i="46"/>
  <c r="K723" i="46" s="1"/>
  <c r="U722" i="46"/>
  <c r="W722" i="46" s="1"/>
  <c r="Q722" i="46"/>
  <c r="P722" i="46"/>
  <c r="O722" i="46"/>
  <c r="K722" i="46"/>
  <c r="J722" i="46"/>
  <c r="I722" i="46"/>
  <c r="V721" i="46"/>
  <c r="U721" i="46"/>
  <c r="W721" i="46" s="1"/>
  <c r="Q721" i="46"/>
  <c r="O721" i="46"/>
  <c r="P721" i="46" s="1"/>
  <c r="K721" i="46"/>
  <c r="J721" i="46"/>
  <c r="I721" i="46"/>
  <c r="U720" i="46"/>
  <c r="O720" i="46"/>
  <c r="I720" i="46"/>
  <c r="K720" i="46" s="1"/>
  <c r="W719" i="46"/>
  <c r="V719" i="46"/>
  <c r="U719" i="46"/>
  <c r="Q719" i="46"/>
  <c r="P719" i="46"/>
  <c r="O719" i="46"/>
  <c r="J719" i="46"/>
  <c r="I719" i="46"/>
  <c r="K719" i="46" s="1"/>
  <c r="U718" i="46"/>
  <c r="V718" i="46" s="1"/>
  <c r="Q718" i="46"/>
  <c r="P718" i="46"/>
  <c r="O718" i="46"/>
  <c r="I718" i="46"/>
  <c r="V717" i="46"/>
  <c r="U717" i="46"/>
  <c r="W717" i="46" s="1"/>
  <c r="O717" i="46"/>
  <c r="Q717" i="46" s="1"/>
  <c r="K717" i="46"/>
  <c r="J717" i="46"/>
  <c r="I717" i="46"/>
  <c r="W716" i="46"/>
  <c r="V716" i="46"/>
  <c r="U716" i="46"/>
  <c r="P716" i="46"/>
  <c r="O716" i="46"/>
  <c r="Q716" i="46" s="1"/>
  <c r="K716" i="46"/>
  <c r="I716" i="46"/>
  <c r="J716" i="46" s="1"/>
  <c r="W715" i="46"/>
  <c r="V715" i="46"/>
  <c r="U715" i="46"/>
  <c r="O715" i="46"/>
  <c r="J715" i="46"/>
  <c r="I715" i="46"/>
  <c r="K715" i="46" s="1"/>
  <c r="U714" i="46"/>
  <c r="W714" i="46" s="1"/>
  <c r="Q714" i="46"/>
  <c r="P714" i="46"/>
  <c r="O714" i="46"/>
  <c r="K714" i="46"/>
  <c r="J714" i="46"/>
  <c r="I714" i="46"/>
  <c r="V713" i="46"/>
  <c r="U713" i="46"/>
  <c r="W713" i="46" s="1"/>
  <c r="O713" i="46"/>
  <c r="P713" i="46" s="1"/>
  <c r="K713" i="46"/>
  <c r="J713" i="46"/>
  <c r="I713" i="46"/>
  <c r="W712" i="46"/>
  <c r="U712" i="46"/>
  <c r="V712" i="46" s="1"/>
  <c r="P712" i="46"/>
  <c r="O712" i="46"/>
  <c r="Q712" i="46" s="1"/>
  <c r="I712" i="46"/>
  <c r="W711" i="46"/>
  <c r="V711" i="46"/>
  <c r="U711" i="46"/>
  <c r="Q711" i="46"/>
  <c r="P711" i="46"/>
  <c r="O711" i="46"/>
  <c r="J711" i="46"/>
  <c r="I711" i="46"/>
  <c r="K711" i="46" s="1"/>
  <c r="W710" i="46"/>
  <c r="U710" i="46"/>
  <c r="V710" i="46" s="1"/>
  <c r="Q710" i="46"/>
  <c r="P710" i="46"/>
  <c r="O710" i="46"/>
  <c r="K710" i="46"/>
  <c r="I710" i="46"/>
  <c r="J710" i="46" s="1"/>
  <c r="U709" i="46"/>
  <c r="O709" i="46"/>
  <c r="K709" i="46"/>
  <c r="J709" i="46"/>
  <c r="I709" i="46"/>
  <c r="W708" i="46"/>
  <c r="V708" i="46"/>
  <c r="U708" i="46"/>
  <c r="P708" i="46"/>
  <c r="O708" i="46"/>
  <c r="Q708" i="46" s="1"/>
  <c r="I708" i="46"/>
  <c r="J708" i="46" s="1"/>
  <c r="W707" i="46"/>
  <c r="V707" i="46"/>
  <c r="U707" i="46"/>
  <c r="O707" i="46"/>
  <c r="I707" i="46"/>
  <c r="U706" i="46"/>
  <c r="Q706" i="46"/>
  <c r="P706" i="46"/>
  <c r="O706" i="46"/>
  <c r="K706" i="46"/>
  <c r="J706" i="46"/>
  <c r="I706" i="46"/>
  <c r="V705" i="46"/>
  <c r="U705" i="46"/>
  <c r="W705" i="46" s="1"/>
  <c r="O705" i="46"/>
  <c r="P705" i="46" s="1"/>
  <c r="K705" i="46"/>
  <c r="J705" i="46"/>
  <c r="I705" i="46"/>
  <c r="U704" i="46"/>
  <c r="P704" i="46"/>
  <c r="O704" i="46"/>
  <c r="Q704" i="46" s="1"/>
  <c r="I704" i="46"/>
  <c r="W703" i="46"/>
  <c r="V703" i="46"/>
  <c r="U703" i="46"/>
  <c r="Q703" i="46"/>
  <c r="P703" i="46"/>
  <c r="O703" i="46"/>
  <c r="J703" i="46"/>
  <c r="I703" i="46"/>
  <c r="K703" i="46" s="1"/>
  <c r="U702" i="46"/>
  <c r="V702" i="46" s="1"/>
  <c r="Q702" i="46"/>
  <c r="P702" i="46"/>
  <c r="O702" i="46"/>
  <c r="K702" i="46"/>
  <c r="I702" i="46"/>
  <c r="J702" i="46" s="1"/>
  <c r="V701" i="46"/>
  <c r="U701" i="46"/>
  <c r="W701" i="46" s="1"/>
  <c r="O701" i="46"/>
  <c r="K701" i="46"/>
  <c r="J701" i="46"/>
  <c r="I701" i="46"/>
  <c r="W700" i="46"/>
  <c r="V700" i="46"/>
  <c r="U700" i="46"/>
  <c r="P700" i="46"/>
  <c r="O700" i="46"/>
  <c r="Q700" i="46" s="1"/>
  <c r="K700" i="46"/>
  <c r="I700" i="46"/>
  <c r="J700" i="46" s="1"/>
  <c r="W699" i="46"/>
  <c r="V699" i="46"/>
  <c r="U699" i="46"/>
  <c r="Q699" i="46"/>
  <c r="O699" i="46"/>
  <c r="P699" i="46" s="1"/>
  <c r="I699" i="46"/>
  <c r="U698" i="46"/>
  <c r="Q698" i="46"/>
  <c r="P698" i="46"/>
  <c r="O698" i="46"/>
  <c r="K698" i="46"/>
  <c r="J698" i="46"/>
  <c r="I698" i="46"/>
  <c r="V697" i="46"/>
  <c r="U697" i="46"/>
  <c r="W697" i="46" s="1"/>
  <c r="Q697" i="46"/>
  <c r="O697" i="46"/>
  <c r="P697" i="46" s="1"/>
  <c r="K697" i="46"/>
  <c r="J697" i="46"/>
  <c r="I697" i="46"/>
  <c r="U696" i="46"/>
  <c r="O696" i="46"/>
  <c r="I696" i="46"/>
  <c r="W695" i="46"/>
  <c r="V695" i="46"/>
  <c r="U695" i="46"/>
  <c r="Q695" i="46"/>
  <c r="P695" i="46"/>
  <c r="O695" i="46"/>
  <c r="J695" i="46"/>
  <c r="I695" i="46"/>
  <c r="K695" i="46" s="1"/>
  <c r="U694" i="46"/>
  <c r="V694" i="46" s="1"/>
  <c r="Q694" i="46"/>
  <c r="P694" i="46"/>
  <c r="O694" i="46"/>
  <c r="I694" i="46"/>
  <c r="V693" i="46"/>
  <c r="U693" i="46"/>
  <c r="W693" i="46" s="1"/>
  <c r="O693" i="46"/>
  <c r="K693" i="46"/>
  <c r="J693" i="46"/>
  <c r="I693" i="46"/>
  <c r="W692" i="46"/>
  <c r="V692" i="46"/>
  <c r="U692" i="46"/>
  <c r="P692" i="46"/>
  <c r="O692" i="46"/>
  <c r="Q692" i="46" s="1"/>
  <c r="I692" i="46"/>
  <c r="J692" i="46" s="1"/>
  <c r="W691" i="46"/>
  <c r="V691" i="46"/>
  <c r="U691" i="46"/>
  <c r="Q691" i="46"/>
  <c r="O691" i="46"/>
  <c r="P691" i="46" s="1"/>
  <c r="J691" i="46"/>
  <c r="I691" i="46"/>
  <c r="K691" i="46" s="1"/>
  <c r="U690" i="46"/>
  <c r="Q690" i="46"/>
  <c r="P690" i="46"/>
  <c r="O690" i="46"/>
  <c r="K690" i="46"/>
  <c r="I690" i="46"/>
  <c r="J690" i="46" s="1"/>
  <c r="V689" i="46"/>
  <c r="U689" i="46"/>
  <c r="W689" i="46" s="1"/>
  <c r="Q689" i="46"/>
  <c r="O689" i="46"/>
  <c r="P689" i="46" s="1"/>
  <c r="K689" i="46"/>
  <c r="J689" i="46"/>
  <c r="I689" i="46"/>
  <c r="W688" i="46"/>
  <c r="U688" i="46"/>
  <c r="V688" i="46" s="1"/>
  <c r="O688" i="46"/>
  <c r="I688" i="46"/>
  <c r="W687" i="46"/>
  <c r="V687" i="46"/>
  <c r="U687" i="46"/>
  <c r="O687" i="46"/>
  <c r="I687" i="46"/>
  <c r="W686" i="46"/>
  <c r="U686" i="46"/>
  <c r="V686" i="46" s="1"/>
  <c r="Q686" i="46"/>
  <c r="P686" i="46"/>
  <c r="O686" i="46"/>
  <c r="K686" i="46"/>
  <c r="I686" i="46"/>
  <c r="J686" i="46" s="1"/>
  <c r="V685" i="46"/>
  <c r="U685" i="46"/>
  <c r="W685" i="46" s="1"/>
  <c r="Q685" i="46"/>
  <c r="O685" i="46"/>
  <c r="P685" i="46" s="1"/>
  <c r="K685" i="46"/>
  <c r="J685" i="46"/>
  <c r="I685" i="46"/>
  <c r="W684" i="46"/>
  <c r="V684" i="46"/>
  <c r="U684" i="46"/>
  <c r="P684" i="46"/>
  <c r="O684" i="46"/>
  <c r="Q684" i="46" s="1"/>
  <c r="I684" i="46"/>
  <c r="W683" i="46"/>
  <c r="V683" i="46"/>
  <c r="U683" i="46"/>
  <c r="Q683" i="46"/>
  <c r="P683" i="46"/>
  <c r="O683" i="46"/>
  <c r="I683" i="46"/>
  <c r="U682" i="46"/>
  <c r="Q682" i="46"/>
  <c r="P682" i="46"/>
  <c r="O682" i="46"/>
  <c r="I682" i="46"/>
  <c r="U681" i="46"/>
  <c r="Q681" i="46"/>
  <c r="O681" i="46"/>
  <c r="P681" i="46" s="1"/>
  <c r="K681" i="46"/>
  <c r="J681" i="46"/>
  <c r="I681" i="46"/>
  <c r="U680" i="46"/>
  <c r="V680" i="46" s="1"/>
  <c r="P680" i="46"/>
  <c r="O680" i="46"/>
  <c r="Q680" i="46" s="1"/>
  <c r="K680" i="46"/>
  <c r="I680" i="46"/>
  <c r="J680" i="46" s="1"/>
  <c r="W679" i="46"/>
  <c r="V679" i="46"/>
  <c r="U679" i="46"/>
  <c r="Q679" i="46"/>
  <c r="P679" i="46"/>
  <c r="O679" i="46"/>
  <c r="J679" i="46"/>
  <c r="I679" i="46"/>
  <c r="K679" i="46" s="1"/>
  <c r="U678" i="46"/>
  <c r="Q678" i="46"/>
  <c r="P678" i="46"/>
  <c r="O678" i="46"/>
  <c r="K678" i="46"/>
  <c r="J678" i="46"/>
  <c r="I678" i="46"/>
  <c r="U677" i="46"/>
  <c r="O677" i="46"/>
  <c r="K677" i="46"/>
  <c r="J677" i="46"/>
  <c r="I677" i="46"/>
  <c r="U676" i="46"/>
  <c r="O676" i="46"/>
  <c r="K676" i="46"/>
  <c r="I676" i="46"/>
  <c r="J676" i="46" s="1"/>
  <c r="W675" i="46"/>
  <c r="V675" i="46"/>
  <c r="U675" i="46"/>
  <c r="O675" i="46"/>
  <c r="P675" i="46" s="1"/>
  <c r="J675" i="46"/>
  <c r="I675" i="46"/>
  <c r="K675" i="46" s="1"/>
  <c r="W674" i="46"/>
  <c r="U674" i="46"/>
  <c r="V674" i="46" s="1"/>
  <c r="Q674" i="46"/>
  <c r="P674" i="46"/>
  <c r="O674" i="46"/>
  <c r="K674" i="46"/>
  <c r="J674" i="46"/>
  <c r="I674" i="46"/>
  <c r="V673" i="46"/>
  <c r="U673" i="46"/>
  <c r="W673" i="46" s="1"/>
  <c r="O673" i="46"/>
  <c r="K673" i="46"/>
  <c r="J673" i="46"/>
  <c r="I673" i="46"/>
  <c r="W672" i="46"/>
  <c r="V672" i="46"/>
  <c r="U672" i="46"/>
  <c r="O672" i="46"/>
  <c r="I672" i="46"/>
  <c r="W671" i="46"/>
  <c r="V671" i="46"/>
  <c r="U671" i="46"/>
  <c r="O671" i="46"/>
  <c r="I671" i="46"/>
  <c r="W670" i="46"/>
  <c r="U670" i="46"/>
  <c r="V670" i="46" s="1"/>
  <c r="Q670" i="46"/>
  <c r="P670" i="46"/>
  <c r="O670" i="46"/>
  <c r="I670" i="46"/>
  <c r="J670" i="46" s="1"/>
  <c r="V669" i="46"/>
  <c r="U669" i="46"/>
  <c r="W669" i="46" s="1"/>
  <c r="Q669" i="46"/>
  <c r="O669" i="46"/>
  <c r="P669" i="46" s="1"/>
  <c r="K669" i="46"/>
  <c r="J669" i="46"/>
  <c r="I669" i="46"/>
  <c r="W668" i="46"/>
  <c r="V668" i="46"/>
  <c r="U668" i="46"/>
  <c r="P668" i="46"/>
  <c r="O668" i="46"/>
  <c r="Q668" i="46" s="1"/>
  <c r="I668" i="46"/>
  <c r="W667" i="46"/>
  <c r="V667" i="46"/>
  <c r="U667" i="46"/>
  <c r="Q667" i="46"/>
  <c r="P667" i="46"/>
  <c r="O667" i="46"/>
  <c r="I667" i="46"/>
  <c r="U666" i="46"/>
  <c r="Q666" i="46"/>
  <c r="P666" i="46"/>
  <c r="O666" i="46"/>
  <c r="I666" i="46"/>
  <c r="U665" i="46"/>
  <c r="Q665" i="46"/>
  <c r="O665" i="46"/>
  <c r="P665" i="46" s="1"/>
  <c r="K665" i="46"/>
  <c r="J665" i="46"/>
  <c r="I665" i="46"/>
  <c r="U664" i="46"/>
  <c r="P664" i="46"/>
  <c r="O664" i="46"/>
  <c r="Q664" i="46" s="1"/>
  <c r="K664" i="46"/>
  <c r="I664" i="46"/>
  <c r="J664" i="46" s="1"/>
  <c r="W663" i="46"/>
  <c r="V663" i="46"/>
  <c r="U663" i="46"/>
  <c r="Q663" i="46"/>
  <c r="P663" i="46"/>
  <c r="O663" i="46"/>
  <c r="J663" i="46"/>
  <c r="I663" i="46"/>
  <c r="K663" i="46" s="1"/>
  <c r="U662" i="46"/>
  <c r="Q662" i="46"/>
  <c r="P662" i="46"/>
  <c r="O662" i="46"/>
  <c r="K662" i="46"/>
  <c r="J662" i="46"/>
  <c r="I662" i="46"/>
  <c r="U661" i="46"/>
  <c r="O661" i="46"/>
  <c r="K661" i="46"/>
  <c r="J661" i="46"/>
  <c r="I661" i="46"/>
  <c r="U660" i="46"/>
  <c r="O660" i="46"/>
  <c r="K660" i="46"/>
  <c r="I660" i="46"/>
  <c r="J660" i="46" s="1"/>
  <c r="W659" i="46"/>
  <c r="V659" i="46"/>
  <c r="U659" i="46"/>
  <c r="Q659" i="46"/>
  <c r="O659" i="46"/>
  <c r="P659" i="46" s="1"/>
  <c r="J659" i="46"/>
  <c r="I659" i="46"/>
  <c r="K659" i="46" s="1"/>
  <c r="W658" i="46"/>
  <c r="U658" i="46"/>
  <c r="V658" i="46" s="1"/>
  <c r="Q658" i="46"/>
  <c r="P658" i="46"/>
  <c r="O658" i="46"/>
  <c r="K658" i="46"/>
  <c r="J658" i="46"/>
  <c r="I658" i="46"/>
  <c r="V657" i="46"/>
  <c r="U657" i="46"/>
  <c r="W657" i="46" s="1"/>
  <c r="O657" i="46"/>
  <c r="K657" i="46"/>
  <c r="J657" i="46"/>
  <c r="I657" i="46"/>
  <c r="W656" i="46"/>
  <c r="U656" i="46"/>
  <c r="V656" i="46" s="1"/>
  <c r="O656" i="46"/>
  <c r="I656" i="46"/>
  <c r="W655" i="46"/>
  <c r="V655" i="46"/>
  <c r="U655" i="46"/>
  <c r="O655" i="46"/>
  <c r="I655" i="46"/>
  <c r="W654" i="46"/>
  <c r="U654" i="46"/>
  <c r="V654" i="46" s="1"/>
  <c r="Q654" i="46"/>
  <c r="P654" i="46"/>
  <c r="O654" i="46"/>
  <c r="K654" i="46"/>
  <c r="I654" i="46"/>
  <c r="J654" i="46" s="1"/>
  <c r="V653" i="46"/>
  <c r="U653" i="46"/>
  <c r="W653" i="46" s="1"/>
  <c r="O653" i="46"/>
  <c r="P653" i="46" s="1"/>
  <c r="K653" i="46"/>
  <c r="J653" i="46"/>
  <c r="I653" i="46"/>
  <c r="W652" i="46"/>
  <c r="V652" i="46"/>
  <c r="U652" i="46"/>
  <c r="O652" i="46"/>
  <c r="Q652" i="46" s="1"/>
  <c r="I652" i="46"/>
  <c r="W651" i="46"/>
  <c r="V651" i="46"/>
  <c r="U651" i="46"/>
  <c r="Q651" i="46"/>
  <c r="O651" i="46"/>
  <c r="P651" i="46" s="1"/>
  <c r="I651" i="46"/>
  <c r="U650" i="46"/>
  <c r="Q650" i="46"/>
  <c r="P650" i="46"/>
  <c r="O650" i="46"/>
  <c r="I650" i="46"/>
  <c r="U649" i="46"/>
  <c r="Q649" i="46"/>
  <c r="O649" i="46"/>
  <c r="P649" i="46" s="1"/>
  <c r="K649" i="46"/>
  <c r="J649" i="46"/>
  <c r="I649" i="46"/>
  <c r="U648" i="46"/>
  <c r="V648" i="46" s="1"/>
  <c r="P648" i="46"/>
  <c r="O648" i="46"/>
  <c r="Q648" i="46" s="1"/>
  <c r="I648" i="46"/>
  <c r="J648" i="46" s="1"/>
  <c r="W647" i="46"/>
  <c r="V647" i="46"/>
  <c r="U647" i="46"/>
  <c r="Q647" i="46"/>
  <c r="P647" i="46"/>
  <c r="O647" i="46"/>
  <c r="I647" i="46"/>
  <c r="K647" i="46" s="1"/>
  <c r="U646" i="46"/>
  <c r="Q646" i="46"/>
  <c r="P646" i="46"/>
  <c r="O646" i="46"/>
  <c r="K646" i="46"/>
  <c r="I646" i="46"/>
  <c r="J646" i="46" s="1"/>
  <c r="V645" i="46"/>
  <c r="U645" i="46"/>
  <c r="W645" i="46" s="1"/>
  <c r="Q645" i="46"/>
  <c r="P645" i="46"/>
  <c r="O645" i="46"/>
  <c r="K645" i="46"/>
  <c r="J645" i="46"/>
  <c r="I645" i="46"/>
  <c r="W644" i="46"/>
  <c r="U644" i="46"/>
  <c r="V644" i="46" s="1"/>
  <c r="Q644" i="46"/>
  <c r="P644" i="46"/>
  <c r="O644" i="46"/>
  <c r="I644" i="46"/>
  <c r="U643" i="46"/>
  <c r="W643" i="46" s="1"/>
  <c r="Q643" i="46"/>
  <c r="O643" i="46"/>
  <c r="P643" i="46" s="1"/>
  <c r="J643" i="46"/>
  <c r="I643" i="46"/>
  <c r="K643" i="46" s="1"/>
  <c r="W642" i="46"/>
  <c r="V642" i="46"/>
  <c r="U642" i="46"/>
  <c r="Q642" i="46"/>
  <c r="P642" i="46"/>
  <c r="O642" i="46"/>
  <c r="K642" i="46"/>
  <c r="I642" i="46"/>
  <c r="J642" i="46" s="1"/>
  <c r="W641" i="46"/>
  <c r="V641" i="46"/>
  <c r="U641" i="46"/>
  <c r="O641" i="46"/>
  <c r="J641" i="46"/>
  <c r="I641" i="46"/>
  <c r="K641" i="46" s="1"/>
  <c r="W640" i="46"/>
  <c r="U640" i="46"/>
  <c r="V640" i="46" s="1"/>
  <c r="P640" i="46"/>
  <c r="O640" i="46"/>
  <c r="Q640" i="46" s="1"/>
  <c r="K640" i="46"/>
  <c r="J640" i="46"/>
  <c r="I640" i="46"/>
  <c r="W639" i="46"/>
  <c r="V639" i="46"/>
  <c r="U639" i="46"/>
  <c r="O639" i="46"/>
  <c r="P639" i="46" s="1"/>
  <c r="K639" i="46"/>
  <c r="J639" i="46"/>
  <c r="I639" i="46"/>
  <c r="U638" i="46"/>
  <c r="O638" i="46"/>
  <c r="K638" i="46"/>
  <c r="I638" i="46"/>
  <c r="J638" i="46" s="1"/>
  <c r="V637" i="46"/>
  <c r="U637" i="46"/>
  <c r="W637" i="46" s="1"/>
  <c r="Q637" i="46"/>
  <c r="P637" i="46"/>
  <c r="O637" i="46"/>
  <c r="K637" i="46"/>
  <c r="J637" i="46"/>
  <c r="I637" i="46"/>
  <c r="U636" i="46"/>
  <c r="V636" i="46" s="1"/>
  <c r="Q636" i="46"/>
  <c r="P636" i="46"/>
  <c r="O636" i="46"/>
  <c r="I636" i="46"/>
  <c r="U635" i="46"/>
  <c r="W635" i="46" s="1"/>
  <c r="Q635" i="46"/>
  <c r="O635" i="46"/>
  <c r="P635" i="46" s="1"/>
  <c r="J635" i="46"/>
  <c r="I635" i="46"/>
  <c r="K635" i="46" s="1"/>
  <c r="W634" i="46"/>
  <c r="V634" i="46"/>
  <c r="U634" i="46"/>
  <c r="Q634" i="46"/>
  <c r="P634" i="46"/>
  <c r="O634" i="46"/>
  <c r="K634" i="46"/>
  <c r="I634" i="46"/>
  <c r="J634" i="46" s="1"/>
  <c r="W633" i="46"/>
  <c r="V633" i="46"/>
  <c r="U633" i="46"/>
  <c r="O633" i="46"/>
  <c r="I633" i="46"/>
  <c r="K633" i="46" s="1"/>
  <c r="W632" i="46"/>
  <c r="U632" i="46"/>
  <c r="V632" i="46" s="1"/>
  <c r="P632" i="46"/>
  <c r="O632" i="46"/>
  <c r="Q632" i="46" s="1"/>
  <c r="I632" i="46"/>
  <c r="K632" i="46" s="1"/>
  <c r="W631" i="46"/>
  <c r="V631" i="46"/>
  <c r="U631" i="46"/>
  <c r="O631" i="46"/>
  <c r="P631" i="46" s="1"/>
  <c r="K631" i="46"/>
  <c r="J631" i="46"/>
  <c r="I631" i="46"/>
  <c r="U630" i="46"/>
  <c r="P630" i="46"/>
  <c r="O630" i="46"/>
  <c r="Q630" i="46" s="1"/>
  <c r="K630" i="46"/>
  <c r="I630" i="46"/>
  <c r="J630" i="46" s="1"/>
  <c r="V629" i="46"/>
  <c r="U629" i="46"/>
  <c r="W629" i="46" s="1"/>
  <c r="O629" i="46"/>
  <c r="K629" i="46"/>
  <c r="J629" i="46"/>
  <c r="I629" i="46"/>
  <c r="U628" i="46"/>
  <c r="V628" i="46" s="1"/>
  <c r="Q628" i="46"/>
  <c r="P628" i="46"/>
  <c r="O628" i="46"/>
  <c r="I628" i="46"/>
  <c r="U627" i="46"/>
  <c r="Q627" i="46"/>
  <c r="O627" i="46"/>
  <c r="P627" i="46" s="1"/>
  <c r="J627" i="46"/>
  <c r="I627" i="46"/>
  <c r="K627" i="46" s="1"/>
  <c r="U626" i="46"/>
  <c r="Q626" i="46"/>
  <c r="P626" i="46"/>
  <c r="O626" i="46"/>
  <c r="I626" i="46"/>
  <c r="J626" i="46" s="1"/>
  <c r="W625" i="46"/>
  <c r="V625" i="46"/>
  <c r="U625" i="46"/>
  <c r="O625" i="46"/>
  <c r="I625" i="46"/>
  <c r="K625" i="46" s="1"/>
  <c r="W624" i="46"/>
  <c r="U624" i="46"/>
  <c r="V624" i="46" s="1"/>
  <c r="P624" i="46"/>
  <c r="O624" i="46"/>
  <c r="Q624" i="46" s="1"/>
  <c r="K624" i="46"/>
  <c r="J624" i="46"/>
  <c r="I624" i="46"/>
  <c r="W623" i="46"/>
  <c r="V623" i="46"/>
  <c r="U623" i="46"/>
  <c r="Q623" i="46"/>
  <c r="O623" i="46"/>
  <c r="P623" i="46" s="1"/>
  <c r="K623" i="46"/>
  <c r="J623" i="46"/>
  <c r="I623" i="46"/>
  <c r="U622" i="46"/>
  <c r="O622" i="46"/>
  <c r="Q622" i="46" s="1"/>
  <c r="K622" i="46"/>
  <c r="J622" i="46"/>
  <c r="I622" i="46"/>
  <c r="V621" i="46"/>
  <c r="U621" i="46"/>
  <c r="W621" i="46" s="1"/>
  <c r="O621" i="46"/>
  <c r="Q621" i="46" s="1"/>
  <c r="K621" i="46"/>
  <c r="J621" i="46"/>
  <c r="I621" i="46"/>
  <c r="W620" i="46"/>
  <c r="U620" i="46"/>
  <c r="V620" i="46" s="1"/>
  <c r="O620" i="46"/>
  <c r="Q620" i="46" s="1"/>
  <c r="I620" i="46"/>
  <c r="U619" i="46"/>
  <c r="Q619" i="46"/>
  <c r="P619" i="46"/>
  <c r="O619" i="46"/>
  <c r="J619" i="46"/>
  <c r="I619" i="46"/>
  <c r="K619" i="46" s="1"/>
  <c r="U618" i="46"/>
  <c r="V618" i="46" s="1"/>
  <c r="Q618" i="46"/>
  <c r="P618" i="46"/>
  <c r="O618" i="46"/>
  <c r="I618" i="46"/>
  <c r="J618" i="46" s="1"/>
  <c r="U617" i="46"/>
  <c r="V617" i="46" s="1"/>
  <c r="Q617" i="46"/>
  <c r="O617" i="46"/>
  <c r="P617" i="46" s="1"/>
  <c r="J617" i="46"/>
  <c r="I617" i="46"/>
  <c r="K617" i="46" s="1"/>
  <c r="V616" i="46"/>
  <c r="U616" i="46"/>
  <c r="W616" i="46" s="1"/>
  <c r="P616" i="46"/>
  <c r="O616" i="46"/>
  <c r="Q616" i="46" s="1"/>
  <c r="I616" i="46"/>
  <c r="K616" i="46" s="1"/>
  <c r="W615" i="46"/>
  <c r="V615" i="46"/>
  <c r="U615" i="46"/>
  <c r="Q615" i="46"/>
  <c r="O615" i="46"/>
  <c r="P615" i="46" s="1"/>
  <c r="I615" i="46"/>
  <c r="K615" i="46" s="1"/>
  <c r="U614" i="46"/>
  <c r="O614" i="46"/>
  <c r="K614" i="46"/>
  <c r="I614" i="46"/>
  <c r="J614" i="46" s="1"/>
  <c r="V613" i="46"/>
  <c r="U613" i="46"/>
  <c r="W613" i="46" s="1"/>
  <c r="Q613" i="46"/>
  <c r="O613" i="46"/>
  <c r="P613" i="46" s="1"/>
  <c r="K613" i="46"/>
  <c r="J613" i="46"/>
  <c r="I613" i="46"/>
  <c r="U612" i="46"/>
  <c r="V612" i="46" s="1"/>
  <c r="O612" i="46"/>
  <c r="K612" i="46"/>
  <c r="I612" i="46"/>
  <c r="J612" i="46" s="1"/>
  <c r="U611" i="46"/>
  <c r="W611" i="46" s="1"/>
  <c r="P611" i="46"/>
  <c r="O611" i="46"/>
  <c r="Q611" i="46" s="1"/>
  <c r="J611" i="46"/>
  <c r="I611" i="46"/>
  <c r="K611" i="46" s="1"/>
  <c r="U610" i="46"/>
  <c r="W610" i="46" s="1"/>
  <c r="Q610" i="46"/>
  <c r="P610" i="46"/>
  <c r="O610" i="46"/>
  <c r="I610" i="46"/>
  <c r="J610" i="46" s="1"/>
  <c r="U609" i="46"/>
  <c r="W609" i="46" s="1"/>
  <c r="O609" i="46"/>
  <c r="I609" i="46"/>
  <c r="W608" i="46"/>
  <c r="U608" i="46"/>
  <c r="V608" i="46" s="1"/>
  <c r="P608" i="46"/>
  <c r="O608" i="46"/>
  <c r="Q608" i="46" s="1"/>
  <c r="I608" i="46"/>
  <c r="W607" i="46"/>
  <c r="V607" i="46"/>
  <c r="U607" i="46"/>
  <c r="O607" i="46"/>
  <c r="P607" i="46" s="1"/>
  <c r="I607" i="46"/>
  <c r="J607" i="46" s="1"/>
  <c r="W606" i="46"/>
  <c r="U606" i="46"/>
  <c r="V606" i="46" s="1"/>
  <c r="O606" i="46"/>
  <c r="Q606" i="46" s="1"/>
  <c r="J606" i="46"/>
  <c r="I606" i="46"/>
  <c r="K606" i="46" s="1"/>
  <c r="V605" i="46"/>
  <c r="U605" i="46"/>
  <c r="W605" i="46" s="1"/>
  <c r="O605" i="46"/>
  <c r="Q605" i="46" s="1"/>
  <c r="K605" i="46"/>
  <c r="J605" i="46"/>
  <c r="I605" i="46"/>
  <c r="W604" i="46"/>
  <c r="U604" i="46"/>
  <c r="V604" i="46" s="1"/>
  <c r="O604" i="46"/>
  <c r="Q604" i="46" s="1"/>
  <c r="I604" i="46"/>
  <c r="U603" i="46"/>
  <c r="Q603" i="46"/>
  <c r="O603" i="46"/>
  <c r="P603" i="46" s="1"/>
  <c r="J603" i="46"/>
  <c r="I603" i="46"/>
  <c r="K603" i="46" s="1"/>
  <c r="W602" i="46"/>
  <c r="U602" i="46"/>
  <c r="V602" i="46" s="1"/>
  <c r="Q602" i="46"/>
  <c r="P602" i="46"/>
  <c r="O602" i="46"/>
  <c r="I602" i="46"/>
  <c r="J602" i="46" s="1"/>
  <c r="U601" i="46"/>
  <c r="Q601" i="46"/>
  <c r="O601" i="46"/>
  <c r="P601" i="46" s="1"/>
  <c r="I601" i="46"/>
  <c r="K601" i="46" s="1"/>
  <c r="V600" i="46"/>
  <c r="U600" i="46"/>
  <c r="W600" i="46" s="1"/>
  <c r="P600" i="46"/>
  <c r="O600" i="46"/>
  <c r="Q600" i="46" s="1"/>
  <c r="I600" i="46"/>
  <c r="K600" i="46" s="1"/>
  <c r="W599" i="46"/>
  <c r="V599" i="46"/>
  <c r="U599" i="46"/>
  <c r="O599" i="46"/>
  <c r="P599" i="46" s="1"/>
  <c r="I599" i="46"/>
  <c r="K599" i="46" s="1"/>
  <c r="U598" i="46"/>
  <c r="O598" i="46"/>
  <c r="K598" i="46"/>
  <c r="I598" i="46"/>
  <c r="J598" i="46" s="1"/>
  <c r="V597" i="46"/>
  <c r="U597" i="46"/>
  <c r="W597" i="46" s="1"/>
  <c r="O597" i="46"/>
  <c r="K597" i="46"/>
  <c r="J597" i="46"/>
  <c r="I597" i="46"/>
  <c r="U596" i="46"/>
  <c r="V596" i="46" s="1"/>
  <c r="O596" i="46"/>
  <c r="P596" i="46" s="1"/>
  <c r="K596" i="46"/>
  <c r="I596" i="46"/>
  <c r="J596" i="46" s="1"/>
  <c r="U595" i="46"/>
  <c r="W595" i="46" s="1"/>
  <c r="P595" i="46"/>
  <c r="O595" i="46"/>
  <c r="Q595" i="46" s="1"/>
  <c r="J595" i="46"/>
  <c r="I595" i="46"/>
  <c r="K595" i="46" s="1"/>
  <c r="U594" i="46"/>
  <c r="W594" i="46" s="1"/>
  <c r="Q594" i="46"/>
  <c r="P594" i="46"/>
  <c r="O594" i="46"/>
  <c r="K594" i="46"/>
  <c r="I594" i="46"/>
  <c r="J594" i="46" s="1"/>
  <c r="U593" i="46"/>
  <c r="W593" i="46" s="1"/>
  <c r="O593" i="46"/>
  <c r="I593" i="46"/>
  <c r="W592" i="46"/>
  <c r="U592" i="46"/>
  <c r="V592" i="46" s="1"/>
  <c r="P592" i="46"/>
  <c r="O592" i="46"/>
  <c r="Q592" i="46" s="1"/>
  <c r="K592" i="46"/>
  <c r="I592" i="46"/>
  <c r="J592" i="46" s="1"/>
  <c r="W591" i="46"/>
  <c r="V591" i="46"/>
  <c r="U591" i="46"/>
  <c r="O591" i="46"/>
  <c r="P591" i="46" s="1"/>
  <c r="I591" i="46"/>
  <c r="W590" i="46"/>
  <c r="U590" i="46"/>
  <c r="V590" i="46" s="1"/>
  <c r="O590" i="46"/>
  <c r="Q590" i="46" s="1"/>
  <c r="K590" i="46"/>
  <c r="J590" i="46"/>
  <c r="I590" i="46"/>
  <c r="V589" i="46"/>
  <c r="U589" i="46"/>
  <c r="W589" i="46" s="1"/>
  <c r="O589" i="46"/>
  <c r="Q589" i="46" s="1"/>
  <c r="K589" i="46"/>
  <c r="J589" i="46"/>
  <c r="I589" i="46"/>
  <c r="U588" i="46"/>
  <c r="O588" i="46"/>
  <c r="Q588" i="46" s="1"/>
  <c r="I588" i="46"/>
  <c r="U587" i="46"/>
  <c r="Q587" i="46"/>
  <c r="O587" i="46"/>
  <c r="P587" i="46" s="1"/>
  <c r="J587" i="46"/>
  <c r="I587" i="46"/>
  <c r="K587" i="46" s="1"/>
  <c r="W586" i="46"/>
  <c r="U586" i="46"/>
  <c r="V586" i="46" s="1"/>
  <c r="Q586" i="46"/>
  <c r="P586" i="46"/>
  <c r="O586" i="46"/>
  <c r="I586" i="46"/>
  <c r="J586" i="46" s="1"/>
  <c r="W585" i="46"/>
  <c r="U585" i="46"/>
  <c r="V585" i="46" s="1"/>
  <c r="Q585" i="46"/>
  <c r="O585" i="46"/>
  <c r="P585" i="46" s="1"/>
  <c r="I585" i="46"/>
  <c r="K585" i="46" s="1"/>
  <c r="W584" i="46"/>
  <c r="V584" i="46"/>
  <c r="U584" i="46"/>
  <c r="P584" i="46"/>
  <c r="O584" i="46"/>
  <c r="Q584" i="46" s="1"/>
  <c r="I584" i="46"/>
  <c r="K584" i="46" s="1"/>
  <c r="W583" i="46"/>
  <c r="V583" i="46"/>
  <c r="U583" i="46"/>
  <c r="O583" i="46"/>
  <c r="P583" i="46" s="1"/>
  <c r="I583" i="46"/>
  <c r="K583" i="46" s="1"/>
  <c r="U582" i="46"/>
  <c r="O582" i="46"/>
  <c r="K582" i="46"/>
  <c r="I582" i="46"/>
  <c r="J582" i="46" s="1"/>
  <c r="V581" i="46"/>
  <c r="U581" i="46"/>
  <c r="W581" i="46" s="1"/>
  <c r="O581" i="46"/>
  <c r="K581" i="46"/>
  <c r="J581" i="46"/>
  <c r="I581" i="46"/>
  <c r="U580" i="46"/>
  <c r="V580" i="46" s="1"/>
  <c r="Q580" i="46"/>
  <c r="O580" i="46"/>
  <c r="P580" i="46" s="1"/>
  <c r="K580" i="46"/>
  <c r="I580" i="46"/>
  <c r="J580" i="46" s="1"/>
  <c r="U579" i="46"/>
  <c r="W579" i="46" s="1"/>
  <c r="Q579" i="46"/>
  <c r="P579" i="46"/>
  <c r="O579" i="46"/>
  <c r="K579" i="46"/>
  <c r="J579" i="46"/>
  <c r="I579" i="46"/>
  <c r="U578" i="46"/>
  <c r="W578" i="46" s="1"/>
  <c r="O578" i="46"/>
  <c r="K578" i="46"/>
  <c r="I578" i="46"/>
  <c r="J578" i="46" s="1"/>
  <c r="U577" i="46"/>
  <c r="O577" i="46"/>
  <c r="Q577" i="46" s="1"/>
  <c r="I577" i="46"/>
  <c r="K577" i="46" s="1"/>
  <c r="W576" i="46"/>
  <c r="V576" i="46"/>
  <c r="U576" i="46"/>
  <c r="Q576" i="46"/>
  <c r="P576" i="46"/>
  <c r="O576" i="46"/>
  <c r="I576" i="46"/>
  <c r="K576" i="46" s="1"/>
  <c r="W575" i="46"/>
  <c r="U575" i="46"/>
  <c r="V575" i="46" s="1"/>
  <c r="Q575" i="46"/>
  <c r="O575" i="46"/>
  <c r="P575" i="46" s="1"/>
  <c r="I575" i="46"/>
  <c r="V574" i="46"/>
  <c r="U574" i="46"/>
  <c r="W574" i="46" s="1"/>
  <c r="O574" i="46"/>
  <c r="Q574" i="46" s="1"/>
  <c r="K574" i="46"/>
  <c r="J574" i="46"/>
  <c r="I574" i="46"/>
  <c r="W573" i="46"/>
  <c r="V573" i="46"/>
  <c r="U573" i="46"/>
  <c r="O573" i="46"/>
  <c r="Q573" i="46" s="1"/>
  <c r="I573" i="46"/>
  <c r="W572" i="46"/>
  <c r="U572" i="46"/>
  <c r="V572" i="46" s="1"/>
  <c r="O572" i="46"/>
  <c r="J572" i="46"/>
  <c r="I572" i="46"/>
  <c r="K572" i="46" s="1"/>
  <c r="U571" i="46"/>
  <c r="W571" i="46" s="1"/>
  <c r="Q571" i="46"/>
  <c r="P571" i="46"/>
  <c r="O571" i="46"/>
  <c r="K571" i="46"/>
  <c r="J571" i="46"/>
  <c r="I571" i="46"/>
  <c r="U570" i="46"/>
  <c r="W570" i="46" s="1"/>
  <c r="O570" i="46"/>
  <c r="P570" i="46" s="1"/>
  <c r="K570" i="46"/>
  <c r="I570" i="46"/>
  <c r="J570" i="46" s="1"/>
  <c r="U569" i="46"/>
  <c r="O569" i="46"/>
  <c r="I569" i="46"/>
  <c r="K569" i="46" s="1"/>
  <c r="W568" i="46"/>
  <c r="V568" i="46"/>
  <c r="U568" i="46"/>
  <c r="Q568" i="46"/>
  <c r="P568" i="46"/>
  <c r="O568" i="46"/>
  <c r="I568" i="46"/>
  <c r="K568" i="46" s="1"/>
  <c r="W567" i="46"/>
  <c r="U567" i="46"/>
  <c r="V567" i="46" s="1"/>
  <c r="Q567" i="46"/>
  <c r="O567" i="46"/>
  <c r="P567" i="46" s="1"/>
  <c r="I567" i="46"/>
  <c r="V566" i="46"/>
  <c r="U566" i="46"/>
  <c r="W566" i="46" s="1"/>
  <c r="O566" i="46"/>
  <c r="Q566" i="46" s="1"/>
  <c r="K566" i="46"/>
  <c r="J566" i="46"/>
  <c r="I566" i="46"/>
  <c r="W565" i="46"/>
  <c r="V565" i="46"/>
  <c r="U565" i="46"/>
  <c r="O565" i="46"/>
  <c r="Q565" i="46" s="1"/>
  <c r="K565" i="46"/>
  <c r="I565" i="46"/>
  <c r="J565" i="46" s="1"/>
  <c r="W564" i="46"/>
  <c r="U564" i="46"/>
  <c r="V564" i="46" s="1"/>
  <c r="O564" i="46"/>
  <c r="I564" i="46"/>
  <c r="U563" i="46"/>
  <c r="W563" i="46" s="1"/>
  <c r="Q563" i="46"/>
  <c r="P563" i="46"/>
  <c r="O563" i="46"/>
  <c r="K563" i="46"/>
  <c r="J563" i="46"/>
  <c r="I563" i="46"/>
  <c r="U562" i="46"/>
  <c r="W562" i="46" s="1"/>
  <c r="O562" i="46"/>
  <c r="K562" i="46"/>
  <c r="I562" i="46"/>
  <c r="J562" i="46" s="1"/>
  <c r="U561" i="46"/>
  <c r="P561" i="46"/>
  <c r="O561" i="46"/>
  <c r="Q561" i="46" s="1"/>
  <c r="I561" i="46"/>
  <c r="K561" i="46" s="1"/>
  <c r="W560" i="46"/>
  <c r="V560" i="46"/>
  <c r="U560" i="46"/>
  <c r="Q560" i="46"/>
  <c r="P560" i="46"/>
  <c r="O560" i="46"/>
  <c r="I560" i="46"/>
  <c r="K560" i="46" s="1"/>
  <c r="W559" i="46"/>
  <c r="U559" i="46"/>
  <c r="V559" i="46" s="1"/>
  <c r="Q559" i="46"/>
  <c r="O559" i="46"/>
  <c r="P559" i="46" s="1"/>
  <c r="I559" i="46"/>
  <c r="U558" i="46"/>
  <c r="O558" i="46"/>
  <c r="Q558" i="46" s="1"/>
  <c r="K558" i="46"/>
  <c r="J558" i="46"/>
  <c r="I558" i="46"/>
  <c r="W557" i="46"/>
  <c r="V557" i="46"/>
  <c r="U557" i="46"/>
  <c r="O557" i="46"/>
  <c r="Q557" i="46" s="1"/>
  <c r="I557" i="46"/>
  <c r="W556" i="46"/>
  <c r="U556" i="46"/>
  <c r="V556" i="46" s="1"/>
  <c r="O556" i="46"/>
  <c r="I556" i="46"/>
  <c r="K556" i="46" s="1"/>
  <c r="U555" i="46"/>
  <c r="W555" i="46" s="1"/>
  <c r="Q555" i="46"/>
  <c r="P555" i="46"/>
  <c r="O555" i="46"/>
  <c r="K555" i="46"/>
  <c r="J555" i="46"/>
  <c r="I555" i="46"/>
  <c r="U554" i="46"/>
  <c r="W554" i="46" s="1"/>
  <c r="Q554" i="46"/>
  <c r="O554" i="46"/>
  <c r="P554" i="46" s="1"/>
  <c r="K554" i="46"/>
  <c r="I554" i="46"/>
  <c r="J554" i="46" s="1"/>
  <c r="U553" i="46"/>
  <c r="P553" i="46"/>
  <c r="O553" i="46"/>
  <c r="Q553" i="46" s="1"/>
  <c r="I553" i="46"/>
  <c r="K553" i="46" s="1"/>
  <c r="W552" i="46"/>
  <c r="V552" i="46"/>
  <c r="U552" i="46"/>
  <c r="Q552" i="46"/>
  <c r="P552" i="46"/>
  <c r="O552" i="46"/>
  <c r="I552" i="46"/>
  <c r="K552" i="46" s="1"/>
  <c r="U551" i="46"/>
  <c r="Q551" i="46"/>
  <c r="O551" i="46"/>
  <c r="P551" i="46" s="1"/>
  <c r="I551" i="46"/>
  <c r="V550" i="46"/>
  <c r="U550" i="46"/>
  <c r="W550" i="46" s="1"/>
  <c r="O550" i="46"/>
  <c r="Q550" i="46" s="1"/>
  <c r="K550" i="46"/>
  <c r="J550" i="46"/>
  <c r="I550" i="46"/>
  <c r="W549" i="46"/>
  <c r="V549" i="46"/>
  <c r="U549" i="46"/>
  <c r="O549" i="46"/>
  <c r="Q549" i="46" s="1"/>
  <c r="I549" i="46"/>
  <c r="J549" i="46" s="1"/>
  <c r="W548" i="46"/>
  <c r="U548" i="46"/>
  <c r="V548" i="46" s="1"/>
  <c r="O548" i="46"/>
  <c r="I548" i="46"/>
  <c r="U547" i="46"/>
  <c r="W547" i="46" s="1"/>
  <c r="Q547" i="46"/>
  <c r="P547" i="46"/>
  <c r="O547" i="46"/>
  <c r="K547" i="46"/>
  <c r="J547" i="46"/>
  <c r="I547" i="46"/>
  <c r="U546" i="46"/>
  <c r="Q546" i="46"/>
  <c r="O546" i="46"/>
  <c r="P546" i="46" s="1"/>
  <c r="K546" i="46"/>
  <c r="J546" i="46"/>
  <c r="I546" i="46"/>
  <c r="V545" i="46"/>
  <c r="U545" i="46"/>
  <c r="W545" i="46" s="1"/>
  <c r="P545" i="46"/>
  <c r="O545" i="46"/>
  <c r="Q545" i="46" s="1"/>
  <c r="I545" i="46"/>
  <c r="K545" i="46" s="1"/>
  <c r="W544" i="46"/>
  <c r="V544" i="46"/>
  <c r="U544" i="46"/>
  <c r="Q544" i="46"/>
  <c r="P544" i="46"/>
  <c r="O544" i="46"/>
  <c r="I544" i="46"/>
  <c r="U543" i="46"/>
  <c r="V543" i="46" s="1"/>
  <c r="Q543" i="46"/>
  <c r="O543" i="46"/>
  <c r="P543" i="46" s="1"/>
  <c r="J543" i="46"/>
  <c r="I543" i="46"/>
  <c r="K543" i="46" s="1"/>
  <c r="V542" i="46"/>
  <c r="U542" i="46"/>
  <c r="W542" i="46" s="1"/>
  <c r="O542" i="46"/>
  <c r="Q542" i="46" s="1"/>
  <c r="K542" i="46"/>
  <c r="J542" i="46"/>
  <c r="I542" i="46"/>
  <c r="W541" i="46"/>
  <c r="V541" i="46"/>
  <c r="U541" i="46"/>
  <c r="O541" i="46"/>
  <c r="I541" i="46"/>
  <c r="J541" i="46" s="1"/>
  <c r="W540" i="46"/>
  <c r="U540" i="46"/>
  <c r="V540" i="46" s="1"/>
  <c r="P540" i="46"/>
  <c r="O540" i="46"/>
  <c r="Q540" i="46" s="1"/>
  <c r="J540" i="46"/>
  <c r="I540" i="46"/>
  <c r="K540" i="46" s="1"/>
  <c r="U539" i="46"/>
  <c r="W539" i="46" s="1"/>
  <c r="Q539" i="46"/>
  <c r="P539" i="46"/>
  <c r="O539" i="46"/>
  <c r="K539" i="46"/>
  <c r="J539" i="46"/>
  <c r="I539" i="46"/>
  <c r="U538" i="46"/>
  <c r="O538" i="46"/>
  <c r="P538" i="46" s="1"/>
  <c r="K538" i="46"/>
  <c r="J538" i="46"/>
  <c r="I538" i="46"/>
  <c r="U537" i="46"/>
  <c r="P537" i="46"/>
  <c r="O537" i="46"/>
  <c r="Q537" i="46" s="1"/>
  <c r="I537" i="46"/>
  <c r="K537" i="46" s="1"/>
  <c r="W536" i="46"/>
  <c r="V536" i="46"/>
  <c r="U536" i="46"/>
  <c r="Q536" i="46"/>
  <c r="P536" i="46"/>
  <c r="O536" i="46"/>
  <c r="I536" i="46"/>
  <c r="U535" i="46"/>
  <c r="Q535" i="46"/>
  <c r="P535" i="46"/>
  <c r="O535" i="46"/>
  <c r="J535" i="46"/>
  <c r="I535" i="46"/>
  <c r="K535" i="46" s="1"/>
  <c r="U534" i="46"/>
  <c r="W534" i="46" s="1"/>
  <c r="O534" i="46"/>
  <c r="Q534" i="46" s="1"/>
  <c r="K534" i="46"/>
  <c r="J534" i="46"/>
  <c r="I534" i="46"/>
  <c r="W533" i="46"/>
  <c r="V533" i="46"/>
  <c r="U533" i="46"/>
  <c r="O533" i="46"/>
  <c r="K533" i="46"/>
  <c r="I533" i="46"/>
  <c r="J533" i="46" s="1"/>
  <c r="W532" i="46"/>
  <c r="V532" i="46"/>
  <c r="U532" i="46"/>
  <c r="P532" i="46"/>
  <c r="O532" i="46"/>
  <c r="Q532" i="46" s="1"/>
  <c r="I532" i="46"/>
  <c r="U531" i="46"/>
  <c r="W531" i="46" s="1"/>
  <c r="Q531" i="46"/>
  <c r="P531" i="46"/>
  <c r="O531" i="46"/>
  <c r="K531" i="46"/>
  <c r="J531" i="46"/>
  <c r="I531" i="46"/>
  <c r="U530" i="46"/>
  <c r="O530" i="46"/>
  <c r="K530" i="46"/>
  <c r="J530" i="46"/>
  <c r="I530" i="46"/>
  <c r="U529" i="46"/>
  <c r="W529" i="46" s="1"/>
  <c r="P529" i="46"/>
  <c r="O529" i="46"/>
  <c r="Q529" i="46" s="1"/>
  <c r="I529" i="46"/>
  <c r="K529" i="46" s="1"/>
  <c r="W528" i="46"/>
  <c r="V528" i="46"/>
  <c r="U528" i="46"/>
  <c r="Q528" i="46"/>
  <c r="P528" i="46"/>
  <c r="O528" i="46"/>
  <c r="I528" i="46"/>
  <c r="W527" i="46"/>
  <c r="U527" i="46"/>
  <c r="V527" i="46" s="1"/>
  <c r="Q527" i="46"/>
  <c r="P527" i="46"/>
  <c r="O527" i="46"/>
  <c r="I527" i="46"/>
  <c r="U526" i="46"/>
  <c r="O526" i="46"/>
  <c r="Q526" i="46" s="1"/>
  <c r="K526" i="46"/>
  <c r="J526" i="46"/>
  <c r="I526" i="46"/>
  <c r="W525" i="46"/>
  <c r="V525" i="46"/>
  <c r="U525" i="46"/>
  <c r="O525" i="46"/>
  <c r="I525" i="46"/>
  <c r="W524" i="46"/>
  <c r="V524" i="46"/>
  <c r="U524" i="46"/>
  <c r="P524" i="46"/>
  <c r="O524" i="46"/>
  <c r="Q524" i="46" s="1"/>
  <c r="J524" i="46"/>
  <c r="I524" i="46"/>
  <c r="K524" i="46" s="1"/>
  <c r="U523" i="46"/>
  <c r="W523" i="46" s="1"/>
  <c r="Q523" i="46"/>
  <c r="P523" i="46"/>
  <c r="O523" i="46"/>
  <c r="K523" i="46"/>
  <c r="J523" i="46"/>
  <c r="I523" i="46"/>
  <c r="U522" i="46"/>
  <c r="Q522" i="46"/>
  <c r="O522" i="46"/>
  <c r="P522" i="46" s="1"/>
  <c r="K522" i="46"/>
  <c r="J522" i="46"/>
  <c r="I522" i="46"/>
  <c r="U521" i="46"/>
  <c r="O521" i="46"/>
  <c r="I521" i="46"/>
  <c r="K521" i="46" s="1"/>
  <c r="U520" i="46"/>
  <c r="Q520" i="46"/>
  <c r="P520" i="46"/>
  <c r="O520" i="46"/>
  <c r="I520" i="46"/>
  <c r="W519" i="46"/>
  <c r="U519" i="46"/>
  <c r="V519" i="46" s="1"/>
  <c r="Q519" i="46"/>
  <c r="P519" i="46"/>
  <c r="O519" i="46"/>
  <c r="I519" i="46"/>
  <c r="W518" i="46"/>
  <c r="U518" i="46"/>
  <c r="V518" i="46" s="1"/>
  <c r="O518" i="46"/>
  <c r="Q518" i="46" s="1"/>
  <c r="J518" i="46"/>
  <c r="I518" i="46"/>
  <c r="K518" i="46" s="1"/>
  <c r="W517" i="46"/>
  <c r="V517" i="46"/>
  <c r="U517" i="46"/>
  <c r="O517" i="46"/>
  <c r="I517" i="46"/>
  <c r="W516" i="46"/>
  <c r="V516" i="46"/>
  <c r="U516" i="46"/>
  <c r="O516" i="46"/>
  <c r="Q516" i="46" s="1"/>
  <c r="K516" i="46"/>
  <c r="I516" i="46"/>
  <c r="J516" i="46" s="1"/>
  <c r="U515" i="46"/>
  <c r="W515" i="46" s="1"/>
  <c r="Q515" i="46"/>
  <c r="P515" i="46"/>
  <c r="O515" i="46"/>
  <c r="K515" i="46"/>
  <c r="J515" i="46"/>
  <c r="I515" i="46"/>
  <c r="U514" i="46"/>
  <c r="P514" i="46"/>
  <c r="O514" i="46"/>
  <c r="Q514" i="46" s="1"/>
  <c r="K514" i="46"/>
  <c r="J514" i="46"/>
  <c r="I514" i="46"/>
  <c r="U513" i="46"/>
  <c r="P513" i="46"/>
  <c r="O513" i="46"/>
  <c r="Q513" i="46" s="1"/>
  <c r="I513" i="46"/>
  <c r="K513" i="46" s="1"/>
  <c r="V512" i="46"/>
  <c r="U512" i="46"/>
  <c r="W512" i="46" s="1"/>
  <c r="Q512" i="46"/>
  <c r="P512" i="46"/>
  <c r="O512" i="46"/>
  <c r="I512" i="46"/>
  <c r="U511" i="46"/>
  <c r="Q511" i="46"/>
  <c r="P511" i="46"/>
  <c r="O511" i="46"/>
  <c r="J511" i="46"/>
  <c r="I511" i="46"/>
  <c r="K511" i="46" s="1"/>
  <c r="U510" i="46"/>
  <c r="O510" i="46"/>
  <c r="Q510" i="46" s="1"/>
  <c r="I510" i="46"/>
  <c r="J510" i="46" s="1"/>
  <c r="W509" i="46"/>
  <c r="V509" i="46"/>
  <c r="U509" i="46"/>
  <c r="O509" i="46"/>
  <c r="J509" i="46"/>
  <c r="I509" i="46"/>
  <c r="K509" i="46" s="1"/>
  <c r="W508" i="46"/>
  <c r="V508" i="46"/>
  <c r="U508" i="46"/>
  <c r="O508" i="46"/>
  <c r="J508" i="46"/>
  <c r="I508" i="46"/>
  <c r="K508" i="46" s="1"/>
  <c r="U507" i="46"/>
  <c r="W507" i="46" s="1"/>
  <c r="Q507" i="46"/>
  <c r="O507" i="46"/>
  <c r="P507" i="46" s="1"/>
  <c r="K507" i="46"/>
  <c r="J507" i="46"/>
  <c r="I507" i="46"/>
  <c r="U506" i="46"/>
  <c r="Q506" i="46"/>
  <c r="P506" i="46"/>
  <c r="O506" i="46"/>
  <c r="K506" i="46"/>
  <c r="J506" i="46"/>
  <c r="I506" i="46"/>
  <c r="V505" i="46"/>
  <c r="U505" i="46"/>
  <c r="W505" i="46" s="1"/>
  <c r="Q505" i="46"/>
  <c r="P505" i="46"/>
  <c r="O505" i="46"/>
  <c r="I505" i="46"/>
  <c r="K505" i="46" s="1"/>
  <c r="U504" i="46"/>
  <c r="Q504" i="46"/>
  <c r="P504" i="46"/>
  <c r="O504" i="46"/>
  <c r="I504" i="46"/>
  <c r="V503" i="46"/>
  <c r="U503" i="46"/>
  <c r="W503" i="46" s="1"/>
  <c r="Q503" i="46"/>
  <c r="P503" i="46"/>
  <c r="O503" i="46"/>
  <c r="J503" i="46"/>
  <c r="I503" i="46"/>
  <c r="K503" i="46" s="1"/>
  <c r="V502" i="46"/>
  <c r="U502" i="46"/>
  <c r="W502" i="46" s="1"/>
  <c r="O502" i="46"/>
  <c r="Q502" i="46" s="1"/>
  <c r="J502" i="46"/>
  <c r="I502" i="46"/>
  <c r="K502" i="46" s="1"/>
  <c r="W501" i="46"/>
  <c r="V501" i="46"/>
  <c r="U501" i="46"/>
  <c r="O501" i="46"/>
  <c r="K501" i="46"/>
  <c r="I501" i="46"/>
  <c r="J501" i="46" s="1"/>
  <c r="W500" i="46"/>
  <c r="V500" i="46"/>
  <c r="U500" i="46"/>
  <c r="P500" i="46"/>
  <c r="O500" i="46"/>
  <c r="Q500" i="46" s="1"/>
  <c r="I500" i="46"/>
  <c r="U499" i="46"/>
  <c r="W499" i="46" s="1"/>
  <c r="O499" i="46"/>
  <c r="K499" i="46"/>
  <c r="J499" i="46"/>
  <c r="I499" i="46"/>
  <c r="U498" i="46"/>
  <c r="Q498" i="46"/>
  <c r="O498" i="46"/>
  <c r="P498" i="46" s="1"/>
  <c r="K498" i="46"/>
  <c r="J498" i="46"/>
  <c r="I498" i="46"/>
  <c r="U497" i="46"/>
  <c r="Q497" i="46"/>
  <c r="O497" i="46"/>
  <c r="P497" i="46" s="1"/>
  <c r="I497" i="46"/>
  <c r="K497" i="46" s="1"/>
  <c r="V496" i="46"/>
  <c r="U496" i="46"/>
  <c r="W496" i="46" s="1"/>
  <c r="Q496" i="46"/>
  <c r="P496" i="46"/>
  <c r="O496" i="46"/>
  <c r="I496" i="46"/>
  <c r="U495" i="46"/>
  <c r="V495" i="46" s="1"/>
  <c r="Q495" i="46"/>
  <c r="P495" i="46"/>
  <c r="O495" i="46"/>
  <c r="I495" i="46"/>
  <c r="V494" i="46"/>
  <c r="U494" i="46"/>
  <c r="W494" i="46" s="1"/>
  <c r="O494" i="46"/>
  <c r="K494" i="46"/>
  <c r="I494" i="46"/>
  <c r="J494" i="46" s="1"/>
  <c r="W493" i="46"/>
  <c r="V493" i="46"/>
  <c r="U493" i="46"/>
  <c r="O493" i="46"/>
  <c r="K493" i="46"/>
  <c r="I493" i="46"/>
  <c r="J493" i="46" s="1"/>
  <c r="W492" i="46"/>
  <c r="V492" i="46"/>
  <c r="U492" i="46"/>
  <c r="P492" i="46"/>
  <c r="O492" i="46"/>
  <c r="Q492" i="46" s="1"/>
  <c r="I492" i="46"/>
  <c r="U491" i="46"/>
  <c r="O491" i="46"/>
  <c r="P491" i="46" s="1"/>
  <c r="K491" i="46"/>
  <c r="J491" i="46"/>
  <c r="I491" i="46"/>
  <c r="V490" i="46"/>
  <c r="U490" i="46"/>
  <c r="W490" i="46" s="1"/>
  <c r="O490" i="46"/>
  <c r="P490" i="46" s="1"/>
  <c r="K490" i="46"/>
  <c r="J490" i="46"/>
  <c r="I490" i="46"/>
  <c r="U489" i="46"/>
  <c r="P489" i="46"/>
  <c r="O489" i="46"/>
  <c r="Q489" i="46" s="1"/>
  <c r="I489" i="46"/>
  <c r="V488" i="46"/>
  <c r="U488" i="46"/>
  <c r="W488" i="46" s="1"/>
  <c r="Q488" i="46"/>
  <c r="P488" i="46"/>
  <c r="O488" i="46"/>
  <c r="J488" i="46"/>
  <c r="I488" i="46"/>
  <c r="K488" i="46" s="1"/>
  <c r="V487" i="46"/>
  <c r="U487" i="46"/>
  <c r="W487" i="46" s="1"/>
  <c r="Q487" i="46"/>
  <c r="P487" i="46"/>
  <c r="O487" i="46"/>
  <c r="K487" i="46"/>
  <c r="I487" i="46"/>
  <c r="J487" i="46" s="1"/>
  <c r="U486" i="46"/>
  <c r="V486" i="46" s="1"/>
  <c r="O486" i="46"/>
  <c r="K486" i="46"/>
  <c r="I486" i="46"/>
  <c r="J486" i="46" s="1"/>
  <c r="U485" i="46"/>
  <c r="O485" i="46"/>
  <c r="K485" i="46"/>
  <c r="I485" i="46"/>
  <c r="J485" i="46" s="1"/>
  <c r="W484" i="46"/>
  <c r="V484" i="46"/>
  <c r="U484" i="46"/>
  <c r="P484" i="46"/>
  <c r="O484" i="46"/>
  <c r="Q484" i="46" s="1"/>
  <c r="I484" i="46"/>
  <c r="U483" i="46"/>
  <c r="P483" i="46"/>
  <c r="O483" i="46"/>
  <c r="Q483" i="46" s="1"/>
  <c r="I483" i="46"/>
  <c r="U482" i="46"/>
  <c r="P482" i="46"/>
  <c r="O482" i="46"/>
  <c r="Q482" i="46" s="1"/>
  <c r="K482" i="46"/>
  <c r="J482" i="46"/>
  <c r="I482" i="46"/>
  <c r="V481" i="46"/>
  <c r="U481" i="46"/>
  <c r="W481" i="46" s="1"/>
  <c r="Q481" i="46"/>
  <c r="P481" i="46"/>
  <c r="O481" i="46"/>
  <c r="I481" i="46"/>
  <c r="V480" i="46"/>
  <c r="U480" i="46"/>
  <c r="W480" i="46" s="1"/>
  <c r="Q480" i="46"/>
  <c r="P480" i="46"/>
  <c r="O480" i="46"/>
  <c r="I480" i="46"/>
  <c r="V479" i="46"/>
  <c r="U479" i="46"/>
  <c r="W479" i="46" s="1"/>
  <c r="Q479" i="46"/>
  <c r="P479" i="46"/>
  <c r="O479" i="46"/>
  <c r="J479" i="46"/>
  <c r="I479" i="46"/>
  <c r="K479" i="46" s="1"/>
  <c r="U478" i="46"/>
  <c r="Q478" i="46"/>
  <c r="O478" i="46"/>
  <c r="P478" i="46" s="1"/>
  <c r="J478" i="46"/>
  <c r="I478" i="46"/>
  <c r="K478" i="46" s="1"/>
  <c r="W477" i="46"/>
  <c r="U477" i="46"/>
  <c r="V477" i="46" s="1"/>
  <c r="P477" i="46"/>
  <c r="O477" i="46"/>
  <c r="Q477" i="46" s="1"/>
  <c r="J477" i="46"/>
  <c r="I477" i="46"/>
  <c r="K477" i="46" s="1"/>
  <c r="W476" i="46"/>
  <c r="V476" i="46"/>
  <c r="U476" i="46"/>
  <c r="Q476" i="46"/>
  <c r="O476" i="46"/>
  <c r="P476" i="46" s="1"/>
  <c r="K476" i="46"/>
  <c r="I476" i="46"/>
  <c r="J476" i="46" s="1"/>
  <c r="V475" i="46"/>
  <c r="U475" i="46"/>
  <c r="W475" i="46" s="1"/>
  <c r="O475" i="46"/>
  <c r="J475" i="46"/>
  <c r="I475" i="46"/>
  <c r="K475" i="46" s="1"/>
  <c r="W474" i="46"/>
  <c r="V474" i="46"/>
  <c r="U474" i="46"/>
  <c r="P474" i="46"/>
  <c r="O474" i="46"/>
  <c r="Q474" i="46" s="1"/>
  <c r="I474" i="46"/>
  <c r="W473" i="46"/>
  <c r="U473" i="46"/>
  <c r="V473" i="46" s="1"/>
  <c r="O473" i="46"/>
  <c r="J473" i="46"/>
  <c r="I473" i="46"/>
  <c r="K473" i="46" s="1"/>
  <c r="U472" i="46"/>
  <c r="P472" i="46"/>
  <c r="O472" i="46"/>
  <c r="Q472" i="46" s="1"/>
  <c r="K472" i="46"/>
  <c r="J472" i="46"/>
  <c r="I472" i="46"/>
  <c r="V471" i="46"/>
  <c r="U471" i="46"/>
  <c r="W471" i="46" s="1"/>
  <c r="O471" i="46"/>
  <c r="K471" i="46"/>
  <c r="I471" i="46"/>
  <c r="J471" i="46" s="1"/>
  <c r="W470" i="46"/>
  <c r="U470" i="46"/>
  <c r="V470" i="46" s="1"/>
  <c r="P470" i="46"/>
  <c r="O470" i="46"/>
  <c r="Q470" i="46" s="1"/>
  <c r="I470" i="46"/>
  <c r="V469" i="46"/>
  <c r="U469" i="46"/>
  <c r="W469" i="46" s="1"/>
  <c r="Q469" i="46"/>
  <c r="P469" i="46"/>
  <c r="O469" i="46"/>
  <c r="J469" i="46"/>
  <c r="I469" i="46"/>
  <c r="K469" i="46" s="1"/>
  <c r="U468" i="46"/>
  <c r="Q468" i="46"/>
  <c r="O468" i="46"/>
  <c r="P468" i="46" s="1"/>
  <c r="I468" i="46"/>
  <c r="J468" i="46" s="1"/>
  <c r="V467" i="46"/>
  <c r="U467" i="46"/>
  <c r="W467" i="46" s="1"/>
  <c r="O467" i="46"/>
  <c r="J467" i="46"/>
  <c r="I467" i="46"/>
  <c r="K467" i="46" s="1"/>
  <c r="W466" i="46"/>
  <c r="V466" i="46"/>
  <c r="U466" i="46"/>
  <c r="P466" i="46"/>
  <c r="O466" i="46"/>
  <c r="Q466" i="46" s="1"/>
  <c r="I466" i="46"/>
  <c r="W465" i="46"/>
  <c r="U465" i="46"/>
  <c r="V465" i="46" s="1"/>
  <c r="Q465" i="46"/>
  <c r="O465" i="46"/>
  <c r="P465" i="46" s="1"/>
  <c r="J465" i="46"/>
  <c r="I465" i="46"/>
  <c r="K465" i="46" s="1"/>
  <c r="U464" i="46"/>
  <c r="P464" i="46"/>
  <c r="O464" i="46"/>
  <c r="Q464" i="46" s="1"/>
  <c r="K464" i="46"/>
  <c r="J464" i="46"/>
  <c r="I464" i="46"/>
  <c r="V463" i="46"/>
  <c r="U463" i="46"/>
  <c r="W463" i="46" s="1"/>
  <c r="O463" i="46"/>
  <c r="K463" i="46"/>
  <c r="I463" i="46"/>
  <c r="J463" i="46" s="1"/>
  <c r="W462" i="46"/>
  <c r="U462" i="46"/>
  <c r="V462" i="46" s="1"/>
  <c r="P462" i="46"/>
  <c r="O462" i="46"/>
  <c r="Q462" i="46" s="1"/>
  <c r="I462" i="46"/>
  <c r="V461" i="46"/>
  <c r="U461" i="46"/>
  <c r="W461" i="46" s="1"/>
  <c r="Q461" i="46"/>
  <c r="P461" i="46"/>
  <c r="O461" i="46"/>
  <c r="J461" i="46"/>
  <c r="I461" i="46"/>
  <c r="K461" i="46" s="1"/>
  <c r="U460" i="46"/>
  <c r="Q460" i="46"/>
  <c r="O460" i="46"/>
  <c r="P460" i="46" s="1"/>
  <c r="I460" i="46"/>
  <c r="V459" i="46"/>
  <c r="U459" i="46"/>
  <c r="W459" i="46" s="1"/>
  <c r="O459" i="46"/>
  <c r="J459" i="46"/>
  <c r="I459" i="46"/>
  <c r="K459" i="46" s="1"/>
  <c r="W458" i="46"/>
  <c r="V458" i="46"/>
  <c r="U458" i="46"/>
  <c r="P458" i="46"/>
  <c r="O458" i="46"/>
  <c r="Q458" i="46" s="1"/>
  <c r="I458" i="46"/>
  <c r="W457" i="46"/>
  <c r="U457" i="46"/>
  <c r="V457" i="46" s="1"/>
  <c r="O457" i="46"/>
  <c r="P457" i="46" s="1"/>
  <c r="J457" i="46"/>
  <c r="I457" i="46"/>
  <c r="K457" i="46" s="1"/>
  <c r="U456" i="46"/>
  <c r="P456" i="46"/>
  <c r="O456" i="46"/>
  <c r="Q456" i="46" s="1"/>
  <c r="K456" i="46"/>
  <c r="J456" i="46"/>
  <c r="I456" i="46"/>
  <c r="V455" i="46"/>
  <c r="U455" i="46"/>
  <c r="W455" i="46" s="1"/>
  <c r="O455" i="46"/>
  <c r="K455" i="46"/>
  <c r="I455" i="46"/>
  <c r="J455" i="46" s="1"/>
  <c r="W454" i="46"/>
  <c r="U454" i="46"/>
  <c r="V454" i="46" s="1"/>
  <c r="P454" i="46"/>
  <c r="O454" i="46"/>
  <c r="Q454" i="46" s="1"/>
  <c r="I454" i="46"/>
  <c r="V453" i="46"/>
  <c r="U453" i="46"/>
  <c r="W453" i="46" s="1"/>
  <c r="Q453" i="46"/>
  <c r="P453" i="46"/>
  <c r="O453" i="46"/>
  <c r="J453" i="46"/>
  <c r="I453" i="46"/>
  <c r="K453" i="46" s="1"/>
  <c r="U452" i="46"/>
  <c r="Q452" i="46"/>
  <c r="O452" i="46"/>
  <c r="P452" i="46" s="1"/>
  <c r="I452" i="46"/>
  <c r="V451" i="46"/>
  <c r="U451" i="46"/>
  <c r="W451" i="46" s="1"/>
  <c r="O451" i="46"/>
  <c r="J451" i="46"/>
  <c r="I451" i="46"/>
  <c r="K451" i="46" s="1"/>
  <c r="W450" i="46"/>
  <c r="V450" i="46"/>
  <c r="U450" i="46"/>
  <c r="P450" i="46"/>
  <c r="O450" i="46"/>
  <c r="Q450" i="46" s="1"/>
  <c r="I450" i="46"/>
  <c r="W449" i="46"/>
  <c r="U449" i="46"/>
  <c r="V449" i="46" s="1"/>
  <c r="Q449" i="46"/>
  <c r="O449" i="46"/>
  <c r="P449" i="46" s="1"/>
  <c r="J449" i="46"/>
  <c r="I449" i="46"/>
  <c r="K449" i="46" s="1"/>
  <c r="U448" i="46"/>
  <c r="P448" i="46"/>
  <c r="O448" i="46"/>
  <c r="Q448" i="46" s="1"/>
  <c r="K448" i="46"/>
  <c r="J448" i="46"/>
  <c r="I448" i="46"/>
  <c r="V447" i="46"/>
  <c r="U447" i="46"/>
  <c r="W447" i="46" s="1"/>
  <c r="O447" i="46"/>
  <c r="K447" i="46"/>
  <c r="I447" i="46"/>
  <c r="J447" i="46" s="1"/>
  <c r="U446" i="46"/>
  <c r="V446" i="46" s="1"/>
  <c r="P446" i="46"/>
  <c r="O446" i="46"/>
  <c r="Q446" i="46" s="1"/>
  <c r="I446" i="46"/>
  <c r="V445" i="46"/>
  <c r="U445" i="46"/>
  <c r="W445" i="46" s="1"/>
  <c r="Q445" i="46"/>
  <c r="P445" i="46"/>
  <c r="O445" i="46"/>
  <c r="J445" i="46"/>
  <c r="I445" i="46"/>
  <c r="K445" i="46" s="1"/>
  <c r="U444" i="46"/>
  <c r="Q444" i="46"/>
  <c r="O444" i="46"/>
  <c r="P444" i="46" s="1"/>
  <c r="K444" i="46"/>
  <c r="I444" i="46"/>
  <c r="J444" i="46" s="1"/>
  <c r="V443" i="46"/>
  <c r="U443" i="46"/>
  <c r="W443" i="46" s="1"/>
  <c r="O443" i="46"/>
  <c r="J443" i="46"/>
  <c r="I443" i="46"/>
  <c r="K443" i="46" s="1"/>
  <c r="W442" i="46"/>
  <c r="V442" i="46"/>
  <c r="U442" i="46"/>
  <c r="P442" i="46"/>
  <c r="O442" i="46"/>
  <c r="Q442" i="46" s="1"/>
  <c r="I442" i="46"/>
  <c r="W441" i="46"/>
  <c r="U441" i="46"/>
  <c r="V441" i="46" s="1"/>
  <c r="Q441" i="46"/>
  <c r="O441" i="46"/>
  <c r="P441" i="46" s="1"/>
  <c r="J441" i="46"/>
  <c r="I441" i="46"/>
  <c r="K441" i="46" s="1"/>
  <c r="U440" i="46"/>
  <c r="P440" i="46"/>
  <c r="O440" i="46"/>
  <c r="Q440" i="46" s="1"/>
  <c r="K440" i="46"/>
  <c r="J440" i="46"/>
  <c r="I440" i="46"/>
  <c r="V439" i="46"/>
  <c r="U439" i="46"/>
  <c r="W439" i="46" s="1"/>
  <c r="O439" i="46"/>
  <c r="K439" i="46"/>
  <c r="I439" i="46"/>
  <c r="J439" i="46" s="1"/>
  <c r="U438" i="46"/>
  <c r="P438" i="46"/>
  <c r="O438" i="46"/>
  <c r="Q438" i="46" s="1"/>
  <c r="I438" i="46"/>
  <c r="V437" i="46"/>
  <c r="U437" i="46"/>
  <c r="W437" i="46" s="1"/>
  <c r="Q437" i="46"/>
  <c r="P437" i="46"/>
  <c r="O437" i="46"/>
  <c r="J437" i="46"/>
  <c r="I437" i="46"/>
  <c r="K437" i="46" s="1"/>
  <c r="U436" i="46"/>
  <c r="Q436" i="46"/>
  <c r="O436" i="46"/>
  <c r="P436" i="46" s="1"/>
  <c r="I436" i="46"/>
  <c r="J436" i="46" s="1"/>
  <c r="V435" i="46"/>
  <c r="U435" i="46"/>
  <c r="W435" i="46" s="1"/>
  <c r="O435" i="46"/>
  <c r="J435" i="46"/>
  <c r="I435" i="46"/>
  <c r="K435" i="46" s="1"/>
  <c r="W434" i="46"/>
  <c r="V434" i="46"/>
  <c r="U434" i="46"/>
  <c r="P434" i="46"/>
  <c r="O434" i="46"/>
  <c r="Q434" i="46" s="1"/>
  <c r="I434" i="46"/>
  <c r="W433" i="46"/>
  <c r="U433" i="46"/>
  <c r="V433" i="46" s="1"/>
  <c r="Q433" i="46"/>
  <c r="O433" i="46"/>
  <c r="P433" i="46" s="1"/>
  <c r="J433" i="46"/>
  <c r="I433" i="46"/>
  <c r="K433" i="46" s="1"/>
  <c r="U432" i="46"/>
  <c r="P432" i="46"/>
  <c r="O432" i="46"/>
  <c r="Q432" i="46" s="1"/>
  <c r="K432" i="46"/>
  <c r="J432" i="46"/>
  <c r="I432" i="46"/>
  <c r="V431" i="46"/>
  <c r="U431" i="46"/>
  <c r="W431" i="46" s="1"/>
  <c r="O431" i="46"/>
  <c r="K431" i="46"/>
  <c r="I431" i="46"/>
  <c r="J431" i="46" s="1"/>
  <c r="U430" i="46"/>
  <c r="P430" i="46"/>
  <c r="O430" i="46"/>
  <c r="Q430" i="46" s="1"/>
  <c r="I430" i="46"/>
  <c r="V429" i="46"/>
  <c r="U429" i="46"/>
  <c r="W429" i="46" s="1"/>
  <c r="Q429" i="46"/>
  <c r="P429" i="46"/>
  <c r="O429" i="46"/>
  <c r="J429" i="46"/>
  <c r="I429" i="46"/>
  <c r="K429" i="46" s="1"/>
  <c r="U428" i="46"/>
  <c r="Q428" i="46"/>
  <c r="O428" i="46"/>
  <c r="P428" i="46" s="1"/>
  <c r="K428" i="46"/>
  <c r="I428" i="46"/>
  <c r="J428" i="46" s="1"/>
  <c r="V427" i="46"/>
  <c r="U427" i="46"/>
  <c r="W427" i="46" s="1"/>
  <c r="O427" i="46"/>
  <c r="J427" i="46"/>
  <c r="I427" i="46"/>
  <c r="K427" i="46" s="1"/>
  <c r="W426" i="46"/>
  <c r="V426" i="46"/>
  <c r="U426" i="46"/>
  <c r="P426" i="46"/>
  <c r="O426" i="46"/>
  <c r="Q426" i="46" s="1"/>
  <c r="I426" i="46"/>
  <c r="W425" i="46"/>
  <c r="U425" i="46"/>
  <c r="V425" i="46" s="1"/>
  <c r="O425" i="46"/>
  <c r="P425" i="46" s="1"/>
  <c r="J425" i="46"/>
  <c r="I425" i="46"/>
  <c r="K425" i="46" s="1"/>
  <c r="U424" i="46"/>
  <c r="P424" i="46"/>
  <c r="O424" i="46"/>
  <c r="Q424" i="46" s="1"/>
  <c r="K424" i="46"/>
  <c r="J424" i="46"/>
  <c r="I424" i="46"/>
  <c r="V423" i="46"/>
  <c r="U423" i="46"/>
  <c r="W423" i="46" s="1"/>
  <c r="O423" i="46"/>
  <c r="K423" i="46"/>
  <c r="I423" i="46"/>
  <c r="J423" i="46" s="1"/>
  <c r="W422" i="46"/>
  <c r="U422" i="46"/>
  <c r="V422" i="46" s="1"/>
  <c r="P422" i="46"/>
  <c r="O422" i="46"/>
  <c r="Q422" i="46" s="1"/>
  <c r="I422" i="46"/>
  <c r="V421" i="46"/>
  <c r="U421" i="46"/>
  <c r="W421" i="46" s="1"/>
  <c r="Q421" i="46"/>
  <c r="P421" i="46"/>
  <c r="O421" i="46"/>
  <c r="J421" i="46"/>
  <c r="I421" i="46"/>
  <c r="K421" i="46" s="1"/>
  <c r="U420" i="46"/>
  <c r="Q420" i="46"/>
  <c r="O420" i="46"/>
  <c r="P420" i="46" s="1"/>
  <c r="K420" i="46"/>
  <c r="I420" i="46"/>
  <c r="J420" i="46" s="1"/>
  <c r="V419" i="46"/>
  <c r="U419" i="46"/>
  <c r="W419" i="46" s="1"/>
  <c r="O419" i="46"/>
  <c r="J419" i="46"/>
  <c r="I419" i="46"/>
  <c r="K419" i="46" s="1"/>
  <c r="W418" i="46"/>
  <c r="V418" i="46"/>
  <c r="U418" i="46"/>
  <c r="P418" i="46"/>
  <c r="O418" i="46"/>
  <c r="Q418" i="46" s="1"/>
  <c r="I418" i="46"/>
  <c r="W417" i="46"/>
  <c r="U417" i="46"/>
  <c r="V417" i="46" s="1"/>
  <c r="O417" i="46"/>
  <c r="J417" i="46"/>
  <c r="I417" i="46"/>
  <c r="K417" i="46" s="1"/>
  <c r="U416" i="46"/>
  <c r="P416" i="46"/>
  <c r="O416" i="46"/>
  <c r="Q416" i="46" s="1"/>
  <c r="K416" i="46"/>
  <c r="J416" i="46"/>
  <c r="I416" i="46"/>
  <c r="V415" i="46"/>
  <c r="U415" i="46"/>
  <c r="W415" i="46" s="1"/>
  <c r="O415" i="46"/>
  <c r="K415" i="46"/>
  <c r="I415" i="46"/>
  <c r="J415" i="46" s="1"/>
  <c r="U414" i="46"/>
  <c r="V414" i="46" s="1"/>
  <c r="P414" i="46"/>
  <c r="O414" i="46"/>
  <c r="Q414" i="46" s="1"/>
  <c r="I414" i="46"/>
  <c r="V413" i="46"/>
  <c r="U413" i="46"/>
  <c r="W413" i="46" s="1"/>
  <c r="Q413" i="46"/>
  <c r="P413" i="46"/>
  <c r="O413" i="46"/>
  <c r="J413" i="46"/>
  <c r="I413" i="46"/>
  <c r="K413" i="46" s="1"/>
  <c r="U412" i="46"/>
  <c r="Q412" i="46"/>
  <c r="O412" i="46"/>
  <c r="P412" i="46" s="1"/>
  <c r="K412" i="46"/>
  <c r="I412" i="46"/>
  <c r="J412" i="46" s="1"/>
  <c r="V411" i="46"/>
  <c r="U411" i="46"/>
  <c r="W411" i="46" s="1"/>
  <c r="O411" i="46"/>
  <c r="J411" i="46"/>
  <c r="I411" i="46"/>
  <c r="K411" i="46" s="1"/>
  <c r="W410" i="46"/>
  <c r="V410" i="46"/>
  <c r="U410" i="46"/>
  <c r="P410" i="46"/>
  <c r="O410" i="46"/>
  <c r="Q410" i="46" s="1"/>
  <c r="I410" i="46"/>
  <c r="W409" i="46"/>
  <c r="U409" i="46"/>
  <c r="V409" i="46" s="1"/>
  <c r="O409" i="46"/>
  <c r="J409" i="46"/>
  <c r="I409" i="46"/>
  <c r="K409" i="46" s="1"/>
  <c r="U408" i="46"/>
  <c r="P408" i="46"/>
  <c r="O408" i="46"/>
  <c r="Q408" i="46" s="1"/>
  <c r="K408" i="46"/>
  <c r="J408" i="46"/>
  <c r="I408" i="46"/>
  <c r="V407" i="46"/>
  <c r="U407" i="46"/>
  <c r="W407" i="46" s="1"/>
  <c r="O407" i="46"/>
  <c r="K407" i="46"/>
  <c r="I407" i="46"/>
  <c r="J407" i="46" s="1"/>
  <c r="W406" i="46"/>
  <c r="U406" i="46"/>
  <c r="V406" i="46" s="1"/>
  <c r="P406" i="46"/>
  <c r="O406" i="46"/>
  <c r="Q406" i="46" s="1"/>
  <c r="I406" i="46"/>
  <c r="V405" i="46"/>
  <c r="U405" i="46"/>
  <c r="W405" i="46" s="1"/>
  <c r="Q405" i="46"/>
  <c r="P405" i="46"/>
  <c r="O405" i="46"/>
  <c r="J405" i="46"/>
  <c r="I405" i="46"/>
  <c r="K405" i="46" s="1"/>
  <c r="U404" i="46"/>
  <c r="Q404" i="46"/>
  <c r="O404" i="46"/>
  <c r="P404" i="46" s="1"/>
  <c r="I404" i="46"/>
  <c r="J404" i="46" s="1"/>
  <c r="V403" i="46"/>
  <c r="U403" i="46"/>
  <c r="W403" i="46" s="1"/>
  <c r="O403" i="46"/>
  <c r="J403" i="46"/>
  <c r="I403" i="46"/>
  <c r="K403" i="46" s="1"/>
  <c r="W402" i="46"/>
  <c r="V402" i="46"/>
  <c r="U402" i="46"/>
  <c r="P402" i="46"/>
  <c r="O402" i="46"/>
  <c r="Q402" i="46" s="1"/>
  <c r="I402" i="46"/>
  <c r="W401" i="46"/>
  <c r="U401" i="46"/>
  <c r="V401" i="46" s="1"/>
  <c r="Q401" i="46"/>
  <c r="O401" i="46"/>
  <c r="P401" i="46" s="1"/>
  <c r="J401" i="46"/>
  <c r="I401" i="46"/>
  <c r="K401" i="46" s="1"/>
  <c r="U400" i="46"/>
  <c r="P400" i="46"/>
  <c r="O400" i="46"/>
  <c r="Q400" i="46" s="1"/>
  <c r="K400" i="46"/>
  <c r="J400" i="46"/>
  <c r="I400" i="46"/>
  <c r="V399" i="46"/>
  <c r="U399" i="46"/>
  <c r="W399" i="46" s="1"/>
  <c r="O399" i="46"/>
  <c r="K399" i="46"/>
  <c r="I399" i="46"/>
  <c r="J399" i="46" s="1"/>
  <c r="W398" i="46"/>
  <c r="U398" i="46"/>
  <c r="V398" i="46" s="1"/>
  <c r="P398" i="46"/>
  <c r="O398" i="46"/>
  <c r="Q398" i="46" s="1"/>
  <c r="I398" i="46"/>
  <c r="V397" i="46"/>
  <c r="U397" i="46"/>
  <c r="W397" i="46" s="1"/>
  <c r="Q397" i="46"/>
  <c r="P397" i="46"/>
  <c r="O397" i="46"/>
  <c r="J397" i="46"/>
  <c r="I397" i="46"/>
  <c r="K397" i="46" s="1"/>
  <c r="U396" i="46"/>
  <c r="Q396" i="46"/>
  <c r="O396" i="46"/>
  <c r="P396" i="46" s="1"/>
  <c r="I396" i="46"/>
  <c r="V395" i="46"/>
  <c r="U395" i="46"/>
  <c r="W395" i="46" s="1"/>
  <c r="O395" i="46"/>
  <c r="J395" i="46"/>
  <c r="I395" i="46"/>
  <c r="K395" i="46" s="1"/>
  <c r="W394" i="46"/>
  <c r="V394" i="46"/>
  <c r="U394" i="46"/>
  <c r="P394" i="46"/>
  <c r="O394" i="46"/>
  <c r="Q394" i="46" s="1"/>
  <c r="I394" i="46"/>
  <c r="W393" i="46"/>
  <c r="U393" i="46"/>
  <c r="V393" i="46" s="1"/>
  <c r="O393" i="46"/>
  <c r="P393" i="46" s="1"/>
  <c r="J393" i="46"/>
  <c r="I393" i="46"/>
  <c r="K393" i="46" s="1"/>
  <c r="U392" i="46"/>
  <c r="P392" i="46"/>
  <c r="O392" i="46"/>
  <c r="Q392" i="46" s="1"/>
  <c r="K392" i="46"/>
  <c r="J392" i="46"/>
  <c r="I392" i="46"/>
  <c r="V391" i="46"/>
  <c r="U391" i="46"/>
  <c r="W391" i="46" s="1"/>
  <c r="O391" i="46"/>
  <c r="K391" i="46"/>
  <c r="I391" i="46"/>
  <c r="J391" i="46" s="1"/>
  <c r="W390" i="46"/>
  <c r="U390" i="46"/>
  <c r="V390" i="46" s="1"/>
  <c r="P390" i="46"/>
  <c r="O390" i="46"/>
  <c r="Q390" i="46" s="1"/>
  <c r="I390" i="46"/>
  <c r="V389" i="46"/>
  <c r="U389" i="46"/>
  <c r="W389" i="46" s="1"/>
  <c r="Q389" i="46"/>
  <c r="P389" i="46"/>
  <c r="O389" i="46"/>
  <c r="J389" i="46"/>
  <c r="I389" i="46"/>
  <c r="K389" i="46" s="1"/>
  <c r="U388" i="46"/>
  <c r="Q388" i="46"/>
  <c r="O388" i="46"/>
  <c r="P388" i="46" s="1"/>
  <c r="I388" i="46"/>
  <c r="V387" i="46"/>
  <c r="U387" i="46"/>
  <c r="W387" i="46" s="1"/>
  <c r="O387" i="46"/>
  <c r="J387" i="46"/>
  <c r="I387" i="46"/>
  <c r="K387" i="46" s="1"/>
  <c r="W386" i="46"/>
  <c r="V386" i="46"/>
  <c r="U386" i="46"/>
  <c r="P386" i="46"/>
  <c r="O386" i="46"/>
  <c r="Q386" i="46" s="1"/>
  <c r="I386" i="46"/>
  <c r="W385" i="46"/>
  <c r="U385" i="46"/>
  <c r="V385" i="46" s="1"/>
  <c r="Q385" i="46"/>
  <c r="O385" i="46"/>
  <c r="P385" i="46" s="1"/>
  <c r="J385" i="46"/>
  <c r="I385" i="46"/>
  <c r="K385" i="46" s="1"/>
  <c r="U384" i="46"/>
  <c r="P384" i="46"/>
  <c r="O384" i="46"/>
  <c r="Q384" i="46" s="1"/>
  <c r="K384" i="46"/>
  <c r="J384" i="46"/>
  <c r="I384" i="46"/>
  <c r="V383" i="46"/>
  <c r="U383" i="46"/>
  <c r="W383" i="46" s="1"/>
  <c r="O383" i="46"/>
  <c r="K383" i="46"/>
  <c r="I383" i="46"/>
  <c r="J383" i="46" s="1"/>
  <c r="U382" i="46"/>
  <c r="V382" i="46" s="1"/>
  <c r="P382" i="46"/>
  <c r="O382" i="46"/>
  <c r="Q382" i="46" s="1"/>
  <c r="I382" i="46"/>
  <c r="V381" i="46"/>
  <c r="U381" i="46"/>
  <c r="W381" i="46" s="1"/>
  <c r="Q381" i="46"/>
  <c r="P381" i="46"/>
  <c r="O381" i="46"/>
  <c r="J381" i="46"/>
  <c r="I381" i="46"/>
  <c r="K381" i="46" s="1"/>
  <c r="U380" i="46"/>
  <c r="Q380" i="46"/>
  <c r="O380" i="46"/>
  <c r="P380" i="46" s="1"/>
  <c r="K380" i="46"/>
  <c r="I380" i="46"/>
  <c r="J380" i="46" s="1"/>
  <c r="V379" i="46"/>
  <c r="U379" i="46"/>
  <c r="W379" i="46" s="1"/>
  <c r="O379" i="46"/>
  <c r="J379" i="46"/>
  <c r="I379" i="46"/>
  <c r="K379" i="46" s="1"/>
  <c r="W378" i="46"/>
  <c r="V378" i="46"/>
  <c r="U378" i="46"/>
  <c r="P378" i="46"/>
  <c r="O378" i="46"/>
  <c r="Q378" i="46" s="1"/>
  <c r="I378" i="46"/>
  <c r="W377" i="46"/>
  <c r="U377" i="46"/>
  <c r="V377" i="46" s="1"/>
  <c r="Q377" i="46"/>
  <c r="O377" i="46"/>
  <c r="P377" i="46" s="1"/>
  <c r="J377" i="46"/>
  <c r="I377" i="46"/>
  <c r="K377" i="46" s="1"/>
  <c r="U376" i="46"/>
  <c r="P376" i="46"/>
  <c r="O376" i="46"/>
  <c r="Q376" i="46" s="1"/>
  <c r="K376" i="46"/>
  <c r="J376" i="46"/>
  <c r="I376" i="46"/>
  <c r="V375" i="46"/>
  <c r="U375" i="46"/>
  <c r="W375" i="46" s="1"/>
  <c r="O375" i="46"/>
  <c r="K375" i="46"/>
  <c r="I375" i="46"/>
  <c r="J375" i="46" s="1"/>
  <c r="U374" i="46"/>
  <c r="P374" i="46"/>
  <c r="O374" i="46"/>
  <c r="Q374" i="46" s="1"/>
  <c r="I374" i="46"/>
  <c r="V373" i="46"/>
  <c r="U373" i="46"/>
  <c r="W373" i="46" s="1"/>
  <c r="Q373" i="46"/>
  <c r="P373" i="46"/>
  <c r="O373" i="46"/>
  <c r="J373" i="46"/>
  <c r="I373" i="46"/>
  <c r="K373" i="46" s="1"/>
  <c r="U372" i="46"/>
  <c r="Q372" i="46"/>
  <c r="O372" i="46"/>
  <c r="P372" i="46" s="1"/>
  <c r="I372" i="46"/>
  <c r="J372" i="46" s="1"/>
  <c r="V371" i="46"/>
  <c r="U371" i="46"/>
  <c r="W371" i="46" s="1"/>
  <c r="O371" i="46"/>
  <c r="J371" i="46"/>
  <c r="I371" i="46"/>
  <c r="K371" i="46" s="1"/>
  <c r="W370" i="46"/>
  <c r="V370" i="46"/>
  <c r="U370" i="46"/>
  <c r="P370" i="46"/>
  <c r="O370" i="46"/>
  <c r="Q370" i="46" s="1"/>
  <c r="I370" i="46"/>
  <c r="W369" i="46"/>
  <c r="U369" i="46"/>
  <c r="V369" i="46" s="1"/>
  <c r="Q369" i="46"/>
  <c r="O369" i="46"/>
  <c r="P369" i="46" s="1"/>
  <c r="J369" i="46"/>
  <c r="I369" i="46"/>
  <c r="K369" i="46" s="1"/>
  <c r="U368" i="46"/>
  <c r="P368" i="46"/>
  <c r="O368" i="46"/>
  <c r="Q368" i="46" s="1"/>
  <c r="K368" i="46"/>
  <c r="J368" i="46"/>
  <c r="I368" i="46"/>
  <c r="V367" i="46"/>
  <c r="U367" i="46"/>
  <c r="W367" i="46" s="1"/>
  <c r="O367" i="46"/>
  <c r="K367" i="46"/>
  <c r="I367" i="46"/>
  <c r="J367" i="46" s="1"/>
  <c r="U366" i="46"/>
  <c r="P366" i="46"/>
  <c r="O366" i="46"/>
  <c r="Q366" i="46" s="1"/>
  <c r="I366" i="46"/>
  <c r="V365" i="46"/>
  <c r="U365" i="46"/>
  <c r="W365" i="46" s="1"/>
  <c r="Q365" i="46"/>
  <c r="P365" i="46"/>
  <c r="O365" i="46"/>
  <c r="J365" i="46"/>
  <c r="I365" i="46"/>
  <c r="K365" i="46" s="1"/>
  <c r="U364" i="46"/>
  <c r="Q364" i="46"/>
  <c r="P364" i="46"/>
  <c r="O364" i="46"/>
  <c r="I364" i="46"/>
  <c r="V363" i="46"/>
  <c r="U363" i="46"/>
  <c r="W363" i="46" s="1"/>
  <c r="O363" i="46"/>
  <c r="J363" i="46"/>
  <c r="I363" i="46"/>
  <c r="K363" i="46" s="1"/>
  <c r="W362" i="46"/>
  <c r="V362" i="46"/>
  <c r="U362" i="46"/>
  <c r="P362" i="46"/>
  <c r="O362" i="46"/>
  <c r="Q362" i="46" s="1"/>
  <c r="K362" i="46"/>
  <c r="I362" i="46"/>
  <c r="J362" i="46" s="1"/>
  <c r="W361" i="46"/>
  <c r="V361" i="46"/>
  <c r="U361" i="46"/>
  <c r="Q361" i="46"/>
  <c r="O361" i="46"/>
  <c r="P361" i="46" s="1"/>
  <c r="I361" i="46"/>
  <c r="U360" i="46"/>
  <c r="P360" i="46"/>
  <c r="O360" i="46"/>
  <c r="Q360" i="46" s="1"/>
  <c r="K360" i="46"/>
  <c r="J360" i="46"/>
  <c r="I360" i="46"/>
  <c r="V359" i="46"/>
  <c r="U359" i="46"/>
  <c r="W359" i="46" s="1"/>
  <c r="O359" i="46"/>
  <c r="P359" i="46" s="1"/>
  <c r="K359" i="46"/>
  <c r="J359" i="46"/>
  <c r="I359" i="46"/>
  <c r="W358" i="46"/>
  <c r="U358" i="46"/>
  <c r="V358" i="46" s="1"/>
  <c r="P358" i="46"/>
  <c r="O358" i="46"/>
  <c r="Q358" i="46" s="1"/>
  <c r="I358" i="46"/>
  <c r="V357" i="46"/>
  <c r="U357" i="46"/>
  <c r="W357" i="46" s="1"/>
  <c r="Q357" i="46"/>
  <c r="P357" i="46"/>
  <c r="O357" i="46"/>
  <c r="J357" i="46"/>
  <c r="I357" i="46"/>
  <c r="K357" i="46" s="1"/>
  <c r="U356" i="46"/>
  <c r="Q356" i="46"/>
  <c r="P356" i="46"/>
  <c r="O356" i="46"/>
  <c r="I356" i="46"/>
  <c r="U355" i="46"/>
  <c r="W355" i="46" s="1"/>
  <c r="O355" i="46"/>
  <c r="J355" i="46"/>
  <c r="I355" i="46"/>
  <c r="K355" i="46" s="1"/>
  <c r="W354" i="46"/>
  <c r="V354" i="46"/>
  <c r="U354" i="46"/>
  <c r="P354" i="46"/>
  <c r="O354" i="46"/>
  <c r="Q354" i="46" s="1"/>
  <c r="I354" i="46"/>
  <c r="J354" i="46" s="1"/>
  <c r="W353" i="46"/>
  <c r="V353" i="46"/>
  <c r="U353" i="46"/>
  <c r="Q353" i="46"/>
  <c r="O353" i="46"/>
  <c r="P353" i="46" s="1"/>
  <c r="I353" i="46"/>
  <c r="U352" i="46"/>
  <c r="P352" i="46"/>
  <c r="O352" i="46"/>
  <c r="Q352" i="46" s="1"/>
  <c r="K352" i="46"/>
  <c r="J352" i="46"/>
  <c r="I352" i="46"/>
  <c r="V351" i="46"/>
  <c r="U351" i="46"/>
  <c r="W351" i="46" s="1"/>
  <c r="O351" i="46"/>
  <c r="P351" i="46" s="1"/>
  <c r="K351" i="46"/>
  <c r="J351" i="46"/>
  <c r="I351" i="46"/>
  <c r="U350" i="46"/>
  <c r="V350" i="46" s="1"/>
  <c r="O350" i="46"/>
  <c r="I350" i="46"/>
  <c r="V349" i="46"/>
  <c r="U349" i="46"/>
  <c r="W349" i="46" s="1"/>
  <c r="Q349" i="46"/>
  <c r="P349" i="46"/>
  <c r="O349" i="46"/>
  <c r="J349" i="46"/>
  <c r="I349" i="46"/>
  <c r="K349" i="46" s="1"/>
  <c r="W348" i="46"/>
  <c r="U348" i="46"/>
  <c r="V348" i="46" s="1"/>
  <c r="Q348" i="46"/>
  <c r="P348" i="46"/>
  <c r="O348" i="46"/>
  <c r="I348" i="46"/>
  <c r="U347" i="46"/>
  <c r="O347" i="46"/>
  <c r="J347" i="46"/>
  <c r="I347" i="46"/>
  <c r="K347" i="46" s="1"/>
  <c r="W346" i="46"/>
  <c r="V346" i="46"/>
  <c r="U346" i="46"/>
  <c r="P346" i="46"/>
  <c r="O346" i="46"/>
  <c r="Q346" i="46" s="1"/>
  <c r="K346" i="46"/>
  <c r="I346" i="46"/>
  <c r="J346" i="46" s="1"/>
  <c r="W345" i="46"/>
  <c r="V345" i="46"/>
  <c r="U345" i="46"/>
  <c r="Q345" i="46"/>
  <c r="O345" i="46"/>
  <c r="P345" i="46" s="1"/>
  <c r="J345" i="46"/>
  <c r="I345" i="46"/>
  <c r="K345" i="46" s="1"/>
  <c r="U344" i="46"/>
  <c r="P344" i="46"/>
  <c r="O344" i="46"/>
  <c r="Q344" i="46" s="1"/>
  <c r="K344" i="46"/>
  <c r="J344" i="46"/>
  <c r="I344" i="46"/>
  <c r="V343" i="46"/>
  <c r="U343" i="46"/>
  <c r="W343" i="46" s="1"/>
  <c r="O343" i="46"/>
  <c r="K343" i="46"/>
  <c r="J343" i="46"/>
  <c r="I343" i="46"/>
  <c r="W342" i="46"/>
  <c r="U342" i="46"/>
  <c r="V342" i="46" s="1"/>
  <c r="P342" i="46"/>
  <c r="O342" i="46"/>
  <c r="Q342" i="46" s="1"/>
  <c r="I342" i="46"/>
  <c r="V341" i="46"/>
  <c r="U341" i="46"/>
  <c r="W341" i="46" s="1"/>
  <c r="Q341" i="46"/>
  <c r="P341" i="46"/>
  <c r="O341" i="46"/>
  <c r="J341" i="46"/>
  <c r="I341" i="46"/>
  <c r="K341" i="46" s="1"/>
  <c r="W340" i="46"/>
  <c r="U340" i="46"/>
  <c r="V340" i="46" s="1"/>
  <c r="Q340" i="46"/>
  <c r="P340" i="46"/>
  <c r="O340" i="46"/>
  <c r="K340" i="46"/>
  <c r="I340" i="46"/>
  <c r="J340" i="46" s="1"/>
  <c r="U339" i="46"/>
  <c r="O339" i="46"/>
  <c r="J339" i="46"/>
  <c r="I339" i="46"/>
  <c r="K339" i="46" s="1"/>
  <c r="W338" i="46"/>
  <c r="V338" i="46"/>
  <c r="U338" i="46"/>
  <c r="P338" i="46"/>
  <c r="O338" i="46"/>
  <c r="Q338" i="46" s="1"/>
  <c r="I338" i="46"/>
  <c r="J338" i="46" s="1"/>
  <c r="W337" i="46"/>
  <c r="V337" i="46"/>
  <c r="U337" i="46"/>
  <c r="Q337" i="46"/>
  <c r="O337" i="46"/>
  <c r="P337" i="46" s="1"/>
  <c r="J337" i="46"/>
  <c r="I337" i="46"/>
  <c r="K337" i="46" s="1"/>
  <c r="U336" i="46"/>
  <c r="P336" i="46"/>
  <c r="O336" i="46"/>
  <c r="Q336" i="46" s="1"/>
  <c r="K336" i="46"/>
  <c r="J336" i="46"/>
  <c r="I336" i="46"/>
  <c r="V335" i="46"/>
  <c r="U335" i="46"/>
  <c r="W335" i="46" s="1"/>
  <c r="O335" i="46"/>
  <c r="K335" i="46"/>
  <c r="J335" i="46"/>
  <c r="I335" i="46"/>
  <c r="U334" i="46"/>
  <c r="O334" i="46"/>
  <c r="Q334" i="46" s="1"/>
  <c r="I334" i="46"/>
  <c r="V333" i="46"/>
  <c r="U333" i="46"/>
  <c r="W333" i="46" s="1"/>
  <c r="Q333" i="46"/>
  <c r="P333" i="46"/>
  <c r="O333" i="46"/>
  <c r="J333" i="46"/>
  <c r="I333" i="46"/>
  <c r="K333" i="46" s="1"/>
  <c r="W332" i="46"/>
  <c r="U332" i="46"/>
  <c r="V332" i="46" s="1"/>
  <c r="Q332" i="46"/>
  <c r="P332" i="46"/>
  <c r="O332" i="46"/>
  <c r="K332" i="46"/>
  <c r="I332" i="46"/>
  <c r="J332" i="46" s="1"/>
  <c r="U331" i="46"/>
  <c r="O331" i="46"/>
  <c r="J331" i="46"/>
  <c r="I331" i="46"/>
  <c r="K331" i="46" s="1"/>
  <c r="W330" i="46"/>
  <c r="V330" i="46"/>
  <c r="U330" i="46"/>
  <c r="P330" i="46"/>
  <c r="O330" i="46"/>
  <c r="Q330" i="46" s="1"/>
  <c r="K330" i="46"/>
  <c r="I330" i="46"/>
  <c r="J330" i="46" s="1"/>
  <c r="W329" i="46"/>
  <c r="V329" i="46"/>
  <c r="U329" i="46"/>
  <c r="O329" i="46"/>
  <c r="P329" i="46" s="1"/>
  <c r="J329" i="46"/>
  <c r="I329" i="46"/>
  <c r="K329" i="46" s="1"/>
  <c r="U328" i="46"/>
  <c r="P328" i="46"/>
  <c r="O328" i="46"/>
  <c r="Q328" i="46" s="1"/>
  <c r="K328" i="46"/>
  <c r="J328" i="46"/>
  <c r="I328" i="46"/>
  <c r="V327" i="46"/>
  <c r="U327" i="46"/>
  <c r="W327" i="46" s="1"/>
  <c r="Q327" i="46"/>
  <c r="O327" i="46"/>
  <c r="P327" i="46" s="1"/>
  <c r="K327" i="46"/>
  <c r="J327" i="46"/>
  <c r="I327" i="46"/>
  <c r="U326" i="46"/>
  <c r="P326" i="46"/>
  <c r="O326" i="46"/>
  <c r="Q326" i="46" s="1"/>
  <c r="I326" i="46"/>
  <c r="V325" i="46"/>
  <c r="U325" i="46"/>
  <c r="W325" i="46" s="1"/>
  <c r="Q325" i="46"/>
  <c r="P325" i="46"/>
  <c r="O325" i="46"/>
  <c r="J325" i="46"/>
  <c r="I325" i="46"/>
  <c r="K325" i="46" s="1"/>
  <c r="W324" i="46"/>
  <c r="U324" i="46"/>
  <c r="V324" i="46" s="1"/>
  <c r="Q324" i="46"/>
  <c r="P324" i="46"/>
  <c r="O324" i="46"/>
  <c r="K324" i="46"/>
  <c r="I324" i="46"/>
  <c r="J324" i="46" s="1"/>
  <c r="V323" i="46"/>
  <c r="U323" i="46"/>
  <c r="W323" i="46" s="1"/>
  <c r="O323" i="46"/>
  <c r="J323" i="46"/>
  <c r="I323" i="46"/>
  <c r="K323" i="46" s="1"/>
  <c r="W322" i="46"/>
  <c r="V322" i="46"/>
  <c r="U322" i="46"/>
  <c r="P322" i="46"/>
  <c r="O322" i="46"/>
  <c r="Q322" i="46" s="1"/>
  <c r="J322" i="46"/>
  <c r="I322" i="46"/>
  <c r="K322" i="46" s="1"/>
  <c r="W321" i="46"/>
  <c r="V321" i="46"/>
  <c r="U321" i="46"/>
  <c r="Q321" i="46"/>
  <c r="O321" i="46"/>
  <c r="P321" i="46" s="1"/>
  <c r="J321" i="46"/>
  <c r="I321" i="46"/>
  <c r="K321" i="46" s="1"/>
  <c r="U320" i="46"/>
  <c r="P320" i="46"/>
  <c r="O320" i="46"/>
  <c r="Q320" i="46" s="1"/>
  <c r="K320" i="46"/>
  <c r="J320" i="46"/>
  <c r="I320" i="46"/>
  <c r="V319" i="46"/>
  <c r="U319" i="46"/>
  <c r="W319" i="46" s="1"/>
  <c r="O319" i="46"/>
  <c r="K319" i="46"/>
  <c r="J319" i="46"/>
  <c r="I319" i="46"/>
  <c r="W318" i="46"/>
  <c r="U318" i="46"/>
  <c r="V318" i="46" s="1"/>
  <c r="O318" i="46"/>
  <c r="Q318" i="46" s="1"/>
  <c r="I318" i="46"/>
  <c r="V317" i="46"/>
  <c r="U317" i="46"/>
  <c r="W317" i="46" s="1"/>
  <c r="Q317" i="46"/>
  <c r="P317" i="46"/>
  <c r="O317" i="46"/>
  <c r="J317" i="46"/>
  <c r="I317" i="46"/>
  <c r="K317" i="46" s="1"/>
  <c r="W316" i="46"/>
  <c r="V316" i="46"/>
  <c r="U316" i="46"/>
  <c r="Q316" i="46"/>
  <c r="P316" i="46"/>
  <c r="O316" i="46"/>
  <c r="I316" i="46"/>
  <c r="J316" i="46" s="1"/>
  <c r="W315" i="46"/>
  <c r="V315" i="46"/>
  <c r="U315" i="46"/>
  <c r="O315" i="46"/>
  <c r="I315" i="46"/>
  <c r="K315" i="46" s="1"/>
  <c r="W314" i="46"/>
  <c r="V314" i="46"/>
  <c r="U314" i="46"/>
  <c r="P314" i="46"/>
  <c r="O314" i="46"/>
  <c r="Q314" i="46" s="1"/>
  <c r="K314" i="46"/>
  <c r="I314" i="46"/>
  <c r="J314" i="46" s="1"/>
  <c r="W313" i="46"/>
  <c r="V313" i="46"/>
  <c r="U313" i="46"/>
  <c r="O313" i="46"/>
  <c r="I313" i="46"/>
  <c r="U312" i="46"/>
  <c r="Q312" i="46"/>
  <c r="P312" i="46"/>
  <c r="O312" i="46"/>
  <c r="K312" i="46"/>
  <c r="J312" i="46"/>
  <c r="I312" i="46"/>
  <c r="V311" i="46"/>
  <c r="U311" i="46"/>
  <c r="W311" i="46" s="1"/>
  <c r="Q311" i="46"/>
  <c r="P311" i="46"/>
  <c r="O311" i="46"/>
  <c r="K311" i="46"/>
  <c r="J311" i="46"/>
  <c r="I311" i="46"/>
  <c r="W310" i="46"/>
  <c r="U310" i="46"/>
  <c r="V310" i="46" s="1"/>
  <c r="O310" i="46"/>
  <c r="I310" i="46"/>
  <c r="V309" i="46"/>
  <c r="U309" i="46"/>
  <c r="W309" i="46" s="1"/>
  <c r="Q309" i="46"/>
  <c r="P309" i="46"/>
  <c r="O309" i="46"/>
  <c r="J309" i="46"/>
  <c r="I309" i="46"/>
  <c r="K309" i="46" s="1"/>
  <c r="U308" i="46"/>
  <c r="Q308" i="46"/>
  <c r="P308" i="46"/>
  <c r="O308" i="46"/>
  <c r="K308" i="46"/>
  <c r="I308" i="46"/>
  <c r="J308" i="46" s="1"/>
  <c r="U307" i="46"/>
  <c r="O307" i="46"/>
  <c r="J307" i="46"/>
  <c r="I307" i="46"/>
  <c r="K307" i="46" s="1"/>
  <c r="W306" i="46"/>
  <c r="V306" i="46"/>
  <c r="U306" i="46"/>
  <c r="P306" i="46"/>
  <c r="O306" i="46"/>
  <c r="Q306" i="46" s="1"/>
  <c r="J306" i="46"/>
  <c r="I306" i="46"/>
  <c r="K306" i="46" s="1"/>
  <c r="W305" i="46"/>
  <c r="V305" i="46"/>
  <c r="U305" i="46"/>
  <c r="Q305" i="46"/>
  <c r="P305" i="46"/>
  <c r="O305" i="46"/>
  <c r="K305" i="46"/>
  <c r="I305" i="46"/>
  <c r="J305" i="46" s="1"/>
  <c r="U304" i="46"/>
  <c r="Q304" i="46"/>
  <c r="P304" i="46"/>
  <c r="O304" i="46"/>
  <c r="K304" i="46"/>
  <c r="J304" i="46"/>
  <c r="I304" i="46"/>
  <c r="U303" i="46"/>
  <c r="Q303" i="46"/>
  <c r="P303" i="46"/>
  <c r="O303" i="46"/>
  <c r="K303" i="46"/>
  <c r="J303" i="46"/>
  <c r="I303" i="46"/>
  <c r="U302" i="46"/>
  <c r="W302" i="46" s="1"/>
  <c r="Q302" i="46"/>
  <c r="P302" i="46"/>
  <c r="O302" i="46"/>
  <c r="I302" i="46"/>
  <c r="U301" i="46"/>
  <c r="Q301" i="46"/>
  <c r="P301" i="46"/>
  <c r="O301" i="46"/>
  <c r="I301" i="46"/>
  <c r="U300" i="46"/>
  <c r="Q300" i="46"/>
  <c r="P300" i="46"/>
  <c r="O300" i="46"/>
  <c r="J300" i="46"/>
  <c r="I300" i="46"/>
  <c r="K300" i="46" s="1"/>
  <c r="U299" i="46"/>
  <c r="O299" i="46"/>
  <c r="I299" i="46"/>
  <c r="W298" i="46"/>
  <c r="V298" i="46"/>
  <c r="U298" i="46"/>
  <c r="O298" i="46"/>
  <c r="Q298" i="46" s="1"/>
  <c r="I298" i="46"/>
  <c r="W297" i="46"/>
  <c r="V297" i="46"/>
  <c r="U297" i="46"/>
  <c r="Q297" i="46"/>
  <c r="P297" i="46"/>
  <c r="O297" i="46"/>
  <c r="J297" i="46"/>
  <c r="I297" i="46"/>
  <c r="K297" i="46" s="1"/>
  <c r="U296" i="46"/>
  <c r="Q296" i="46"/>
  <c r="P296" i="46"/>
  <c r="O296" i="46"/>
  <c r="K296" i="46"/>
  <c r="J296" i="46"/>
  <c r="I296" i="46"/>
  <c r="U295" i="46"/>
  <c r="W295" i="46" s="1"/>
  <c r="Q295" i="46"/>
  <c r="P295" i="46"/>
  <c r="O295" i="46"/>
  <c r="K295" i="46"/>
  <c r="J295" i="46"/>
  <c r="I295" i="46"/>
  <c r="U294" i="46"/>
  <c r="Q294" i="46"/>
  <c r="P294" i="46"/>
  <c r="O294" i="46"/>
  <c r="I294" i="46"/>
  <c r="U293" i="46"/>
  <c r="Q293" i="46"/>
  <c r="P293" i="46"/>
  <c r="O293" i="46"/>
  <c r="I293" i="46"/>
  <c r="U292" i="46"/>
  <c r="Q292" i="46"/>
  <c r="P292" i="46"/>
  <c r="O292" i="46"/>
  <c r="J292" i="46"/>
  <c r="I292" i="46"/>
  <c r="K292" i="46" s="1"/>
  <c r="U291" i="46"/>
  <c r="Q291" i="46"/>
  <c r="O291" i="46"/>
  <c r="P291" i="46" s="1"/>
  <c r="J291" i="46"/>
  <c r="I291" i="46"/>
  <c r="K291" i="46" s="1"/>
  <c r="V290" i="46"/>
  <c r="U290" i="46"/>
  <c r="W290" i="46" s="1"/>
  <c r="P290" i="46"/>
  <c r="O290" i="46"/>
  <c r="Q290" i="46" s="1"/>
  <c r="J290" i="46"/>
  <c r="I290" i="46"/>
  <c r="K290" i="46" s="1"/>
  <c r="V289" i="46"/>
  <c r="U289" i="46"/>
  <c r="W289" i="46" s="1"/>
  <c r="Q289" i="46"/>
  <c r="P289" i="46"/>
  <c r="O289" i="46"/>
  <c r="K289" i="46"/>
  <c r="I289" i="46"/>
  <c r="J289" i="46" s="1"/>
  <c r="W288" i="46"/>
  <c r="V288" i="46"/>
  <c r="U288" i="46"/>
  <c r="O288" i="46"/>
  <c r="I288" i="46"/>
  <c r="W287" i="46"/>
  <c r="V287" i="46"/>
  <c r="U287" i="46"/>
  <c r="P287" i="46"/>
  <c r="O287" i="46"/>
  <c r="Q287" i="46" s="1"/>
  <c r="I287" i="46"/>
  <c r="W286" i="46"/>
  <c r="V286" i="46"/>
  <c r="U286" i="46"/>
  <c r="Q286" i="46"/>
  <c r="O286" i="46"/>
  <c r="P286" i="46" s="1"/>
  <c r="I286" i="46"/>
  <c r="U285" i="46"/>
  <c r="O285" i="46"/>
  <c r="K285" i="46"/>
  <c r="J285" i="46"/>
  <c r="I285" i="46"/>
  <c r="V284" i="46"/>
  <c r="U284" i="46"/>
  <c r="W284" i="46" s="1"/>
  <c r="P284" i="46"/>
  <c r="O284" i="46"/>
  <c r="Q284" i="46" s="1"/>
  <c r="K284" i="46"/>
  <c r="J284" i="46"/>
  <c r="I284" i="46"/>
  <c r="W283" i="46"/>
  <c r="U283" i="46"/>
  <c r="V283" i="46" s="1"/>
  <c r="P283" i="46"/>
  <c r="O283" i="46"/>
  <c r="Q283" i="46" s="1"/>
  <c r="I283" i="46"/>
  <c r="U282" i="46"/>
  <c r="Q282" i="46"/>
  <c r="P282" i="46"/>
  <c r="O282" i="46"/>
  <c r="J282" i="46"/>
  <c r="I282" i="46"/>
  <c r="K282" i="46" s="1"/>
  <c r="U281" i="46"/>
  <c r="W281" i="46" s="1"/>
  <c r="Q281" i="46"/>
  <c r="P281" i="46"/>
  <c r="O281" i="46"/>
  <c r="K281" i="46"/>
  <c r="I281" i="46"/>
  <c r="J281" i="46" s="1"/>
  <c r="W280" i="46"/>
  <c r="U280" i="46"/>
  <c r="V280" i="46" s="1"/>
  <c r="O280" i="46"/>
  <c r="I280" i="46"/>
  <c r="W279" i="46"/>
  <c r="V279" i="46"/>
  <c r="U279" i="46"/>
  <c r="P279" i="46"/>
  <c r="O279" i="46"/>
  <c r="Q279" i="46" s="1"/>
  <c r="I279" i="46"/>
  <c r="W278" i="46"/>
  <c r="V278" i="46"/>
  <c r="U278" i="46"/>
  <c r="Q278" i="46"/>
  <c r="O278" i="46"/>
  <c r="P278" i="46" s="1"/>
  <c r="I278" i="46"/>
  <c r="U277" i="46"/>
  <c r="O277" i="46"/>
  <c r="K277" i="46"/>
  <c r="J277" i="46"/>
  <c r="I277" i="46"/>
  <c r="V276" i="46"/>
  <c r="U276" i="46"/>
  <c r="W276" i="46" s="1"/>
  <c r="P276" i="46"/>
  <c r="O276" i="46"/>
  <c r="Q276" i="46" s="1"/>
  <c r="K276" i="46"/>
  <c r="J276" i="46"/>
  <c r="I276" i="46"/>
  <c r="W275" i="46"/>
  <c r="U275" i="46"/>
  <c r="V275" i="46" s="1"/>
  <c r="P275" i="46"/>
  <c r="O275" i="46"/>
  <c r="Q275" i="46" s="1"/>
  <c r="I275" i="46"/>
  <c r="U274" i="46"/>
  <c r="Q274" i="46"/>
  <c r="P274" i="46"/>
  <c r="O274" i="46"/>
  <c r="J274" i="46"/>
  <c r="I274" i="46"/>
  <c r="K274" i="46" s="1"/>
  <c r="U273" i="46"/>
  <c r="W273" i="46" s="1"/>
  <c r="Q273" i="46"/>
  <c r="P273" i="46"/>
  <c r="O273" i="46"/>
  <c r="K273" i="46"/>
  <c r="I273" i="46"/>
  <c r="J273" i="46" s="1"/>
  <c r="W272" i="46"/>
  <c r="U272" i="46"/>
  <c r="V272" i="46" s="1"/>
  <c r="O272" i="46"/>
  <c r="I272" i="46"/>
  <c r="W271" i="46"/>
  <c r="V271" i="46"/>
  <c r="U271" i="46"/>
  <c r="P271" i="46"/>
  <c r="O271" i="46"/>
  <c r="Q271" i="46" s="1"/>
  <c r="J271" i="46"/>
  <c r="I271" i="46"/>
  <c r="K271" i="46" s="1"/>
  <c r="W270" i="46"/>
  <c r="V270" i="46"/>
  <c r="U270" i="46"/>
  <c r="Q270" i="46"/>
  <c r="O270" i="46"/>
  <c r="P270" i="46" s="1"/>
  <c r="K270" i="46"/>
  <c r="J270" i="46"/>
  <c r="I270" i="46"/>
  <c r="U269" i="46"/>
  <c r="O269" i="46"/>
  <c r="K269" i="46"/>
  <c r="J269" i="46"/>
  <c r="I269" i="46"/>
  <c r="V268" i="46"/>
  <c r="U268" i="46"/>
  <c r="W268" i="46" s="1"/>
  <c r="P268" i="46"/>
  <c r="O268" i="46"/>
  <c r="Q268" i="46" s="1"/>
  <c r="K268" i="46"/>
  <c r="J268" i="46"/>
  <c r="I268" i="46"/>
  <c r="W267" i="46"/>
  <c r="U267" i="46"/>
  <c r="V267" i="46" s="1"/>
  <c r="Q267" i="46"/>
  <c r="P267" i="46"/>
  <c r="O267" i="46"/>
  <c r="I267" i="46"/>
  <c r="U266" i="46"/>
  <c r="Q266" i="46"/>
  <c r="P266" i="46"/>
  <c r="O266" i="46"/>
  <c r="J266" i="46"/>
  <c r="I266" i="46"/>
  <c r="K266" i="46" s="1"/>
  <c r="U265" i="46"/>
  <c r="Q265" i="46"/>
  <c r="P265" i="46"/>
  <c r="O265" i="46"/>
  <c r="K265" i="46"/>
  <c r="I265" i="46"/>
  <c r="J265" i="46" s="1"/>
  <c r="U264" i="46"/>
  <c r="O264" i="46"/>
  <c r="I264" i="46"/>
  <c r="W263" i="46"/>
  <c r="V263" i="46"/>
  <c r="U263" i="46"/>
  <c r="P263" i="46"/>
  <c r="O263" i="46"/>
  <c r="Q263" i="46" s="1"/>
  <c r="J263" i="46"/>
  <c r="I263" i="46"/>
  <c r="K263" i="46" s="1"/>
  <c r="W262" i="46"/>
  <c r="V262" i="46"/>
  <c r="U262" i="46"/>
  <c r="Q262" i="46"/>
  <c r="O262" i="46"/>
  <c r="P262" i="46" s="1"/>
  <c r="J262" i="46"/>
  <c r="I262" i="46"/>
  <c r="K262" i="46" s="1"/>
  <c r="U261" i="46"/>
  <c r="O261" i="46"/>
  <c r="K261" i="46"/>
  <c r="J261" i="46"/>
  <c r="I261" i="46"/>
  <c r="V260" i="46"/>
  <c r="U260" i="46"/>
  <c r="W260" i="46" s="1"/>
  <c r="O260" i="46"/>
  <c r="Q260" i="46" s="1"/>
  <c r="K260" i="46"/>
  <c r="J260" i="46"/>
  <c r="I260" i="46"/>
  <c r="W259" i="46"/>
  <c r="U259" i="46"/>
  <c r="V259" i="46" s="1"/>
  <c r="Q259" i="46"/>
  <c r="O259" i="46"/>
  <c r="P259" i="46" s="1"/>
  <c r="I259" i="46"/>
  <c r="U258" i="46"/>
  <c r="Q258" i="46"/>
  <c r="P258" i="46"/>
  <c r="O258" i="46"/>
  <c r="J258" i="46"/>
  <c r="I258" i="46"/>
  <c r="K258" i="46" s="1"/>
  <c r="U257" i="46"/>
  <c r="Q257" i="46"/>
  <c r="P257" i="46"/>
  <c r="O257" i="46"/>
  <c r="K257" i="46"/>
  <c r="I257" i="46"/>
  <c r="J257" i="46" s="1"/>
  <c r="U256" i="46"/>
  <c r="O256" i="46"/>
  <c r="I256" i="46"/>
  <c r="W255" i="46"/>
  <c r="V255" i="46"/>
  <c r="U255" i="46"/>
  <c r="P255" i="46"/>
  <c r="O255" i="46"/>
  <c r="Q255" i="46" s="1"/>
  <c r="J255" i="46"/>
  <c r="I255" i="46"/>
  <c r="K255" i="46" s="1"/>
  <c r="W254" i="46"/>
  <c r="V254" i="46"/>
  <c r="U254" i="46"/>
  <c r="Q254" i="46"/>
  <c r="O254" i="46"/>
  <c r="P254" i="46" s="1"/>
  <c r="J254" i="46"/>
  <c r="I254" i="46"/>
  <c r="K254" i="46" s="1"/>
  <c r="U253" i="46"/>
  <c r="O253" i="46"/>
  <c r="K253" i="46"/>
  <c r="J253" i="46"/>
  <c r="I253" i="46"/>
  <c r="V252" i="46"/>
  <c r="U252" i="46"/>
  <c r="W252" i="46" s="1"/>
  <c r="O252" i="46"/>
  <c r="Q252" i="46" s="1"/>
  <c r="K252" i="46"/>
  <c r="J252" i="46"/>
  <c r="I252" i="46"/>
  <c r="W251" i="46"/>
  <c r="U251" i="46"/>
  <c r="V251" i="46" s="1"/>
  <c r="Q251" i="46"/>
  <c r="O251" i="46"/>
  <c r="P251" i="46" s="1"/>
  <c r="I251" i="46"/>
  <c r="U250" i="46"/>
  <c r="Q250" i="46"/>
  <c r="P250" i="46"/>
  <c r="O250" i="46"/>
  <c r="J250" i="46"/>
  <c r="I250" i="46"/>
  <c r="K250" i="46" s="1"/>
  <c r="V249" i="46"/>
  <c r="U249" i="46"/>
  <c r="W249" i="46" s="1"/>
  <c r="Q249" i="46"/>
  <c r="P249" i="46"/>
  <c r="O249" i="46"/>
  <c r="K249" i="46"/>
  <c r="I249" i="46"/>
  <c r="J249" i="46" s="1"/>
  <c r="W248" i="46"/>
  <c r="V248" i="46"/>
  <c r="U248" i="46"/>
  <c r="O248" i="46"/>
  <c r="I248" i="46"/>
  <c r="W247" i="46"/>
  <c r="V247" i="46"/>
  <c r="U247" i="46"/>
  <c r="P247" i="46"/>
  <c r="O247" i="46"/>
  <c r="Q247" i="46" s="1"/>
  <c r="J247" i="46"/>
  <c r="I247" i="46"/>
  <c r="K247" i="46" s="1"/>
  <c r="W246" i="46"/>
  <c r="V246" i="46"/>
  <c r="U246" i="46"/>
  <c r="Q246" i="46"/>
  <c r="O246" i="46"/>
  <c r="P246" i="46" s="1"/>
  <c r="K246" i="46"/>
  <c r="J246" i="46"/>
  <c r="I246" i="46"/>
  <c r="U245" i="46"/>
  <c r="O245" i="46"/>
  <c r="K245" i="46"/>
  <c r="J245" i="46"/>
  <c r="I245" i="46"/>
  <c r="V244" i="46"/>
  <c r="U244" i="46"/>
  <c r="W244" i="46" s="1"/>
  <c r="O244" i="46"/>
  <c r="K244" i="46"/>
  <c r="J244" i="46"/>
  <c r="I244" i="46"/>
  <c r="W243" i="46"/>
  <c r="U243" i="46"/>
  <c r="V243" i="46" s="1"/>
  <c r="O243" i="46"/>
  <c r="I243" i="46"/>
  <c r="U242" i="46"/>
  <c r="Q242" i="46"/>
  <c r="P242" i="46"/>
  <c r="O242" i="46"/>
  <c r="J242" i="46"/>
  <c r="I242" i="46"/>
  <c r="K242" i="46" s="1"/>
  <c r="V241" i="46"/>
  <c r="U241" i="46"/>
  <c r="W241" i="46" s="1"/>
  <c r="Q241" i="46"/>
  <c r="P241" i="46"/>
  <c r="O241" i="46"/>
  <c r="K241" i="46"/>
  <c r="I241" i="46"/>
  <c r="J241" i="46" s="1"/>
  <c r="V240" i="46"/>
  <c r="U240" i="46"/>
  <c r="W240" i="46" s="1"/>
  <c r="O240" i="46"/>
  <c r="I240" i="46"/>
  <c r="W239" i="46"/>
  <c r="V239" i="46"/>
  <c r="U239" i="46"/>
  <c r="P239" i="46"/>
  <c r="O239" i="46"/>
  <c r="Q239" i="46" s="1"/>
  <c r="I239" i="46"/>
  <c r="K239" i="46" s="1"/>
  <c r="W238" i="46"/>
  <c r="V238" i="46"/>
  <c r="U238" i="46"/>
  <c r="Q238" i="46"/>
  <c r="O238" i="46"/>
  <c r="P238" i="46" s="1"/>
  <c r="K238" i="46"/>
  <c r="I238" i="46"/>
  <c r="J238" i="46" s="1"/>
  <c r="U237" i="46"/>
  <c r="O237" i="46"/>
  <c r="K237" i="46"/>
  <c r="J237" i="46"/>
  <c r="I237" i="46"/>
  <c r="V236" i="46"/>
  <c r="U236" i="46"/>
  <c r="W236" i="46" s="1"/>
  <c r="O236" i="46"/>
  <c r="K236" i="46"/>
  <c r="J236" i="46"/>
  <c r="I236" i="46"/>
  <c r="W235" i="46"/>
  <c r="U235" i="46"/>
  <c r="V235" i="46" s="1"/>
  <c r="O235" i="46"/>
  <c r="I235" i="46"/>
  <c r="U234" i="46"/>
  <c r="Q234" i="46"/>
  <c r="P234" i="46"/>
  <c r="O234" i="46"/>
  <c r="J234" i="46"/>
  <c r="I234" i="46"/>
  <c r="K234" i="46" s="1"/>
  <c r="V233" i="46"/>
  <c r="U233" i="46"/>
  <c r="W233" i="46" s="1"/>
  <c r="Q233" i="46"/>
  <c r="P233" i="46"/>
  <c r="O233" i="46"/>
  <c r="K233" i="46"/>
  <c r="I233" i="46"/>
  <c r="J233" i="46" s="1"/>
  <c r="V232" i="46"/>
  <c r="U232" i="46"/>
  <c r="W232" i="46" s="1"/>
  <c r="O232" i="46"/>
  <c r="I232" i="46"/>
  <c r="W231" i="46"/>
  <c r="V231" i="46"/>
  <c r="U231" i="46"/>
  <c r="P231" i="46"/>
  <c r="O231" i="46"/>
  <c r="Q231" i="46" s="1"/>
  <c r="I231" i="46"/>
  <c r="K231" i="46" s="1"/>
  <c r="W230" i="46"/>
  <c r="V230" i="46"/>
  <c r="U230" i="46"/>
  <c r="Q230" i="46"/>
  <c r="O230" i="46"/>
  <c r="P230" i="46" s="1"/>
  <c r="K230" i="46"/>
  <c r="I230" i="46"/>
  <c r="J230" i="46" s="1"/>
  <c r="U229" i="46"/>
  <c r="O229" i="46"/>
  <c r="K229" i="46"/>
  <c r="J229" i="46"/>
  <c r="I229" i="46"/>
  <c r="V228" i="46"/>
  <c r="U228" i="46"/>
  <c r="W228" i="46" s="1"/>
  <c r="P228" i="46"/>
  <c r="O228" i="46"/>
  <c r="Q228" i="46" s="1"/>
  <c r="K228" i="46"/>
  <c r="J228" i="46"/>
  <c r="I228" i="46"/>
  <c r="W227" i="46"/>
  <c r="U227" i="46"/>
  <c r="V227" i="46" s="1"/>
  <c r="Q227" i="46"/>
  <c r="P227" i="46"/>
  <c r="O227" i="46"/>
  <c r="I227" i="46"/>
  <c r="U226" i="46"/>
  <c r="Q226" i="46"/>
  <c r="P226" i="46"/>
  <c r="O226" i="46"/>
  <c r="J226" i="46"/>
  <c r="I226" i="46"/>
  <c r="K226" i="46" s="1"/>
  <c r="V225" i="46"/>
  <c r="U225" i="46"/>
  <c r="W225" i="46" s="1"/>
  <c r="Q225" i="46"/>
  <c r="P225" i="46"/>
  <c r="O225" i="46"/>
  <c r="K225" i="46"/>
  <c r="I225" i="46"/>
  <c r="J225" i="46" s="1"/>
  <c r="W224" i="46"/>
  <c r="V224" i="46"/>
  <c r="U224" i="46"/>
  <c r="O224" i="46"/>
  <c r="I224" i="46"/>
  <c r="W223" i="46"/>
  <c r="V223" i="46"/>
  <c r="U223" i="46"/>
  <c r="P223" i="46"/>
  <c r="O223" i="46"/>
  <c r="Q223" i="46" s="1"/>
  <c r="I223" i="46"/>
  <c r="W222" i="46"/>
  <c r="V222" i="46"/>
  <c r="U222" i="46"/>
  <c r="Q222" i="46"/>
  <c r="O222" i="46"/>
  <c r="P222" i="46" s="1"/>
  <c r="I222" i="46"/>
  <c r="U221" i="46"/>
  <c r="O221" i="46"/>
  <c r="K221" i="46"/>
  <c r="J221" i="46"/>
  <c r="I221" i="46"/>
  <c r="V220" i="46"/>
  <c r="U220" i="46"/>
  <c r="W220" i="46" s="1"/>
  <c r="P220" i="46"/>
  <c r="O220" i="46"/>
  <c r="Q220" i="46" s="1"/>
  <c r="K220" i="46"/>
  <c r="J220" i="46"/>
  <c r="I220" i="46"/>
  <c r="W219" i="46"/>
  <c r="U219" i="46"/>
  <c r="V219" i="46" s="1"/>
  <c r="P219" i="46"/>
  <c r="O219" i="46"/>
  <c r="Q219" i="46" s="1"/>
  <c r="I219" i="46"/>
  <c r="V218" i="46"/>
  <c r="U218" i="46"/>
  <c r="W218" i="46" s="1"/>
  <c r="Q218" i="46"/>
  <c r="P218" i="46"/>
  <c r="O218" i="46"/>
  <c r="J218" i="46"/>
  <c r="I218" i="46"/>
  <c r="K218" i="46" s="1"/>
  <c r="V217" i="46"/>
  <c r="U217" i="46"/>
  <c r="W217" i="46" s="1"/>
  <c r="Q217" i="46"/>
  <c r="P217" i="46"/>
  <c r="O217" i="46"/>
  <c r="K217" i="46"/>
  <c r="I217" i="46"/>
  <c r="J217" i="46" s="1"/>
  <c r="V216" i="46"/>
  <c r="U216" i="46"/>
  <c r="W216" i="46" s="1"/>
  <c r="O216" i="46"/>
  <c r="J216" i="46"/>
  <c r="I216" i="46"/>
  <c r="K216" i="46" s="1"/>
  <c r="W215" i="46"/>
  <c r="V215" i="46"/>
  <c r="U215" i="46"/>
  <c r="P215" i="46"/>
  <c r="O215" i="46"/>
  <c r="Q215" i="46" s="1"/>
  <c r="K215" i="46"/>
  <c r="J215" i="46"/>
  <c r="I215" i="46"/>
  <c r="W214" i="46"/>
  <c r="V214" i="46"/>
  <c r="U214" i="46"/>
  <c r="Q214" i="46"/>
  <c r="O214" i="46"/>
  <c r="P214" i="46" s="1"/>
  <c r="K214" i="46"/>
  <c r="J214" i="46"/>
  <c r="I214" i="46"/>
  <c r="U213" i="46"/>
  <c r="P213" i="46"/>
  <c r="O213" i="46"/>
  <c r="Q213" i="46" s="1"/>
  <c r="K213" i="46"/>
  <c r="J213" i="46"/>
  <c r="I213" i="46"/>
  <c r="V212" i="46"/>
  <c r="U212" i="46"/>
  <c r="W212" i="46" s="1"/>
  <c r="Q212" i="46"/>
  <c r="O212" i="46"/>
  <c r="P212" i="46" s="1"/>
  <c r="K212" i="46"/>
  <c r="J212" i="46"/>
  <c r="I212" i="46"/>
  <c r="W211" i="46"/>
  <c r="U211" i="46"/>
  <c r="V211" i="46" s="1"/>
  <c r="Q211" i="46"/>
  <c r="O211" i="46"/>
  <c r="P211" i="46" s="1"/>
  <c r="I211" i="46"/>
  <c r="U210" i="46"/>
  <c r="Q210" i="46"/>
  <c r="P210" i="46"/>
  <c r="O210" i="46"/>
  <c r="J210" i="46"/>
  <c r="I210" i="46"/>
  <c r="K210" i="46" s="1"/>
  <c r="U209" i="46"/>
  <c r="V209" i="46" s="1"/>
  <c r="Q209" i="46"/>
  <c r="P209" i="46"/>
  <c r="O209" i="46"/>
  <c r="I209" i="46"/>
  <c r="J209" i="46" s="1"/>
  <c r="U208" i="46"/>
  <c r="O208" i="46"/>
  <c r="I208" i="46"/>
  <c r="W207" i="46"/>
  <c r="V207" i="46"/>
  <c r="U207" i="46"/>
  <c r="P207" i="46"/>
  <c r="O207" i="46"/>
  <c r="Q207" i="46" s="1"/>
  <c r="I207" i="46"/>
  <c r="W206" i="46"/>
  <c r="V206" i="46"/>
  <c r="U206" i="46"/>
  <c r="O206" i="46"/>
  <c r="I206" i="46"/>
  <c r="U205" i="46"/>
  <c r="V205" i="46" s="1"/>
  <c r="P205" i="46"/>
  <c r="O205" i="46"/>
  <c r="Q205" i="46" s="1"/>
  <c r="K205" i="46"/>
  <c r="J205" i="46"/>
  <c r="I205" i="46"/>
  <c r="V204" i="46"/>
  <c r="U204" i="46"/>
  <c r="W204" i="46" s="1"/>
  <c r="P204" i="46"/>
  <c r="O204" i="46"/>
  <c r="Q204" i="46" s="1"/>
  <c r="K204" i="46"/>
  <c r="J204" i="46"/>
  <c r="I204" i="46"/>
  <c r="W203" i="46"/>
  <c r="U203" i="46"/>
  <c r="V203" i="46" s="1"/>
  <c r="P203" i="46"/>
  <c r="O203" i="46"/>
  <c r="Q203" i="46" s="1"/>
  <c r="K203" i="46"/>
  <c r="I203" i="46"/>
  <c r="J203" i="46" s="1"/>
  <c r="U202" i="46"/>
  <c r="O202" i="46"/>
  <c r="J202" i="46"/>
  <c r="I202" i="46"/>
  <c r="K202" i="46" s="1"/>
  <c r="U201" i="46"/>
  <c r="Q201" i="46"/>
  <c r="P201" i="46"/>
  <c r="O201" i="46"/>
  <c r="I201" i="46"/>
  <c r="U200" i="46"/>
  <c r="O200" i="46"/>
  <c r="P200" i="46" s="1"/>
  <c r="J200" i="46"/>
  <c r="I200" i="46"/>
  <c r="K200" i="46" s="1"/>
  <c r="W199" i="46"/>
  <c r="V199" i="46"/>
  <c r="U199" i="46"/>
  <c r="P199" i="46"/>
  <c r="O199" i="46"/>
  <c r="Q199" i="46" s="1"/>
  <c r="J199" i="46"/>
  <c r="I199" i="46"/>
  <c r="K199" i="46" s="1"/>
  <c r="W198" i="46"/>
  <c r="V198" i="46"/>
  <c r="U198" i="46"/>
  <c r="Q198" i="46"/>
  <c r="O198" i="46"/>
  <c r="P198" i="46" s="1"/>
  <c r="J198" i="46"/>
  <c r="I198" i="46"/>
  <c r="K198" i="46" s="1"/>
  <c r="W197" i="46"/>
  <c r="U197" i="46"/>
  <c r="V197" i="46" s="1"/>
  <c r="O197" i="46"/>
  <c r="I197" i="46"/>
  <c r="V196" i="46"/>
  <c r="U196" i="46"/>
  <c r="W196" i="46" s="1"/>
  <c r="O196" i="46"/>
  <c r="K196" i="46"/>
  <c r="J196" i="46"/>
  <c r="I196" i="46"/>
  <c r="U195" i="46"/>
  <c r="O195" i="46"/>
  <c r="K195" i="46"/>
  <c r="I195" i="46"/>
  <c r="J195" i="46" s="1"/>
  <c r="V194" i="46"/>
  <c r="U194" i="46"/>
  <c r="W194" i="46" s="1"/>
  <c r="Q194" i="46"/>
  <c r="P194" i="46"/>
  <c r="O194" i="46"/>
  <c r="K194" i="46"/>
  <c r="J194" i="46"/>
  <c r="I194" i="46"/>
  <c r="U193" i="46"/>
  <c r="Q193" i="46"/>
  <c r="P193" i="46"/>
  <c r="O193" i="46"/>
  <c r="I193" i="46"/>
  <c r="J193" i="46" s="1"/>
  <c r="W192" i="46"/>
  <c r="U192" i="46"/>
  <c r="V192" i="46" s="1"/>
  <c r="Q192" i="46"/>
  <c r="O192" i="46"/>
  <c r="P192" i="46" s="1"/>
  <c r="J192" i="46"/>
  <c r="I192" i="46"/>
  <c r="K192" i="46" s="1"/>
  <c r="V191" i="46"/>
  <c r="U191" i="46"/>
  <c r="W191" i="46" s="1"/>
  <c r="Q191" i="46"/>
  <c r="P191" i="46"/>
  <c r="O191" i="46"/>
  <c r="K191" i="46"/>
  <c r="I191" i="46"/>
  <c r="J191" i="46" s="1"/>
  <c r="W190" i="46"/>
  <c r="V190" i="46"/>
  <c r="U190" i="46"/>
  <c r="Q190" i="46"/>
  <c r="O190" i="46"/>
  <c r="P190" i="46" s="1"/>
  <c r="K190" i="46"/>
  <c r="I190" i="46"/>
  <c r="J190" i="46" s="1"/>
  <c r="W189" i="46"/>
  <c r="U189" i="46"/>
  <c r="V189" i="46" s="1"/>
  <c r="P189" i="46"/>
  <c r="O189" i="46"/>
  <c r="Q189" i="46" s="1"/>
  <c r="J189" i="46"/>
  <c r="I189" i="46"/>
  <c r="K189" i="46" s="1"/>
  <c r="W188" i="46"/>
  <c r="V188" i="46"/>
  <c r="U188" i="46"/>
  <c r="Q188" i="46"/>
  <c r="P188" i="46"/>
  <c r="O188" i="46"/>
  <c r="K188" i="46"/>
  <c r="J188" i="46"/>
  <c r="I188" i="46"/>
  <c r="W187" i="46"/>
  <c r="U187" i="46"/>
  <c r="V187" i="46" s="1"/>
  <c r="Q187" i="46"/>
  <c r="P187" i="46"/>
  <c r="O187" i="46"/>
  <c r="K187" i="46"/>
  <c r="I187" i="46"/>
  <c r="J187" i="46" s="1"/>
  <c r="U186" i="46"/>
  <c r="Q186" i="46"/>
  <c r="P186" i="46"/>
  <c r="O186" i="46"/>
  <c r="K186" i="46"/>
  <c r="J186" i="46"/>
  <c r="I186" i="46"/>
  <c r="V185" i="46"/>
  <c r="U185" i="46"/>
  <c r="W185" i="46" s="1"/>
  <c r="Q185" i="46"/>
  <c r="P185" i="46"/>
  <c r="O185" i="46"/>
  <c r="K185" i="46"/>
  <c r="I185" i="46"/>
  <c r="J185" i="46" s="1"/>
  <c r="V184" i="46"/>
  <c r="U184" i="46"/>
  <c r="W184" i="46" s="1"/>
  <c r="Q184" i="46"/>
  <c r="O184" i="46"/>
  <c r="P184" i="46" s="1"/>
  <c r="I184" i="46"/>
  <c r="U183" i="46"/>
  <c r="Q183" i="46"/>
  <c r="P183" i="46"/>
  <c r="O183" i="46"/>
  <c r="J183" i="46"/>
  <c r="I183" i="46"/>
  <c r="K183" i="46" s="1"/>
  <c r="W182" i="46"/>
  <c r="V182" i="46"/>
  <c r="U182" i="46"/>
  <c r="Q182" i="46"/>
  <c r="O182" i="46"/>
  <c r="P182" i="46" s="1"/>
  <c r="J182" i="46"/>
  <c r="I182" i="46"/>
  <c r="K182" i="46" s="1"/>
  <c r="U181" i="46"/>
  <c r="O181" i="46"/>
  <c r="I181" i="46"/>
  <c r="W180" i="46"/>
  <c r="V180" i="46"/>
  <c r="U180" i="46"/>
  <c r="Q180" i="46"/>
  <c r="P180" i="46"/>
  <c r="O180" i="46"/>
  <c r="K180" i="46"/>
  <c r="J180" i="46"/>
  <c r="I180" i="46"/>
  <c r="U179" i="46"/>
  <c r="Q179" i="46"/>
  <c r="P179" i="46"/>
  <c r="O179" i="46"/>
  <c r="I179" i="46"/>
  <c r="V178" i="46"/>
  <c r="U178" i="46"/>
  <c r="W178" i="46" s="1"/>
  <c r="O178" i="46"/>
  <c r="P178" i="46" s="1"/>
  <c r="K178" i="46"/>
  <c r="J178" i="46"/>
  <c r="I178" i="46"/>
  <c r="U177" i="46"/>
  <c r="Q177" i="46"/>
  <c r="P177" i="46"/>
  <c r="O177" i="46"/>
  <c r="I177" i="46"/>
  <c r="U176" i="46"/>
  <c r="O176" i="46"/>
  <c r="J176" i="46"/>
  <c r="I176" i="46"/>
  <c r="K176" i="46" s="1"/>
  <c r="W175" i="46"/>
  <c r="U175" i="46"/>
  <c r="V175" i="46" s="1"/>
  <c r="Q175" i="46"/>
  <c r="P175" i="46"/>
  <c r="O175" i="46"/>
  <c r="I175" i="46"/>
  <c r="W174" i="46"/>
  <c r="V174" i="46"/>
  <c r="U174" i="46"/>
  <c r="O174" i="46"/>
  <c r="I174" i="46"/>
  <c r="U173" i="46"/>
  <c r="V173" i="46" s="1"/>
  <c r="P173" i="46"/>
  <c r="O173" i="46"/>
  <c r="Q173" i="46" s="1"/>
  <c r="K173" i="46"/>
  <c r="J173" i="46"/>
  <c r="I173" i="46"/>
  <c r="W172" i="46"/>
  <c r="V172" i="46"/>
  <c r="U172" i="46"/>
  <c r="O172" i="46"/>
  <c r="K172" i="46"/>
  <c r="J172" i="46"/>
  <c r="I172" i="46"/>
  <c r="U171" i="46"/>
  <c r="V171" i="46" s="1"/>
  <c r="O171" i="46"/>
  <c r="P171" i="46" s="1"/>
  <c r="K171" i="46"/>
  <c r="I171" i="46"/>
  <c r="J171" i="46" s="1"/>
  <c r="V170" i="46"/>
  <c r="U170" i="46"/>
  <c r="W170" i="46" s="1"/>
  <c r="P170" i="46"/>
  <c r="O170" i="46"/>
  <c r="Q170" i="46" s="1"/>
  <c r="K170" i="46"/>
  <c r="J170" i="46"/>
  <c r="I170" i="46"/>
  <c r="W169" i="46"/>
  <c r="U169" i="46"/>
  <c r="V169" i="46" s="1"/>
  <c r="Q169" i="46"/>
  <c r="P169" i="46"/>
  <c r="O169" i="46"/>
  <c r="K169" i="46"/>
  <c r="I169" i="46"/>
  <c r="J169" i="46" s="1"/>
  <c r="W168" i="46"/>
  <c r="U168" i="46"/>
  <c r="V168" i="46" s="1"/>
  <c r="Q168" i="46"/>
  <c r="O168" i="46"/>
  <c r="P168" i="46" s="1"/>
  <c r="J168" i="46"/>
  <c r="I168" i="46"/>
  <c r="K168" i="46" s="1"/>
  <c r="V167" i="46"/>
  <c r="U167" i="46"/>
  <c r="W167" i="46" s="1"/>
  <c r="Q167" i="46"/>
  <c r="P167" i="46"/>
  <c r="O167" i="46"/>
  <c r="K167" i="46"/>
  <c r="J167" i="46"/>
  <c r="I167" i="46"/>
  <c r="W166" i="46"/>
  <c r="V166" i="46"/>
  <c r="U166" i="46"/>
  <c r="Q166" i="46"/>
  <c r="O166" i="46"/>
  <c r="P166" i="46" s="1"/>
  <c r="K166" i="46"/>
  <c r="J166" i="46"/>
  <c r="I166" i="46"/>
  <c r="W165" i="46"/>
  <c r="U165" i="46"/>
  <c r="V165" i="46" s="1"/>
  <c r="O165" i="46"/>
  <c r="K165" i="46"/>
  <c r="J165" i="46"/>
  <c r="I165" i="46"/>
  <c r="W164" i="46"/>
  <c r="V164" i="46"/>
  <c r="U164" i="46"/>
  <c r="P164" i="46"/>
  <c r="O164" i="46"/>
  <c r="Q164" i="46" s="1"/>
  <c r="K164" i="46"/>
  <c r="J164" i="46"/>
  <c r="I164" i="46"/>
  <c r="W163" i="46"/>
  <c r="U163" i="46"/>
  <c r="V163" i="46" s="1"/>
  <c r="P163" i="46"/>
  <c r="O163" i="46"/>
  <c r="Q163" i="46" s="1"/>
  <c r="K163" i="46"/>
  <c r="I163" i="46"/>
  <c r="J163" i="46" s="1"/>
  <c r="U162" i="46"/>
  <c r="O162" i="46"/>
  <c r="K162" i="46"/>
  <c r="J162" i="46"/>
  <c r="I162" i="46"/>
  <c r="V161" i="46"/>
  <c r="U161" i="46"/>
  <c r="W161" i="46" s="1"/>
  <c r="Q161" i="46"/>
  <c r="P161" i="46"/>
  <c r="O161" i="46"/>
  <c r="K161" i="46"/>
  <c r="I161" i="46"/>
  <c r="J161" i="46" s="1"/>
  <c r="V160" i="46"/>
  <c r="U160" i="46"/>
  <c r="W160" i="46" s="1"/>
  <c r="O160" i="46"/>
  <c r="I160" i="46"/>
  <c r="U159" i="46"/>
  <c r="Q159" i="46"/>
  <c r="P159" i="46"/>
  <c r="O159" i="46"/>
  <c r="K159" i="46"/>
  <c r="J159" i="46"/>
  <c r="I159" i="46"/>
  <c r="W158" i="46"/>
  <c r="V158" i="46"/>
  <c r="U158" i="46"/>
  <c r="O158" i="46"/>
  <c r="K158" i="46"/>
  <c r="J158" i="46"/>
  <c r="I158" i="46"/>
  <c r="U157" i="46"/>
  <c r="O157" i="46"/>
  <c r="Q157" i="46" s="1"/>
  <c r="K157" i="46"/>
  <c r="I157" i="46"/>
  <c r="J157" i="46" s="1"/>
  <c r="W156" i="46"/>
  <c r="V156" i="46"/>
  <c r="U156" i="46"/>
  <c r="O156" i="46"/>
  <c r="K156" i="46"/>
  <c r="J156" i="46"/>
  <c r="I156" i="46"/>
  <c r="U155" i="46"/>
  <c r="O155" i="46"/>
  <c r="I155" i="46"/>
  <c r="V154" i="46"/>
  <c r="U154" i="46"/>
  <c r="W154" i="46" s="1"/>
  <c r="Q154" i="46"/>
  <c r="O154" i="46"/>
  <c r="P154" i="46" s="1"/>
  <c r="K154" i="46"/>
  <c r="J154" i="46"/>
  <c r="I154" i="46"/>
  <c r="U153" i="46"/>
  <c r="Q153" i="46"/>
  <c r="P153" i="46"/>
  <c r="O153" i="46"/>
  <c r="I153" i="46"/>
  <c r="U152" i="46"/>
  <c r="O152" i="46"/>
  <c r="P152" i="46" s="1"/>
  <c r="J152" i="46"/>
  <c r="I152" i="46"/>
  <c r="K152" i="46" s="1"/>
  <c r="W151" i="46"/>
  <c r="V151" i="46"/>
  <c r="U151" i="46"/>
  <c r="Q151" i="46"/>
  <c r="P151" i="46"/>
  <c r="O151" i="46"/>
  <c r="K151" i="46"/>
  <c r="I151" i="46"/>
  <c r="J151" i="46" s="1"/>
  <c r="W150" i="46"/>
  <c r="V150" i="46"/>
  <c r="U150" i="46"/>
  <c r="O150" i="46"/>
  <c r="P150" i="46" s="1"/>
  <c r="K150" i="46"/>
  <c r="I150" i="46"/>
  <c r="J150" i="46" s="1"/>
  <c r="W149" i="46"/>
  <c r="U149" i="46"/>
  <c r="V149" i="46" s="1"/>
  <c r="P149" i="46"/>
  <c r="O149" i="46"/>
  <c r="Q149" i="46" s="1"/>
  <c r="J149" i="46"/>
  <c r="I149" i="46"/>
  <c r="K149" i="46" s="1"/>
  <c r="W148" i="46"/>
  <c r="V148" i="46"/>
  <c r="U148" i="46"/>
  <c r="Q148" i="46"/>
  <c r="O148" i="46"/>
  <c r="P148" i="46" s="1"/>
  <c r="K148" i="46"/>
  <c r="I148" i="46"/>
  <c r="J148" i="46" s="1"/>
  <c r="W147" i="46"/>
  <c r="U147" i="46"/>
  <c r="V147" i="46" s="1"/>
  <c r="Q147" i="46"/>
  <c r="O147" i="46"/>
  <c r="P147" i="46" s="1"/>
  <c r="K147" i="46"/>
  <c r="I147" i="46"/>
  <c r="J147" i="46" s="1"/>
  <c r="V146" i="46"/>
  <c r="U146" i="46"/>
  <c r="W146" i="46" s="1"/>
  <c r="Q146" i="46"/>
  <c r="O146" i="46"/>
  <c r="P146" i="46" s="1"/>
  <c r="K146" i="46"/>
  <c r="J146" i="46"/>
  <c r="I146" i="46"/>
  <c r="U145" i="46"/>
  <c r="O145" i="46"/>
  <c r="I145" i="46"/>
  <c r="U144" i="46"/>
  <c r="O144" i="46"/>
  <c r="I144" i="46"/>
  <c r="U143" i="46"/>
  <c r="Q143" i="46"/>
  <c r="P143" i="46"/>
  <c r="O143" i="46"/>
  <c r="K143" i="46"/>
  <c r="J143" i="46"/>
  <c r="I143" i="46"/>
  <c r="V142" i="46"/>
  <c r="U142" i="46"/>
  <c r="W142" i="46" s="1"/>
  <c r="O142" i="46"/>
  <c r="K142" i="46"/>
  <c r="J142" i="46"/>
  <c r="I142" i="46"/>
  <c r="V141" i="46"/>
  <c r="U141" i="46"/>
  <c r="W141" i="46" s="1"/>
  <c r="O141" i="46"/>
  <c r="K141" i="46"/>
  <c r="J141" i="46"/>
  <c r="I141" i="46"/>
  <c r="W140" i="46"/>
  <c r="V140" i="46"/>
  <c r="U140" i="46"/>
  <c r="P140" i="46"/>
  <c r="O140" i="46"/>
  <c r="Q140" i="46" s="1"/>
  <c r="K140" i="46"/>
  <c r="J140" i="46"/>
  <c r="I140" i="46"/>
  <c r="W139" i="46"/>
  <c r="U139" i="46"/>
  <c r="V139" i="46" s="1"/>
  <c r="P139" i="46"/>
  <c r="O139" i="46"/>
  <c r="Q139" i="46" s="1"/>
  <c r="K139" i="46"/>
  <c r="J139" i="46"/>
  <c r="I139" i="46"/>
  <c r="V138" i="46"/>
  <c r="U138" i="46"/>
  <c r="W138" i="46" s="1"/>
  <c r="P138" i="46"/>
  <c r="O138" i="46"/>
  <c r="Q138" i="46" s="1"/>
  <c r="K138" i="46"/>
  <c r="J138" i="46"/>
  <c r="I138" i="46"/>
  <c r="W137" i="46"/>
  <c r="U137" i="46"/>
  <c r="V137" i="46" s="1"/>
  <c r="Q137" i="46"/>
  <c r="O137" i="46"/>
  <c r="P137" i="46" s="1"/>
  <c r="K137" i="46"/>
  <c r="I137" i="46"/>
  <c r="J137" i="46" s="1"/>
  <c r="W136" i="46"/>
  <c r="U136" i="46"/>
  <c r="V136" i="46" s="1"/>
  <c r="Q136" i="46"/>
  <c r="O136" i="46"/>
  <c r="P136" i="46" s="1"/>
  <c r="J136" i="46"/>
  <c r="I136" i="46"/>
  <c r="K136" i="46" s="1"/>
  <c r="W135" i="46"/>
  <c r="U135" i="46"/>
  <c r="V135" i="46" s="1"/>
  <c r="Q135" i="46"/>
  <c r="P135" i="46"/>
  <c r="O135" i="46"/>
  <c r="I135" i="46"/>
  <c r="U134" i="46"/>
  <c r="O134" i="46"/>
  <c r="I134" i="46"/>
  <c r="U133" i="46"/>
  <c r="O133" i="46"/>
  <c r="I133" i="46"/>
  <c r="W132" i="46"/>
  <c r="V132" i="46"/>
  <c r="U132" i="46"/>
  <c r="Q132" i="46"/>
  <c r="P132" i="46"/>
  <c r="O132" i="46"/>
  <c r="J132" i="46"/>
  <c r="I132" i="46"/>
  <c r="K132" i="46" s="1"/>
  <c r="U131" i="46"/>
  <c r="Q131" i="46"/>
  <c r="P131" i="46"/>
  <c r="O131" i="46"/>
  <c r="J131" i="46"/>
  <c r="I131" i="46"/>
  <c r="K131" i="46" s="1"/>
  <c r="V130" i="46"/>
  <c r="U130" i="46"/>
  <c r="W130" i="46" s="1"/>
  <c r="Q130" i="46"/>
  <c r="P130" i="46"/>
  <c r="O130" i="46"/>
  <c r="K130" i="46"/>
  <c r="I130" i="46"/>
  <c r="J130" i="46" s="1"/>
  <c r="U129" i="46"/>
  <c r="V129" i="46" s="1"/>
  <c r="O129" i="46"/>
  <c r="I129" i="46"/>
  <c r="W128" i="46"/>
  <c r="V128" i="46"/>
  <c r="U128" i="46"/>
  <c r="P128" i="46"/>
  <c r="O128" i="46"/>
  <c r="Q128" i="46" s="1"/>
  <c r="I128" i="46"/>
  <c r="W127" i="46"/>
  <c r="V127" i="46"/>
  <c r="U127" i="46"/>
  <c r="Q127" i="46"/>
  <c r="O127" i="46"/>
  <c r="P127" i="46" s="1"/>
  <c r="I127" i="46"/>
  <c r="U126" i="46"/>
  <c r="O126" i="46"/>
  <c r="K126" i="46"/>
  <c r="J126" i="46"/>
  <c r="I126" i="46"/>
  <c r="V125" i="46"/>
  <c r="U125" i="46"/>
  <c r="W125" i="46" s="1"/>
  <c r="P125" i="46"/>
  <c r="O125" i="46"/>
  <c r="Q125" i="46" s="1"/>
  <c r="K125" i="46"/>
  <c r="J125" i="46"/>
  <c r="I125" i="46"/>
  <c r="W124" i="46"/>
  <c r="U124" i="46"/>
  <c r="V124" i="46" s="1"/>
  <c r="Q124" i="46"/>
  <c r="P124" i="46"/>
  <c r="O124" i="46"/>
  <c r="I124" i="46"/>
  <c r="U123" i="46"/>
  <c r="Q123" i="46"/>
  <c r="P123" i="46"/>
  <c r="O123" i="46"/>
  <c r="J123" i="46"/>
  <c r="I123" i="46"/>
  <c r="K123" i="46" s="1"/>
  <c r="V122" i="46"/>
  <c r="U122" i="46"/>
  <c r="W122" i="46" s="1"/>
  <c r="Q122" i="46"/>
  <c r="P122" i="46"/>
  <c r="O122" i="46"/>
  <c r="K122" i="46"/>
  <c r="I122" i="46"/>
  <c r="J122" i="46" s="1"/>
  <c r="W121" i="46"/>
  <c r="V121" i="46"/>
  <c r="U121" i="46"/>
  <c r="O121" i="46"/>
  <c r="I121" i="46"/>
  <c r="W120" i="46"/>
  <c r="V120" i="46"/>
  <c r="U120" i="46"/>
  <c r="P120" i="46"/>
  <c r="O120" i="46"/>
  <c r="Q120" i="46" s="1"/>
  <c r="I120" i="46"/>
  <c r="K120" i="46" s="1"/>
  <c r="W119" i="46"/>
  <c r="V119" i="46"/>
  <c r="U119" i="46"/>
  <c r="Q119" i="46"/>
  <c r="O119" i="46"/>
  <c r="P119" i="46" s="1"/>
  <c r="I119" i="46"/>
  <c r="K119" i="46" s="1"/>
  <c r="U118" i="46"/>
  <c r="O118" i="46"/>
  <c r="K118" i="46"/>
  <c r="J118" i="46"/>
  <c r="I118" i="46"/>
  <c r="V117" i="46"/>
  <c r="U117" i="46"/>
  <c r="W117" i="46" s="1"/>
  <c r="P117" i="46"/>
  <c r="O117" i="46"/>
  <c r="Q117" i="46" s="1"/>
  <c r="K117" i="46"/>
  <c r="J117" i="46"/>
  <c r="I117" i="46"/>
  <c r="W116" i="46"/>
  <c r="U116" i="46"/>
  <c r="V116" i="46" s="1"/>
  <c r="P116" i="46"/>
  <c r="O116" i="46"/>
  <c r="Q116" i="46" s="1"/>
  <c r="I116" i="46"/>
  <c r="U115" i="46"/>
  <c r="Q115" i="46"/>
  <c r="P115" i="46"/>
  <c r="O115" i="46"/>
  <c r="J115" i="46"/>
  <c r="I115" i="46"/>
  <c r="K115" i="46" s="1"/>
  <c r="U114" i="46"/>
  <c r="Q114" i="46"/>
  <c r="P114" i="46"/>
  <c r="O114" i="46"/>
  <c r="K114" i="46"/>
  <c r="I114" i="46"/>
  <c r="J114" i="46" s="1"/>
  <c r="U113" i="46"/>
  <c r="O113" i="46"/>
  <c r="I113" i="46"/>
  <c r="W112" i="46"/>
  <c r="V112" i="46"/>
  <c r="U112" i="46"/>
  <c r="P112" i="46"/>
  <c r="O112" i="46"/>
  <c r="Q112" i="46" s="1"/>
  <c r="J112" i="46"/>
  <c r="I112" i="46"/>
  <c r="K112" i="46" s="1"/>
  <c r="W111" i="46"/>
  <c r="V111" i="46"/>
  <c r="U111" i="46"/>
  <c r="Q111" i="46"/>
  <c r="O111" i="46"/>
  <c r="P111" i="46" s="1"/>
  <c r="K111" i="46"/>
  <c r="J111" i="46"/>
  <c r="I111" i="46"/>
  <c r="U110" i="46"/>
  <c r="O110" i="46"/>
  <c r="K110" i="46"/>
  <c r="J110" i="46"/>
  <c r="I110" i="46"/>
  <c r="V109" i="46"/>
  <c r="U109" i="46"/>
  <c r="W109" i="46" s="1"/>
  <c r="P109" i="46"/>
  <c r="O109" i="46"/>
  <c r="Q109" i="46" s="1"/>
  <c r="K109" i="46"/>
  <c r="J109" i="46"/>
  <c r="I109" i="46"/>
  <c r="W108" i="46"/>
  <c r="U108" i="46"/>
  <c r="V108" i="46" s="1"/>
  <c r="Q108" i="46"/>
  <c r="O108" i="46"/>
  <c r="P108" i="46" s="1"/>
  <c r="I108" i="46"/>
  <c r="U107" i="46"/>
  <c r="Q107" i="46"/>
  <c r="P107" i="46"/>
  <c r="O107" i="46"/>
  <c r="J107" i="46"/>
  <c r="I107" i="46"/>
  <c r="K107" i="46" s="1"/>
  <c r="U106" i="46"/>
  <c r="Q106" i="46"/>
  <c r="P106" i="46"/>
  <c r="O106" i="46"/>
  <c r="K106" i="46"/>
  <c r="I106" i="46"/>
  <c r="J106" i="46" s="1"/>
  <c r="U105" i="46"/>
  <c r="O105" i="46"/>
  <c r="I105" i="46"/>
  <c r="W104" i="46"/>
  <c r="V104" i="46"/>
  <c r="U104" i="46"/>
  <c r="P104" i="46"/>
  <c r="O104" i="46"/>
  <c r="Q104" i="46" s="1"/>
  <c r="J104" i="46"/>
  <c r="I104" i="46"/>
  <c r="K104" i="46" s="1"/>
  <c r="W103" i="46"/>
  <c r="V103" i="46"/>
  <c r="U103" i="46"/>
  <c r="Q103" i="46"/>
  <c r="O103" i="46"/>
  <c r="P103" i="46" s="1"/>
  <c r="K103" i="46"/>
  <c r="J103" i="46"/>
  <c r="I103" i="46"/>
  <c r="U102" i="46"/>
  <c r="O102" i="46"/>
  <c r="K102" i="46"/>
  <c r="J102" i="46"/>
  <c r="I102" i="46"/>
  <c r="V101" i="46"/>
  <c r="U101" i="46"/>
  <c r="W101" i="46" s="1"/>
  <c r="P101" i="46"/>
  <c r="O101" i="46"/>
  <c r="Q101" i="46" s="1"/>
  <c r="K101" i="46"/>
  <c r="J101" i="46"/>
  <c r="I101" i="46"/>
  <c r="W100" i="46"/>
  <c r="U100" i="46"/>
  <c r="V100" i="46" s="1"/>
  <c r="Q100" i="46"/>
  <c r="P100" i="46"/>
  <c r="O100" i="46"/>
  <c r="I100" i="46"/>
  <c r="U99" i="46"/>
  <c r="Q99" i="46"/>
  <c r="P99" i="46"/>
  <c r="O99" i="46"/>
  <c r="J99" i="46"/>
  <c r="I99" i="46"/>
  <c r="K99" i="46" s="1"/>
  <c r="U98" i="46"/>
  <c r="W98" i="46" s="1"/>
  <c r="Q98" i="46"/>
  <c r="P98" i="46"/>
  <c r="O98" i="46"/>
  <c r="K98" i="46"/>
  <c r="J98" i="46"/>
  <c r="I98" i="46"/>
  <c r="V97" i="46"/>
  <c r="U97" i="46"/>
  <c r="W97" i="46" s="1"/>
  <c r="Q97" i="46"/>
  <c r="O97" i="46"/>
  <c r="P97" i="46" s="1"/>
  <c r="I97" i="46"/>
  <c r="W96" i="46"/>
  <c r="V96" i="46"/>
  <c r="U96" i="46"/>
  <c r="P96" i="46"/>
  <c r="O96" i="46"/>
  <c r="Q96" i="46" s="1"/>
  <c r="J96" i="46"/>
  <c r="I96" i="46"/>
  <c r="K96" i="46" s="1"/>
  <c r="W95" i="46"/>
  <c r="V95" i="46"/>
  <c r="U95" i="46"/>
  <c r="Q95" i="46"/>
  <c r="P95" i="46"/>
  <c r="O95" i="46"/>
  <c r="K95" i="46"/>
  <c r="I95" i="46"/>
  <c r="J95" i="46" s="1"/>
  <c r="W94" i="46"/>
  <c r="U94" i="46"/>
  <c r="V94" i="46" s="1"/>
  <c r="O94" i="46"/>
  <c r="I94" i="46"/>
  <c r="V93" i="46"/>
  <c r="U93" i="46"/>
  <c r="W93" i="46" s="1"/>
  <c r="P93" i="46"/>
  <c r="O93" i="46"/>
  <c r="Q93" i="46" s="1"/>
  <c r="K93" i="46"/>
  <c r="J93" i="46"/>
  <c r="I93" i="46"/>
  <c r="W92" i="46"/>
  <c r="V92" i="46"/>
  <c r="U92" i="46"/>
  <c r="Q92" i="46"/>
  <c r="P92" i="46"/>
  <c r="O92" i="46"/>
  <c r="K92" i="46"/>
  <c r="I92" i="46"/>
  <c r="J92" i="46" s="1"/>
  <c r="U91" i="46"/>
  <c r="O91" i="46"/>
  <c r="J91" i="46"/>
  <c r="I91" i="46"/>
  <c r="K91" i="46" s="1"/>
  <c r="V90" i="46"/>
  <c r="U90" i="46"/>
  <c r="W90" i="46" s="1"/>
  <c r="Q90" i="46"/>
  <c r="P90" i="46"/>
  <c r="O90" i="46"/>
  <c r="K90" i="46"/>
  <c r="J90" i="46"/>
  <c r="I90" i="46"/>
  <c r="U89" i="46"/>
  <c r="O89" i="46"/>
  <c r="P89" i="46" s="1"/>
  <c r="I89" i="46"/>
  <c r="U88" i="46"/>
  <c r="W88" i="46" s="1"/>
  <c r="P88" i="46"/>
  <c r="O88" i="46"/>
  <c r="Q88" i="46" s="1"/>
  <c r="I88" i="46"/>
  <c r="K88" i="46" s="1"/>
  <c r="W87" i="46"/>
  <c r="V87" i="46"/>
  <c r="U87" i="46"/>
  <c r="Q87" i="46"/>
  <c r="P87" i="46"/>
  <c r="O87" i="46"/>
  <c r="I87" i="46"/>
  <c r="W86" i="46"/>
  <c r="U86" i="46"/>
  <c r="V86" i="46" s="1"/>
  <c r="O86" i="46"/>
  <c r="K86" i="46"/>
  <c r="J86" i="46"/>
  <c r="I86" i="46"/>
  <c r="V85" i="46"/>
  <c r="U85" i="46"/>
  <c r="W85" i="46" s="1"/>
  <c r="P85" i="46"/>
  <c r="O85" i="46"/>
  <c r="Q85" i="46" s="1"/>
  <c r="K85" i="46"/>
  <c r="J85" i="46"/>
  <c r="I85" i="46"/>
  <c r="W84" i="46"/>
  <c r="V84" i="46"/>
  <c r="U84" i="46"/>
  <c r="O84" i="46"/>
  <c r="Q84" i="46" s="1"/>
  <c r="I84" i="46"/>
  <c r="U83" i="46"/>
  <c r="Q83" i="46"/>
  <c r="P83" i="46"/>
  <c r="O83" i="46"/>
  <c r="J83" i="46"/>
  <c r="I83" i="46"/>
  <c r="K83" i="46" s="1"/>
  <c r="U82" i="46"/>
  <c r="Q82" i="46"/>
  <c r="P82" i="46"/>
  <c r="O82" i="46"/>
  <c r="K82" i="46"/>
  <c r="J82" i="46"/>
  <c r="I82" i="46"/>
  <c r="W81" i="46"/>
  <c r="V81" i="46"/>
  <c r="U81" i="46"/>
  <c r="O81" i="46"/>
  <c r="I81" i="46"/>
  <c r="V80" i="46"/>
  <c r="U80" i="46"/>
  <c r="W80" i="46" s="1"/>
  <c r="P80" i="46"/>
  <c r="O80" i="46"/>
  <c r="Q80" i="46" s="1"/>
  <c r="I80" i="46"/>
  <c r="W79" i="46"/>
  <c r="V79" i="46"/>
  <c r="U79" i="46"/>
  <c r="Q79" i="46"/>
  <c r="P79" i="46"/>
  <c r="O79" i="46"/>
  <c r="K79" i="46"/>
  <c r="J79" i="46"/>
  <c r="I79" i="46"/>
  <c r="U78" i="46"/>
  <c r="V78" i="46" s="1"/>
  <c r="O78" i="46"/>
  <c r="K78" i="46"/>
  <c r="I78" i="46"/>
  <c r="J78" i="46" s="1"/>
  <c r="V77" i="46"/>
  <c r="U77" i="46"/>
  <c r="W77" i="46" s="1"/>
  <c r="O77" i="46"/>
  <c r="Q77" i="46" s="1"/>
  <c r="K77" i="46"/>
  <c r="J77" i="46"/>
  <c r="I77" i="46"/>
  <c r="W76" i="46"/>
  <c r="V76" i="46"/>
  <c r="U76" i="46"/>
  <c r="P76" i="46"/>
  <c r="O76" i="46"/>
  <c r="Q76" i="46" s="1"/>
  <c r="K76" i="46"/>
  <c r="I76" i="46"/>
  <c r="J76" i="46" s="1"/>
  <c r="U75" i="46"/>
  <c r="Q75" i="46"/>
  <c r="P75" i="46"/>
  <c r="O75" i="46"/>
  <c r="J75" i="46"/>
  <c r="I75" i="46"/>
  <c r="K75" i="46" s="1"/>
  <c r="V74" i="46"/>
  <c r="U74" i="46"/>
  <c r="W74" i="46" s="1"/>
  <c r="Q74" i="46"/>
  <c r="P74" i="46"/>
  <c r="O74" i="46"/>
  <c r="K74" i="46"/>
  <c r="J74" i="46"/>
  <c r="I74" i="46"/>
  <c r="W73" i="46"/>
  <c r="U73" i="46"/>
  <c r="V73" i="46" s="1"/>
  <c r="Q73" i="46"/>
  <c r="O73" i="46"/>
  <c r="P73" i="46" s="1"/>
  <c r="I73" i="46"/>
  <c r="U72" i="46"/>
  <c r="P72" i="46"/>
  <c r="O72" i="46"/>
  <c r="Q72" i="46" s="1"/>
  <c r="J72" i="46"/>
  <c r="I72" i="46"/>
  <c r="K72" i="46" s="1"/>
  <c r="W71" i="46"/>
  <c r="V71" i="46"/>
  <c r="U71" i="46"/>
  <c r="Q71" i="46"/>
  <c r="P71" i="46"/>
  <c r="O71" i="46"/>
  <c r="K71" i="46"/>
  <c r="J71" i="46"/>
  <c r="I71" i="46"/>
  <c r="W70" i="46"/>
  <c r="U70" i="46"/>
  <c r="V70" i="46" s="1"/>
  <c r="O70" i="46"/>
  <c r="I70" i="46"/>
  <c r="V69" i="46"/>
  <c r="U69" i="46"/>
  <c r="W69" i="46" s="1"/>
  <c r="P69" i="46"/>
  <c r="O69" i="46"/>
  <c r="Q69" i="46" s="1"/>
  <c r="K69" i="46"/>
  <c r="J69" i="46"/>
  <c r="I69" i="46"/>
  <c r="W68" i="46"/>
  <c r="V68" i="46"/>
  <c r="U68" i="46"/>
  <c r="O68" i="46"/>
  <c r="I68" i="46"/>
  <c r="J68" i="46" s="1"/>
  <c r="U67" i="46"/>
  <c r="O67" i="46"/>
  <c r="Q67" i="46" s="1"/>
  <c r="J67" i="46"/>
  <c r="I67" i="46"/>
  <c r="K67" i="46" s="1"/>
  <c r="U66" i="46"/>
  <c r="W66" i="46" s="1"/>
  <c r="Q66" i="46"/>
  <c r="P66" i="46"/>
  <c r="O66" i="46"/>
  <c r="K66" i="46"/>
  <c r="J66" i="46"/>
  <c r="I66" i="46"/>
  <c r="U65" i="46"/>
  <c r="Q65" i="46"/>
  <c r="O65" i="46"/>
  <c r="P65" i="46" s="1"/>
  <c r="I65" i="46"/>
  <c r="W64" i="46"/>
  <c r="V64" i="46"/>
  <c r="U64" i="46"/>
  <c r="P64" i="46"/>
  <c r="O64" i="46"/>
  <c r="Q64" i="46" s="1"/>
  <c r="J64" i="46"/>
  <c r="I64" i="46"/>
  <c r="K64" i="46" s="1"/>
  <c r="W63" i="46"/>
  <c r="V63" i="46"/>
  <c r="U63" i="46"/>
  <c r="Q63" i="46"/>
  <c r="P63" i="46"/>
  <c r="O63" i="46"/>
  <c r="I63" i="46"/>
  <c r="K63" i="46" s="1"/>
  <c r="U62" i="46"/>
  <c r="O62" i="46"/>
  <c r="K62" i="46"/>
  <c r="J62" i="46"/>
  <c r="I62" i="46"/>
  <c r="V61" i="46"/>
  <c r="U61" i="46"/>
  <c r="W61" i="46" s="1"/>
  <c r="O61" i="46"/>
  <c r="K61" i="46"/>
  <c r="J61" i="46"/>
  <c r="I61" i="46"/>
  <c r="W60" i="46"/>
  <c r="V60" i="46"/>
  <c r="U60" i="46"/>
  <c r="Q60" i="46"/>
  <c r="P60" i="46"/>
  <c r="O60" i="46"/>
  <c r="I60" i="46"/>
  <c r="U59" i="46"/>
  <c r="P59" i="46"/>
  <c r="O59" i="46"/>
  <c r="Q59" i="46" s="1"/>
  <c r="J59" i="46"/>
  <c r="I59" i="46"/>
  <c r="K59" i="46" s="1"/>
  <c r="U58" i="46"/>
  <c r="Q58" i="46"/>
  <c r="P58" i="46"/>
  <c r="O58" i="46"/>
  <c r="K58" i="46"/>
  <c r="J58" i="46"/>
  <c r="I58" i="46"/>
  <c r="W57" i="46"/>
  <c r="V57" i="46"/>
  <c r="U57" i="46"/>
  <c r="O57" i="46"/>
  <c r="P57" i="46" s="1"/>
  <c r="I57" i="46"/>
  <c r="W56" i="46"/>
  <c r="U56" i="46"/>
  <c r="V56" i="46" s="1"/>
  <c r="P56" i="46"/>
  <c r="O56" i="46"/>
  <c r="Q56" i="46" s="1"/>
  <c r="I56" i="46"/>
  <c r="K56" i="46" s="1"/>
  <c r="W55" i="46"/>
  <c r="V55" i="46"/>
  <c r="U55" i="46"/>
  <c r="Q55" i="46"/>
  <c r="P55" i="46"/>
  <c r="O55" i="46"/>
  <c r="J55" i="46"/>
  <c r="I55" i="46"/>
  <c r="K55" i="46" s="1"/>
  <c r="W54" i="46"/>
  <c r="U54" i="46"/>
  <c r="V54" i="46" s="1"/>
  <c r="O54" i="46"/>
  <c r="K54" i="46"/>
  <c r="J54" i="46"/>
  <c r="I54" i="46"/>
  <c r="V53" i="46"/>
  <c r="U53" i="46"/>
  <c r="W53" i="46" s="1"/>
  <c r="P53" i="46"/>
  <c r="O53" i="46"/>
  <c r="Q53" i="46" s="1"/>
  <c r="K53" i="46"/>
  <c r="J53" i="46"/>
  <c r="I53" i="46"/>
  <c r="W52" i="46"/>
  <c r="V52" i="46"/>
  <c r="U52" i="46"/>
  <c r="Q52" i="46"/>
  <c r="P52" i="46"/>
  <c r="O52" i="46"/>
  <c r="K52" i="46"/>
  <c r="I52" i="46"/>
  <c r="J52" i="46" s="1"/>
  <c r="U51" i="46"/>
  <c r="O51" i="46"/>
  <c r="J51" i="46"/>
  <c r="I51" i="46"/>
  <c r="K51" i="46" s="1"/>
  <c r="V50" i="46"/>
  <c r="U50" i="46"/>
  <c r="W50" i="46" s="1"/>
  <c r="Q50" i="46"/>
  <c r="P50" i="46"/>
  <c r="O50" i="46"/>
  <c r="K50" i="46"/>
  <c r="J50" i="46"/>
  <c r="I50" i="46"/>
  <c r="W49" i="46"/>
  <c r="V49" i="46"/>
  <c r="U49" i="46"/>
  <c r="Q49" i="46"/>
  <c r="O49" i="46"/>
  <c r="P49" i="46" s="1"/>
  <c r="I49" i="46"/>
  <c r="U48" i="46"/>
  <c r="P48" i="46"/>
  <c r="O48" i="46"/>
  <c r="Q48" i="46" s="1"/>
  <c r="J48" i="46"/>
  <c r="I48" i="46"/>
  <c r="K48" i="46" s="1"/>
  <c r="W47" i="46"/>
  <c r="V47" i="46"/>
  <c r="U47" i="46"/>
  <c r="Q47" i="46"/>
  <c r="P47" i="46"/>
  <c r="O47" i="46"/>
  <c r="I47" i="46"/>
  <c r="W46" i="46"/>
  <c r="U46" i="46"/>
  <c r="V46" i="46" s="1"/>
  <c r="O46" i="46"/>
  <c r="I46" i="46"/>
  <c r="K46" i="46" s="1"/>
  <c r="V45" i="46"/>
  <c r="U45" i="46"/>
  <c r="W45" i="46" s="1"/>
  <c r="O45" i="46"/>
  <c r="Q45" i="46" s="1"/>
  <c r="K45" i="46"/>
  <c r="J45" i="46"/>
  <c r="I45" i="46"/>
  <c r="W44" i="46"/>
  <c r="V44" i="46"/>
  <c r="U44" i="46"/>
  <c r="O44" i="46"/>
  <c r="K44" i="46"/>
  <c r="I44" i="46"/>
  <c r="J44" i="46" s="1"/>
  <c r="U43" i="46"/>
  <c r="Q43" i="46"/>
  <c r="P43" i="46"/>
  <c r="O43" i="46"/>
  <c r="J43" i="46"/>
  <c r="I43" i="46"/>
  <c r="K43" i="46" s="1"/>
  <c r="V42" i="46"/>
  <c r="U42" i="46"/>
  <c r="W42" i="46" s="1"/>
  <c r="Q42" i="46"/>
  <c r="P42" i="46"/>
  <c r="O42" i="46"/>
  <c r="K42" i="46"/>
  <c r="J42" i="46"/>
  <c r="I42" i="46"/>
  <c r="U41" i="46"/>
  <c r="W41" i="46" s="1"/>
  <c r="O41" i="46"/>
  <c r="I41" i="46"/>
  <c r="W40" i="46"/>
  <c r="V40" i="46"/>
  <c r="U40" i="46"/>
  <c r="P40" i="46"/>
  <c r="O40" i="46"/>
  <c r="Q40" i="46" s="1"/>
  <c r="I40" i="46"/>
  <c r="W39" i="46"/>
  <c r="V39" i="46"/>
  <c r="U39" i="46"/>
  <c r="Q39" i="46"/>
  <c r="P39" i="46"/>
  <c r="O39" i="46"/>
  <c r="K39" i="46"/>
  <c r="J39" i="46"/>
  <c r="I39" i="46"/>
  <c r="U38" i="46"/>
  <c r="O38" i="46"/>
  <c r="J38" i="46"/>
  <c r="I38" i="46"/>
  <c r="K38" i="46" s="1"/>
  <c r="V37" i="46"/>
  <c r="U37" i="46"/>
  <c r="W37" i="46" s="1"/>
  <c r="O37" i="46"/>
  <c r="K37" i="46"/>
  <c r="J37" i="46"/>
  <c r="I37" i="46"/>
  <c r="W36" i="46"/>
  <c r="V36" i="46"/>
  <c r="U36" i="46"/>
  <c r="Q36" i="46"/>
  <c r="P36" i="46"/>
  <c r="O36" i="46"/>
  <c r="I36" i="46"/>
  <c r="J36" i="46" s="1"/>
  <c r="U35" i="46"/>
  <c r="Q35" i="46"/>
  <c r="O35" i="46"/>
  <c r="P35" i="46" s="1"/>
  <c r="J35" i="46"/>
  <c r="I35" i="46"/>
  <c r="K35" i="46" s="1"/>
  <c r="U34" i="46"/>
  <c r="W34" i="46" s="1"/>
  <c r="Q34" i="46"/>
  <c r="P34" i="46"/>
  <c r="O34" i="46"/>
  <c r="K34" i="46"/>
  <c r="J34" i="46"/>
  <c r="I34" i="46"/>
  <c r="V33" i="46"/>
  <c r="U33" i="46"/>
  <c r="W33" i="46" s="1"/>
  <c r="Q33" i="46"/>
  <c r="O33" i="46"/>
  <c r="P33" i="46" s="1"/>
  <c r="I33" i="46"/>
  <c r="W32" i="46"/>
  <c r="V32" i="46"/>
  <c r="U32" i="46"/>
  <c r="P32" i="46"/>
  <c r="O32" i="46"/>
  <c r="Q32" i="46" s="1"/>
  <c r="J32" i="46"/>
  <c r="I32" i="46"/>
  <c r="K32" i="46" s="1"/>
  <c r="W31" i="46"/>
  <c r="V31" i="46"/>
  <c r="U31" i="46"/>
  <c r="Q31" i="46"/>
  <c r="P31" i="46"/>
  <c r="O31" i="46"/>
  <c r="K31" i="46"/>
  <c r="I31" i="46"/>
  <c r="J31" i="46" s="1"/>
  <c r="W30" i="46"/>
  <c r="U30" i="46"/>
  <c r="V30" i="46" s="1"/>
  <c r="O30" i="46"/>
  <c r="I30" i="46"/>
  <c r="V29" i="46"/>
  <c r="U29" i="46"/>
  <c r="W29" i="46" s="1"/>
  <c r="P29" i="46"/>
  <c r="O29" i="46"/>
  <c r="Q29" i="46" s="1"/>
  <c r="K29" i="46"/>
  <c r="J29" i="46"/>
  <c r="I29" i="46"/>
  <c r="W28" i="46"/>
  <c r="V28" i="46"/>
  <c r="U28" i="46"/>
  <c r="Q28" i="46"/>
  <c r="P28" i="46"/>
  <c r="O28" i="46"/>
  <c r="K28" i="46"/>
  <c r="I28" i="46"/>
  <c r="J28" i="46" s="1"/>
  <c r="U27" i="46"/>
  <c r="O27" i="46"/>
  <c r="J27" i="46"/>
  <c r="I27" i="46"/>
  <c r="K27" i="46" s="1"/>
  <c r="V26" i="46"/>
  <c r="U26" i="46"/>
  <c r="W26" i="46" s="1"/>
  <c r="Q26" i="46"/>
  <c r="P26" i="46"/>
  <c r="O26" i="46"/>
  <c r="K26" i="46"/>
  <c r="J26" i="46"/>
  <c r="I26" i="46"/>
  <c r="U25" i="46"/>
  <c r="O25" i="46"/>
  <c r="P25" i="46" s="1"/>
  <c r="I25" i="46"/>
  <c r="U24" i="46"/>
  <c r="W24" i="46" s="1"/>
  <c r="P24" i="46"/>
  <c r="O24" i="46"/>
  <c r="Q24" i="46" s="1"/>
  <c r="I24" i="46"/>
  <c r="K24" i="46" s="1"/>
  <c r="W23" i="46"/>
  <c r="V23" i="46"/>
  <c r="U23" i="46"/>
  <c r="Q23" i="46"/>
  <c r="P23" i="46"/>
  <c r="O23" i="46"/>
  <c r="I23" i="46"/>
  <c r="W22" i="46"/>
  <c r="U22" i="46"/>
  <c r="V22" i="46" s="1"/>
  <c r="O22" i="46"/>
  <c r="K22" i="46"/>
  <c r="J22" i="46"/>
  <c r="I22" i="46"/>
  <c r="V21" i="46"/>
  <c r="U21" i="46"/>
  <c r="W21" i="46" s="1"/>
  <c r="P21" i="46"/>
  <c r="O21" i="46"/>
  <c r="Q21" i="46" s="1"/>
  <c r="K21" i="46"/>
  <c r="J21" i="46"/>
  <c r="I21" i="46"/>
  <c r="W20" i="46"/>
  <c r="V20" i="46"/>
  <c r="U20" i="46"/>
  <c r="O20" i="46"/>
  <c r="Q20" i="46" s="1"/>
  <c r="I20" i="46"/>
  <c r="U19" i="46"/>
  <c r="Q19" i="46"/>
  <c r="P19" i="46"/>
  <c r="O19" i="46"/>
  <c r="J19" i="46"/>
  <c r="I19" i="46"/>
  <c r="K19" i="46" s="1"/>
  <c r="U18" i="46"/>
  <c r="Q18" i="46"/>
  <c r="P18" i="46"/>
  <c r="O18" i="46"/>
  <c r="K18" i="46"/>
  <c r="J18" i="46"/>
  <c r="I18" i="46"/>
  <c r="W17" i="46"/>
  <c r="V17" i="46"/>
  <c r="U17" i="46"/>
  <c r="O17" i="46"/>
  <c r="I17" i="46"/>
  <c r="V16" i="46"/>
  <c r="U16" i="46"/>
  <c r="W16" i="46" s="1"/>
  <c r="P16" i="46"/>
  <c r="O16" i="46"/>
  <c r="Q16" i="46" s="1"/>
  <c r="I16" i="46"/>
  <c r="W15" i="46"/>
  <c r="V15" i="46"/>
  <c r="U15" i="46"/>
  <c r="Q15" i="46"/>
  <c r="P15" i="46"/>
  <c r="O15" i="46"/>
  <c r="K15" i="46"/>
  <c r="J15" i="46"/>
  <c r="I15" i="46"/>
  <c r="U14" i="46"/>
  <c r="V14" i="46" s="1"/>
  <c r="O14" i="46"/>
  <c r="K14" i="46"/>
  <c r="I14" i="46"/>
  <c r="J14" i="46" s="1"/>
  <c r="V13" i="46"/>
  <c r="U13" i="46"/>
  <c r="W13" i="46" s="1"/>
  <c r="O13" i="46"/>
  <c r="Q13" i="46" s="1"/>
  <c r="K13" i="46"/>
  <c r="J13" i="46"/>
  <c r="I13" i="46"/>
  <c r="W12" i="46"/>
  <c r="V12" i="46"/>
  <c r="U12" i="46"/>
  <c r="P12" i="46"/>
  <c r="O12" i="46"/>
  <c r="Q12" i="46" s="1"/>
  <c r="K12" i="46"/>
  <c r="I12" i="46"/>
  <c r="J12" i="46" s="1"/>
  <c r="U11" i="46"/>
  <c r="Q11" i="46"/>
  <c r="P11" i="46"/>
  <c r="O11" i="46"/>
  <c r="J11" i="46"/>
  <c r="I11" i="46"/>
  <c r="K11" i="46" s="1"/>
  <c r="V10" i="46"/>
  <c r="U10" i="46"/>
  <c r="W10" i="46" s="1"/>
  <c r="Q10" i="46"/>
  <c r="P10" i="46"/>
  <c r="O10" i="46"/>
  <c r="K10" i="46"/>
  <c r="J10" i="46"/>
  <c r="I10" i="46"/>
  <c r="W9" i="46"/>
  <c r="U9" i="46"/>
  <c r="V9" i="46" s="1"/>
  <c r="Q9" i="46"/>
  <c r="O9" i="46"/>
  <c r="P9" i="46" s="1"/>
  <c r="I9" i="46"/>
  <c r="U8" i="46"/>
  <c r="P8" i="46"/>
  <c r="O8" i="46"/>
  <c r="Q8" i="46" s="1"/>
  <c r="J8" i="46"/>
  <c r="I8" i="46"/>
  <c r="K8" i="46" s="1"/>
  <c r="W7" i="46"/>
  <c r="V7" i="46"/>
  <c r="U7" i="46"/>
  <c r="Q7" i="46"/>
  <c r="P7" i="46"/>
  <c r="O7" i="46"/>
  <c r="K7" i="46"/>
  <c r="J7" i="46"/>
  <c r="I7" i="46"/>
  <c r="W6" i="46"/>
  <c r="U6" i="46"/>
  <c r="V6" i="46" s="1"/>
  <c r="O6" i="46"/>
  <c r="I6" i="46"/>
  <c r="V752" i="45"/>
  <c r="U752" i="45"/>
  <c r="W752" i="45" s="1"/>
  <c r="P752" i="45"/>
  <c r="O752" i="45"/>
  <c r="Q752" i="45" s="1"/>
  <c r="K752" i="45"/>
  <c r="J752" i="45"/>
  <c r="I752" i="45"/>
  <c r="W751" i="45"/>
  <c r="U751" i="45"/>
  <c r="V751" i="45" s="1"/>
  <c r="P751" i="45"/>
  <c r="O751" i="45"/>
  <c r="Q751" i="45" s="1"/>
  <c r="K751" i="45"/>
  <c r="I751" i="45"/>
  <c r="J751" i="45" s="1"/>
  <c r="U750" i="45"/>
  <c r="Q750" i="45"/>
  <c r="P750" i="45"/>
  <c r="O750" i="45"/>
  <c r="K750" i="45"/>
  <c r="J750" i="45"/>
  <c r="I750" i="45"/>
  <c r="V749" i="45"/>
  <c r="U749" i="45"/>
  <c r="W749" i="45" s="1"/>
  <c r="Q749" i="45"/>
  <c r="P749" i="45"/>
  <c r="O749" i="45"/>
  <c r="K749" i="45"/>
  <c r="I749" i="45"/>
  <c r="J749" i="45" s="1"/>
  <c r="W748" i="45"/>
  <c r="U748" i="45"/>
  <c r="V748" i="45" s="1"/>
  <c r="Q748" i="45"/>
  <c r="O748" i="45"/>
  <c r="P748" i="45" s="1"/>
  <c r="I748" i="45"/>
  <c r="U747" i="45"/>
  <c r="Q747" i="45"/>
  <c r="P747" i="45"/>
  <c r="O747" i="45"/>
  <c r="J747" i="45"/>
  <c r="I747" i="45"/>
  <c r="K747" i="45" s="1"/>
  <c r="W746" i="45"/>
  <c r="V746" i="45"/>
  <c r="U746" i="45"/>
  <c r="Q746" i="45"/>
  <c r="O746" i="45"/>
  <c r="P746" i="45" s="1"/>
  <c r="K746" i="45"/>
  <c r="J746" i="45"/>
  <c r="I746" i="45"/>
  <c r="W745" i="45"/>
  <c r="U745" i="45"/>
  <c r="V745" i="45" s="1"/>
  <c r="O745" i="45"/>
  <c r="I745" i="45"/>
  <c r="W744" i="45"/>
  <c r="V744" i="45"/>
  <c r="U744" i="45"/>
  <c r="O744" i="45"/>
  <c r="I744" i="45"/>
  <c r="W743" i="45"/>
  <c r="U743" i="45"/>
  <c r="V743" i="45" s="1"/>
  <c r="O743" i="45"/>
  <c r="I743" i="45"/>
  <c r="U742" i="45"/>
  <c r="P742" i="45"/>
  <c r="O742" i="45"/>
  <c r="Q742" i="45" s="1"/>
  <c r="K742" i="45"/>
  <c r="J742" i="45"/>
  <c r="I742" i="45"/>
  <c r="V741" i="45"/>
  <c r="U741" i="45"/>
  <c r="W741" i="45" s="1"/>
  <c r="P741" i="45"/>
  <c r="O741" i="45"/>
  <c r="Q741" i="45" s="1"/>
  <c r="K741" i="45"/>
  <c r="I741" i="45"/>
  <c r="J741" i="45" s="1"/>
  <c r="W740" i="45"/>
  <c r="V740" i="45"/>
  <c r="U740" i="45"/>
  <c r="P740" i="45"/>
  <c r="O740" i="45"/>
  <c r="Q740" i="45" s="1"/>
  <c r="I740" i="45"/>
  <c r="U739" i="45"/>
  <c r="Q739" i="45"/>
  <c r="P739" i="45"/>
  <c r="O739" i="45"/>
  <c r="I739" i="45"/>
  <c r="U738" i="45"/>
  <c r="Q738" i="45"/>
  <c r="O738" i="45"/>
  <c r="P738" i="45" s="1"/>
  <c r="I738" i="45"/>
  <c r="U737" i="45"/>
  <c r="O737" i="45"/>
  <c r="J737" i="45"/>
  <c r="I737" i="45"/>
  <c r="K737" i="45" s="1"/>
  <c r="W736" i="45"/>
  <c r="V736" i="45"/>
  <c r="U736" i="45"/>
  <c r="P736" i="45"/>
  <c r="O736" i="45"/>
  <c r="Q736" i="45" s="1"/>
  <c r="J736" i="45"/>
  <c r="I736" i="45"/>
  <c r="K736" i="45" s="1"/>
  <c r="W735" i="45"/>
  <c r="U735" i="45"/>
  <c r="V735" i="45" s="1"/>
  <c r="Q735" i="45"/>
  <c r="P735" i="45"/>
  <c r="O735" i="45"/>
  <c r="J735" i="45"/>
  <c r="I735" i="45"/>
  <c r="K735" i="45" s="1"/>
  <c r="U734" i="45"/>
  <c r="O734" i="45"/>
  <c r="K734" i="45"/>
  <c r="J734" i="45"/>
  <c r="I734" i="45"/>
  <c r="W733" i="45"/>
  <c r="V733" i="45"/>
  <c r="U733" i="45"/>
  <c r="Q733" i="45"/>
  <c r="P733" i="45"/>
  <c r="O733" i="45"/>
  <c r="I733" i="45"/>
  <c r="K733" i="45" s="1"/>
  <c r="W732" i="45"/>
  <c r="U732" i="45"/>
  <c r="V732" i="45" s="1"/>
  <c r="Q732" i="45"/>
  <c r="P732" i="45"/>
  <c r="O732" i="45"/>
  <c r="I732" i="45"/>
  <c r="U731" i="45"/>
  <c r="O731" i="45"/>
  <c r="Q731" i="45" s="1"/>
  <c r="K731" i="45"/>
  <c r="J731" i="45"/>
  <c r="I731" i="45"/>
  <c r="W730" i="45"/>
  <c r="V730" i="45"/>
  <c r="U730" i="45"/>
  <c r="O730" i="45"/>
  <c r="Q730" i="45" s="1"/>
  <c r="K730" i="45"/>
  <c r="I730" i="45"/>
  <c r="J730" i="45" s="1"/>
  <c r="W729" i="45"/>
  <c r="V729" i="45"/>
  <c r="U729" i="45"/>
  <c r="O729" i="45"/>
  <c r="I729" i="45"/>
  <c r="U728" i="45"/>
  <c r="W728" i="45" s="1"/>
  <c r="Q728" i="45"/>
  <c r="P728" i="45"/>
  <c r="O728" i="45"/>
  <c r="K728" i="45"/>
  <c r="J728" i="45"/>
  <c r="I728" i="45"/>
  <c r="U727" i="45"/>
  <c r="W727" i="45" s="1"/>
  <c r="Q727" i="45"/>
  <c r="O727" i="45"/>
  <c r="P727" i="45" s="1"/>
  <c r="K727" i="45"/>
  <c r="J727" i="45"/>
  <c r="I727" i="45"/>
  <c r="U726" i="45"/>
  <c r="O726" i="45"/>
  <c r="I726" i="45"/>
  <c r="K726" i="45" s="1"/>
  <c r="W725" i="45"/>
  <c r="V725" i="45"/>
  <c r="U725" i="45"/>
  <c r="Q725" i="45"/>
  <c r="P725" i="45"/>
  <c r="O725" i="45"/>
  <c r="I725" i="45"/>
  <c r="K725" i="45" s="1"/>
  <c r="W724" i="45"/>
  <c r="U724" i="45"/>
  <c r="V724" i="45" s="1"/>
  <c r="Q724" i="45"/>
  <c r="P724" i="45"/>
  <c r="O724" i="45"/>
  <c r="I724" i="45"/>
  <c r="U723" i="45"/>
  <c r="O723" i="45"/>
  <c r="Q723" i="45" s="1"/>
  <c r="K723" i="45"/>
  <c r="J723" i="45"/>
  <c r="I723" i="45"/>
  <c r="W722" i="45"/>
  <c r="V722" i="45"/>
  <c r="U722" i="45"/>
  <c r="O722" i="45"/>
  <c r="Q722" i="45" s="1"/>
  <c r="K722" i="45"/>
  <c r="I722" i="45"/>
  <c r="J722" i="45" s="1"/>
  <c r="W721" i="45"/>
  <c r="V721" i="45"/>
  <c r="U721" i="45"/>
  <c r="O721" i="45"/>
  <c r="I721" i="45"/>
  <c r="U720" i="45"/>
  <c r="W720" i="45" s="1"/>
  <c r="Q720" i="45"/>
  <c r="P720" i="45"/>
  <c r="O720" i="45"/>
  <c r="K720" i="45"/>
  <c r="J720" i="45"/>
  <c r="I720" i="45"/>
  <c r="U719" i="45"/>
  <c r="W719" i="45" s="1"/>
  <c r="Q719" i="45"/>
  <c r="O719" i="45"/>
  <c r="P719" i="45" s="1"/>
  <c r="K719" i="45"/>
  <c r="J719" i="45"/>
  <c r="I719" i="45"/>
  <c r="U718" i="45"/>
  <c r="O718" i="45"/>
  <c r="I718" i="45"/>
  <c r="K718" i="45" s="1"/>
  <c r="W717" i="45"/>
  <c r="V717" i="45"/>
  <c r="U717" i="45"/>
  <c r="Q717" i="45"/>
  <c r="P717" i="45"/>
  <c r="O717" i="45"/>
  <c r="I717" i="45"/>
  <c r="K717" i="45" s="1"/>
  <c r="W716" i="45"/>
  <c r="U716" i="45"/>
  <c r="V716" i="45" s="1"/>
  <c r="Q716" i="45"/>
  <c r="P716" i="45"/>
  <c r="O716" i="45"/>
  <c r="I716" i="45"/>
  <c r="U715" i="45"/>
  <c r="O715" i="45"/>
  <c r="Q715" i="45" s="1"/>
  <c r="K715" i="45"/>
  <c r="J715" i="45"/>
  <c r="I715" i="45"/>
  <c r="W714" i="45"/>
  <c r="V714" i="45"/>
  <c r="U714" i="45"/>
  <c r="O714" i="45"/>
  <c r="Q714" i="45" s="1"/>
  <c r="K714" i="45"/>
  <c r="I714" i="45"/>
  <c r="J714" i="45" s="1"/>
  <c r="W713" i="45"/>
  <c r="V713" i="45"/>
  <c r="U713" i="45"/>
  <c r="O713" i="45"/>
  <c r="I713" i="45"/>
  <c r="U712" i="45"/>
  <c r="W712" i="45" s="1"/>
  <c r="Q712" i="45"/>
  <c r="P712" i="45"/>
  <c r="O712" i="45"/>
  <c r="K712" i="45"/>
  <c r="J712" i="45"/>
  <c r="I712" i="45"/>
  <c r="U711" i="45"/>
  <c r="W711" i="45" s="1"/>
  <c r="Q711" i="45"/>
  <c r="O711" i="45"/>
  <c r="P711" i="45" s="1"/>
  <c r="K711" i="45"/>
  <c r="J711" i="45"/>
  <c r="I711" i="45"/>
  <c r="U710" i="45"/>
  <c r="O710" i="45"/>
  <c r="I710" i="45"/>
  <c r="K710" i="45" s="1"/>
  <c r="W709" i="45"/>
  <c r="V709" i="45"/>
  <c r="U709" i="45"/>
  <c r="Q709" i="45"/>
  <c r="P709" i="45"/>
  <c r="O709" i="45"/>
  <c r="I709" i="45"/>
  <c r="K709" i="45" s="1"/>
  <c r="W708" i="45"/>
  <c r="U708" i="45"/>
  <c r="V708" i="45" s="1"/>
  <c r="Q708" i="45"/>
  <c r="P708" i="45"/>
  <c r="O708" i="45"/>
  <c r="I708" i="45"/>
  <c r="U707" i="45"/>
  <c r="O707" i="45"/>
  <c r="Q707" i="45" s="1"/>
  <c r="K707" i="45"/>
  <c r="J707" i="45"/>
  <c r="I707" i="45"/>
  <c r="W706" i="45"/>
  <c r="V706" i="45"/>
  <c r="U706" i="45"/>
  <c r="O706" i="45"/>
  <c r="Q706" i="45" s="1"/>
  <c r="K706" i="45"/>
  <c r="I706" i="45"/>
  <c r="J706" i="45" s="1"/>
  <c r="W705" i="45"/>
  <c r="V705" i="45"/>
  <c r="U705" i="45"/>
  <c r="O705" i="45"/>
  <c r="I705" i="45"/>
  <c r="U704" i="45"/>
  <c r="W704" i="45" s="1"/>
  <c r="Q704" i="45"/>
  <c r="P704" i="45"/>
  <c r="O704" i="45"/>
  <c r="K704" i="45"/>
  <c r="J704" i="45"/>
  <c r="I704" i="45"/>
  <c r="U703" i="45"/>
  <c r="W703" i="45" s="1"/>
  <c r="Q703" i="45"/>
  <c r="O703" i="45"/>
  <c r="P703" i="45" s="1"/>
  <c r="K703" i="45"/>
  <c r="J703" i="45"/>
  <c r="I703" i="45"/>
  <c r="U702" i="45"/>
  <c r="O702" i="45"/>
  <c r="I702" i="45"/>
  <c r="K702" i="45" s="1"/>
  <c r="W701" i="45"/>
  <c r="V701" i="45"/>
  <c r="U701" i="45"/>
  <c r="Q701" i="45"/>
  <c r="P701" i="45"/>
  <c r="O701" i="45"/>
  <c r="I701" i="45"/>
  <c r="K701" i="45" s="1"/>
  <c r="W700" i="45"/>
  <c r="U700" i="45"/>
  <c r="V700" i="45" s="1"/>
  <c r="Q700" i="45"/>
  <c r="P700" i="45"/>
  <c r="O700" i="45"/>
  <c r="I700" i="45"/>
  <c r="U699" i="45"/>
  <c r="O699" i="45"/>
  <c r="Q699" i="45" s="1"/>
  <c r="K699" i="45"/>
  <c r="J699" i="45"/>
  <c r="I699" i="45"/>
  <c r="W698" i="45"/>
  <c r="V698" i="45"/>
  <c r="U698" i="45"/>
  <c r="O698" i="45"/>
  <c r="Q698" i="45" s="1"/>
  <c r="K698" i="45"/>
  <c r="I698" i="45"/>
  <c r="J698" i="45" s="1"/>
  <c r="W697" i="45"/>
  <c r="V697" i="45"/>
  <c r="U697" i="45"/>
  <c r="O697" i="45"/>
  <c r="I697" i="45"/>
  <c r="U696" i="45"/>
  <c r="W696" i="45" s="1"/>
  <c r="Q696" i="45"/>
  <c r="P696" i="45"/>
  <c r="O696" i="45"/>
  <c r="K696" i="45"/>
  <c r="J696" i="45"/>
  <c r="I696" i="45"/>
  <c r="U695" i="45"/>
  <c r="W695" i="45" s="1"/>
  <c r="Q695" i="45"/>
  <c r="O695" i="45"/>
  <c r="P695" i="45" s="1"/>
  <c r="K695" i="45"/>
  <c r="J695" i="45"/>
  <c r="I695" i="45"/>
  <c r="U694" i="45"/>
  <c r="O694" i="45"/>
  <c r="I694" i="45"/>
  <c r="K694" i="45" s="1"/>
  <c r="W693" i="45"/>
  <c r="V693" i="45"/>
  <c r="U693" i="45"/>
  <c r="Q693" i="45"/>
  <c r="P693" i="45"/>
  <c r="O693" i="45"/>
  <c r="I693" i="45"/>
  <c r="K693" i="45" s="1"/>
  <c r="W692" i="45"/>
  <c r="U692" i="45"/>
  <c r="V692" i="45" s="1"/>
  <c r="Q692" i="45"/>
  <c r="P692" i="45"/>
  <c r="O692" i="45"/>
  <c r="I692" i="45"/>
  <c r="U691" i="45"/>
  <c r="O691" i="45"/>
  <c r="Q691" i="45" s="1"/>
  <c r="K691" i="45"/>
  <c r="J691" i="45"/>
  <c r="I691" i="45"/>
  <c r="W690" i="45"/>
  <c r="V690" i="45"/>
  <c r="U690" i="45"/>
  <c r="O690" i="45"/>
  <c r="Q690" i="45" s="1"/>
  <c r="K690" i="45"/>
  <c r="I690" i="45"/>
  <c r="J690" i="45" s="1"/>
  <c r="W689" i="45"/>
  <c r="V689" i="45"/>
  <c r="U689" i="45"/>
  <c r="O689" i="45"/>
  <c r="I689" i="45"/>
  <c r="U688" i="45"/>
  <c r="W688" i="45" s="1"/>
  <c r="Q688" i="45"/>
  <c r="P688" i="45"/>
  <c r="O688" i="45"/>
  <c r="K688" i="45"/>
  <c r="J688" i="45"/>
  <c r="I688" i="45"/>
  <c r="U687" i="45"/>
  <c r="W687" i="45" s="1"/>
  <c r="Q687" i="45"/>
  <c r="O687" i="45"/>
  <c r="P687" i="45" s="1"/>
  <c r="K687" i="45"/>
  <c r="J687" i="45"/>
  <c r="I687" i="45"/>
  <c r="U686" i="45"/>
  <c r="O686" i="45"/>
  <c r="I686" i="45"/>
  <c r="K686" i="45" s="1"/>
  <c r="W685" i="45"/>
  <c r="V685" i="45"/>
  <c r="U685" i="45"/>
  <c r="Q685" i="45"/>
  <c r="P685" i="45"/>
  <c r="O685" i="45"/>
  <c r="I685" i="45"/>
  <c r="K685" i="45" s="1"/>
  <c r="W684" i="45"/>
  <c r="U684" i="45"/>
  <c r="V684" i="45" s="1"/>
  <c r="Q684" i="45"/>
  <c r="P684" i="45"/>
  <c r="O684" i="45"/>
  <c r="I684" i="45"/>
  <c r="U683" i="45"/>
  <c r="O683" i="45"/>
  <c r="Q683" i="45" s="1"/>
  <c r="K683" i="45"/>
  <c r="J683" i="45"/>
  <c r="I683" i="45"/>
  <c r="W682" i="45"/>
  <c r="V682" i="45"/>
  <c r="U682" i="45"/>
  <c r="O682" i="45"/>
  <c r="Q682" i="45" s="1"/>
  <c r="K682" i="45"/>
  <c r="I682" i="45"/>
  <c r="J682" i="45" s="1"/>
  <c r="W681" i="45"/>
  <c r="V681" i="45"/>
  <c r="U681" i="45"/>
  <c r="O681" i="45"/>
  <c r="I681" i="45"/>
  <c r="U680" i="45"/>
  <c r="W680" i="45" s="1"/>
  <c r="Q680" i="45"/>
  <c r="P680" i="45"/>
  <c r="O680" i="45"/>
  <c r="K680" i="45"/>
  <c r="J680" i="45"/>
  <c r="I680" i="45"/>
  <c r="U679" i="45"/>
  <c r="W679" i="45" s="1"/>
  <c r="Q679" i="45"/>
  <c r="O679" i="45"/>
  <c r="P679" i="45" s="1"/>
  <c r="K679" i="45"/>
  <c r="J679" i="45"/>
  <c r="I679" i="45"/>
  <c r="U678" i="45"/>
  <c r="O678" i="45"/>
  <c r="I678" i="45"/>
  <c r="K678" i="45" s="1"/>
  <c r="W677" i="45"/>
  <c r="V677" i="45"/>
  <c r="U677" i="45"/>
  <c r="Q677" i="45"/>
  <c r="P677" i="45"/>
  <c r="O677" i="45"/>
  <c r="I677" i="45"/>
  <c r="K677" i="45" s="1"/>
  <c r="W676" i="45"/>
  <c r="U676" i="45"/>
  <c r="V676" i="45" s="1"/>
  <c r="Q676" i="45"/>
  <c r="P676" i="45"/>
  <c r="O676" i="45"/>
  <c r="I676" i="45"/>
  <c r="U675" i="45"/>
  <c r="O675" i="45"/>
  <c r="Q675" i="45" s="1"/>
  <c r="K675" i="45"/>
  <c r="J675" i="45"/>
  <c r="I675" i="45"/>
  <c r="W674" i="45"/>
  <c r="V674" i="45"/>
  <c r="U674" i="45"/>
  <c r="O674" i="45"/>
  <c r="Q674" i="45" s="1"/>
  <c r="K674" i="45"/>
  <c r="I674" i="45"/>
  <c r="J674" i="45" s="1"/>
  <c r="W673" i="45"/>
  <c r="V673" i="45"/>
  <c r="U673" i="45"/>
  <c r="O673" i="45"/>
  <c r="I673" i="45"/>
  <c r="U672" i="45"/>
  <c r="W672" i="45" s="1"/>
  <c r="Q672" i="45"/>
  <c r="P672" i="45"/>
  <c r="O672" i="45"/>
  <c r="K672" i="45"/>
  <c r="J672" i="45"/>
  <c r="I672" i="45"/>
  <c r="U671" i="45"/>
  <c r="W671" i="45" s="1"/>
  <c r="Q671" i="45"/>
  <c r="O671" i="45"/>
  <c r="P671" i="45" s="1"/>
  <c r="K671" i="45"/>
  <c r="J671" i="45"/>
  <c r="I671" i="45"/>
  <c r="U670" i="45"/>
  <c r="O670" i="45"/>
  <c r="I670" i="45"/>
  <c r="K670" i="45" s="1"/>
  <c r="W669" i="45"/>
  <c r="V669" i="45"/>
  <c r="U669" i="45"/>
  <c r="Q669" i="45"/>
  <c r="P669" i="45"/>
  <c r="O669" i="45"/>
  <c r="I669" i="45"/>
  <c r="K669" i="45" s="1"/>
  <c r="W668" i="45"/>
  <c r="U668" i="45"/>
  <c r="V668" i="45" s="1"/>
  <c r="Q668" i="45"/>
  <c r="P668" i="45"/>
  <c r="O668" i="45"/>
  <c r="I668" i="45"/>
  <c r="U667" i="45"/>
  <c r="O667" i="45"/>
  <c r="Q667" i="45" s="1"/>
  <c r="K667" i="45"/>
  <c r="J667" i="45"/>
  <c r="I667" i="45"/>
  <c r="W666" i="45"/>
  <c r="V666" i="45"/>
  <c r="U666" i="45"/>
  <c r="O666" i="45"/>
  <c r="Q666" i="45" s="1"/>
  <c r="K666" i="45"/>
  <c r="I666" i="45"/>
  <c r="J666" i="45" s="1"/>
  <c r="W665" i="45"/>
  <c r="V665" i="45"/>
  <c r="U665" i="45"/>
  <c r="O665" i="45"/>
  <c r="I665" i="45"/>
  <c r="U664" i="45"/>
  <c r="W664" i="45" s="1"/>
  <c r="Q664" i="45"/>
  <c r="P664" i="45"/>
  <c r="O664" i="45"/>
  <c r="K664" i="45"/>
  <c r="J664" i="45"/>
  <c r="I664" i="45"/>
  <c r="U663" i="45"/>
  <c r="W663" i="45" s="1"/>
  <c r="Q663" i="45"/>
  <c r="O663" i="45"/>
  <c r="P663" i="45" s="1"/>
  <c r="K663" i="45"/>
  <c r="J663" i="45"/>
  <c r="I663" i="45"/>
  <c r="U662" i="45"/>
  <c r="O662" i="45"/>
  <c r="I662" i="45"/>
  <c r="K662" i="45" s="1"/>
  <c r="W661" i="45"/>
  <c r="V661" i="45"/>
  <c r="U661" i="45"/>
  <c r="Q661" i="45"/>
  <c r="P661" i="45"/>
  <c r="O661" i="45"/>
  <c r="I661" i="45"/>
  <c r="K661" i="45" s="1"/>
  <c r="W660" i="45"/>
  <c r="U660" i="45"/>
  <c r="V660" i="45" s="1"/>
  <c r="Q660" i="45"/>
  <c r="P660" i="45"/>
  <c r="O660" i="45"/>
  <c r="I660" i="45"/>
  <c r="U659" i="45"/>
  <c r="O659" i="45"/>
  <c r="Q659" i="45" s="1"/>
  <c r="K659" i="45"/>
  <c r="J659" i="45"/>
  <c r="I659" i="45"/>
  <c r="W658" i="45"/>
  <c r="V658" i="45"/>
  <c r="U658" i="45"/>
  <c r="O658" i="45"/>
  <c r="Q658" i="45" s="1"/>
  <c r="K658" i="45"/>
  <c r="I658" i="45"/>
  <c r="J658" i="45" s="1"/>
  <c r="W657" i="45"/>
  <c r="V657" i="45"/>
  <c r="U657" i="45"/>
  <c r="O657" i="45"/>
  <c r="I657" i="45"/>
  <c r="U656" i="45"/>
  <c r="W656" i="45" s="1"/>
  <c r="Q656" i="45"/>
  <c r="P656" i="45"/>
  <c r="O656" i="45"/>
  <c r="K656" i="45"/>
  <c r="J656" i="45"/>
  <c r="I656" i="45"/>
  <c r="U655" i="45"/>
  <c r="W655" i="45" s="1"/>
  <c r="Q655" i="45"/>
  <c r="O655" i="45"/>
  <c r="P655" i="45" s="1"/>
  <c r="K655" i="45"/>
  <c r="J655" i="45"/>
  <c r="I655" i="45"/>
  <c r="U654" i="45"/>
  <c r="O654" i="45"/>
  <c r="I654" i="45"/>
  <c r="K654" i="45" s="1"/>
  <c r="W653" i="45"/>
  <c r="V653" i="45"/>
  <c r="U653" i="45"/>
  <c r="Q653" i="45"/>
  <c r="P653" i="45"/>
  <c r="O653" i="45"/>
  <c r="I653" i="45"/>
  <c r="K653" i="45" s="1"/>
  <c r="W652" i="45"/>
  <c r="U652" i="45"/>
  <c r="V652" i="45" s="1"/>
  <c r="Q652" i="45"/>
  <c r="P652" i="45"/>
  <c r="O652" i="45"/>
  <c r="I652" i="45"/>
  <c r="U651" i="45"/>
  <c r="O651" i="45"/>
  <c r="Q651" i="45" s="1"/>
  <c r="K651" i="45"/>
  <c r="J651" i="45"/>
  <c r="I651" i="45"/>
  <c r="W650" i="45"/>
  <c r="V650" i="45"/>
  <c r="U650" i="45"/>
  <c r="O650" i="45"/>
  <c r="Q650" i="45" s="1"/>
  <c r="K650" i="45"/>
  <c r="I650" i="45"/>
  <c r="J650" i="45" s="1"/>
  <c r="W649" i="45"/>
  <c r="V649" i="45"/>
  <c r="U649" i="45"/>
  <c r="O649" i="45"/>
  <c r="I649" i="45"/>
  <c r="U648" i="45"/>
  <c r="W648" i="45" s="1"/>
  <c r="Q648" i="45"/>
  <c r="P648" i="45"/>
  <c r="O648" i="45"/>
  <c r="K648" i="45"/>
  <c r="J648" i="45"/>
  <c r="I648" i="45"/>
  <c r="U647" i="45"/>
  <c r="W647" i="45" s="1"/>
  <c r="Q647" i="45"/>
  <c r="O647" i="45"/>
  <c r="P647" i="45" s="1"/>
  <c r="K647" i="45"/>
  <c r="J647" i="45"/>
  <c r="I647" i="45"/>
  <c r="U646" i="45"/>
  <c r="O646" i="45"/>
  <c r="I646" i="45"/>
  <c r="K646" i="45" s="1"/>
  <c r="W645" i="45"/>
  <c r="V645" i="45"/>
  <c r="U645" i="45"/>
  <c r="Q645" i="45"/>
  <c r="P645" i="45"/>
  <c r="O645" i="45"/>
  <c r="I645" i="45"/>
  <c r="K645" i="45" s="1"/>
  <c r="W644" i="45"/>
  <c r="U644" i="45"/>
  <c r="V644" i="45" s="1"/>
  <c r="Q644" i="45"/>
  <c r="P644" i="45"/>
  <c r="O644" i="45"/>
  <c r="I644" i="45"/>
  <c r="U643" i="45"/>
  <c r="O643" i="45"/>
  <c r="Q643" i="45" s="1"/>
  <c r="K643" i="45"/>
  <c r="J643" i="45"/>
  <c r="I643" i="45"/>
  <c r="W642" i="45"/>
  <c r="V642" i="45"/>
  <c r="U642" i="45"/>
  <c r="O642" i="45"/>
  <c r="Q642" i="45" s="1"/>
  <c r="K642" i="45"/>
  <c r="I642" i="45"/>
  <c r="J642" i="45" s="1"/>
  <c r="W641" i="45"/>
  <c r="V641" i="45"/>
  <c r="U641" i="45"/>
  <c r="O641" i="45"/>
  <c r="I641" i="45"/>
  <c r="U640" i="45"/>
  <c r="W640" i="45" s="1"/>
  <c r="Q640" i="45"/>
  <c r="P640" i="45"/>
  <c r="O640" i="45"/>
  <c r="K640" i="45"/>
  <c r="J640" i="45"/>
  <c r="I640" i="45"/>
  <c r="U639" i="45"/>
  <c r="W639" i="45" s="1"/>
  <c r="Q639" i="45"/>
  <c r="O639" i="45"/>
  <c r="P639" i="45" s="1"/>
  <c r="K639" i="45"/>
  <c r="J639" i="45"/>
  <c r="I639" i="45"/>
  <c r="V638" i="45"/>
  <c r="U638" i="45"/>
  <c r="W638" i="45" s="1"/>
  <c r="O638" i="45"/>
  <c r="I638" i="45"/>
  <c r="K638" i="45" s="1"/>
  <c r="W637" i="45"/>
  <c r="V637" i="45"/>
  <c r="U637" i="45"/>
  <c r="Q637" i="45"/>
  <c r="P637" i="45"/>
  <c r="O637" i="45"/>
  <c r="I637" i="45"/>
  <c r="W636" i="45"/>
  <c r="U636" i="45"/>
  <c r="V636" i="45" s="1"/>
  <c r="Q636" i="45"/>
  <c r="P636" i="45"/>
  <c r="O636" i="45"/>
  <c r="J636" i="45"/>
  <c r="I636" i="45"/>
  <c r="K636" i="45" s="1"/>
  <c r="U635" i="45"/>
  <c r="O635" i="45"/>
  <c r="Q635" i="45" s="1"/>
  <c r="K635" i="45"/>
  <c r="J635" i="45"/>
  <c r="I635" i="45"/>
  <c r="W634" i="45"/>
  <c r="V634" i="45"/>
  <c r="U634" i="45"/>
  <c r="O634" i="45"/>
  <c r="K634" i="45"/>
  <c r="I634" i="45"/>
  <c r="J634" i="45" s="1"/>
  <c r="W633" i="45"/>
  <c r="V633" i="45"/>
  <c r="U633" i="45"/>
  <c r="P633" i="45"/>
  <c r="O633" i="45"/>
  <c r="Q633" i="45" s="1"/>
  <c r="I633" i="45"/>
  <c r="U632" i="45"/>
  <c r="W632" i="45" s="1"/>
  <c r="Q632" i="45"/>
  <c r="P632" i="45"/>
  <c r="O632" i="45"/>
  <c r="K632" i="45"/>
  <c r="J632" i="45"/>
  <c r="I632" i="45"/>
  <c r="U631" i="45"/>
  <c r="Q631" i="45"/>
  <c r="O631" i="45"/>
  <c r="P631" i="45" s="1"/>
  <c r="K631" i="45"/>
  <c r="J631" i="45"/>
  <c r="I631" i="45"/>
  <c r="V630" i="45"/>
  <c r="U630" i="45"/>
  <c r="W630" i="45" s="1"/>
  <c r="O630" i="45"/>
  <c r="I630" i="45"/>
  <c r="K630" i="45" s="1"/>
  <c r="W629" i="45"/>
  <c r="V629" i="45"/>
  <c r="U629" i="45"/>
  <c r="Q629" i="45"/>
  <c r="P629" i="45"/>
  <c r="O629" i="45"/>
  <c r="I629" i="45"/>
  <c r="W628" i="45"/>
  <c r="U628" i="45"/>
  <c r="V628" i="45" s="1"/>
  <c r="Q628" i="45"/>
  <c r="P628" i="45"/>
  <c r="O628" i="45"/>
  <c r="J628" i="45"/>
  <c r="I628" i="45"/>
  <c r="K628" i="45" s="1"/>
  <c r="U627" i="45"/>
  <c r="O627" i="45"/>
  <c r="Q627" i="45" s="1"/>
  <c r="K627" i="45"/>
  <c r="J627" i="45"/>
  <c r="I627" i="45"/>
  <c r="W626" i="45"/>
  <c r="V626" i="45"/>
  <c r="U626" i="45"/>
  <c r="O626" i="45"/>
  <c r="K626" i="45"/>
  <c r="I626" i="45"/>
  <c r="J626" i="45" s="1"/>
  <c r="W625" i="45"/>
  <c r="V625" i="45"/>
  <c r="U625" i="45"/>
  <c r="P625" i="45"/>
  <c r="O625" i="45"/>
  <c r="Q625" i="45" s="1"/>
  <c r="I625" i="45"/>
  <c r="U624" i="45"/>
  <c r="W624" i="45" s="1"/>
  <c r="Q624" i="45"/>
  <c r="P624" i="45"/>
  <c r="O624" i="45"/>
  <c r="K624" i="45"/>
  <c r="J624" i="45"/>
  <c r="I624" i="45"/>
  <c r="U623" i="45"/>
  <c r="Q623" i="45"/>
  <c r="O623" i="45"/>
  <c r="P623" i="45" s="1"/>
  <c r="K623" i="45"/>
  <c r="J623" i="45"/>
  <c r="I623" i="45"/>
  <c r="V622" i="45"/>
  <c r="U622" i="45"/>
  <c r="W622" i="45" s="1"/>
  <c r="O622" i="45"/>
  <c r="I622" i="45"/>
  <c r="K622" i="45" s="1"/>
  <c r="W621" i="45"/>
  <c r="V621" i="45"/>
  <c r="U621" i="45"/>
  <c r="Q621" i="45"/>
  <c r="P621" i="45"/>
  <c r="O621" i="45"/>
  <c r="I621" i="45"/>
  <c r="W620" i="45"/>
  <c r="U620" i="45"/>
  <c r="V620" i="45" s="1"/>
  <c r="Q620" i="45"/>
  <c r="P620" i="45"/>
  <c r="O620" i="45"/>
  <c r="J620" i="45"/>
  <c r="I620" i="45"/>
  <c r="K620" i="45" s="1"/>
  <c r="U619" i="45"/>
  <c r="O619" i="45"/>
  <c r="Q619" i="45" s="1"/>
  <c r="K619" i="45"/>
  <c r="J619" i="45"/>
  <c r="I619" i="45"/>
  <c r="W618" i="45"/>
  <c r="V618" i="45"/>
  <c r="U618" i="45"/>
  <c r="O618" i="45"/>
  <c r="K618" i="45"/>
  <c r="I618" i="45"/>
  <c r="J618" i="45" s="1"/>
  <c r="W617" i="45"/>
  <c r="V617" i="45"/>
  <c r="U617" i="45"/>
  <c r="P617" i="45"/>
  <c r="O617" i="45"/>
  <c r="Q617" i="45" s="1"/>
  <c r="I617" i="45"/>
  <c r="U616" i="45"/>
  <c r="W616" i="45" s="1"/>
  <c r="Q616" i="45"/>
  <c r="P616" i="45"/>
  <c r="O616" i="45"/>
  <c r="K616" i="45"/>
  <c r="J616" i="45"/>
  <c r="I616" i="45"/>
  <c r="U615" i="45"/>
  <c r="Q615" i="45"/>
  <c r="O615" i="45"/>
  <c r="P615" i="45" s="1"/>
  <c r="K615" i="45"/>
  <c r="J615" i="45"/>
  <c r="I615" i="45"/>
  <c r="V614" i="45"/>
  <c r="U614" i="45"/>
  <c r="W614" i="45" s="1"/>
  <c r="O614" i="45"/>
  <c r="I614" i="45"/>
  <c r="K614" i="45" s="1"/>
  <c r="W613" i="45"/>
  <c r="V613" i="45"/>
  <c r="U613" i="45"/>
  <c r="Q613" i="45"/>
  <c r="P613" i="45"/>
  <c r="O613" i="45"/>
  <c r="I613" i="45"/>
  <c r="W612" i="45"/>
  <c r="U612" i="45"/>
  <c r="V612" i="45" s="1"/>
  <c r="Q612" i="45"/>
  <c r="P612" i="45"/>
  <c r="O612" i="45"/>
  <c r="J612" i="45"/>
  <c r="I612" i="45"/>
  <c r="K612" i="45" s="1"/>
  <c r="U611" i="45"/>
  <c r="O611" i="45"/>
  <c r="Q611" i="45" s="1"/>
  <c r="K611" i="45"/>
  <c r="J611" i="45"/>
  <c r="I611" i="45"/>
  <c r="W610" i="45"/>
  <c r="V610" i="45"/>
  <c r="U610" i="45"/>
  <c r="O610" i="45"/>
  <c r="K610" i="45"/>
  <c r="I610" i="45"/>
  <c r="J610" i="45" s="1"/>
  <c r="W609" i="45"/>
  <c r="V609" i="45"/>
  <c r="U609" i="45"/>
  <c r="P609" i="45"/>
  <c r="O609" i="45"/>
  <c r="Q609" i="45" s="1"/>
  <c r="I609" i="45"/>
  <c r="U608" i="45"/>
  <c r="W608" i="45" s="1"/>
  <c r="Q608" i="45"/>
  <c r="P608" i="45"/>
  <c r="O608" i="45"/>
  <c r="K608" i="45"/>
  <c r="J608" i="45"/>
  <c r="I608" i="45"/>
  <c r="U607" i="45"/>
  <c r="Q607" i="45"/>
  <c r="O607" i="45"/>
  <c r="P607" i="45" s="1"/>
  <c r="K607" i="45"/>
  <c r="J607" i="45"/>
  <c r="I607" i="45"/>
  <c r="V606" i="45"/>
  <c r="U606" i="45"/>
  <c r="W606" i="45" s="1"/>
  <c r="O606" i="45"/>
  <c r="I606" i="45"/>
  <c r="K606" i="45" s="1"/>
  <c r="W605" i="45"/>
  <c r="V605" i="45"/>
  <c r="U605" i="45"/>
  <c r="Q605" i="45"/>
  <c r="P605" i="45"/>
  <c r="O605" i="45"/>
  <c r="I605" i="45"/>
  <c r="W604" i="45"/>
  <c r="U604" i="45"/>
  <c r="V604" i="45" s="1"/>
  <c r="Q604" i="45"/>
  <c r="P604" i="45"/>
  <c r="O604" i="45"/>
  <c r="J604" i="45"/>
  <c r="I604" i="45"/>
  <c r="K604" i="45" s="1"/>
  <c r="U603" i="45"/>
  <c r="O603" i="45"/>
  <c r="Q603" i="45" s="1"/>
  <c r="K603" i="45"/>
  <c r="J603" i="45"/>
  <c r="I603" i="45"/>
  <c r="W602" i="45"/>
  <c r="V602" i="45"/>
  <c r="U602" i="45"/>
  <c r="O602" i="45"/>
  <c r="I602" i="45"/>
  <c r="J602" i="45" s="1"/>
  <c r="W601" i="45"/>
  <c r="V601" i="45"/>
  <c r="U601" i="45"/>
  <c r="P601" i="45"/>
  <c r="O601" i="45"/>
  <c r="Q601" i="45" s="1"/>
  <c r="J601" i="45"/>
  <c r="I601" i="45"/>
  <c r="K601" i="45" s="1"/>
  <c r="U600" i="45"/>
  <c r="W600" i="45" s="1"/>
  <c r="Q600" i="45"/>
  <c r="P600" i="45"/>
  <c r="O600" i="45"/>
  <c r="K600" i="45"/>
  <c r="J600" i="45"/>
  <c r="I600" i="45"/>
  <c r="U599" i="45"/>
  <c r="Q599" i="45"/>
  <c r="O599" i="45"/>
  <c r="P599" i="45" s="1"/>
  <c r="K599" i="45"/>
  <c r="J599" i="45"/>
  <c r="I599" i="45"/>
  <c r="U598" i="45"/>
  <c r="O598" i="45"/>
  <c r="Q598" i="45" s="1"/>
  <c r="I598" i="45"/>
  <c r="K598" i="45" s="1"/>
  <c r="W597" i="45"/>
  <c r="V597" i="45"/>
  <c r="U597" i="45"/>
  <c r="Q597" i="45"/>
  <c r="P597" i="45"/>
  <c r="O597" i="45"/>
  <c r="I597" i="45"/>
  <c r="W596" i="45"/>
  <c r="U596" i="45"/>
  <c r="V596" i="45" s="1"/>
  <c r="Q596" i="45"/>
  <c r="P596" i="45"/>
  <c r="O596" i="45"/>
  <c r="J596" i="45"/>
  <c r="I596" i="45"/>
  <c r="K596" i="45" s="1"/>
  <c r="V595" i="45"/>
  <c r="U595" i="45"/>
  <c r="W595" i="45" s="1"/>
  <c r="O595" i="45"/>
  <c r="Q595" i="45" s="1"/>
  <c r="K595" i="45"/>
  <c r="J595" i="45"/>
  <c r="I595" i="45"/>
  <c r="W594" i="45"/>
  <c r="V594" i="45"/>
  <c r="U594" i="45"/>
  <c r="O594" i="45"/>
  <c r="I594" i="45"/>
  <c r="W593" i="45"/>
  <c r="V593" i="45"/>
  <c r="U593" i="45"/>
  <c r="O593" i="45"/>
  <c r="Q593" i="45" s="1"/>
  <c r="J593" i="45"/>
  <c r="I593" i="45"/>
  <c r="K593" i="45" s="1"/>
  <c r="U592" i="45"/>
  <c r="W592" i="45" s="1"/>
  <c r="Q592" i="45"/>
  <c r="P592" i="45"/>
  <c r="O592" i="45"/>
  <c r="K592" i="45"/>
  <c r="J592" i="45"/>
  <c r="I592" i="45"/>
  <c r="U591" i="45"/>
  <c r="Q591" i="45"/>
  <c r="O591" i="45"/>
  <c r="P591" i="45" s="1"/>
  <c r="K591" i="45"/>
  <c r="J591" i="45"/>
  <c r="I591" i="45"/>
  <c r="V590" i="45"/>
  <c r="U590" i="45"/>
  <c r="W590" i="45" s="1"/>
  <c r="O590" i="45"/>
  <c r="I590" i="45"/>
  <c r="K590" i="45" s="1"/>
  <c r="W589" i="45"/>
  <c r="V589" i="45"/>
  <c r="U589" i="45"/>
  <c r="Q589" i="45"/>
  <c r="P589" i="45"/>
  <c r="O589" i="45"/>
  <c r="I589" i="45"/>
  <c r="W588" i="45"/>
  <c r="U588" i="45"/>
  <c r="V588" i="45" s="1"/>
  <c r="Q588" i="45"/>
  <c r="P588" i="45"/>
  <c r="O588" i="45"/>
  <c r="J588" i="45"/>
  <c r="I588" i="45"/>
  <c r="K588" i="45" s="1"/>
  <c r="V587" i="45"/>
  <c r="U587" i="45"/>
  <c r="W587" i="45" s="1"/>
  <c r="O587" i="45"/>
  <c r="Q587" i="45" s="1"/>
  <c r="K587" i="45"/>
  <c r="J587" i="45"/>
  <c r="I587" i="45"/>
  <c r="W586" i="45"/>
  <c r="V586" i="45"/>
  <c r="U586" i="45"/>
  <c r="O586" i="45"/>
  <c r="I586" i="45"/>
  <c r="W585" i="45"/>
  <c r="V585" i="45"/>
  <c r="U585" i="45"/>
  <c r="O585" i="45"/>
  <c r="J585" i="45"/>
  <c r="I585" i="45"/>
  <c r="K585" i="45" s="1"/>
  <c r="U584" i="45"/>
  <c r="W584" i="45" s="1"/>
  <c r="Q584" i="45"/>
  <c r="P584" i="45"/>
  <c r="O584" i="45"/>
  <c r="K584" i="45"/>
  <c r="J584" i="45"/>
  <c r="I584" i="45"/>
  <c r="U583" i="45"/>
  <c r="Q583" i="45"/>
  <c r="O583" i="45"/>
  <c r="P583" i="45" s="1"/>
  <c r="K583" i="45"/>
  <c r="J583" i="45"/>
  <c r="I583" i="45"/>
  <c r="V582" i="45"/>
  <c r="U582" i="45"/>
  <c r="W582" i="45" s="1"/>
  <c r="O582" i="45"/>
  <c r="I582" i="45"/>
  <c r="K582" i="45" s="1"/>
  <c r="W581" i="45"/>
  <c r="V581" i="45"/>
  <c r="U581" i="45"/>
  <c r="Q581" i="45"/>
  <c r="P581" i="45"/>
  <c r="O581" i="45"/>
  <c r="J581" i="45"/>
  <c r="I581" i="45"/>
  <c r="K581" i="45" s="1"/>
  <c r="W580" i="45"/>
  <c r="U580" i="45"/>
  <c r="V580" i="45" s="1"/>
  <c r="Q580" i="45"/>
  <c r="P580" i="45"/>
  <c r="O580" i="45"/>
  <c r="K580" i="45"/>
  <c r="J580" i="45"/>
  <c r="I580" i="45"/>
  <c r="V579" i="45"/>
  <c r="U579" i="45"/>
  <c r="W579" i="45" s="1"/>
  <c r="O579" i="45"/>
  <c r="K579" i="45"/>
  <c r="J579" i="45"/>
  <c r="I579" i="45"/>
  <c r="W578" i="45"/>
  <c r="V578" i="45"/>
  <c r="U578" i="45"/>
  <c r="P578" i="45"/>
  <c r="O578" i="45"/>
  <c r="Q578" i="45" s="1"/>
  <c r="K578" i="45"/>
  <c r="I578" i="45"/>
  <c r="J578" i="45" s="1"/>
  <c r="W577" i="45"/>
  <c r="V577" i="45"/>
  <c r="U577" i="45"/>
  <c r="Q577" i="45"/>
  <c r="P577" i="45"/>
  <c r="O577" i="45"/>
  <c r="J577" i="45"/>
  <c r="I577" i="45"/>
  <c r="K577" i="45" s="1"/>
  <c r="U576" i="45"/>
  <c r="Q576" i="45"/>
  <c r="P576" i="45"/>
  <c r="O576" i="45"/>
  <c r="K576" i="45"/>
  <c r="J576" i="45"/>
  <c r="I576" i="45"/>
  <c r="V575" i="45"/>
  <c r="U575" i="45"/>
  <c r="W575" i="45" s="1"/>
  <c r="Q575" i="45"/>
  <c r="O575" i="45"/>
  <c r="P575" i="45" s="1"/>
  <c r="K575" i="45"/>
  <c r="J575" i="45"/>
  <c r="I575" i="45"/>
  <c r="W574" i="45"/>
  <c r="V574" i="45"/>
  <c r="U574" i="45"/>
  <c r="P574" i="45"/>
  <c r="O574" i="45"/>
  <c r="Q574" i="45" s="1"/>
  <c r="I574" i="45"/>
  <c r="W573" i="45"/>
  <c r="V573" i="45"/>
  <c r="U573" i="45"/>
  <c r="Q573" i="45"/>
  <c r="P573" i="45"/>
  <c r="O573" i="45"/>
  <c r="I573" i="45"/>
  <c r="K573" i="45" s="1"/>
  <c r="W572" i="45"/>
  <c r="U572" i="45"/>
  <c r="V572" i="45" s="1"/>
  <c r="Q572" i="45"/>
  <c r="P572" i="45"/>
  <c r="O572" i="45"/>
  <c r="K572" i="45"/>
  <c r="I572" i="45"/>
  <c r="J572" i="45" s="1"/>
  <c r="V571" i="45"/>
  <c r="U571" i="45"/>
  <c r="W571" i="45" s="1"/>
  <c r="O571" i="45"/>
  <c r="K571" i="45"/>
  <c r="J571" i="45"/>
  <c r="I571" i="45"/>
  <c r="W570" i="45"/>
  <c r="V570" i="45"/>
  <c r="U570" i="45"/>
  <c r="O570" i="45"/>
  <c r="K570" i="45"/>
  <c r="I570" i="45"/>
  <c r="J570" i="45" s="1"/>
  <c r="W569" i="45"/>
  <c r="V569" i="45"/>
  <c r="U569" i="45"/>
  <c r="O569" i="45"/>
  <c r="J569" i="45"/>
  <c r="I569" i="45"/>
  <c r="K569" i="45" s="1"/>
  <c r="U568" i="45"/>
  <c r="Q568" i="45"/>
  <c r="P568" i="45"/>
  <c r="O568" i="45"/>
  <c r="K568" i="45"/>
  <c r="J568" i="45"/>
  <c r="I568" i="45"/>
  <c r="U567" i="45"/>
  <c r="O567" i="45"/>
  <c r="P567" i="45" s="1"/>
  <c r="K567" i="45"/>
  <c r="J567" i="45"/>
  <c r="I567" i="45"/>
  <c r="U566" i="45"/>
  <c r="O566" i="45"/>
  <c r="Q566" i="45" s="1"/>
  <c r="K566" i="45"/>
  <c r="I566" i="45"/>
  <c r="J566" i="45" s="1"/>
  <c r="W565" i="45"/>
  <c r="V565" i="45"/>
  <c r="U565" i="45"/>
  <c r="Q565" i="45"/>
  <c r="O565" i="45"/>
  <c r="P565" i="45" s="1"/>
  <c r="J565" i="45"/>
  <c r="I565" i="45"/>
  <c r="K565" i="45" s="1"/>
  <c r="W564" i="45"/>
  <c r="U564" i="45"/>
  <c r="V564" i="45" s="1"/>
  <c r="Q564" i="45"/>
  <c r="P564" i="45"/>
  <c r="O564" i="45"/>
  <c r="K564" i="45"/>
  <c r="J564" i="45"/>
  <c r="I564" i="45"/>
  <c r="W563" i="45"/>
  <c r="V563" i="45"/>
  <c r="U563" i="45"/>
  <c r="Q563" i="45"/>
  <c r="O563" i="45"/>
  <c r="P563" i="45" s="1"/>
  <c r="K563" i="45"/>
  <c r="J563" i="45"/>
  <c r="I563" i="45"/>
  <c r="W562" i="45"/>
  <c r="V562" i="45"/>
  <c r="U562" i="45"/>
  <c r="P562" i="45"/>
  <c r="O562" i="45"/>
  <c r="Q562" i="45" s="1"/>
  <c r="K562" i="45"/>
  <c r="J562" i="45"/>
  <c r="I562" i="45"/>
  <c r="W561" i="45"/>
  <c r="V561" i="45"/>
  <c r="U561" i="45"/>
  <c r="Q561" i="45"/>
  <c r="O561" i="45"/>
  <c r="P561" i="45" s="1"/>
  <c r="I561" i="45"/>
  <c r="W560" i="45"/>
  <c r="U560" i="45"/>
  <c r="V560" i="45" s="1"/>
  <c r="Q560" i="45"/>
  <c r="O560" i="45"/>
  <c r="P560" i="45" s="1"/>
  <c r="I560" i="45"/>
  <c r="V559" i="45"/>
  <c r="U559" i="45"/>
  <c r="W559" i="45" s="1"/>
  <c r="Q559" i="45"/>
  <c r="O559" i="45"/>
  <c r="P559" i="45" s="1"/>
  <c r="K559" i="45"/>
  <c r="J559" i="45"/>
  <c r="I559" i="45"/>
  <c r="U558" i="45"/>
  <c r="Q558" i="45"/>
  <c r="P558" i="45"/>
  <c r="O558" i="45"/>
  <c r="I558" i="45"/>
  <c r="U557" i="45"/>
  <c r="Q557" i="45"/>
  <c r="P557" i="45"/>
  <c r="O557" i="45"/>
  <c r="I557" i="45"/>
  <c r="U556" i="45"/>
  <c r="Q556" i="45"/>
  <c r="P556" i="45"/>
  <c r="O556" i="45"/>
  <c r="J556" i="45"/>
  <c r="I556" i="45"/>
  <c r="K556" i="45" s="1"/>
  <c r="W555" i="45"/>
  <c r="V555" i="45"/>
  <c r="U555" i="45"/>
  <c r="Q555" i="45"/>
  <c r="O555" i="45"/>
  <c r="P555" i="45" s="1"/>
  <c r="J555" i="45"/>
  <c r="I555" i="45"/>
  <c r="K555" i="45" s="1"/>
  <c r="W554" i="45"/>
  <c r="V554" i="45"/>
  <c r="U554" i="45"/>
  <c r="P554" i="45"/>
  <c r="O554" i="45"/>
  <c r="Q554" i="45" s="1"/>
  <c r="J554" i="45"/>
  <c r="I554" i="45"/>
  <c r="K554" i="45" s="1"/>
  <c r="W553" i="45"/>
  <c r="V553" i="45"/>
  <c r="U553" i="45"/>
  <c r="Q553" i="45"/>
  <c r="P553" i="45"/>
  <c r="O553" i="45"/>
  <c r="K553" i="45"/>
  <c r="J553" i="45"/>
  <c r="I553" i="45"/>
  <c r="W552" i="45"/>
  <c r="U552" i="45"/>
  <c r="V552" i="45" s="1"/>
  <c r="Q552" i="45"/>
  <c r="P552" i="45"/>
  <c r="O552" i="45"/>
  <c r="K552" i="45"/>
  <c r="J552" i="45"/>
  <c r="I552" i="45"/>
  <c r="V551" i="45"/>
  <c r="U551" i="45"/>
  <c r="W551" i="45" s="1"/>
  <c r="Q551" i="45"/>
  <c r="P551" i="45"/>
  <c r="O551" i="45"/>
  <c r="K551" i="45"/>
  <c r="J551" i="45"/>
  <c r="I551" i="45"/>
  <c r="W550" i="45"/>
  <c r="U550" i="45"/>
  <c r="V550" i="45" s="1"/>
  <c r="O550" i="45"/>
  <c r="I550" i="45"/>
  <c r="W549" i="45"/>
  <c r="V549" i="45"/>
  <c r="U549" i="45"/>
  <c r="P549" i="45"/>
  <c r="O549" i="45"/>
  <c r="Q549" i="45" s="1"/>
  <c r="K549" i="45"/>
  <c r="J549" i="45"/>
  <c r="I549" i="45"/>
  <c r="W548" i="45"/>
  <c r="V548" i="45"/>
  <c r="U548" i="45"/>
  <c r="Q548" i="45"/>
  <c r="P548" i="45"/>
  <c r="O548" i="45"/>
  <c r="K548" i="45"/>
  <c r="I548" i="45"/>
  <c r="J548" i="45" s="1"/>
  <c r="U547" i="45"/>
  <c r="O547" i="45"/>
  <c r="K547" i="45"/>
  <c r="J547" i="45"/>
  <c r="I547" i="45"/>
  <c r="V546" i="45"/>
  <c r="U546" i="45"/>
  <c r="W546" i="45" s="1"/>
  <c r="Q546" i="45"/>
  <c r="P546" i="45"/>
  <c r="O546" i="45"/>
  <c r="K546" i="45"/>
  <c r="J546" i="45"/>
  <c r="I546" i="45"/>
  <c r="W545" i="45"/>
  <c r="V545" i="45"/>
  <c r="U545" i="45"/>
  <c r="Q545" i="45"/>
  <c r="O545" i="45"/>
  <c r="P545" i="45" s="1"/>
  <c r="I545" i="45"/>
  <c r="U544" i="45"/>
  <c r="Q544" i="45"/>
  <c r="P544" i="45"/>
  <c r="O544" i="45"/>
  <c r="J544" i="45"/>
  <c r="I544" i="45"/>
  <c r="K544" i="45" s="1"/>
  <c r="W543" i="45"/>
  <c r="V543" i="45"/>
  <c r="U543" i="45"/>
  <c r="Q543" i="45"/>
  <c r="P543" i="45"/>
  <c r="O543" i="45"/>
  <c r="K543" i="45"/>
  <c r="J543" i="45"/>
  <c r="I543" i="45"/>
  <c r="W542" i="45"/>
  <c r="U542" i="45"/>
  <c r="V542" i="45" s="1"/>
  <c r="O542" i="45"/>
  <c r="I542" i="45"/>
  <c r="W541" i="45"/>
  <c r="V541" i="45"/>
  <c r="U541" i="45"/>
  <c r="P541" i="45"/>
  <c r="O541" i="45"/>
  <c r="Q541" i="45" s="1"/>
  <c r="K541" i="45"/>
  <c r="J541" i="45"/>
  <c r="I541" i="45"/>
  <c r="W540" i="45"/>
  <c r="V540" i="45"/>
  <c r="U540" i="45"/>
  <c r="Q540" i="45"/>
  <c r="P540" i="45"/>
  <c r="O540" i="45"/>
  <c r="K540" i="45"/>
  <c r="I540" i="45"/>
  <c r="J540" i="45" s="1"/>
  <c r="U539" i="45"/>
  <c r="O539" i="45"/>
  <c r="K539" i="45"/>
  <c r="J539" i="45"/>
  <c r="I539" i="45"/>
  <c r="V538" i="45"/>
  <c r="U538" i="45"/>
  <c r="W538" i="45" s="1"/>
  <c r="Q538" i="45"/>
  <c r="P538" i="45"/>
  <c r="O538" i="45"/>
  <c r="K538" i="45"/>
  <c r="J538" i="45"/>
  <c r="I538" i="45"/>
  <c r="W537" i="45"/>
  <c r="V537" i="45"/>
  <c r="U537" i="45"/>
  <c r="Q537" i="45"/>
  <c r="O537" i="45"/>
  <c r="P537" i="45" s="1"/>
  <c r="I537" i="45"/>
  <c r="U536" i="45"/>
  <c r="Q536" i="45"/>
  <c r="P536" i="45"/>
  <c r="O536" i="45"/>
  <c r="J536" i="45"/>
  <c r="I536" i="45"/>
  <c r="K536" i="45" s="1"/>
  <c r="W535" i="45"/>
  <c r="V535" i="45"/>
  <c r="U535" i="45"/>
  <c r="Q535" i="45"/>
  <c r="P535" i="45"/>
  <c r="O535" i="45"/>
  <c r="K535" i="45"/>
  <c r="J535" i="45"/>
  <c r="I535" i="45"/>
  <c r="W534" i="45"/>
  <c r="U534" i="45"/>
  <c r="V534" i="45" s="1"/>
  <c r="O534" i="45"/>
  <c r="I534" i="45"/>
  <c r="W533" i="45"/>
  <c r="V533" i="45"/>
  <c r="U533" i="45"/>
  <c r="P533" i="45"/>
  <c r="O533" i="45"/>
  <c r="Q533" i="45" s="1"/>
  <c r="K533" i="45"/>
  <c r="J533" i="45"/>
  <c r="I533" i="45"/>
  <c r="W532" i="45"/>
  <c r="V532" i="45"/>
  <c r="U532" i="45"/>
  <c r="Q532" i="45"/>
  <c r="P532" i="45"/>
  <c r="O532" i="45"/>
  <c r="K532" i="45"/>
  <c r="I532" i="45"/>
  <c r="J532" i="45" s="1"/>
  <c r="U531" i="45"/>
  <c r="O531" i="45"/>
  <c r="K531" i="45"/>
  <c r="J531" i="45"/>
  <c r="I531" i="45"/>
  <c r="V530" i="45"/>
  <c r="U530" i="45"/>
  <c r="W530" i="45" s="1"/>
  <c r="Q530" i="45"/>
  <c r="P530" i="45"/>
  <c r="O530" i="45"/>
  <c r="K530" i="45"/>
  <c r="J530" i="45"/>
  <c r="I530" i="45"/>
  <c r="W529" i="45"/>
  <c r="V529" i="45"/>
  <c r="U529" i="45"/>
  <c r="Q529" i="45"/>
  <c r="O529" i="45"/>
  <c r="P529" i="45" s="1"/>
  <c r="I529" i="45"/>
  <c r="U528" i="45"/>
  <c r="Q528" i="45"/>
  <c r="P528" i="45"/>
  <c r="O528" i="45"/>
  <c r="J528" i="45"/>
  <c r="I528" i="45"/>
  <c r="K528" i="45" s="1"/>
  <c r="W527" i="45"/>
  <c r="V527" i="45"/>
  <c r="U527" i="45"/>
  <c r="Q527" i="45"/>
  <c r="P527" i="45"/>
  <c r="O527" i="45"/>
  <c r="K527" i="45"/>
  <c r="J527" i="45"/>
  <c r="I527" i="45"/>
  <c r="W526" i="45"/>
  <c r="U526" i="45"/>
  <c r="V526" i="45" s="1"/>
  <c r="O526" i="45"/>
  <c r="I526" i="45"/>
  <c r="W525" i="45"/>
  <c r="V525" i="45"/>
  <c r="U525" i="45"/>
  <c r="P525" i="45"/>
  <c r="O525" i="45"/>
  <c r="Q525" i="45" s="1"/>
  <c r="K525" i="45"/>
  <c r="J525" i="45"/>
  <c r="I525" i="45"/>
  <c r="W524" i="45"/>
  <c r="V524" i="45"/>
  <c r="U524" i="45"/>
  <c r="Q524" i="45"/>
  <c r="P524" i="45"/>
  <c r="O524" i="45"/>
  <c r="K524" i="45"/>
  <c r="I524" i="45"/>
  <c r="J524" i="45" s="1"/>
  <c r="U523" i="45"/>
  <c r="O523" i="45"/>
  <c r="K523" i="45"/>
  <c r="J523" i="45"/>
  <c r="I523" i="45"/>
  <c r="V522" i="45"/>
  <c r="U522" i="45"/>
  <c r="W522" i="45" s="1"/>
  <c r="Q522" i="45"/>
  <c r="P522" i="45"/>
  <c r="O522" i="45"/>
  <c r="K522" i="45"/>
  <c r="J522" i="45"/>
  <c r="I522" i="45"/>
  <c r="W521" i="45"/>
  <c r="V521" i="45"/>
  <c r="U521" i="45"/>
  <c r="Q521" i="45"/>
  <c r="O521" i="45"/>
  <c r="P521" i="45" s="1"/>
  <c r="I521" i="45"/>
  <c r="U520" i="45"/>
  <c r="Q520" i="45"/>
  <c r="P520" i="45"/>
  <c r="O520" i="45"/>
  <c r="J520" i="45"/>
  <c r="I520" i="45"/>
  <c r="K520" i="45" s="1"/>
  <c r="W519" i="45"/>
  <c r="V519" i="45"/>
  <c r="U519" i="45"/>
  <c r="Q519" i="45"/>
  <c r="P519" i="45"/>
  <c r="O519" i="45"/>
  <c r="K519" i="45"/>
  <c r="J519" i="45"/>
  <c r="I519" i="45"/>
  <c r="W518" i="45"/>
  <c r="U518" i="45"/>
  <c r="V518" i="45" s="1"/>
  <c r="O518" i="45"/>
  <c r="I518" i="45"/>
  <c r="W517" i="45"/>
  <c r="V517" i="45"/>
  <c r="U517" i="45"/>
  <c r="P517" i="45"/>
  <c r="O517" i="45"/>
  <c r="Q517" i="45" s="1"/>
  <c r="K517" i="45"/>
  <c r="J517" i="45"/>
  <c r="I517" i="45"/>
  <c r="W516" i="45"/>
  <c r="V516" i="45"/>
  <c r="U516" i="45"/>
  <c r="Q516" i="45"/>
  <c r="P516" i="45"/>
  <c r="O516" i="45"/>
  <c r="K516" i="45"/>
  <c r="I516" i="45"/>
  <c r="J516" i="45" s="1"/>
  <c r="U515" i="45"/>
  <c r="O515" i="45"/>
  <c r="K515" i="45"/>
  <c r="J515" i="45"/>
  <c r="I515" i="45"/>
  <c r="V514" i="45"/>
  <c r="U514" i="45"/>
  <c r="W514" i="45" s="1"/>
  <c r="Q514" i="45"/>
  <c r="P514" i="45"/>
  <c r="O514" i="45"/>
  <c r="K514" i="45"/>
  <c r="J514" i="45"/>
  <c r="I514" i="45"/>
  <c r="W513" i="45"/>
  <c r="V513" i="45"/>
  <c r="U513" i="45"/>
  <c r="Q513" i="45"/>
  <c r="O513" i="45"/>
  <c r="P513" i="45" s="1"/>
  <c r="I513" i="45"/>
  <c r="U512" i="45"/>
  <c r="Q512" i="45"/>
  <c r="P512" i="45"/>
  <c r="O512" i="45"/>
  <c r="J512" i="45"/>
  <c r="I512" i="45"/>
  <c r="K512" i="45" s="1"/>
  <c r="W511" i="45"/>
  <c r="V511" i="45"/>
  <c r="U511" i="45"/>
  <c r="Q511" i="45"/>
  <c r="P511" i="45"/>
  <c r="O511" i="45"/>
  <c r="K511" i="45"/>
  <c r="I511" i="45"/>
  <c r="J511" i="45" s="1"/>
  <c r="W510" i="45"/>
  <c r="U510" i="45"/>
  <c r="V510" i="45" s="1"/>
  <c r="O510" i="45"/>
  <c r="I510" i="45"/>
  <c r="W509" i="45"/>
  <c r="V509" i="45"/>
  <c r="U509" i="45"/>
  <c r="P509" i="45"/>
  <c r="O509" i="45"/>
  <c r="Q509" i="45" s="1"/>
  <c r="K509" i="45"/>
  <c r="J509" i="45"/>
  <c r="I509" i="45"/>
  <c r="W508" i="45"/>
  <c r="V508" i="45"/>
  <c r="U508" i="45"/>
  <c r="Q508" i="45"/>
  <c r="O508" i="45"/>
  <c r="P508" i="45" s="1"/>
  <c r="K508" i="45"/>
  <c r="I508" i="45"/>
  <c r="J508" i="45" s="1"/>
  <c r="U507" i="45"/>
  <c r="O507" i="45"/>
  <c r="K507" i="45"/>
  <c r="J507" i="45"/>
  <c r="I507" i="45"/>
  <c r="V506" i="45"/>
  <c r="U506" i="45"/>
  <c r="W506" i="45" s="1"/>
  <c r="Q506" i="45"/>
  <c r="P506" i="45"/>
  <c r="O506" i="45"/>
  <c r="K506" i="45"/>
  <c r="J506" i="45"/>
  <c r="I506" i="45"/>
  <c r="W505" i="45"/>
  <c r="U505" i="45"/>
  <c r="V505" i="45" s="1"/>
  <c r="Q505" i="45"/>
  <c r="O505" i="45"/>
  <c r="P505" i="45" s="1"/>
  <c r="I505" i="45"/>
  <c r="U504" i="45"/>
  <c r="Q504" i="45"/>
  <c r="P504" i="45"/>
  <c r="O504" i="45"/>
  <c r="J504" i="45"/>
  <c r="I504" i="45"/>
  <c r="K504" i="45" s="1"/>
  <c r="W503" i="45"/>
  <c r="V503" i="45"/>
  <c r="U503" i="45"/>
  <c r="Q503" i="45"/>
  <c r="P503" i="45"/>
  <c r="O503" i="45"/>
  <c r="K503" i="45"/>
  <c r="I503" i="45"/>
  <c r="J503" i="45" s="1"/>
  <c r="W502" i="45"/>
  <c r="U502" i="45"/>
  <c r="V502" i="45" s="1"/>
  <c r="O502" i="45"/>
  <c r="I502" i="45"/>
  <c r="W501" i="45"/>
  <c r="V501" i="45"/>
  <c r="U501" i="45"/>
  <c r="P501" i="45"/>
  <c r="O501" i="45"/>
  <c r="Q501" i="45" s="1"/>
  <c r="K501" i="45"/>
  <c r="J501" i="45"/>
  <c r="I501" i="45"/>
  <c r="W500" i="45"/>
  <c r="V500" i="45"/>
  <c r="U500" i="45"/>
  <c r="Q500" i="45"/>
  <c r="O500" i="45"/>
  <c r="P500" i="45" s="1"/>
  <c r="K500" i="45"/>
  <c r="I500" i="45"/>
  <c r="J500" i="45" s="1"/>
  <c r="U499" i="45"/>
  <c r="O499" i="45"/>
  <c r="K499" i="45"/>
  <c r="J499" i="45"/>
  <c r="I499" i="45"/>
  <c r="V498" i="45"/>
  <c r="U498" i="45"/>
  <c r="W498" i="45" s="1"/>
  <c r="Q498" i="45"/>
  <c r="P498" i="45"/>
  <c r="O498" i="45"/>
  <c r="K498" i="45"/>
  <c r="J498" i="45"/>
  <c r="I498" i="45"/>
  <c r="W497" i="45"/>
  <c r="U497" i="45"/>
  <c r="V497" i="45" s="1"/>
  <c r="Q497" i="45"/>
  <c r="O497" i="45"/>
  <c r="P497" i="45" s="1"/>
  <c r="I497" i="45"/>
  <c r="U496" i="45"/>
  <c r="Q496" i="45"/>
  <c r="P496" i="45"/>
  <c r="O496" i="45"/>
  <c r="J496" i="45"/>
  <c r="I496" i="45"/>
  <c r="K496" i="45" s="1"/>
  <c r="W495" i="45"/>
  <c r="V495" i="45"/>
  <c r="U495" i="45"/>
  <c r="Q495" i="45"/>
  <c r="P495" i="45"/>
  <c r="O495" i="45"/>
  <c r="K495" i="45"/>
  <c r="I495" i="45"/>
  <c r="J495" i="45" s="1"/>
  <c r="W494" i="45"/>
  <c r="U494" i="45"/>
  <c r="V494" i="45" s="1"/>
  <c r="O494" i="45"/>
  <c r="I494" i="45"/>
  <c r="W493" i="45"/>
  <c r="V493" i="45"/>
  <c r="U493" i="45"/>
  <c r="P493" i="45"/>
  <c r="O493" i="45"/>
  <c r="Q493" i="45" s="1"/>
  <c r="K493" i="45"/>
  <c r="J493" i="45"/>
  <c r="I493" i="45"/>
  <c r="W492" i="45"/>
  <c r="V492" i="45"/>
  <c r="U492" i="45"/>
  <c r="Q492" i="45"/>
  <c r="O492" i="45"/>
  <c r="P492" i="45" s="1"/>
  <c r="K492" i="45"/>
  <c r="I492" i="45"/>
  <c r="J492" i="45" s="1"/>
  <c r="U491" i="45"/>
  <c r="O491" i="45"/>
  <c r="K491" i="45"/>
  <c r="J491" i="45"/>
  <c r="I491" i="45"/>
  <c r="V490" i="45"/>
  <c r="U490" i="45"/>
  <c r="W490" i="45" s="1"/>
  <c r="Q490" i="45"/>
  <c r="P490" i="45"/>
  <c r="O490" i="45"/>
  <c r="K490" i="45"/>
  <c r="J490" i="45"/>
  <c r="I490" i="45"/>
  <c r="W489" i="45"/>
  <c r="U489" i="45"/>
  <c r="V489" i="45" s="1"/>
  <c r="Q489" i="45"/>
  <c r="O489" i="45"/>
  <c r="P489" i="45" s="1"/>
  <c r="I489" i="45"/>
  <c r="U488" i="45"/>
  <c r="Q488" i="45"/>
  <c r="P488" i="45"/>
  <c r="O488" i="45"/>
  <c r="J488" i="45"/>
  <c r="I488" i="45"/>
  <c r="K488" i="45" s="1"/>
  <c r="W487" i="45"/>
  <c r="V487" i="45"/>
  <c r="U487" i="45"/>
  <c r="Q487" i="45"/>
  <c r="P487" i="45"/>
  <c r="O487" i="45"/>
  <c r="K487" i="45"/>
  <c r="I487" i="45"/>
  <c r="J487" i="45" s="1"/>
  <c r="W486" i="45"/>
  <c r="U486" i="45"/>
  <c r="V486" i="45" s="1"/>
  <c r="O486" i="45"/>
  <c r="I486" i="45"/>
  <c r="W485" i="45"/>
  <c r="V485" i="45"/>
  <c r="U485" i="45"/>
  <c r="P485" i="45"/>
  <c r="O485" i="45"/>
  <c r="Q485" i="45" s="1"/>
  <c r="K485" i="45"/>
  <c r="J485" i="45"/>
  <c r="I485" i="45"/>
  <c r="W484" i="45"/>
  <c r="V484" i="45"/>
  <c r="U484" i="45"/>
  <c r="Q484" i="45"/>
  <c r="O484" i="45"/>
  <c r="P484" i="45" s="1"/>
  <c r="K484" i="45"/>
  <c r="I484" i="45"/>
  <c r="J484" i="45" s="1"/>
  <c r="U483" i="45"/>
  <c r="O483" i="45"/>
  <c r="K483" i="45"/>
  <c r="J483" i="45"/>
  <c r="I483" i="45"/>
  <c r="V482" i="45"/>
  <c r="U482" i="45"/>
  <c r="W482" i="45" s="1"/>
  <c r="Q482" i="45"/>
  <c r="P482" i="45"/>
  <c r="O482" i="45"/>
  <c r="K482" i="45"/>
  <c r="J482" i="45"/>
  <c r="I482" i="45"/>
  <c r="W481" i="45"/>
  <c r="U481" i="45"/>
  <c r="V481" i="45" s="1"/>
  <c r="Q481" i="45"/>
  <c r="O481" i="45"/>
  <c r="P481" i="45" s="1"/>
  <c r="I481" i="45"/>
  <c r="U480" i="45"/>
  <c r="Q480" i="45"/>
  <c r="P480" i="45"/>
  <c r="O480" i="45"/>
  <c r="J480" i="45"/>
  <c r="I480" i="45"/>
  <c r="K480" i="45" s="1"/>
  <c r="W479" i="45"/>
  <c r="V479" i="45"/>
  <c r="U479" i="45"/>
  <c r="Q479" i="45"/>
  <c r="P479" i="45"/>
  <c r="O479" i="45"/>
  <c r="K479" i="45"/>
  <c r="I479" i="45"/>
  <c r="J479" i="45" s="1"/>
  <c r="W478" i="45"/>
  <c r="U478" i="45"/>
  <c r="V478" i="45" s="1"/>
  <c r="O478" i="45"/>
  <c r="I478" i="45"/>
  <c r="W477" i="45"/>
  <c r="V477" i="45"/>
  <c r="U477" i="45"/>
  <c r="P477" i="45"/>
  <c r="O477" i="45"/>
  <c r="Q477" i="45" s="1"/>
  <c r="K477" i="45"/>
  <c r="J477" i="45"/>
  <c r="I477" i="45"/>
  <c r="W476" i="45"/>
  <c r="V476" i="45"/>
  <c r="U476" i="45"/>
  <c r="Q476" i="45"/>
  <c r="O476" i="45"/>
  <c r="P476" i="45" s="1"/>
  <c r="K476" i="45"/>
  <c r="I476" i="45"/>
  <c r="J476" i="45" s="1"/>
  <c r="U475" i="45"/>
  <c r="O475" i="45"/>
  <c r="K475" i="45"/>
  <c r="J475" i="45"/>
  <c r="I475" i="45"/>
  <c r="V474" i="45"/>
  <c r="U474" i="45"/>
  <c r="W474" i="45" s="1"/>
  <c r="Q474" i="45"/>
  <c r="P474" i="45"/>
  <c r="O474" i="45"/>
  <c r="K474" i="45"/>
  <c r="J474" i="45"/>
  <c r="I474" i="45"/>
  <c r="W473" i="45"/>
  <c r="U473" i="45"/>
  <c r="V473" i="45" s="1"/>
  <c r="Q473" i="45"/>
  <c r="O473" i="45"/>
  <c r="P473" i="45" s="1"/>
  <c r="I473" i="45"/>
  <c r="U472" i="45"/>
  <c r="Q472" i="45"/>
  <c r="P472" i="45"/>
  <c r="O472" i="45"/>
  <c r="J472" i="45"/>
  <c r="I472" i="45"/>
  <c r="K472" i="45" s="1"/>
  <c r="W471" i="45"/>
  <c r="V471" i="45"/>
  <c r="U471" i="45"/>
  <c r="Q471" i="45"/>
  <c r="P471" i="45"/>
  <c r="O471" i="45"/>
  <c r="K471" i="45"/>
  <c r="I471" i="45"/>
  <c r="J471" i="45" s="1"/>
  <c r="W470" i="45"/>
  <c r="U470" i="45"/>
  <c r="V470" i="45" s="1"/>
  <c r="O470" i="45"/>
  <c r="I470" i="45"/>
  <c r="W469" i="45"/>
  <c r="V469" i="45"/>
  <c r="U469" i="45"/>
  <c r="P469" i="45"/>
  <c r="O469" i="45"/>
  <c r="Q469" i="45" s="1"/>
  <c r="K469" i="45"/>
  <c r="J469" i="45"/>
  <c r="I469" i="45"/>
  <c r="W468" i="45"/>
  <c r="V468" i="45"/>
  <c r="U468" i="45"/>
  <c r="Q468" i="45"/>
  <c r="O468" i="45"/>
  <c r="P468" i="45" s="1"/>
  <c r="K468" i="45"/>
  <c r="I468" i="45"/>
  <c r="J468" i="45" s="1"/>
  <c r="U467" i="45"/>
  <c r="O467" i="45"/>
  <c r="K467" i="45"/>
  <c r="J467" i="45"/>
  <c r="I467" i="45"/>
  <c r="V466" i="45"/>
  <c r="U466" i="45"/>
  <c r="W466" i="45" s="1"/>
  <c r="Q466" i="45"/>
  <c r="P466" i="45"/>
  <c r="O466" i="45"/>
  <c r="K466" i="45"/>
  <c r="J466" i="45"/>
  <c r="I466" i="45"/>
  <c r="W465" i="45"/>
  <c r="U465" i="45"/>
  <c r="V465" i="45" s="1"/>
  <c r="Q465" i="45"/>
  <c r="O465" i="45"/>
  <c r="P465" i="45" s="1"/>
  <c r="I465" i="45"/>
  <c r="U464" i="45"/>
  <c r="Q464" i="45"/>
  <c r="P464" i="45"/>
  <c r="O464" i="45"/>
  <c r="J464" i="45"/>
  <c r="I464" i="45"/>
  <c r="K464" i="45" s="1"/>
  <c r="W463" i="45"/>
  <c r="V463" i="45"/>
  <c r="U463" i="45"/>
  <c r="Q463" i="45"/>
  <c r="P463" i="45"/>
  <c r="O463" i="45"/>
  <c r="K463" i="45"/>
  <c r="I463" i="45"/>
  <c r="J463" i="45" s="1"/>
  <c r="W462" i="45"/>
  <c r="U462" i="45"/>
  <c r="V462" i="45" s="1"/>
  <c r="O462" i="45"/>
  <c r="I462" i="45"/>
  <c r="W461" i="45"/>
  <c r="V461" i="45"/>
  <c r="U461" i="45"/>
  <c r="P461" i="45"/>
  <c r="O461" i="45"/>
  <c r="Q461" i="45" s="1"/>
  <c r="K461" i="45"/>
  <c r="J461" i="45"/>
  <c r="I461" i="45"/>
  <c r="W460" i="45"/>
  <c r="V460" i="45"/>
  <c r="U460" i="45"/>
  <c r="Q460" i="45"/>
  <c r="O460" i="45"/>
  <c r="P460" i="45" s="1"/>
  <c r="K460" i="45"/>
  <c r="I460" i="45"/>
  <c r="J460" i="45" s="1"/>
  <c r="U459" i="45"/>
  <c r="O459" i="45"/>
  <c r="K459" i="45"/>
  <c r="J459" i="45"/>
  <c r="I459" i="45"/>
  <c r="V458" i="45"/>
  <c r="U458" i="45"/>
  <c r="W458" i="45" s="1"/>
  <c r="Q458" i="45"/>
  <c r="P458" i="45"/>
  <c r="O458" i="45"/>
  <c r="K458" i="45"/>
  <c r="J458" i="45"/>
  <c r="I458" i="45"/>
  <c r="W457" i="45"/>
  <c r="U457" i="45"/>
  <c r="V457" i="45" s="1"/>
  <c r="O457" i="45"/>
  <c r="P457" i="45" s="1"/>
  <c r="I457" i="45"/>
  <c r="U456" i="45"/>
  <c r="Q456" i="45"/>
  <c r="P456" i="45"/>
  <c r="O456" i="45"/>
  <c r="J456" i="45"/>
  <c r="I456" i="45"/>
  <c r="K456" i="45" s="1"/>
  <c r="W455" i="45"/>
  <c r="V455" i="45"/>
  <c r="U455" i="45"/>
  <c r="Q455" i="45"/>
  <c r="P455" i="45"/>
  <c r="O455" i="45"/>
  <c r="K455" i="45"/>
  <c r="I455" i="45"/>
  <c r="J455" i="45" s="1"/>
  <c r="W454" i="45"/>
  <c r="U454" i="45"/>
  <c r="V454" i="45" s="1"/>
  <c r="O454" i="45"/>
  <c r="I454" i="45"/>
  <c r="W453" i="45"/>
  <c r="V453" i="45"/>
  <c r="U453" i="45"/>
  <c r="P453" i="45"/>
  <c r="O453" i="45"/>
  <c r="Q453" i="45" s="1"/>
  <c r="K453" i="45"/>
  <c r="J453" i="45"/>
  <c r="I453" i="45"/>
  <c r="W452" i="45"/>
  <c r="V452" i="45"/>
  <c r="U452" i="45"/>
  <c r="Q452" i="45"/>
  <c r="O452" i="45"/>
  <c r="P452" i="45" s="1"/>
  <c r="I452" i="45"/>
  <c r="U451" i="45"/>
  <c r="O451" i="45"/>
  <c r="K451" i="45"/>
  <c r="J451" i="45"/>
  <c r="I451" i="45"/>
  <c r="V450" i="45"/>
  <c r="U450" i="45"/>
  <c r="W450" i="45" s="1"/>
  <c r="Q450" i="45"/>
  <c r="P450" i="45"/>
  <c r="O450" i="45"/>
  <c r="K450" i="45"/>
  <c r="J450" i="45"/>
  <c r="I450" i="45"/>
  <c r="W449" i="45"/>
  <c r="U449" i="45"/>
  <c r="V449" i="45" s="1"/>
  <c r="Q449" i="45"/>
  <c r="O449" i="45"/>
  <c r="P449" i="45" s="1"/>
  <c r="I449" i="45"/>
  <c r="U448" i="45"/>
  <c r="Q448" i="45"/>
  <c r="P448" i="45"/>
  <c r="O448" i="45"/>
  <c r="J448" i="45"/>
  <c r="I448" i="45"/>
  <c r="K448" i="45" s="1"/>
  <c r="W447" i="45"/>
  <c r="V447" i="45"/>
  <c r="U447" i="45"/>
  <c r="Q447" i="45"/>
  <c r="P447" i="45"/>
  <c r="O447" i="45"/>
  <c r="I447" i="45"/>
  <c r="W446" i="45"/>
  <c r="U446" i="45"/>
  <c r="V446" i="45" s="1"/>
  <c r="O446" i="45"/>
  <c r="J446" i="45"/>
  <c r="I446" i="45"/>
  <c r="K446" i="45" s="1"/>
  <c r="W445" i="45"/>
  <c r="V445" i="45"/>
  <c r="U445" i="45"/>
  <c r="P445" i="45"/>
  <c r="O445" i="45"/>
  <c r="Q445" i="45" s="1"/>
  <c r="K445" i="45"/>
  <c r="J445" i="45"/>
  <c r="I445" i="45"/>
  <c r="W444" i="45"/>
  <c r="V444" i="45"/>
  <c r="U444" i="45"/>
  <c r="Q444" i="45"/>
  <c r="O444" i="45"/>
  <c r="P444" i="45" s="1"/>
  <c r="K444" i="45"/>
  <c r="I444" i="45"/>
  <c r="J444" i="45" s="1"/>
  <c r="U443" i="45"/>
  <c r="P443" i="45"/>
  <c r="O443" i="45"/>
  <c r="Q443" i="45" s="1"/>
  <c r="K443" i="45"/>
  <c r="J443" i="45"/>
  <c r="I443" i="45"/>
  <c r="V442" i="45"/>
  <c r="U442" i="45"/>
  <c r="W442" i="45" s="1"/>
  <c r="Q442" i="45"/>
  <c r="P442" i="45"/>
  <c r="O442" i="45"/>
  <c r="K442" i="45"/>
  <c r="J442" i="45"/>
  <c r="I442" i="45"/>
  <c r="W441" i="45"/>
  <c r="U441" i="45"/>
  <c r="V441" i="45" s="1"/>
  <c r="O441" i="45"/>
  <c r="P441" i="45" s="1"/>
  <c r="I441" i="45"/>
  <c r="V440" i="45"/>
  <c r="U440" i="45"/>
  <c r="W440" i="45" s="1"/>
  <c r="Q440" i="45"/>
  <c r="P440" i="45"/>
  <c r="O440" i="45"/>
  <c r="J440" i="45"/>
  <c r="I440" i="45"/>
  <c r="K440" i="45" s="1"/>
  <c r="W439" i="45"/>
  <c r="V439" i="45"/>
  <c r="U439" i="45"/>
  <c r="Q439" i="45"/>
  <c r="P439" i="45"/>
  <c r="O439" i="45"/>
  <c r="I439" i="45"/>
  <c r="J439" i="45" s="1"/>
  <c r="U438" i="45"/>
  <c r="O438" i="45"/>
  <c r="I438" i="45"/>
  <c r="W437" i="45"/>
  <c r="V437" i="45"/>
  <c r="U437" i="45"/>
  <c r="P437" i="45"/>
  <c r="O437" i="45"/>
  <c r="Q437" i="45" s="1"/>
  <c r="K437" i="45"/>
  <c r="J437" i="45"/>
  <c r="I437" i="45"/>
  <c r="W436" i="45"/>
  <c r="V436" i="45"/>
  <c r="U436" i="45"/>
  <c r="O436" i="45"/>
  <c r="K436" i="45"/>
  <c r="I436" i="45"/>
  <c r="J436" i="45" s="1"/>
  <c r="U435" i="45"/>
  <c r="P435" i="45"/>
  <c r="O435" i="45"/>
  <c r="Q435" i="45" s="1"/>
  <c r="K435" i="45"/>
  <c r="J435" i="45"/>
  <c r="I435" i="45"/>
  <c r="V434" i="45"/>
  <c r="U434" i="45"/>
  <c r="W434" i="45" s="1"/>
  <c r="Q434" i="45"/>
  <c r="P434" i="45"/>
  <c r="O434" i="45"/>
  <c r="K434" i="45"/>
  <c r="J434" i="45"/>
  <c r="I434" i="45"/>
  <c r="W433" i="45"/>
  <c r="U433" i="45"/>
  <c r="V433" i="45" s="1"/>
  <c r="Q433" i="45"/>
  <c r="O433" i="45"/>
  <c r="P433" i="45" s="1"/>
  <c r="I433" i="45"/>
  <c r="V432" i="45"/>
  <c r="U432" i="45"/>
  <c r="W432" i="45" s="1"/>
  <c r="Q432" i="45"/>
  <c r="P432" i="45"/>
  <c r="O432" i="45"/>
  <c r="J432" i="45"/>
  <c r="I432" i="45"/>
  <c r="K432" i="45" s="1"/>
  <c r="W431" i="45"/>
  <c r="V431" i="45"/>
  <c r="U431" i="45"/>
  <c r="Q431" i="45"/>
  <c r="P431" i="45"/>
  <c r="O431" i="45"/>
  <c r="K431" i="45"/>
  <c r="I431" i="45"/>
  <c r="J431" i="45" s="1"/>
  <c r="U430" i="45"/>
  <c r="V430" i="45" s="1"/>
  <c r="O430" i="45"/>
  <c r="J430" i="45"/>
  <c r="I430" i="45"/>
  <c r="K430" i="45" s="1"/>
  <c r="W429" i="45"/>
  <c r="V429" i="45"/>
  <c r="U429" i="45"/>
  <c r="P429" i="45"/>
  <c r="O429" i="45"/>
  <c r="Q429" i="45" s="1"/>
  <c r="K429" i="45"/>
  <c r="J429" i="45"/>
  <c r="I429" i="45"/>
  <c r="W428" i="45"/>
  <c r="V428" i="45"/>
  <c r="U428" i="45"/>
  <c r="O428" i="45"/>
  <c r="P428" i="45" s="1"/>
  <c r="I428" i="45"/>
  <c r="U427" i="45"/>
  <c r="O427" i="45"/>
  <c r="K427" i="45"/>
  <c r="J427" i="45"/>
  <c r="I427" i="45"/>
  <c r="V426" i="45"/>
  <c r="U426" i="45"/>
  <c r="W426" i="45" s="1"/>
  <c r="Q426" i="45"/>
  <c r="P426" i="45"/>
  <c r="O426" i="45"/>
  <c r="K426" i="45"/>
  <c r="J426" i="45"/>
  <c r="I426" i="45"/>
  <c r="U425" i="45"/>
  <c r="Q425" i="45"/>
  <c r="O425" i="45"/>
  <c r="P425" i="45" s="1"/>
  <c r="I425" i="45"/>
  <c r="V424" i="45"/>
  <c r="U424" i="45"/>
  <c r="W424" i="45" s="1"/>
  <c r="Q424" i="45"/>
  <c r="P424" i="45"/>
  <c r="O424" i="45"/>
  <c r="J424" i="45"/>
  <c r="I424" i="45"/>
  <c r="K424" i="45" s="1"/>
  <c r="W423" i="45"/>
  <c r="V423" i="45"/>
  <c r="U423" i="45"/>
  <c r="Q423" i="45"/>
  <c r="P423" i="45"/>
  <c r="O423" i="45"/>
  <c r="I423" i="45"/>
  <c r="W422" i="45"/>
  <c r="U422" i="45"/>
  <c r="V422" i="45" s="1"/>
  <c r="O422" i="45"/>
  <c r="J422" i="45"/>
  <c r="I422" i="45"/>
  <c r="K422" i="45" s="1"/>
  <c r="W421" i="45"/>
  <c r="V421" i="45"/>
  <c r="U421" i="45"/>
  <c r="O421" i="45"/>
  <c r="Q421" i="45" s="1"/>
  <c r="J421" i="45"/>
  <c r="I421" i="45"/>
  <c r="K421" i="45" s="1"/>
  <c r="W420" i="45"/>
  <c r="V420" i="45"/>
  <c r="U420" i="45"/>
  <c r="P420" i="45"/>
  <c r="O420" i="45"/>
  <c r="Q420" i="45" s="1"/>
  <c r="K420" i="45"/>
  <c r="J420" i="45"/>
  <c r="I420" i="45"/>
  <c r="U419" i="45"/>
  <c r="O419" i="45"/>
  <c r="Q419" i="45" s="1"/>
  <c r="K419" i="45"/>
  <c r="J419" i="45"/>
  <c r="I419" i="45"/>
  <c r="U418" i="45"/>
  <c r="O418" i="45"/>
  <c r="Q418" i="45" s="1"/>
  <c r="K418" i="45"/>
  <c r="J418" i="45"/>
  <c r="I418" i="45"/>
  <c r="W417" i="45"/>
  <c r="V417" i="45"/>
  <c r="U417" i="45"/>
  <c r="P417" i="45"/>
  <c r="O417" i="45"/>
  <c r="Q417" i="45" s="1"/>
  <c r="I417" i="45"/>
  <c r="U416" i="45"/>
  <c r="Q416" i="45"/>
  <c r="P416" i="45"/>
  <c r="O416" i="45"/>
  <c r="I416" i="45"/>
  <c r="U415" i="45"/>
  <c r="Q415" i="45"/>
  <c r="P415" i="45"/>
  <c r="O415" i="45"/>
  <c r="J415" i="45"/>
  <c r="I415" i="45"/>
  <c r="K415" i="45" s="1"/>
  <c r="W414" i="45"/>
  <c r="V414" i="45"/>
  <c r="U414" i="45"/>
  <c r="O414" i="45"/>
  <c r="I414" i="45"/>
  <c r="W413" i="45"/>
  <c r="V413" i="45"/>
  <c r="U413" i="45"/>
  <c r="P413" i="45"/>
  <c r="O413" i="45"/>
  <c r="Q413" i="45" s="1"/>
  <c r="I413" i="45"/>
  <c r="W412" i="45"/>
  <c r="V412" i="45"/>
  <c r="U412" i="45"/>
  <c r="O412" i="45"/>
  <c r="Q412" i="45" s="1"/>
  <c r="J412" i="45"/>
  <c r="I412" i="45"/>
  <c r="K412" i="45" s="1"/>
  <c r="U411" i="45"/>
  <c r="Q411" i="45"/>
  <c r="P411" i="45"/>
  <c r="O411" i="45"/>
  <c r="K411" i="45"/>
  <c r="J411" i="45"/>
  <c r="I411" i="45"/>
  <c r="V410" i="45"/>
  <c r="U410" i="45"/>
  <c r="W410" i="45" s="1"/>
  <c r="Q410" i="45"/>
  <c r="P410" i="45"/>
  <c r="O410" i="45"/>
  <c r="K410" i="45"/>
  <c r="J410" i="45"/>
  <c r="I410" i="45"/>
  <c r="U409" i="45"/>
  <c r="O409" i="45"/>
  <c r="Q409" i="45" s="1"/>
  <c r="I409" i="45"/>
  <c r="W408" i="45"/>
  <c r="V408" i="45"/>
  <c r="U408" i="45"/>
  <c r="Q408" i="45"/>
  <c r="P408" i="45"/>
  <c r="O408" i="45"/>
  <c r="J408" i="45"/>
  <c r="I408" i="45"/>
  <c r="K408" i="45" s="1"/>
  <c r="W407" i="45"/>
  <c r="V407" i="45"/>
  <c r="U407" i="45"/>
  <c r="Q407" i="45"/>
  <c r="P407" i="45"/>
  <c r="O407" i="45"/>
  <c r="I407" i="45"/>
  <c r="U406" i="45"/>
  <c r="O406" i="45"/>
  <c r="J406" i="45"/>
  <c r="I406" i="45"/>
  <c r="K406" i="45" s="1"/>
  <c r="W405" i="45"/>
  <c r="V405" i="45"/>
  <c r="U405" i="45"/>
  <c r="P405" i="45"/>
  <c r="O405" i="45"/>
  <c r="Q405" i="45" s="1"/>
  <c r="J405" i="45"/>
  <c r="I405" i="45"/>
  <c r="K405" i="45" s="1"/>
  <c r="W404" i="45"/>
  <c r="V404" i="45"/>
  <c r="U404" i="45"/>
  <c r="Q404" i="45"/>
  <c r="P404" i="45"/>
  <c r="O404" i="45"/>
  <c r="I404" i="45"/>
  <c r="U403" i="45"/>
  <c r="Q403" i="45"/>
  <c r="P403" i="45"/>
  <c r="O403" i="45"/>
  <c r="K403" i="45"/>
  <c r="J403" i="45"/>
  <c r="I403" i="45"/>
  <c r="V402" i="45"/>
  <c r="U402" i="45"/>
  <c r="W402" i="45" s="1"/>
  <c r="Q402" i="45"/>
  <c r="P402" i="45"/>
  <c r="O402" i="45"/>
  <c r="K402" i="45"/>
  <c r="J402" i="45"/>
  <c r="I402" i="45"/>
  <c r="W401" i="45"/>
  <c r="V401" i="45"/>
  <c r="U401" i="45"/>
  <c r="Q401" i="45"/>
  <c r="P401" i="45"/>
  <c r="O401" i="45"/>
  <c r="I401" i="45"/>
  <c r="V400" i="45"/>
  <c r="U400" i="45"/>
  <c r="W400" i="45" s="1"/>
  <c r="Q400" i="45"/>
  <c r="P400" i="45"/>
  <c r="O400" i="45"/>
  <c r="I400" i="45"/>
  <c r="K400" i="45" s="1"/>
  <c r="V399" i="45"/>
  <c r="U399" i="45"/>
  <c r="W399" i="45" s="1"/>
  <c r="Q399" i="45"/>
  <c r="P399" i="45"/>
  <c r="O399" i="45"/>
  <c r="J399" i="45"/>
  <c r="I399" i="45"/>
  <c r="K399" i="45" s="1"/>
  <c r="W398" i="45"/>
  <c r="V398" i="45"/>
  <c r="U398" i="45"/>
  <c r="O398" i="45"/>
  <c r="I398" i="45"/>
  <c r="K398" i="45" s="1"/>
  <c r="W397" i="45"/>
  <c r="V397" i="45"/>
  <c r="U397" i="45"/>
  <c r="O397" i="45"/>
  <c r="I397" i="45"/>
  <c r="K397" i="45" s="1"/>
  <c r="W396" i="45"/>
  <c r="V396" i="45"/>
  <c r="U396" i="45"/>
  <c r="Q396" i="45"/>
  <c r="P396" i="45"/>
  <c r="O396" i="45"/>
  <c r="J396" i="45"/>
  <c r="I396" i="45"/>
  <c r="K396" i="45" s="1"/>
  <c r="U395" i="45"/>
  <c r="O395" i="45"/>
  <c r="K395" i="45"/>
  <c r="J395" i="45"/>
  <c r="I395" i="45"/>
  <c r="U394" i="45"/>
  <c r="O394" i="45"/>
  <c r="K394" i="45"/>
  <c r="J394" i="45"/>
  <c r="I394" i="45"/>
  <c r="V393" i="45"/>
  <c r="U393" i="45"/>
  <c r="W393" i="45" s="1"/>
  <c r="Q393" i="45"/>
  <c r="P393" i="45"/>
  <c r="O393" i="45"/>
  <c r="I393" i="45"/>
  <c r="U392" i="45"/>
  <c r="Q392" i="45"/>
  <c r="P392" i="45"/>
  <c r="O392" i="45"/>
  <c r="J392" i="45"/>
  <c r="I392" i="45"/>
  <c r="K392" i="45" s="1"/>
  <c r="U391" i="45"/>
  <c r="Q391" i="45"/>
  <c r="P391" i="45"/>
  <c r="O391" i="45"/>
  <c r="I391" i="45"/>
  <c r="K391" i="45" s="1"/>
  <c r="V390" i="45"/>
  <c r="U390" i="45"/>
  <c r="W390" i="45" s="1"/>
  <c r="O390" i="45"/>
  <c r="K390" i="45"/>
  <c r="J390" i="45"/>
  <c r="I390" i="45"/>
  <c r="W389" i="45"/>
  <c r="V389" i="45"/>
  <c r="U389" i="45"/>
  <c r="P389" i="45"/>
  <c r="O389" i="45"/>
  <c r="Q389" i="45" s="1"/>
  <c r="K389" i="45"/>
  <c r="J389" i="45"/>
  <c r="I389" i="45"/>
  <c r="W388" i="45"/>
  <c r="V388" i="45"/>
  <c r="U388" i="45"/>
  <c r="O388" i="45"/>
  <c r="I388" i="45"/>
  <c r="K388" i="45" s="1"/>
  <c r="U387" i="45"/>
  <c r="Q387" i="45"/>
  <c r="P387" i="45"/>
  <c r="O387" i="45"/>
  <c r="K387" i="45"/>
  <c r="J387" i="45"/>
  <c r="I387" i="45"/>
  <c r="V386" i="45"/>
  <c r="U386" i="45"/>
  <c r="W386" i="45" s="1"/>
  <c r="Q386" i="45"/>
  <c r="P386" i="45"/>
  <c r="O386" i="45"/>
  <c r="K386" i="45"/>
  <c r="J386" i="45"/>
  <c r="I386" i="45"/>
  <c r="U385" i="45"/>
  <c r="O385" i="45"/>
  <c r="I385" i="45"/>
  <c r="V384" i="45"/>
  <c r="U384" i="45"/>
  <c r="W384" i="45" s="1"/>
  <c r="Q384" i="45"/>
  <c r="P384" i="45"/>
  <c r="O384" i="45"/>
  <c r="J384" i="45"/>
  <c r="I384" i="45"/>
  <c r="K384" i="45" s="1"/>
  <c r="V383" i="45"/>
  <c r="U383" i="45"/>
  <c r="W383" i="45" s="1"/>
  <c r="Q383" i="45"/>
  <c r="P383" i="45"/>
  <c r="O383" i="45"/>
  <c r="K383" i="45"/>
  <c r="J383" i="45"/>
  <c r="I383" i="45"/>
  <c r="U382" i="45"/>
  <c r="O382" i="45"/>
  <c r="K382" i="45"/>
  <c r="J382" i="45"/>
  <c r="I382" i="45"/>
  <c r="W381" i="45"/>
  <c r="V381" i="45"/>
  <c r="U381" i="45"/>
  <c r="P381" i="45"/>
  <c r="O381" i="45"/>
  <c r="Q381" i="45" s="1"/>
  <c r="K381" i="45"/>
  <c r="J381" i="45"/>
  <c r="I381" i="45"/>
  <c r="W380" i="45"/>
  <c r="V380" i="45"/>
  <c r="U380" i="45"/>
  <c r="Q380" i="45"/>
  <c r="P380" i="45"/>
  <c r="O380" i="45"/>
  <c r="K380" i="45"/>
  <c r="J380" i="45"/>
  <c r="I380" i="45"/>
  <c r="U379" i="45"/>
  <c r="P379" i="45"/>
  <c r="O379" i="45"/>
  <c r="Q379" i="45" s="1"/>
  <c r="K379" i="45"/>
  <c r="J379" i="45"/>
  <c r="I379" i="45"/>
  <c r="U378" i="45"/>
  <c r="W378" i="45" s="1"/>
  <c r="P378" i="45"/>
  <c r="O378" i="45"/>
  <c r="Q378" i="45" s="1"/>
  <c r="K378" i="45"/>
  <c r="J378" i="45"/>
  <c r="I378" i="45"/>
  <c r="V377" i="45"/>
  <c r="U377" i="45"/>
  <c r="W377" i="45" s="1"/>
  <c r="Q377" i="45"/>
  <c r="P377" i="45"/>
  <c r="O377" i="45"/>
  <c r="I377" i="45"/>
  <c r="U376" i="45"/>
  <c r="W376" i="45" s="1"/>
  <c r="Q376" i="45"/>
  <c r="P376" i="45"/>
  <c r="O376" i="45"/>
  <c r="I376" i="45"/>
  <c r="U375" i="45"/>
  <c r="W375" i="45" s="1"/>
  <c r="Q375" i="45"/>
  <c r="P375" i="45"/>
  <c r="O375" i="45"/>
  <c r="K375" i="45"/>
  <c r="J375" i="45"/>
  <c r="I375" i="45"/>
  <c r="V374" i="45"/>
  <c r="U374" i="45"/>
  <c r="W374" i="45" s="1"/>
  <c r="O374" i="45"/>
  <c r="I374" i="45"/>
  <c r="W373" i="45"/>
  <c r="V373" i="45"/>
  <c r="U373" i="45"/>
  <c r="O373" i="45"/>
  <c r="I373" i="45"/>
  <c r="W372" i="45"/>
  <c r="V372" i="45"/>
  <c r="U372" i="45"/>
  <c r="P372" i="45"/>
  <c r="O372" i="45"/>
  <c r="Q372" i="45" s="1"/>
  <c r="K372" i="45"/>
  <c r="J372" i="45"/>
  <c r="I372" i="45"/>
  <c r="U371" i="45"/>
  <c r="O371" i="45"/>
  <c r="K371" i="45"/>
  <c r="J371" i="45"/>
  <c r="I371" i="45"/>
  <c r="V370" i="45"/>
  <c r="U370" i="45"/>
  <c r="W370" i="45" s="1"/>
  <c r="O370" i="45"/>
  <c r="K370" i="45"/>
  <c r="J370" i="45"/>
  <c r="I370" i="45"/>
  <c r="U369" i="45"/>
  <c r="W369" i="45" s="1"/>
  <c r="P369" i="45"/>
  <c r="O369" i="45"/>
  <c r="Q369" i="45" s="1"/>
  <c r="I369" i="45"/>
  <c r="U368" i="45"/>
  <c r="W368" i="45" s="1"/>
  <c r="P368" i="45"/>
  <c r="O368" i="45"/>
  <c r="Q368" i="45" s="1"/>
  <c r="I368" i="45"/>
  <c r="U367" i="45"/>
  <c r="W367" i="45" s="1"/>
  <c r="Q367" i="45"/>
  <c r="P367" i="45"/>
  <c r="O367" i="45"/>
  <c r="K367" i="45"/>
  <c r="J367" i="45"/>
  <c r="I367" i="45"/>
  <c r="V366" i="45"/>
  <c r="U366" i="45"/>
  <c r="W366" i="45" s="1"/>
  <c r="Q366" i="45"/>
  <c r="O366" i="45"/>
  <c r="P366" i="45" s="1"/>
  <c r="K366" i="45"/>
  <c r="J366" i="45"/>
  <c r="I366" i="45"/>
  <c r="V365" i="45"/>
  <c r="U365" i="45"/>
  <c r="W365" i="45" s="1"/>
  <c r="P365" i="45"/>
  <c r="O365" i="45"/>
  <c r="Q365" i="45" s="1"/>
  <c r="K365" i="45"/>
  <c r="J365" i="45"/>
  <c r="I365" i="45"/>
  <c r="W364" i="45"/>
  <c r="V364" i="45"/>
  <c r="U364" i="45"/>
  <c r="Q364" i="45"/>
  <c r="P364" i="45"/>
  <c r="O364" i="45"/>
  <c r="K364" i="45"/>
  <c r="J364" i="45"/>
  <c r="I364" i="45"/>
  <c r="W363" i="45"/>
  <c r="U363" i="45"/>
  <c r="V363" i="45" s="1"/>
  <c r="Q363" i="45"/>
  <c r="P363" i="45"/>
  <c r="O363" i="45"/>
  <c r="K363" i="45"/>
  <c r="J363" i="45"/>
  <c r="I363" i="45"/>
  <c r="V362" i="45"/>
  <c r="U362" i="45"/>
  <c r="W362" i="45" s="1"/>
  <c r="Q362" i="45"/>
  <c r="P362" i="45"/>
  <c r="O362" i="45"/>
  <c r="K362" i="45"/>
  <c r="J362" i="45"/>
  <c r="I362" i="45"/>
  <c r="U361" i="45"/>
  <c r="O361" i="45"/>
  <c r="K361" i="45"/>
  <c r="I361" i="45"/>
  <c r="J361" i="45" s="1"/>
  <c r="U360" i="45"/>
  <c r="O360" i="45"/>
  <c r="J360" i="45"/>
  <c r="I360" i="45"/>
  <c r="K360" i="45" s="1"/>
  <c r="U359" i="45"/>
  <c r="Q359" i="45"/>
  <c r="P359" i="45"/>
  <c r="O359" i="45"/>
  <c r="I359" i="45"/>
  <c r="K359" i="45" s="1"/>
  <c r="V358" i="45"/>
  <c r="U358" i="45"/>
  <c r="W358" i="45" s="1"/>
  <c r="O358" i="45"/>
  <c r="I358" i="45"/>
  <c r="K358" i="45" s="1"/>
  <c r="V357" i="45"/>
  <c r="U357" i="45"/>
  <c r="W357" i="45" s="1"/>
  <c r="O357" i="45"/>
  <c r="I357" i="45"/>
  <c r="K357" i="45" s="1"/>
  <c r="W356" i="45"/>
  <c r="V356" i="45"/>
  <c r="U356" i="45"/>
  <c r="Q356" i="45"/>
  <c r="P356" i="45"/>
  <c r="O356" i="45"/>
  <c r="J356" i="45"/>
  <c r="I356" i="45"/>
  <c r="K356" i="45" s="1"/>
  <c r="W355" i="45"/>
  <c r="U355" i="45"/>
  <c r="V355" i="45" s="1"/>
  <c r="Q355" i="45"/>
  <c r="P355" i="45"/>
  <c r="O355" i="45"/>
  <c r="J355" i="45"/>
  <c r="I355" i="45"/>
  <c r="K355" i="45" s="1"/>
  <c r="V354" i="45"/>
  <c r="U354" i="45"/>
  <c r="W354" i="45" s="1"/>
  <c r="Q354" i="45"/>
  <c r="P354" i="45"/>
  <c r="O354" i="45"/>
  <c r="K354" i="45"/>
  <c r="J354" i="45"/>
  <c r="I354" i="45"/>
  <c r="W353" i="45"/>
  <c r="V353" i="45"/>
  <c r="U353" i="45"/>
  <c r="Q353" i="45"/>
  <c r="P353" i="45"/>
  <c r="O353" i="45"/>
  <c r="K353" i="45"/>
  <c r="I353" i="45"/>
  <c r="J353" i="45" s="1"/>
  <c r="W352" i="45"/>
  <c r="V352" i="45"/>
  <c r="U352" i="45"/>
  <c r="Q352" i="45"/>
  <c r="P352" i="45"/>
  <c r="O352" i="45"/>
  <c r="J352" i="45"/>
  <c r="I352" i="45"/>
  <c r="K352" i="45" s="1"/>
  <c r="W351" i="45"/>
  <c r="V351" i="45"/>
  <c r="U351" i="45"/>
  <c r="Q351" i="45"/>
  <c r="P351" i="45"/>
  <c r="O351" i="45"/>
  <c r="I351" i="45"/>
  <c r="U350" i="45"/>
  <c r="Q350" i="45"/>
  <c r="O350" i="45"/>
  <c r="P350" i="45" s="1"/>
  <c r="I350" i="45"/>
  <c r="U349" i="45"/>
  <c r="P349" i="45"/>
  <c r="O349" i="45"/>
  <c r="Q349" i="45" s="1"/>
  <c r="I349" i="45"/>
  <c r="U348" i="45"/>
  <c r="O348" i="45"/>
  <c r="Q348" i="45" s="1"/>
  <c r="J348" i="45"/>
  <c r="I348" i="45"/>
  <c r="K348" i="45" s="1"/>
  <c r="W347" i="45"/>
  <c r="V347" i="45"/>
  <c r="U347" i="45"/>
  <c r="P347" i="45"/>
  <c r="O347" i="45"/>
  <c r="Q347" i="45" s="1"/>
  <c r="K347" i="45"/>
  <c r="J347" i="45"/>
  <c r="I347" i="45"/>
  <c r="W346" i="45"/>
  <c r="V346" i="45"/>
  <c r="U346" i="45"/>
  <c r="O346" i="45"/>
  <c r="I346" i="45"/>
  <c r="U345" i="45"/>
  <c r="W345" i="45" s="1"/>
  <c r="P345" i="45"/>
  <c r="O345" i="45"/>
  <c r="Q345" i="45" s="1"/>
  <c r="K345" i="45"/>
  <c r="J345" i="45"/>
  <c r="I345" i="45"/>
  <c r="V344" i="45"/>
  <c r="U344" i="45"/>
  <c r="W344" i="45" s="1"/>
  <c r="Q344" i="45"/>
  <c r="P344" i="45"/>
  <c r="O344" i="45"/>
  <c r="K344" i="45"/>
  <c r="J344" i="45"/>
  <c r="I344" i="45"/>
  <c r="U343" i="45"/>
  <c r="O343" i="45"/>
  <c r="I343" i="45"/>
  <c r="K343" i="45" s="1"/>
  <c r="V342" i="45"/>
  <c r="U342" i="45"/>
  <c r="W342" i="45" s="1"/>
  <c r="Q342" i="45"/>
  <c r="P342" i="45"/>
  <c r="O342" i="45"/>
  <c r="J342" i="45"/>
  <c r="I342" i="45"/>
  <c r="K342" i="45" s="1"/>
  <c r="W341" i="45"/>
  <c r="V341" i="45"/>
  <c r="U341" i="45"/>
  <c r="Q341" i="45"/>
  <c r="P341" i="45"/>
  <c r="O341" i="45"/>
  <c r="I341" i="45"/>
  <c r="U340" i="45"/>
  <c r="O340" i="45"/>
  <c r="Q340" i="45" s="1"/>
  <c r="J340" i="45"/>
  <c r="I340" i="45"/>
  <c r="K340" i="45" s="1"/>
  <c r="W339" i="45"/>
  <c r="V339" i="45"/>
  <c r="U339" i="45"/>
  <c r="P339" i="45"/>
  <c r="O339" i="45"/>
  <c r="Q339" i="45" s="1"/>
  <c r="K339" i="45"/>
  <c r="J339" i="45"/>
  <c r="I339" i="45"/>
  <c r="W338" i="45"/>
  <c r="V338" i="45"/>
  <c r="U338" i="45"/>
  <c r="O338" i="45"/>
  <c r="I338" i="45"/>
  <c r="U337" i="45"/>
  <c r="W337" i="45" s="1"/>
  <c r="P337" i="45"/>
  <c r="O337" i="45"/>
  <c r="Q337" i="45" s="1"/>
  <c r="K337" i="45"/>
  <c r="J337" i="45"/>
  <c r="I337" i="45"/>
  <c r="V336" i="45"/>
  <c r="U336" i="45"/>
  <c r="W336" i="45" s="1"/>
  <c r="Q336" i="45"/>
  <c r="P336" i="45"/>
  <c r="O336" i="45"/>
  <c r="K336" i="45"/>
  <c r="J336" i="45"/>
  <c r="I336" i="45"/>
  <c r="U335" i="45"/>
  <c r="O335" i="45"/>
  <c r="I335" i="45"/>
  <c r="K335" i="45" s="1"/>
  <c r="V334" i="45"/>
  <c r="U334" i="45"/>
  <c r="W334" i="45" s="1"/>
  <c r="Q334" i="45"/>
  <c r="P334" i="45"/>
  <c r="O334" i="45"/>
  <c r="J334" i="45"/>
  <c r="I334" i="45"/>
  <c r="K334" i="45" s="1"/>
  <c r="W333" i="45"/>
  <c r="V333" i="45"/>
  <c r="U333" i="45"/>
  <c r="Q333" i="45"/>
  <c r="P333" i="45"/>
  <c r="O333" i="45"/>
  <c r="I333" i="45"/>
  <c r="U332" i="45"/>
  <c r="O332" i="45"/>
  <c r="Q332" i="45" s="1"/>
  <c r="J332" i="45"/>
  <c r="I332" i="45"/>
  <c r="K332" i="45" s="1"/>
  <c r="W331" i="45"/>
  <c r="V331" i="45"/>
  <c r="U331" i="45"/>
  <c r="P331" i="45"/>
  <c r="O331" i="45"/>
  <c r="Q331" i="45" s="1"/>
  <c r="K331" i="45"/>
  <c r="J331" i="45"/>
  <c r="I331" i="45"/>
  <c r="W330" i="45"/>
  <c r="V330" i="45"/>
  <c r="U330" i="45"/>
  <c r="O330" i="45"/>
  <c r="I330" i="45"/>
  <c r="U329" i="45"/>
  <c r="W329" i="45" s="1"/>
  <c r="P329" i="45"/>
  <c r="O329" i="45"/>
  <c r="Q329" i="45" s="1"/>
  <c r="K329" i="45"/>
  <c r="J329" i="45"/>
  <c r="I329" i="45"/>
  <c r="V328" i="45"/>
  <c r="U328" i="45"/>
  <c r="W328" i="45" s="1"/>
  <c r="Q328" i="45"/>
  <c r="P328" i="45"/>
  <c r="O328" i="45"/>
  <c r="K328" i="45"/>
  <c r="J328" i="45"/>
  <c r="I328" i="45"/>
  <c r="U327" i="45"/>
  <c r="O327" i="45"/>
  <c r="I327" i="45"/>
  <c r="K327" i="45" s="1"/>
  <c r="V326" i="45"/>
  <c r="U326" i="45"/>
  <c r="W326" i="45" s="1"/>
  <c r="Q326" i="45"/>
  <c r="P326" i="45"/>
  <c r="O326" i="45"/>
  <c r="J326" i="45"/>
  <c r="I326" i="45"/>
  <c r="K326" i="45" s="1"/>
  <c r="W325" i="45"/>
  <c r="V325" i="45"/>
  <c r="U325" i="45"/>
  <c r="Q325" i="45"/>
  <c r="P325" i="45"/>
  <c r="O325" i="45"/>
  <c r="I325" i="45"/>
  <c r="U324" i="45"/>
  <c r="O324" i="45"/>
  <c r="Q324" i="45" s="1"/>
  <c r="J324" i="45"/>
  <c r="I324" i="45"/>
  <c r="K324" i="45" s="1"/>
  <c r="W323" i="45"/>
  <c r="V323" i="45"/>
  <c r="U323" i="45"/>
  <c r="P323" i="45"/>
  <c r="O323" i="45"/>
  <c r="Q323" i="45" s="1"/>
  <c r="K323" i="45"/>
  <c r="J323" i="45"/>
  <c r="I323" i="45"/>
  <c r="W322" i="45"/>
  <c r="V322" i="45"/>
  <c r="U322" i="45"/>
  <c r="O322" i="45"/>
  <c r="I322" i="45"/>
  <c r="U321" i="45"/>
  <c r="W321" i="45" s="1"/>
  <c r="P321" i="45"/>
  <c r="O321" i="45"/>
  <c r="Q321" i="45" s="1"/>
  <c r="K321" i="45"/>
  <c r="J321" i="45"/>
  <c r="I321" i="45"/>
  <c r="V320" i="45"/>
  <c r="U320" i="45"/>
  <c r="W320" i="45" s="1"/>
  <c r="Q320" i="45"/>
  <c r="P320" i="45"/>
  <c r="O320" i="45"/>
  <c r="K320" i="45"/>
  <c r="J320" i="45"/>
  <c r="I320" i="45"/>
  <c r="U319" i="45"/>
  <c r="O319" i="45"/>
  <c r="I319" i="45"/>
  <c r="K319" i="45" s="1"/>
  <c r="V318" i="45"/>
  <c r="U318" i="45"/>
  <c r="W318" i="45" s="1"/>
  <c r="Q318" i="45"/>
  <c r="P318" i="45"/>
  <c r="O318" i="45"/>
  <c r="J318" i="45"/>
  <c r="I318" i="45"/>
  <c r="K318" i="45" s="1"/>
  <c r="W317" i="45"/>
  <c r="V317" i="45"/>
  <c r="U317" i="45"/>
  <c r="Q317" i="45"/>
  <c r="P317" i="45"/>
  <c r="O317" i="45"/>
  <c r="I317" i="45"/>
  <c r="U316" i="45"/>
  <c r="O316" i="45"/>
  <c r="Q316" i="45" s="1"/>
  <c r="J316" i="45"/>
  <c r="I316" i="45"/>
  <c r="K316" i="45" s="1"/>
  <c r="W315" i="45"/>
  <c r="V315" i="45"/>
  <c r="U315" i="45"/>
  <c r="P315" i="45"/>
  <c r="O315" i="45"/>
  <c r="Q315" i="45" s="1"/>
  <c r="K315" i="45"/>
  <c r="J315" i="45"/>
  <c r="I315" i="45"/>
  <c r="W314" i="45"/>
  <c r="V314" i="45"/>
  <c r="U314" i="45"/>
  <c r="O314" i="45"/>
  <c r="I314" i="45"/>
  <c r="U313" i="45"/>
  <c r="W313" i="45" s="1"/>
  <c r="P313" i="45"/>
  <c r="O313" i="45"/>
  <c r="Q313" i="45" s="1"/>
  <c r="K313" i="45"/>
  <c r="J313" i="45"/>
  <c r="I313" i="45"/>
  <c r="V312" i="45"/>
  <c r="U312" i="45"/>
  <c r="W312" i="45" s="1"/>
  <c r="Q312" i="45"/>
  <c r="P312" i="45"/>
  <c r="O312" i="45"/>
  <c r="K312" i="45"/>
  <c r="J312" i="45"/>
  <c r="I312" i="45"/>
  <c r="U311" i="45"/>
  <c r="O311" i="45"/>
  <c r="I311" i="45"/>
  <c r="K311" i="45" s="1"/>
  <c r="V310" i="45"/>
  <c r="U310" i="45"/>
  <c r="W310" i="45" s="1"/>
  <c r="Q310" i="45"/>
  <c r="P310" i="45"/>
  <c r="O310" i="45"/>
  <c r="J310" i="45"/>
  <c r="I310" i="45"/>
  <c r="K310" i="45" s="1"/>
  <c r="W309" i="45"/>
  <c r="V309" i="45"/>
  <c r="U309" i="45"/>
  <c r="Q309" i="45"/>
  <c r="P309" i="45"/>
  <c r="O309" i="45"/>
  <c r="I309" i="45"/>
  <c r="U308" i="45"/>
  <c r="O308" i="45"/>
  <c r="Q308" i="45" s="1"/>
  <c r="J308" i="45"/>
  <c r="I308" i="45"/>
  <c r="K308" i="45" s="1"/>
  <c r="W307" i="45"/>
  <c r="V307" i="45"/>
  <c r="U307" i="45"/>
  <c r="P307" i="45"/>
  <c r="O307" i="45"/>
  <c r="Q307" i="45" s="1"/>
  <c r="K307" i="45"/>
  <c r="J307" i="45"/>
  <c r="I307" i="45"/>
  <c r="W306" i="45"/>
  <c r="V306" i="45"/>
  <c r="U306" i="45"/>
  <c r="O306" i="45"/>
  <c r="I306" i="45"/>
  <c r="U305" i="45"/>
  <c r="W305" i="45" s="1"/>
  <c r="P305" i="45"/>
  <c r="O305" i="45"/>
  <c r="Q305" i="45" s="1"/>
  <c r="K305" i="45"/>
  <c r="J305" i="45"/>
  <c r="I305" i="45"/>
  <c r="V304" i="45"/>
  <c r="U304" i="45"/>
  <c r="W304" i="45" s="1"/>
  <c r="Q304" i="45"/>
  <c r="P304" i="45"/>
  <c r="O304" i="45"/>
  <c r="K304" i="45"/>
  <c r="J304" i="45"/>
  <c r="I304" i="45"/>
  <c r="U303" i="45"/>
  <c r="O303" i="45"/>
  <c r="I303" i="45"/>
  <c r="K303" i="45" s="1"/>
  <c r="V302" i="45"/>
  <c r="U302" i="45"/>
  <c r="W302" i="45" s="1"/>
  <c r="Q302" i="45"/>
  <c r="P302" i="45"/>
  <c r="O302" i="45"/>
  <c r="J302" i="45"/>
  <c r="I302" i="45"/>
  <c r="K302" i="45" s="1"/>
  <c r="W301" i="45"/>
  <c r="V301" i="45"/>
  <c r="U301" i="45"/>
  <c r="Q301" i="45"/>
  <c r="P301" i="45"/>
  <c r="O301" i="45"/>
  <c r="I301" i="45"/>
  <c r="U300" i="45"/>
  <c r="O300" i="45"/>
  <c r="Q300" i="45" s="1"/>
  <c r="J300" i="45"/>
  <c r="I300" i="45"/>
  <c r="K300" i="45" s="1"/>
  <c r="W299" i="45"/>
  <c r="V299" i="45"/>
  <c r="U299" i="45"/>
  <c r="P299" i="45"/>
  <c r="O299" i="45"/>
  <c r="Q299" i="45" s="1"/>
  <c r="K299" i="45"/>
  <c r="J299" i="45"/>
  <c r="I299" i="45"/>
  <c r="W298" i="45"/>
  <c r="V298" i="45"/>
  <c r="U298" i="45"/>
  <c r="O298" i="45"/>
  <c r="I298" i="45"/>
  <c r="U297" i="45"/>
  <c r="W297" i="45" s="1"/>
  <c r="P297" i="45"/>
  <c r="O297" i="45"/>
  <c r="Q297" i="45" s="1"/>
  <c r="K297" i="45"/>
  <c r="J297" i="45"/>
  <c r="I297" i="45"/>
  <c r="V296" i="45"/>
  <c r="U296" i="45"/>
  <c r="W296" i="45" s="1"/>
  <c r="Q296" i="45"/>
  <c r="P296" i="45"/>
  <c r="O296" i="45"/>
  <c r="K296" i="45"/>
  <c r="J296" i="45"/>
  <c r="I296" i="45"/>
  <c r="U295" i="45"/>
  <c r="O295" i="45"/>
  <c r="I295" i="45"/>
  <c r="K295" i="45" s="1"/>
  <c r="V294" i="45"/>
  <c r="U294" i="45"/>
  <c r="W294" i="45" s="1"/>
  <c r="Q294" i="45"/>
  <c r="P294" i="45"/>
  <c r="O294" i="45"/>
  <c r="J294" i="45"/>
  <c r="I294" i="45"/>
  <c r="K294" i="45" s="1"/>
  <c r="W293" i="45"/>
  <c r="V293" i="45"/>
  <c r="U293" i="45"/>
  <c r="Q293" i="45"/>
  <c r="P293" i="45"/>
  <c r="O293" i="45"/>
  <c r="I293" i="45"/>
  <c r="U292" i="45"/>
  <c r="O292" i="45"/>
  <c r="Q292" i="45" s="1"/>
  <c r="J292" i="45"/>
  <c r="I292" i="45"/>
  <c r="K292" i="45" s="1"/>
  <c r="W291" i="45"/>
  <c r="V291" i="45"/>
  <c r="U291" i="45"/>
  <c r="P291" i="45"/>
  <c r="O291" i="45"/>
  <c r="Q291" i="45" s="1"/>
  <c r="K291" i="45"/>
  <c r="J291" i="45"/>
  <c r="I291" i="45"/>
  <c r="W290" i="45"/>
  <c r="V290" i="45"/>
  <c r="U290" i="45"/>
  <c r="O290" i="45"/>
  <c r="I290" i="45"/>
  <c r="U289" i="45"/>
  <c r="W289" i="45" s="1"/>
  <c r="P289" i="45"/>
  <c r="O289" i="45"/>
  <c r="Q289" i="45" s="1"/>
  <c r="K289" i="45"/>
  <c r="J289" i="45"/>
  <c r="I289" i="45"/>
  <c r="V288" i="45"/>
  <c r="U288" i="45"/>
  <c r="W288" i="45" s="1"/>
  <c r="Q288" i="45"/>
  <c r="P288" i="45"/>
  <c r="O288" i="45"/>
  <c r="K288" i="45"/>
  <c r="J288" i="45"/>
  <c r="I288" i="45"/>
  <c r="U287" i="45"/>
  <c r="O287" i="45"/>
  <c r="I287" i="45"/>
  <c r="K287" i="45" s="1"/>
  <c r="V286" i="45"/>
  <c r="U286" i="45"/>
  <c r="W286" i="45" s="1"/>
  <c r="Q286" i="45"/>
  <c r="P286" i="45"/>
  <c r="O286" i="45"/>
  <c r="J286" i="45"/>
  <c r="I286" i="45"/>
  <c r="K286" i="45" s="1"/>
  <c r="W285" i="45"/>
  <c r="V285" i="45"/>
  <c r="U285" i="45"/>
  <c r="Q285" i="45"/>
  <c r="P285" i="45"/>
  <c r="O285" i="45"/>
  <c r="I285" i="45"/>
  <c r="U284" i="45"/>
  <c r="O284" i="45"/>
  <c r="Q284" i="45" s="1"/>
  <c r="J284" i="45"/>
  <c r="I284" i="45"/>
  <c r="K284" i="45" s="1"/>
  <c r="W283" i="45"/>
  <c r="V283" i="45"/>
  <c r="U283" i="45"/>
  <c r="P283" i="45"/>
  <c r="O283" i="45"/>
  <c r="Q283" i="45" s="1"/>
  <c r="K283" i="45"/>
  <c r="J283" i="45"/>
  <c r="I283" i="45"/>
  <c r="W282" i="45"/>
  <c r="V282" i="45"/>
  <c r="U282" i="45"/>
  <c r="O282" i="45"/>
  <c r="I282" i="45"/>
  <c r="U281" i="45"/>
  <c r="W281" i="45" s="1"/>
  <c r="P281" i="45"/>
  <c r="O281" i="45"/>
  <c r="Q281" i="45" s="1"/>
  <c r="K281" i="45"/>
  <c r="J281" i="45"/>
  <c r="I281" i="45"/>
  <c r="V280" i="45"/>
  <c r="U280" i="45"/>
  <c r="W280" i="45" s="1"/>
  <c r="Q280" i="45"/>
  <c r="P280" i="45"/>
  <c r="O280" i="45"/>
  <c r="K280" i="45"/>
  <c r="J280" i="45"/>
  <c r="I280" i="45"/>
  <c r="U279" i="45"/>
  <c r="O279" i="45"/>
  <c r="I279" i="45"/>
  <c r="K279" i="45" s="1"/>
  <c r="V278" i="45"/>
  <c r="U278" i="45"/>
  <c r="W278" i="45" s="1"/>
  <c r="Q278" i="45"/>
  <c r="P278" i="45"/>
  <c r="O278" i="45"/>
  <c r="J278" i="45"/>
  <c r="I278" i="45"/>
  <c r="K278" i="45" s="1"/>
  <c r="W277" i="45"/>
  <c r="V277" i="45"/>
  <c r="U277" i="45"/>
  <c r="Q277" i="45"/>
  <c r="P277" i="45"/>
  <c r="O277" i="45"/>
  <c r="I277" i="45"/>
  <c r="U276" i="45"/>
  <c r="O276" i="45"/>
  <c r="Q276" i="45" s="1"/>
  <c r="J276" i="45"/>
  <c r="I276" i="45"/>
  <c r="K276" i="45" s="1"/>
  <c r="W275" i="45"/>
  <c r="V275" i="45"/>
  <c r="U275" i="45"/>
  <c r="P275" i="45"/>
  <c r="O275" i="45"/>
  <c r="Q275" i="45" s="1"/>
  <c r="K275" i="45"/>
  <c r="J275" i="45"/>
  <c r="I275" i="45"/>
  <c r="W274" i="45"/>
  <c r="V274" i="45"/>
  <c r="U274" i="45"/>
  <c r="O274" i="45"/>
  <c r="I274" i="45"/>
  <c r="U273" i="45"/>
  <c r="W273" i="45" s="1"/>
  <c r="P273" i="45"/>
  <c r="O273" i="45"/>
  <c r="Q273" i="45" s="1"/>
  <c r="K273" i="45"/>
  <c r="J273" i="45"/>
  <c r="I273" i="45"/>
  <c r="V272" i="45"/>
  <c r="U272" i="45"/>
  <c r="W272" i="45" s="1"/>
  <c r="Q272" i="45"/>
  <c r="P272" i="45"/>
  <c r="O272" i="45"/>
  <c r="K272" i="45"/>
  <c r="J272" i="45"/>
  <c r="I272" i="45"/>
  <c r="U271" i="45"/>
  <c r="O271" i="45"/>
  <c r="I271" i="45"/>
  <c r="K271" i="45" s="1"/>
  <c r="V270" i="45"/>
  <c r="U270" i="45"/>
  <c r="W270" i="45" s="1"/>
  <c r="Q270" i="45"/>
  <c r="P270" i="45"/>
  <c r="O270" i="45"/>
  <c r="J270" i="45"/>
  <c r="I270" i="45"/>
  <c r="K270" i="45" s="1"/>
  <c r="W269" i="45"/>
  <c r="V269" i="45"/>
  <c r="U269" i="45"/>
  <c r="Q269" i="45"/>
  <c r="P269" i="45"/>
  <c r="O269" i="45"/>
  <c r="I269" i="45"/>
  <c r="U268" i="45"/>
  <c r="O268" i="45"/>
  <c r="Q268" i="45" s="1"/>
  <c r="J268" i="45"/>
  <c r="I268" i="45"/>
  <c r="K268" i="45" s="1"/>
  <c r="W267" i="45"/>
  <c r="V267" i="45"/>
  <c r="U267" i="45"/>
  <c r="P267" i="45"/>
  <c r="O267" i="45"/>
  <c r="Q267" i="45" s="1"/>
  <c r="K267" i="45"/>
  <c r="J267" i="45"/>
  <c r="I267" i="45"/>
  <c r="W266" i="45"/>
  <c r="V266" i="45"/>
  <c r="U266" i="45"/>
  <c r="O266" i="45"/>
  <c r="I266" i="45"/>
  <c r="U265" i="45"/>
  <c r="W265" i="45" s="1"/>
  <c r="P265" i="45"/>
  <c r="O265" i="45"/>
  <c r="Q265" i="45" s="1"/>
  <c r="K265" i="45"/>
  <c r="J265" i="45"/>
  <c r="I265" i="45"/>
  <c r="V264" i="45"/>
  <c r="U264" i="45"/>
  <c r="W264" i="45" s="1"/>
  <c r="Q264" i="45"/>
  <c r="P264" i="45"/>
  <c r="O264" i="45"/>
  <c r="K264" i="45"/>
  <c r="J264" i="45"/>
  <c r="I264" i="45"/>
  <c r="U263" i="45"/>
  <c r="O263" i="45"/>
  <c r="I263" i="45"/>
  <c r="K263" i="45" s="1"/>
  <c r="V262" i="45"/>
  <c r="U262" i="45"/>
  <c r="W262" i="45" s="1"/>
  <c r="Q262" i="45"/>
  <c r="P262" i="45"/>
  <c r="O262" i="45"/>
  <c r="J262" i="45"/>
  <c r="I262" i="45"/>
  <c r="K262" i="45" s="1"/>
  <c r="W261" i="45"/>
  <c r="V261" i="45"/>
  <c r="U261" i="45"/>
  <c r="Q261" i="45"/>
  <c r="P261" i="45"/>
  <c r="O261" i="45"/>
  <c r="I261" i="45"/>
  <c r="U260" i="45"/>
  <c r="O260" i="45"/>
  <c r="Q260" i="45" s="1"/>
  <c r="J260" i="45"/>
  <c r="I260" i="45"/>
  <c r="K260" i="45" s="1"/>
  <c r="W259" i="45"/>
  <c r="V259" i="45"/>
  <c r="U259" i="45"/>
  <c r="P259" i="45"/>
  <c r="O259" i="45"/>
  <c r="Q259" i="45" s="1"/>
  <c r="K259" i="45"/>
  <c r="J259" i="45"/>
  <c r="I259" i="45"/>
  <c r="W258" i="45"/>
  <c r="V258" i="45"/>
  <c r="U258" i="45"/>
  <c r="O258" i="45"/>
  <c r="I258" i="45"/>
  <c r="U257" i="45"/>
  <c r="W257" i="45" s="1"/>
  <c r="P257" i="45"/>
  <c r="O257" i="45"/>
  <c r="Q257" i="45" s="1"/>
  <c r="K257" i="45"/>
  <c r="J257" i="45"/>
  <c r="I257" i="45"/>
  <c r="V256" i="45"/>
  <c r="U256" i="45"/>
  <c r="W256" i="45" s="1"/>
  <c r="Q256" i="45"/>
  <c r="P256" i="45"/>
  <c r="O256" i="45"/>
  <c r="K256" i="45"/>
  <c r="J256" i="45"/>
  <c r="I256" i="45"/>
  <c r="U255" i="45"/>
  <c r="O255" i="45"/>
  <c r="I255" i="45"/>
  <c r="K255" i="45" s="1"/>
  <c r="V254" i="45"/>
  <c r="U254" i="45"/>
  <c r="W254" i="45" s="1"/>
  <c r="Q254" i="45"/>
  <c r="P254" i="45"/>
  <c r="O254" i="45"/>
  <c r="J254" i="45"/>
  <c r="I254" i="45"/>
  <c r="K254" i="45" s="1"/>
  <c r="W253" i="45"/>
  <c r="V253" i="45"/>
  <c r="U253" i="45"/>
  <c r="Q253" i="45"/>
  <c r="P253" i="45"/>
  <c r="O253" i="45"/>
  <c r="I253" i="45"/>
  <c r="U252" i="45"/>
  <c r="O252" i="45"/>
  <c r="Q252" i="45" s="1"/>
  <c r="J252" i="45"/>
  <c r="I252" i="45"/>
  <c r="K252" i="45" s="1"/>
  <c r="W251" i="45"/>
  <c r="V251" i="45"/>
  <c r="U251" i="45"/>
  <c r="P251" i="45"/>
  <c r="O251" i="45"/>
  <c r="Q251" i="45" s="1"/>
  <c r="K251" i="45"/>
  <c r="J251" i="45"/>
  <c r="I251" i="45"/>
  <c r="W250" i="45"/>
  <c r="V250" i="45"/>
  <c r="U250" i="45"/>
  <c r="O250" i="45"/>
  <c r="I250" i="45"/>
  <c r="U249" i="45"/>
  <c r="W249" i="45" s="1"/>
  <c r="P249" i="45"/>
  <c r="O249" i="45"/>
  <c r="Q249" i="45" s="1"/>
  <c r="K249" i="45"/>
  <c r="J249" i="45"/>
  <c r="I249" i="45"/>
  <c r="V248" i="45"/>
  <c r="U248" i="45"/>
  <c r="W248" i="45" s="1"/>
  <c r="Q248" i="45"/>
  <c r="P248" i="45"/>
  <c r="O248" i="45"/>
  <c r="K248" i="45"/>
  <c r="J248" i="45"/>
  <c r="I248" i="45"/>
  <c r="U247" i="45"/>
  <c r="O247" i="45"/>
  <c r="I247" i="45"/>
  <c r="K247" i="45" s="1"/>
  <c r="V246" i="45"/>
  <c r="U246" i="45"/>
  <c r="W246" i="45" s="1"/>
  <c r="Q246" i="45"/>
  <c r="P246" i="45"/>
  <c r="O246" i="45"/>
  <c r="J246" i="45"/>
  <c r="I246" i="45"/>
  <c r="K246" i="45" s="1"/>
  <c r="W245" i="45"/>
  <c r="V245" i="45"/>
  <c r="U245" i="45"/>
  <c r="Q245" i="45"/>
  <c r="P245" i="45"/>
  <c r="O245" i="45"/>
  <c r="I245" i="45"/>
  <c r="U244" i="45"/>
  <c r="O244" i="45"/>
  <c r="Q244" i="45" s="1"/>
  <c r="J244" i="45"/>
  <c r="I244" i="45"/>
  <c r="K244" i="45" s="1"/>
  <c r="W243" i="45"/>
  <c r="V243" i="45"/>
  <c r="U243" i="45"/>
  <c r="P243" i="45"/>
  <c r="O243" i="45"/>
  <c r="Q243" i="45" s="1"/>
  <c r="K243" i="45"/>
  <c r="J243" i="45"/>
  <c r="I243" i="45"/>
  <c r="W242" i="45"/>
  <c r="V242" i="45"/>
  <c r="U242" i="45"/>
  <c r="O242" i="45"/>
  <c r="I242" i="45"/>
  <c r="U241" i="45"/>
  <c r="W241" i="45" s="1"/>
  <c r="P241" i="45"/>
  <c r="O241" i="45"/>
  <c r="Q241" i="45" s="1"/>
  <c r="K241" i="45"/>
  <c r="J241" i="45"/>
  <c r="I241" i="45"/>
  <c r="V240" i="45"/>
  <c r="U240" i="45"/>
  <c r="W240" i="45" s="1"/>
  <c r="Q240" i="45"/>
  <c r="P240" i="45"/>
  <c r="O240" i="45"/>
  <c r="K240" i="45"/>
  <c r="J240" i="45"/>
  <c r="I240" i="45"/>
  <c r="U239" i="45"/>
  <c r="O239" i="45"/>
  <c r="I239" i="45"/>
  <c r="K239" i="45" s="1"/>
  <c r="V238" i="45"/>
  <c r="U238" i="45"/>
  <c r="W238" i="45" s="1"/>
  <c r="Q238" i="45"/>
  <c r="P238" i="45"/>
  <c r="O238" i="45"/>
  <c r="J238" i="45"/>
  <c r="I238" i="45"/>
  <c r="K238" i="45" s="1"/>
  <c r="W237" i="45"/>
  <c r="V237" i="45"/>
  <c r="U237" i="45"/>
  <c r="Q237" i="45"/>
  <c r="P237" i="45"/>
  <c r="O237" i="45"/>
  <c r="I237" i="45"/>
  <c r="U236" i="45"/>
  <c r="O236" i="45"/>
  <c r="Q236" i="45" s="1"/>
  <c r="J236" i="45"/>
  <c r="I236" i="45"/>
  <c r="K236" i="45" s="1"/>
  <c r="W235" i="45"/>
  <c r="V235" i="45"/>
  <c r="U235" i="45"/>
  <c r="P235" i="45"/>
  <c r="O235" i="45"/>
  <c r="Q235" i="45" s="1"/>
  <c r="K235" i="45"/>
  <c r="J235" i="45"/>
  <c r="I235" i="45"/>
  <c r="W234" i="45"/>
  <c r="V234" i="45"/>
  <c r="U234" i="45"/>
  <c r="O234" i="45"/>
  <c r="I234" i="45"/>
  <c r="U233" i="45"/>
  <c r="W233" i="45" s="1"/>
  <c r="P233" i="45"/>
  <c r="O233" i="45"/>
  <c r="Q233" i="45" s="1"/>
  <c r="K233" i="45"/>
  <c r="J233" i="45"/>
  <c r="I233" i="45"/>
  <c r="V232" i="45"/>
  <c r="U232" i="45"/>
  <c r="W232" i="45" s="1"/>
  <c r="Q232" i="45"/>
  <c r="P232" i="45"/>
  <c r="O232" i="45"/>
  <c r="K232" i="45"/>
  <c r="J232" i="45"/>
  <c r="I232" i="45"/>
  <c r="U231" i="45"/>
  <c r="O231" i="45"/>
  <c r="I231" i="45"/>
  <c r="K231" i="45" s="1"/>
  <c r="V230" i="45"/>
  <c r="U230" i="45"/>
  <c r="W230" i="45" s="1"/>
  <c r="Q230" i="45"/>
  <c r="P230" i="45"/>
  <c r="O230" i="45"/>
  <c r="J230" i="45"/>
  <c r="I230" i="45"/>
  <c r="K230" i="45" s="1"/>
  <c r="W229" i="45"/>
  <c r="V229" i="45"/>
  <c r="U229" i="45"/>
  <c r="Q229" i="45"/>
  <c r="P229" i="45"/>
  <c r="O229" i="45"/>
  <c r="I229" i="45"/>
  <c r="U228" i="45"/>
  <c r="O228" i="45"/>
  <c r="Q228" i="45" s="1"/>
  <c r="J228" i="45"/>
  <c r="I228" i="45"/>
  <c r="K228" i="45" s="1"/>
  <c r="W227" i="45"/>
  <c r="V227" i="45"/>
  <c r="U227" i="45"/>
  <c r="P227" i="45"/>
  <c r="O227" i="45"/>
  <c r="Q227" i="45" s="1"/>
  <c r="K227" i="45"/>
  <c r="J227" i="45"/>
  <c r="I227" i="45"/>
  <c r="W226" i="45"/>
  <c r="V226" i="45"/>
  <c r="U226" i="45"/>
  <c r="O226" i="45"/>
  <c r="I226" i="45"/>
  <c r="U225" i="45"/>
  <c r="W225" i="45" s="1"/>
  <c r="P225" i="45"/>
  <c r="O225" i="45"/>
  <c r="Q225" i="45" s="1"/>
  <c r="K225" i="45"/>
  <c r="J225" i="45"/>
  <c r="I225" i="45"/>
  <c r="V224" i="45"/>
  <c r="U224" i="45"/>
  <c r="W224" i="45" s="1"/>
  <c r="Q224" i="45"/>
  <c r="P224" i="45"/>
  <c r="O224" i="45"/>
  <c r="K224" i="45"/>
  <c r="J224" i="45"/>
  <c r="I224" i="45"/>
  <c r="U223" i="45"/>
  <c r="O223" i="45"/>
  <c r="I223" i="45"/>
  <c r="K223" i="45" s="1"/>
  <c r="V222" i="45"/>
  <c r="U222" i="45"/>
  <c r="W222" i="45" s="1"/>
  <c r="Q222" i="45"/>
  <c r="P222" i="45"/>
  <c r="O222" i="45"/>
  <c r="J222" i="45"/>
  <c r="I222" i="45"/>
  <c r="K222" i="45" s="1"/>
  <c r="W221" i="45"/>
  <c r="V221" i="45"/>
  <c r="U221" i="45"/>
  <c r="Q221" i="45"/>
  <c r="P221" i="45"/>
  <c r="O221" i="45"/>
  <c r="I221" i="45"/>
  <c r="U220" i="45"/>
  <c r="O220" i="45"/>
  <c r="Q220" i="45" s="1"/>
  <c r="J220" i="45"/>
  <c r="I220" i="45"/>
  <c r="K220" i="45" s="1"/>
  <c r="W219" i="45"/>
  <c r="V219" i="45"/>
  <c r="U219" i="45"/>
  <c r="P219" i="45"/>
  <c r="O219" i="45"/>
  <c r="Q219" i="45" s="1"/>
  <c r="K219" i="45"/>
  <c r="J219" i="45"/>
  <c r="I219" i="45"/>
  <c r="W218" i="45"/>
  <c r="V218" i="45"/>
  <c r="U218" i="45"/>
  <c r="O218" i="45"/>
  <c r="I218" i="45"/>
  <c r="U217" i="45"/>
  <c r="W217" i="45" s="1"/>
  <c r="P217" i="45"/>
  <c r="O217" i="45"/>
  <c r="Q217" i="45" s="1"/>
  <c r="K217" i="45"/>
  <c r="J217" i="45"/>
  <c r="I217" i="45"/>
  <c r="V216" i="45"/>
  <c r="U216" i="45"/>
  <c r="W216" i="45" s="1"/>
  <c r="Q216" i="45"/>
  <c r="P216" i="45"/>
  <c r="O216" i="45"/>
  <c r="K216" i="45"/>
  <c r="J216" i="45"/>
  <c r="I216" i="45"/>
  <c r="U215" i="45"/>
  <c r="O215" i="45"/>
  <c r="I215" i="45"/>
  <c r="K215" i="45" s="1"/>
  <c r="V214" i="45"/>
  <c r="U214" i="45"/>
  <c r="W214" i="45" s="1"/>
  <c r="Q214" i="45"/>
  <c r="P214" i="45"/>
  <c r="O214" i="45"/>
  <c r="J214" i="45"/>
  <c r="I214" i="45"/>
  <c r="K214" i="45" s="1"/>
  <c r="W213" i="45"/>
  <c r="V213" i="45"/>
  <c r="U213" i="45"/>
  <c r="Q213" i="45"/>
  <c r="P213" i="45"/>
  <c r="O213" i="45"/>
  <c r="I213" i="45"/>
  <c r="U212" i="45"/>
  <c r="O212" i="45"/>
  <c r="Q212" i="45" s="1"/>
  <c r="J212" i="45"/>
  <c r="I212" i="45"/>
  <c r="K212" i="45" s="1"/>
  <c r="W211" i="45"/>
  <c r="V211" i="45"/>
  <c r="U211" i="45"/>
  <c r="P211" i="45"/>
  <c r="O211" i="45"/>
  <c r="Q211" i="45" s="1"/>
  <c r="K211" i="45"/>
  <c r="J211" i="45"/>
  <c r="I211" i="45"/>
  <c r="W210" i="45"/>
  <c r="V210" i="45"/>
  <c r="U210" i="45"/>
  <c r="O210" i="45"/>
  <c r="I210" i="45"/>
  <c r="U209" i="45"/>
  <c r="W209" i="45" s="1"/>
  <c r="P209" i="45"/>
  <c r="O209" i="45"/>
  <c r="Q209" i="45" s="1"/>
  <c r="K209" i="45"/>
  <c r="J209" i="45"/>
  <c r="I209" i="45"/>
  <c r="V208" i="45"/>
  <c r="U208" i="45"/>
  <c r="W208" i="45" s="1"/>
  <c r="Q208" i="45"/>
  <c r="P208" i="45"/>
  <c r="O208" i="45"/>
  <c r="K208" i="45"/>
  <c r="J208" i="45"/>
  <c r="I208" i="45"/>
  <c r="U207" i="45"/>
  <c r="O207" i="45"/>
  <c r="I207" i="45"/>
  <c r="K207" i="45" s="1"/>
  <c r="V206" i="45"/>
  <c r="U206" i="45"/>
  <c r="W206" i="45" s="1"/>
  <c r="Q206" i="45"/>
  <c r="P206" i="45"/>
  <c r="O206" i="45"/>
  <c r="J206" i="45"/>
  <c r="I206" i="45"/>
  <c r="K206" i="45" s="1"/>
  <c r="W205" i="45"/>
  <c r="V205" i="45"/>
  <c r="U205" i="45"/>
  <c r="Q205" i="45"/>
  <c r="P205" i="45"/>
  <c r="O205" i="45"/>
  <c r="I205" i="45"/>
  <c r="U204" i="45"/>
  <c r="O204" i="45"/>
  <c r="Q204" i="45" s="1"/>
  <c r="J204" i="45"/>
  <c r="I204" i="45"/>
  <c r="K204" i="45" s="1"/>
  <c r="W203" i="45"/>
  <c r="V203" i="45"/>
  <c r="U203" i="45"/>
  <c r="P203" i="45"/>
  <c r="O203" i="45"/>
  <c r="Q203" i="45" s="1"/>
  <c r="K203" i="45"/>
  <c r="J203" i="45"/>
  <c r="I203" i="45"/>
  <c r="W202" i="45"/>
  <c r="V202" i="45"/>
  <c r="U202" i="45"/>
  <c r="O202" i="45"/>
  <c r="I202" i="45"/>
  <c r="U201" i="45"/>
  <c r="W201" i="45" s="1"/>
  <c r="P201" i="45"/>
  <c r="O201" i="45"/>
  <c r="Q201" i="45" s="1"/>
  <c r="K201" i="45"/>
  <c r="J201" i="45"/>
  <c r="I201" i="45"/>
  <c r="V200" i="45"/>
  <c r="U200" i="45"/>
  <c r="W200" i="45" s="1"/>
  <c r="Q200" i="45"/>
  <c r="P200" i="45"/>
  <c r="O200" i="45"/>
  <c r="K200" i="45"/>
  <c r="J200" i="45"/>
  <c r="I200" i="45"/>
  <c r="U199" i="45"/>
  <c r="O199" i="45"/>
  <c r="I199" i="45"/>
  <c r="K199" i="45" s="1"/>
  <c r="V198" i="45"/>
  <c r="U198" i="45"/>
  <c r="W198" i="45" s="1"/>
  <c r="Q198" i="45"/>
  <c r="P198" i="45"/>
  <c r="O198" i="45"/>
  <c r="J198" i="45"/>
  <c r="I198" i="45"/>
  <c r="K198" i="45" s="1"/>
  <c r="W197" i="45"/>
  <c r="V197" i="45"/>
  <c r="U197" i="45"/>
  <c r="Q197" i="45"/>
  <c r="P197" i="45"/>
  <c r="O197" i="45"/>
  <c r="I197" i="45"/>
  <c r="U196" i="45"/>
  <c r="O196" i="45"/>
  <c r="Q196" i="45" s="1"/>
  <c r="J196" i="45"/>
  <c r="I196" i="45"/>
  <c r="K196" i="45" s="1"/>
  <c r="W195" i="45"/>
  <c r="V195" i="45"/>
  <c r="U195" i="45"/>
  <c r="P195" i="45"/>
  <c r="O195" i="45"/>
  <c r="Q195" i="45" s="1"/>
  <c r="K195" i="45"/>
  <c r="J195" i="45"/>
  <c r="I195" i="45"/>
  <c r="W194" i="45"/>
  <c r="V194" i="45"/>
  <c r="U194" i="45"/>
  <c r="O194" i="45"/>
  <c r="I194" i="45"/>
  <c r="U193" i="45"/>
  <c r="W193" i="45" s="1"/>
  <c r="P193" i="45"/>
  <c r="O193" i="45"/>
  <c r="Q193" i="45" s="1"/>
  <c r="K193" i="45"/>
  <c r="J193" i="45"/>
  <c r="I193" i="45"/>
  <c r="V192" i="45"/>
  <c r="U192" i="45"/>
  <c r="W192" i="45" s="1"/>
  <c r="Q192" i="45"/>
  <c r="P192" i="45"/>
  <c r="O192" i="45"/>
  <c r="K192" i="45"/>
  <c r="J192" i="45"/>
  <c r="I192" i="45"/>
  <c r="U191" i="45"/>
  <c r="O191" i="45"/>
  <c r="I191" i="45"/>
  <c r="K191" i="45" s="1"/>
  <c r="V190" i="45"/>
  <c r="U190" i="45"/>
  <c r="W190" i="45" s="1"/>
  <c r="Q190" i="45"/>
  <c r="P190" i="45"/>
  <c r="O190" i="45"/>
  <c r="J190" i="45"/>
  <c r="I190" i="45"/>
  <c r="K190" i="45" s="1"/>
  <c r="W189" i="45"/>
  <c r="V189" i="45"/>
  <c r="U189" i="45"/>
  <c r="Q189" i="45"/>
  <c r="P189" i="45"/>
  <c r="O189" i="45"/>
  <c r="I189" i="45"/>
  <c r="U188" i="45"/>
  <c r="O188" i="45"/>
  <c r="Q188" i="45" s="1"/>
  <c r="J188" i="45"/>
  <c r="I188" i="45"/>
  <c r="K188" i="45" s="1"/>
  <c r="W187" i="45"/>
  <c r="V187" i="45"/>
  <c r="U187" i="45"/>
  <c r="P187" i="45"/>
  <c r="O187" i="45"/>
  <c r="Q187" i="45" s="1"/>
  <c r="K187" i="45"/>
  <c r="J187" i="45"/>
  <c r="I187" i="45"/>
  <c r="W186" i="45"/>
  <c r="V186" i="45"/>
  <c r="U186" i="45"/>
  <c r="O186" i="45"/>
  <c r="I186" i="45"/>
  <c r="U185" i="45"/>
  <c r="W185" i="45" s="1"/>
  <c r="P185" i="45"/>
  <c r="O185" i="45"/>
  <c r="Q185" i="45" s="1"/>
  <c r="K185" i="45"/>
  <c r="J185" i="45"/>
  <c r="I185" i="45"/>
  <c r="V184" i="45"/>
  <c r="U184" i="45"/>
  <c r="W184" i="45" s="1"/>
  <c r="Q184" i="45"/>
  <c r="P184" i="45"/>
  <c r="O184" i="45"/>
  <c r="K184" i="45"/>
  <c r="J184" i="45"/>
  <c r="I184" i="45"/>
  <c r="U183" i="45"/>
  <c r="O183" i="45"/>
  <c r="I183" i="45"/>
  <c r="K183" i="45" s="1"/>
  <c r="V182" i="45"/>
  <c r="U182" i="45"/>
  <c r="W182" i="45" s="1"/>
  <c r="Q182" i="45"/>
  <c r="P182" i="45"/>
  <c r="O182" i="45"/>
  <c r="J182" i="45"/>
  <c r="I182" i="45"/>
  <c r="K182" i="45" s="1"/>
  <c r="W181" i="45"/>
  <c r="V181" i="45"/>
  <c r="U181" i="45"/>
  <c r="Q181" i="45"/>
  <c r="P181" i="45"/>
  <c r="O181" i="45"/>
  <c r="I181" i="45"/>
  <c r="U180" i="45"/>
  <c r="O180" i="45"/>
  <c r="Q180" i="45" s="1"/>
  <c r="J180" i="45"/>
  <c r="I180" i="45"/>
  <c r="K180" i="45" s="1"/>
  <c r="W179" i="45"/>
  <c r="V179" i="45"/>
  <c r="U179" i="45"/>
  <c r="P179" i="45"/>
  <c r="O179" i="45"/>
  <c r="Q179" i="45" s="1"/>
  <c r="K179" i="45"/>
  <c r="J179" i="45"/>
  <c r="I179" i="45"/>
  <c r="W178" i="45"/>
  <c r="V178" i="45"/>
  <c r="U178" i="45"/>
  <c r="O178" i="45"/>
  <c r="I178" i="45"/>
  <c r="U177" i="45"/>
  <c r="W177" i="45" s="1"/>
  <c r="P177" i="45"/>
  <c r="O177" i="45"/>
  <c r="Q177" i="45" s="1"/>
  <c r="K177" i="45"/>
  <c r="J177" i="45"/>
  <c r="I177" i="45"/>
  <c r="V176" i="45"/>
  <c r="U176" i="45"/>
  <c r="W176" i="45" s="1"/>
  <c r="Q176" i="45"/>
  <c r="P176" i="45"/>
  <c r="O176" i="45"/>
  <c r="K176" i="45"/>
  <c r="J176" i="45"/>
  <c r="I176" i="45"/>
  <c r="U175" i="45"/>
  <c r="O175" i="45"/>
  <c r="I175" i="45"/>
  <c r="K175" i="45" s="1"/>
  <c r="V174" i="45"/>
  <c r="U174" i="45"/>
  <c r="W174" i="45" s="1"/>
  <c r="Q174" i="45"/>
  <c r="P174" i="45"/>
  <c r="O174" i="45"/>
  <c r="J174" i="45"/>
  <c r="I174" i="45"/>
  <c r="K174" i="45" s="1"/>
  <c r="W173" i="45"/>
  <c r="V173" i="45"/>
  <c r="U173" i="45"/>
  <c r="Q173" i="45"/>
  <c r="P173" i="45"/>
  <c r="O173" i="45"/>
  <c r="I173" i="45"/>
  <c r="U172" i="45"/>
  <c r="O172" i="45"/>
  <c r="Q172" i="45" s="1"/>
  <c r="J172" i="45"/>
  <c r="I172" i="45"/>
  <c r="K172" i="45" s="1"/>
  <c r="W171" i="45"/>
  <c r="V171" i="45"/>
  <c r="U171" i="45"/>
  <c r="P171" i="45"/>
  <c r="O171" i="45"/>
  <c r="Q171" i="45" s="1"/>
  <c r="K171" i="45"/>
  <c r="J171" i="45"/>
  <c r="I171" i="45"/>
  <c r="W170" i="45"/>
  <c r="V170" i="45"/>
  <c r="U170" i="45"/>
  <c r="O170" i="45"/>
  <c r="I170" i="45"/>
  <c r="U169" i="45"/>
  <c r="W169" i="45" s="1"/>
  <c r="P169" i="45"/>
  <c r="O169" i="45"/>
  <c r="Q169" i="45" s="1"/>
  <c r="K169" i="45"/>
  <c r="J169" i="45"/>
  <c r="I169" i="45"/>
  <c r="V168" i="45"/>
  <c r="U168" i="45"/>
  <c r="W168" i="45" s="1"/>
  <c r="Q168" i="45"/>
  <c r="P168" i="45"/>
  <c r="O168" i="45"/>
  <c r="K168" i="45"/>
  <c r="J168" i="45"/>
  <c r="I168" i="45"/>
  <c r="U167" i="45"/>
  <c r="O167" i="45"/>
  <c r="I167" i="45"/>
  <c r="K167" i="45" s="1"/>
  <c r="V166" i="45"/>
  <c r="U166" i="45"/>
  <c r="W166" i="45" s="1"/>
  <c r="Q166" i="45"/>
  <c r="P166" i="45"/>
  <c r="O166" i="45"/>
  <c r="J166" i="45"/>
  <c r="I166" i="45"/>
  <c r="K166" i="45" s="1"/>
  <c r="W165" i="45"/>
  <c r="V165" i="45"/>
  <c r="U165" i="45"/>
  <c r="Q165" i="45"/>
  <c r="P165" i="45"/>
  <c r="O165" i="45"/>
  <c r="I165" i="45"/>
  <c r="U164" i="45"/>
  <c r="O164" i="45"/>
  <c r="Q164" i="45" s="1"/>
  <c r="J164" i="45"/>
  <c r="I164" i="45"/>
  <c r="K164" i="45" s="1"/>
  <c r="W163" i="45"/>
  <c r="V163" i="45"/>
  <c r="U163" i="45"/>
  <c r="P163" i="45"/>
  <c r="O163" i="45"/>
  <c r="Q163" i="45" s="1"/>
  <c r="K163" i="45"/>
  <c r="J163" i="45"/>
  <c r="I163" i="45"/>
  <c r="W162" i="45"/>
  <c r="V162" i="45"/>
  <c r="U162" i="45"/>
  <c r="O162" i="45"/>
  <c r="I162" i="45"/>
  <c r="U161" i="45"/>
  <c r="W161" i="45" s="1"/>
  <c r="P161" i="45"/>
  <c r="O161" i="45"/>
  <c r="Q161" i="45" s="1"/>
  <c r="K161" i="45"/>
  <c r="J161" i="45"/>
  <c r="I161" i="45"/>
  <c r="V160" i="45"/>
  <c r="U160" i="45"/>
  <c r="W160" i="45" s="1"/>
  <c r="Q160" i="45"/>
  <c r="P160" i="45"/>
  <c r="O160" i="45"/>
  <c r="K160" i="45"/>
  <c r="J160" i="45"/>
  <c r="I160" i="45"/>
  <c r="U159" i="45"/>
  <c r="O159" i="45"/>
  <c r="I159" i="45"/>
  <c r="K159" i="45" s="1"/>
  <c r="V158" i="45"/>
  <c r="U158" i="45"/>
  <c r="W158" i="45" s="1"/>
  <c r="Q158" i="45"/>
  <c r="P158" i="45"/>
  <c r="O158" i="45"/>
  <c r="J158" i="45"/>
  <c r="I158" i="45"/>
  <c r="K158" i="45" s="1"/>
  <c r="W157" i="45"/>
  <c r="V157" i="45"/>
  <c r="U157" i="45"/>
  <c r="Q157" i="45"/>
  <c r="P157" i="45"/>
  <c r="O157" i="45"/>
  <c r="I157" i="45"/>
  <c r="U156" i="45"/>
  <c r="O156" i="45"/>
  <c r="Q156" i="45" s="1"/>
  <c r="J156" i="45"/>
  <c r="I156" i="45"/>
  <c r="K156" i="45" s="1"/>
  <c r="W155" i="45"/>
  <c r="V155" i="45"/>
  <c r="U155" i="45"/>
  <c r="P155" i="45"/>
  <c r="O155" i="45"/>
  <c r="Q155" i="45" s="1"/>
  <c r="K155" i="45"/>
  <c r="J155" i="45"/>
  <c r="I155" i="45"/>
  <c r="W154" i="45"/>
  <c r="V154" i="45"/>
  <c r="U154" i="45"/>
  <c r="O154" i="45"/>
  <c r="I154" i="45"/>
  <c r="U153" i="45"/>
  <c r="W153" i="45" s="1"/>
  <c r="P153" i="45"/>
  <c r="O153" i="45"/>
  <c r="Q153" i="45" s="1"/>
  <c r="K153" i="45"/>
  <c r="J153" i="45"/>
  <c r="I153" i="45"/>
  <c r="V152" i="45"/>
  <c r="U152" i="45"/>
  <c r="W152" i="45" s="1"/>
  <c r="Q152" i="45"/>
  <c r="P152" i="45"/>
  <c r="O152" i="45"/>
  <c r="K152" i="45"/>
  <c r="J152" i="45"/>
  <c r="I152" i="45"/>
  <c r="U151" i="45"/>
  <c r="O151" i="45"/>
  <c r="I151" i="45"/>
  <c r="K151" i="45" s="1"/>
  <c r="V150" i="45"/>
  <c r="U150" i="45"/>
  <c r="W150" i="45" s="1"/>
  <c r="Q150" i="45"/>
  <c r="P150" i="45"/>
  <c r="O150" i="45"/>
  <c r="J150" i="45"/>
  <c r="I150" i="45"/>
  <c r="K150" i="45" s="1"/>
  <c r="W149" i="45"/>
  <c r="V149" i="45"/>
  <c r="U149" i="45"/>
  <c r="Q149" i="45"/>
  <c r="P149" i="45"/>
  <c r="O149" i="45"/>
  <c r="I149" i="45"/>
  <c r="U148" i="45"/>
  <c r="O148" i="45"/>
  <c r="Q148" i="45" s="1"/>
  <c r="J148" i="45"/>
  <c r="I148" i="45"/>
  <c r="K148" i="45" s="1"/>
  <c r="W147" i="45"/>
  <c r="V147" i="45"/>
  <c r="U147" i="45"/>
  <c r="P147" i="45"/>
  <c r="O147" i="45"/>
  <c r="Q147" i="45" s="1"/>
  <c r="K147" i="45"/>
  <c r="J147" i="45"/>
  <c r="I147" i="45"/>
  <c r="W146" i="45"/>
  <c r="V146" i="45"/>
  <c r="U146" i="45"/>
  <c r="O146" i="45"/>
  <c r="I146" i="45"/>
  <c r="U145" i="45"/>
  <c r="W145" i="45" s="1"/>
  <c r="P145" i="45"/>
  <c r="O145" i="45"/>
  <c r="Q145" i="45" s="1"/>
  <c r="K145" i="45"/>
  <c r="J145" i="45"/>
  <c r="I145" i="45"/>
  <c r="V144" i="45"/>
  <c r="U144" i="45"/>
  <c r="W144" i="45" s="1"/>
  <c r="Q144" i="45"/>
  <c r="P144" i="45"/>
  <c r="O144" i="45"/>
  <c r="K144" i="45"/>
  <c r="J144" i="45"/>
  <c r="I144" i="45"/>
  <c r="U143" i="45"/>
  <c r="O143" i="45"/>
  <c r="I143" i="45"/>
  <c r="K143" i="45" s="1"/>
  <c r="V142" i="45"/>
  <c r="U142" i="45"/>
  <c r="W142" i="45" s="1"/>
  <c r="Q142" i="45"/>
  <c r="P142" i="45"/>
  <c r="O142" i="45"/>
  <c r="J142" i="45"/>
  <c r="I142" i="45"/>
  <c r="K142" i="45" s="1"/>
  <c r="W141" i="45"/>
  <c r="V141" i="45"/>
  <c r="U141" i="45"/>
  <c r="Q141" i="45"/>
  <c r="P141" i="45"/>
  <c r="O141" i="45"/>
  <c r="I141" i="45"/>
  <c r="U140" i="45"/>
  <c r="O140" i="45"/>
  <c r="Q140" i="45" s="1"/>
  <c r="J140" i="45"/>
  <c r="I140" i="45"/>
  <c r="K140" i="45" s="1"/>
  <c r="W139" i="45"/>
  <c r="V139" i="45"/>
  <c r="U139" i="45"/>
  <c r="P139" i="45"/>
  <c r="O139" i="45"/>
  <c r="Q139" i="45" s="1"/>
  <c r="K139" i="45"/>
  <c r="J139" i="45"/>
  <c r="I139" i="45"/>
  <c r="W138" i="45"/>
  <c r="V138" i="45"/>
  <c r="U138" i="45"/>
  <c r="O138" i="45"/>
  <c r="I138" i="45"/>
  <c r="U137" i="45"/>
  <c r="W137" i="45" s="1"/>
  <c r="P137" i="45"/>
  <c r="O137" i="45"/>
  <c r="Q137" i="45" s="1"/>
  <c r="K137" i="45"/>
  <c r="J137" i="45"/>
  <c r="I137" i="45"/>
  <c r="V136" i="45"/>
  <c r="U136" i="45"/>
  <c r="W136" i="45" s="1"/>
  <c r="Q136" i="45"/>
  <c r="P136" i="45"/>
  <c r="O136" i="45"/>
  <c r="K136" i="45"/>
  <c r="J136" i="45"/>
  <c r="I136" i="45"/>
  <c r="U135" i="45"/>
  <c r="O135" i="45"/>
  <c r="I135" i="45"/>
  <c r="K135" i="45" s="1"/>
  <c r="V134" i="45"/>
  <c r="U134" i="45"/>
  <c r="W134" i="45" s="1"/>
  <c r="Q134" i="45"/>
  <c r="P134" i="45"/>
  <c r="O134" i="45"/>
  <c r="J134" i="45"/>
  <c r="I134" i="45"/>
  <c r="K134" i="45" s="1"/>
  <c r="W133" i="45"/>
  <c r="V133" i="45"/>
  <c r="U133" i="45"/>
  <c r="Q133" i="45"/>
  <c r="P133" i="45"/>
  <c r="O133" i="45"/>
  <c r="I133" i="45"/>
  <c r="U132" i="45"/>
  <c r="O132" i="45"/>
  <c r="Q132" i="45" s="1"/>
  <c r="J132" i="45"/>
  <c r="I132" i="45"/>
  <c r="K132" i="45" s="1"/>
  <c r="W131" i="45"/>
  <c r="V131" i="45"/>
  <c r="U131" i="45"/>
  <c r="P131" i="45"/>
  <c r="O131" i="45"/>
  <c r="Q131" i="45" s="1"/>
  <c r="K131" i="45"/>
  <c r="I131" i="45"/>
  <c r="J131" i="45" s="1"/>
  <c r="W130" i="45"/>
  <c r="V130" i="45"/>
  <c r="U130" i="45"/>
  <c r="O130" i="45"/>
  <c r="I130" i="45"/>
  <c r="U129" i="45"/>
  <c r="W129" i="45" s="1"/>
  <c r="P129" i="45"/>
  <c r="O129" i="45"/>
  <c r="Q129" i="45" s="1"/>
  <c r="K129" i="45"/>
  <c r="J129" i="45"/>
  <c r="I129" i="45"/>
  <c r="V128" i="45"/>
  <c r="U128" i="45"/>
  <c r="W128" i="45" s="1"/>
  <c r="Q128" i="45"/>
  <c r="O128" i="45"/>
  <c r="P128" i="45" s="1"/>
  <c r="K128" i="45"/>
  <c r="J128" i="45"/>
  <c r="I128" i="45"/>
  <c r="U127" i="45"/>
  <c r="O127" i="45"/>
  <c r="I127" i="45"/>
  <c r="K127" i="45" s="1"/>
  <c r="V126" i="45"/>
  <c r="U126" i="45"/>
  <c r="W126" i="45" s="1"/>
  <c r="Q126" i="45"/>
  <c r="P126" i="45"/>
  <c r="O126" i="45"/>
  <c r="J126" i="45"/>
  <c r="I126" i="45"/>
  <c r="K126" i="45" s="1"/>
  <c r="W125" i="45"/>
  <c r="U125" i="45"/>
  <c r="V125" i="45" s="1"/>
  <c r="Q125" i="45"/>
  <c r="P125" i="45"/>
  <c r="O125" i="45"/>
  <c r="I125" i="45"/>
  <c r="U124" i="45"/>
  <c r="O124" i="45"/>
  <c r="Q124" i="45" s="1"/>
  <c r="J124" i="45"/>
  <c r="I124" i="45"/>
  <c r="K124" i="45" s="1"/>
  <c r="W123" i="45"/>
  <c r="V123" i="45"/>
  <c r="U123" i="45"/>
  <c r="P123" i="45"/>
  <c r="O123" i="45"/>
  <c r="Q123" i="45" s="1"/>
  <c r="K123" i="45"/>
  <c r="I123" i="45"/>
  <c r="J123" i="45" s="1"/>
  <c r="W122" i="45"/>
  <c r="V122" i="45"/>
  <c r="U122" i="45"/>
  <c r="O122" i="45"/>
  <c r="I122" i="45"/>
  <c r="U121" i="45"/>
  <c r="W121" i="45" s="1"/>
  <c r="P121" i="45"/>
  <c r="O121" i="45"/>
  <c r="Q121" i="45" s="1"/>
  <c r="K121" i="45"/>
  <c r="J121" i="45"/>
  <c r="I121" i="45"/>
  <c r="V120" i="45"/>
  <c r="U120" i="45"/>
  <c r="W120" i="45" s="1"/>
  <c r="Q120" i="45"/>
  <c r="O120" i="45"/>
  <c r="P120" i="45" s="1"/>
  <c r="K120" i="45"/>
  <c r="J120" i="45"/>
  <c r="I120" i="45"/>
  <c r="U119" i="45"/>
  <c r="O119" i="45"/>
  <c r="I119" i="45"/>
  <c r="K119" i="45" s="1"/>
  <c r="V118" i="45"/>
  <c r="U118" i="45"/>
  <c r="W118" i="45" s="1"/>
  <c r="Q118" i="45"/>
  <c r="P118" i="45"/>
  <c r="O118" i="45"/>
  <c r="J118" i="45"/>
  <c r="I118" i="45"/>
  <c r="K118" i="45" s="1"/>
  <c r="W117" i="45"/>
  <c r="U117" i="45"/>
  <c r="V117" i="45" s="1"/>
  <c r="Q117" i="45"/>
  <c r="P117" i="45"/>
  <c r="O117" i="45"/>
  <c r="I117" i="45"/>
  <c r="U116" i="45"/>
  <c r="O116" i="45"/>
  <c r="Q116" i="45" s="1"/>
  <c r="J116" i="45"/>
  <c r="I116" i="45"/>
  <c r="K116" i="45" s="1"/>
  <c r="W115" i="45"/>
  <c r="V115" i="45"/>
  <c r="U115" i="45"/>
  <c r="P115" i="45"/>
  <c r="O115" i="45"/>
  <c r="Q115" i="45" s="1"/>
  <c r="K115" i="45"/>
  <c r="I115" i="45"/>
  <c r="J115" i="45" s="1"/>
  <c r="W114" i="45"/>
  <c r="V114" i="45"/>
  <c r="U114" i="45"/>
  <c r="O114" i="45"/>
  <c r="I114" i="45"/>
  <c r="U113" i="45"/>
  <c r="W113" i="45" s="1"/>
  <c r="P113" i="45"/>
  <c r="O113" i="45"/>
  <c r="Q113" i="45" s="1"/>
  <c r="K113" i="45"/>
  <c r="J113" i="45"/>
  <c r="I113" i="45"/>
  <c r="V112" i="45"/>
  <c r="U112" i="45"/>
  <c r="W112" i="45" s="1"/>
  <c r="Q112" i="45"/>
  <c r="O112" i="45"/>
  <c r="P112" i="45" s="1"/>
  <c r="K112" i="45"/>
  <c r="J112" i="45"/>
  <c r="I112" i="45"/>
  <c r="U111" i="45"/>
  <c r="O111" i="45"/>
  <c r="I111" i="45"/>
  <c r="K111" i="45" s="1"/>
  <c r="V110" i="45"/>
  <c r="U110" i="45"/>
  <c r="W110" i="45" s="1"/>
  <c r="Q110" i="45"/>
  <c r="P110" i="45"/>
  <c r="O110" i="45"/>
  <c r="J110" i="45"/>
  <c r="I110" i="45"/>
  <c r="K110" i="45" s="1"/>
  <c r="W109" i="45"/>
  <c r="U109" i="45"/>
  <c r="V109" i="45" s="1"/>
  <c r="Q109" i="45"/>
  <c r="P109" i="45"/>
  <c r="O109" i="45"/>
  <c r="I109" i="45"/>
  <c r="U108" i="45"/>
  <c r="O108" i="45"/>
  <c r="Q108" i="45" s="1"/>
  <c r="J108" i="45"/>
  <c r="I108" i="45"/>
  <c r="K108" i="45" s="1"/>
  <c r="W107" i="45"/>
  <c r="V107" i="45"/>
  <c r="U107" i="45"/>
  <c r="P107" i="45"/>
  <c r="O107" i="45"/>
  <c r="Q107" i="45" s="1"/>
  <c r="K107" i="45"/>
  <c r="I107" i="45"/>
  <c r="J107" i="45" s="1"/>
  <c r="W106" i="45"/>
  <c r="V106" i="45"/>
  <c r="U106" i="45"/>
  <c r="O106" i="45"/>
  <c r="I106" i="45"/>
  <c r="U105" i="45"/>
  <c r="W105" i="45" s="1"/>
  <c r="P105" i="45"/>
  <c r="O105" i="45"/>
  <c r="Q105" i="45" s="1"/>
  <c r="K105" i="45"/>
  <c r="J105" i="45"/>
  <c r="I105" i="45"/>
  <c r="V104" i="45"/>
  <c r="U104" i="45"/>
  <c r="W104" i="45" s="1"/>
  <c r="Q104" i="45"/>
  <c r="O104" i="45"/>
  <c r="P104" i="45" s="1"/>
  <c r="K104" i="45"/>
  <c r="J104" i="45"/>
  <c r="I104" i="45"/>
  <c r="U103" i="45"/>
  <c r="O103" i="45"/>
  <c r="I103" i="45"/>
  <c r="K103" i="45" s="1"/>
  <c r="V102" i="45"/>
  <c r="U102" i="45"/>
  <c r="W102" i="45" s="1"/>
  <c r="Q102" i="45"/>
  <c r="P102" i="45"/>
  <c r="O102" i="45"/>
  <c r="J102" i="45"/>
  <c r="I102" i="45"/>
  <c r="K102" i="45" s="1"/>
  <c r="W101" i="45"/>
  <c r="U101" i="45"/>
  <c r="V101" i="45" s="1"/>
  <c r="Q101" i="45"/>
  <c r="P101" i="45"/>
  <c r="O101" i="45"/>
  <c r="I101" i="45"/>
  <c r="U100" i="45"/>
  <c r="O100" i="45"/>
  <c r="Q100" i="45" s="1"/>
  <c r="J100" i="45"/>
  <c r="I100" i="45"/>
  <c r="K100" i="45" s="1"/>
  <c r="W99" i="45"/>
  <c r="V99" i="45"/>
  <c r="U99" i="45"/>
  <c r="P99" i="45"/>
  <c r="O99" i="45"/>
  <c r="Q99" i="45" s="1"/>
  <c r="K99" i="45"/>
  <c r="I99" i="45"/>
  <c r="J99" i="45" s="1"/>
  <c r="W98" i="45"/>
  <c r="V98" i="45"/>
  <c r="U98" i="45"/>
  <c r="O98" i="45"/>
  <c r="I98" i="45"/>
  <c r="U97" i="45"/>
  <c r="W97" i="45" s="1"/>
  <c r="P97" i="45"/>
  <c r="O97" i="45"/>
  <c r="Q97" i="45" s="1"/>
  <c r="K97" i="45"/>
  <c r="J97" i="45"/>
  <c r="I97" i="45"/>
  <c r="V96" i="45"/>
  <c r="U96" i="45"/>
  <c r="W96" i="45" s="1"/>
  <c r="Q96" i="45"/>
  <c r="O96" i="45"/>
  <c r="P96" i="45" s="1"/>
  <c r="K96" i="45"/>
  <c r="J96" i="45"/>
  <c r="I96" i="45"/>
  <c r="U95" i="45"/>
  <c r="O95" i="45"/>
  <c r="I95" i="45"/>
  <c r="K95" i="45" s="1"/>
  <c r="V94" i="45"/>
  <c r="U94" i="45"/>
  <c r="W94" i="45" s="1"/>
  <c r="Q94" i="45"/>
  <c r="P94" i="45"/>
  <c r="O94" i="45"/>
  <c r="J94" i="45"/>
  <c r="I94" i="45"/>
  <c r="K94" i="45" s="1"/>
  <c r="W93" i="45"/>
  <c r="U93" i="45"/>
  <c r="V93" i="45" s="1"/>
  <c r="Q93" i="45"/>
  <c r="P93" i="45"/>
  <c r="O93" i="45"/>
  <c r="I93" i="45"/>
  <c r="U92" i="45"/>
  <c r="O92" i="45"/>
  <c r="Q92" i="45" s="1"/>
  <c r="J92" i="45"/>
  <c r="I92" i="45"/>
  <c r="K92" i="45" s="1"/>
  <c r="W91" i="45"/>
  <c r="V91" i="45"/>
  <c r="U91" i="45"/>
  <c r="P91" i="45"/>
  <c r="O91" i="45"/>
  <c r="Q91" i="45" s="1"/>
  <c r="K91" i="45"/>
  <c r="I91" i="45"/>
  <c r="J91" i="45" s="1"/>
  <c r="W90" i="45"/>
  <c r="V90" i="45"/>
  <c r="U90" i="45"/>
  <c r="O90" i="45"/>
  <c r="I90" i="45"/>
  <c r="U89" i="45"/>
  <c r="W89" i="45" s="1"/>
  <c r="P89" i="45"/>
  <c r="O89" i="45"/>
  <c r="Q89" i="45" s="1"/>
  <c r="K89" i="45"/>
  <c r="J89" i="45"/>
  <c r="I89" i="45"/>
  <c r="V88" i="45"/>
  <c r="U88" i="45"/>
  <c r="W88" i="45" s="1"/>
  <c r="Q88" i="45"/>
  <c r="O88" i="45"/>
  <c r="P88" i="45" s="1"/>
  <c r="K88" i="45"/>
  <c r="J88" i="45"/>
  <c r="I88" i="45"/>
  <c r="U87" i="45"/>
  <c r="O87" i="45"/>
  <c r="I87" i="45"/>
  <c r="K87" i="45" s="1"/>
  <c r="V86" i="45"/>
  <c r="U86" i="45"/>
  <c r="W86" i="45" s="1"/>
  <c r="Q86" i="45"/>
  <c r="P86" i="45"/>
  <c r="O86" i="45"/>
  <c r="J86" i="45"/>
  <c r="I86" i="45"/>
  <c r="K86" i="45" s="1"/>
  <c r="W85" i="45"/>
  <c r="U85" i="45"/>
  <c r="V85" i="45" s="1"/>
  <c r="Q85" i="45"/>
  <c r="P85" i="45"/>
  <c r="O85" i="45"/>
  <c r="I85" i="45"/>
  <c r="U84" i="45"/>
  <c r="O84" i="45"/>
  <c r="Q84" i="45" s="1"/>
  <c r="J84" i="45"/>
  <c r="I84" i="45"/>
  <c r="K84" i="45" s="1"/>
  <c r="W83" i="45"/>
  <c r="V83" i="45"/>
  <c r="U83" i="45"/>
  <c r="P83" i="45"/>
  <c r="O83" i="45"/>
  <c r="Q83" i="45" s="1"/>
  <c r="K83" i="45"/>
  <c r="I83" i="45"/>
  <c r="J83" i="45" s="1"/>
  <c r="W82" i="45"/>
  <c r="V82" i="45"/>
  <c r="U82" i="45"/>
  <c r="O82" i="45"/>
  <c r="I82" i="45"/>
  <c r="U81" i="45"/>
  <c r="W81" i="45" s="1"/>
  <c r="P81" i="45"/>
  <c r="O81" i="45"/>
  <c r="Q81" i="45" s="1"/>
  <c r="K81" i="45"/>
  <c r="J81" i="45"/>
  <c r="I81" i="45"/>
  <c r="V80" i="45"/>
  <c r="U80" i="45"/>
  <c r="W80" i="45" s="1"/>
  <c r="Q80" i="45"/>
  <c r="O80" i="45"/>
  <c r="P80" i="45" s="1"/>
  <c r="K80" i="45"/>
  <c r="J80" i="45"/>
  <c r="I80" i="45"/>
  <c r="U79" i="45"/>
  <c r="O79" i="45"/>
  <c r="I79" i="45"/>
  <c r="K79" i="45" s="1"/>
  <c r="V78" i="45"/>
  <c r="U78" i="45"/>
  <c r="W78" i="45" s="1"/>
  <c r="Q78" i="45"/>
  <c r="P78" i="45"/>
  <c r="O78" i="45"/>
  <c r="J78" i="45"/>
  <c r="I78" i="45"/>
  <c r="K78" i="45" s="1"/>
  <c r="W77" i="45"/>
  <c r="U77" i="45"/>
  <c r="V77" i="45" s="1"/>
  <c r="Q77" i="45"/>
  <c r="P77" i="45"/>
  <c r="O77" i="45"/>
  <c r="I77" i="45"/>
  <c r="U76" i="45"/>
  <c r="O76" i="45"/>
  <c r="Q76" i="45" s="1"/>
  <c r="J76" i="45"/>
  <c r="I76" i="45"/>
  <c r="K76" i="45" s="1"/>
  <c r="W75" i="45"/>
  <c r="V75" i="45"/>
  <c r="U75" i="45"/>
  <c r="P75" i="45"/>
  <c r="O75" i="45"/>
  <c r="Q75" i="45" s="1"/>
  <c r="K75" i="45"/>
  <c r="I75" i="45"/>
  <c r="J75" i="45" s="1"/>
  <c r="W74" i="45"/>
  <c r="V74" i="45"/>
  <c r="U74" i="45"/>
  <c r="O74" i="45"/>
  <c r="I74" i="45"/>
  <c r="U73" i="45"/>
  <c r="W73" i="45" s="1"/>
  <c r="P73" i="45"/>
  <c r="O73" i="45"/>
  <c r="Q73" i="45" s="1"/>
  <c r="K73" i="45"/>
  <c r="J73" i="45"/>
  <c r="I73" i="45"/>
  <c r="V72" i="45"/>
  <c r="U72" i="45"/>
  <c r="W72" i="45" s="1"/>
  <c r="Q72" i="45"/>
  <c r="O72" i="45"/>
  <c r="P72" i="45" s="1"/>
  <c r="K72" i="45"/>
  <c r="J72" i="45"/>
  <c r="I72" i="45"/>
  <c r="U71" i="45"/>
  <c r="O71" i="45"/>
  <c r="I71" i="45"/>
  <c r="K71" i="45" s="1"/>
  <c r="V70" i="45"/>
  <c r="U70" i="45"/>
  <c r="W70" i="45" s="1"/>
  <c r="Q70" i="45"/>
  <c r="P70" i="45"/>
  <c r="O70" i="45"/>
  <c r="J70" i="45"/>
  <c r="I70" i="45"/>
  <c r="K70" i="45" s="1"/>
  <c r="W69" i="45"/>
  <c r="U69" i="45"/>
  <c r="V69" i="45" s="1"/>
  <c r="Q69" i="45"/>
  <c r="P69" i="45"/>
  <c r="O69" i="45"/>
  <c r="I69" i="45"/>
  <c r="U68" i="45"/>
  <c r="O68" i="45"/>
  <c r="Q68" i="45" s="1"/>
  <c r="J68" i="45"/>
  <c r="I68" i="45"/>
  <c r="K68" i="45" s="1"/>
  <c r="W67" i="45"/>
  <c r="V67" i="45"/>
  <c r="U67" i="45"/>
  <c r="P67" i="45"/>
  <c r="O67" i="45"/>
  <c r="Q67" i="45" s="1"/>
  <c r="K67" i="45"/>
  <c r="I67" i="45"/>
  <c r="J67" i="45" s="1"/>
  <c r="W66" i="45"/>
  <c r="V66" i="45"/>
  <c r="U66" i="45"/>
  <c r="O66" i="45"/>
  <c r="I66" i="45"/>
  <c r="U65" i="45"/>
  <c r="W65" i="45" s="1"/>
  <c r="P65" i="45"/>
  <c r="O65" i="45"/>
  <c r="Q65" i="45" s="1"/>
  <c r="K65" i="45"/>
  <c r="J65" i="45"/>
  <c r="I65" i="45"/>
  <c r="V64" i="45"/>
  <c r="U64" i="45"/>
  <c r="W64" i="45" s="1"/>
  <c r="Q64" i="45"/>
  <c r="O64" i="45"/>
  <c r="P64" i="45" s="1"/>
  <c r="K64" i="45"/>
  <c r="J64" i="45"/>
  <c r="I64" i="45"/>
  <c r="U63" i="45"/>
  <c r="O63" i="45"/>
  <c r="I63" i="45"/>
  <c r="K63" i="45" s="1"/>
  <c r="V62" i="45"/>
  <c r="U62" i="45"/>
  <c r="W62" i="45" s="1"/>
  <c r="Q62" i="45"/>
  <c r="P62" i="45"/>
  <c r="O62" i="45"/>
  <c r="J62" i="45"/>
  <c r="I62" i="45"/>
  <c r="K62" i="45" s="1"/>
  <c r="W61" i="45"/>
  <c r="U61" i="45"/>
  <c r="V61" i="45" s="1"/>
  <c r="Q61" i="45"/>
  <c r="P61" i="45"/>
  <c r="O61" i="45"/>
  <c r="I61" i="45"/>
  <c r="U60" i="45"/>
  <c r="O60" i="45"/>
  <c r="Q60" i="45" s="1"/>
  <c r="J60" i="45"/>
  <c r="I60" i="45"/>
  <c r="K60" i="45" s="1"/>
  <c r="W59" i="45"/>
  <c r="V59" i="45"/>
  <c r="U59" i="45"/>
  <c r="P59" i="45"/>
  <c r="O59" i="45"/>
  <c r="Q59" i="45" s="1"/>
  <c r="K59" i="45"/>
  <c r="I59" i="45"/>
  <c r="J59" i="45" s="1"/>
  <c r="W58" i="45"/>
  <c r="V58" i="45"/>
  <c r="U58" i="45"/>
  <c r="O58" i="45"/>
  <c r="I58" i="45"/>
  <c r="U57" i="45"/>
  <c r="W57" i="45" s="1"/>
  <c r="P57" i="45"/>
  <c r="O57" i="45"/>
  <c r="Q57" i="45" s="1"/>
  <c r="K57" i="45"/>
  <c r="J57" i="45"/>
  <c r="I57" i="45"/>
  <c r="V56" i="45"/>
  <c r="U56" i="45"/>
  <c r="W56" i="45" s="1"/>
  <c r="Q56" i="45"/>
  <c r="O56" i="45"/>
  <c r="P56" i="45" s="1"/>
  <c r="K56" i="45"/>
  <c r="J56" i="45"/>
  <c r="I56" i="45"/>
  <c r="U55" i="45"/>
  <c r="O55" i="45"/>
  <c r="I55" i="45"/>
  <c r="K55" i="45" s="1"/>
  <c r="V54" i="45"/>
  <c r="U54" i="45"/>
  <c r="W54" i="45" s="1"/>
  <c r="Q54" i="45"/>
  <c r="P54" i="45"/>
  <c r="O54" i="45"/>
  <c r="J54" i="45"/>
  <c r="I54" i="45"/>
  <c r="K54" i="45" s="1"/>
  <c r="W53" i="45"/>
  <c r="U53" i="45"/>
  <c r="V53" i="45" s="1"/>
  <c r="Q53" i="45"/>
  <c r="P53" i="45"/>
  <c r="O53" i="45"/>
  <c r="I53" i="45"/>
  <c r="U52" i="45"/>
  <c r="O52" i="45"/>
  <c r="Q52" i="45" s="1"/>
  <c r="J52" i="45"/>
  <c r="I52" i="45"/>
  <c r="K52" i="45" s="1"/>
  <c r="W51" i="45"/>
  <c r="V51" i="45"/>
  <c r="U51" i="45"/>
  <c r="P51" i="45"/>
  <c r="O51" i="45"/>
  <c r="Q51" i="45" s="1"/>
  <c r="K51" i="45"/>
  <c r="I51" i="45"/>
  <c r="J51" i="45" s="1"/>
  <c r="W50" i="45"/>
  <c r="V50" i="45"/>
  <c r="U50" i="45"/>
  <c r="O50" i="45"/>
  <c r="I50" i="45"/>
  <c r="U49" i="45"/>
  <c r="W49" i="45" s="1"/>
  <c r="P49" i="45"/>
  <c r="O49" i="45"/>
  <c r="Q49" i="45" s="1"/>
  <c r="K49" i="45"/>
  <c r="J49" i="45"/>
  <c r="I49" i="45"/>
  <c r="V48" i="45"/>
  <c r="U48" i="45"/>
  <c r="W48" i="45" s="1"/>
  <c r="Q48" i="45"/>
  <c r="O48" i="45"/>
  <c r="P48" i="45" s="1"/>
  <c r="K48" i="45"/>
  <c r="J48" i="45"/>
  <c r="I48" i="45"/>
  <c r="U47" i="45"/>
  <c r="O47" i="45"/>
  <c r="I47" i="45"/>
  <c r="K47" i="45" s="1"/>
  <c r="V46" i="45"/>
  <c r="U46" i="45"/>
  <c r="W46" i="45" s="1"/>
  <c r="Q46" i="45"/>
  <c r="P46" i="45"/>
  <c r="O46" i="45"/>
  <c r="J46" i="45"/>
  <c r="I46" i="45"/>
  <c r="K46" i="45" s="1"/>
  <c r="W45" i="45"/>
  <c r="U45" i="45"/>
  <c r="V45" i="45" s="1"/>
  <c r="Q45" i="45"/>
  <c r="P45" i="45"/>
  <c r="O45" i="45"/>
  <c r="I45" i="45"/>
  <c r="V44" i="45"/>
  <c r="U44" i="45"/>
  <c r="W44" i="45" s="1"/>
  <c r="O44" i="45"/>
  <c r="Q44" i="45" s="1"/>
  <c r="J44" i="45"/>
  <c r="I44" i="45"/>
  <c r="K44" i="45" s="1"/>
  <c r="W43" i="45"/>
  <c r="V43" i="45"/>
  <c r="U43" i="45"/>
  <c r="P43" i="45"/>
  <c r="O43" i="45"/>
  <c r="Q43" i="45" s="1"/>
  <c r="K43" i="45"/>
  <c r="I43" i="45"/>
  <c r="J43" i="45" s="1"/>
  <c r="W42" i="45"/>
  <c r="V42" i="45"/>
  <c r="U42" i="45"/>
  <c r="O42" i="45"/>
  <c r="J42" i="45"/>
  <c r="I42" i="45"/>
  <c r="K42" i="45" s="1"/>
  <c r="U41" i="45"/>
  <c r="W41" i="45" s="1"/>
  <c r="P41" i="45"/>
  <c r="O41" i="45"/>
  <c r="Q41" i="45" s="1"/>
  <c r="K41" i="45"/>
  <c r="J41" i="45"/>
  <c r="I41" i="45"/>
  <c r="V40" i="45"/>
  <c r="U40" i="45"/>
  <c r="W40" i="45" s="1"/>
  <c r="Q40" i="45"/>
  <c r="O40" i="45"/>
  <c r="P40" i="45" s="1"/>
  <c r="K40" i="45"/>
  <c r="J40" i="45"/>
  <c r="I40" i="45"/>
  <c r="U39" i="45"/>
  <c r="P39" i="45"/>
  <c r="O39" i="45"/>
  <c r="Q39" i="45" s="1"/>
  <c r="I39" i="45"/>
  <c r="K39" i="45" s="1"/>
  <c r="V38" i="45"/>
  <c r="U38" i="45"/>
  <c r="W38" i="45" s="1"/>
  <c r="Q38" i="45"/>
  <c r="P38" i="45"/>
  <c r="O38" i="45"/>
  <c r="J38" i="45"/>
  <c r="I38" i="45"/>
  <c r="K38" i="45" s="1"/>
  <c r="W37" i="45"/>
  <c r="U37" i="45"/>
  <c r="V37" i="45" s="1"/>
  <c r="Q37" i="45"/>
  <c r="P37" i="45"/>
  <c r="O37" i="45"/>
  <c r="I37" i="45"/>
  <c r="V36" i="45"/>
  <c r="U36" i="45"/>
  <c r="W36" i="45" s="1"/>
  <c r="O36" i="45"/>
  <c r="Q36" i="45" s="1"/>
  <c r="J36" i="45"/>
  <c r="I36" i="45"/>
  <c r="K36" i="45" s="1"/>
  <c r="W35" i="45"/>
  <c r="V35" i="45"/>
  <c r="U35" i="45"/>
  <c r="P35" i="45"/>
  <c r="O35" i="45"/>
  <c r="Q35" i="45" s="1"/>
  <c r="K35" i="45"/>
  <c r="I35" i="45"/>
  <c r="J35" i="45" s="1"/>
  <c r="W34" i="45"/>
  <c r="V34" i="45"/>
  <c r="U34" i="45"/>
  <c r="O34" i="45"/>
  <c r="J34" i="45"/>
  <c r="I34" i="45"/>
  <c r="K34" i="45" s="1"/>
  <c r="U33" i="45"/>
  <c r="W33" i="45" s="1"/>
  <c r="P33" i="45"/>
  <c r="O33" i="45"/>
  <c r="Q33" i="45" s="1"/>
  <c r="K33" i="45"/>
  <c r="J33" i="45"/>
  <c r="I33" i="45"/>
  <c r="V32" i="45"/>
  <c r="U32" i="45"/>
  <c r="W32" i="45" s="1"/>
  <c r="Q32" i="45"/>
  <c r="O32" i="45"/>
  <c r="P32" i="45" s="1"/>
  <c r="K32" i="45"/>
  <c r="J32" i="45"/>
  <c r="I32" i="45"/>
  <c r="U31" i="45"/>
  <c r="P31" i="45"/>
  <c r="O31" i="45"/>
  <c r="Q31" i="45" s="1"/>
  <c r="I31" i="45"/>
  <c r="K31" i="45" s="1"/>
  <c r="V30" i="45"/>
  <c r="U30" i="45"/>
  <c r="W30" i="45" s="1"/>
  <c r="Q30" i="45"/>
  <c r="P30" i="45"/>
  <c r="O30" i="45"/>
  <c r="J30" i="45"/>
  <c r="I30" i="45"/>
  <c r="K30" i="45" s="1"/>
  <c r="W29" i="45"/>
  <c r="U29" i="45"/>
  <c r="V29" i="45" s="1"/>
  <c r="Q29" i="45"/>
  <c r="P29" i="45"/>
  <c r="O29" i="45"/>
  <c r="I29" i="45"/>
  <c r="V28" i="45"/>
  <c r="U28" i="45"/>
  <c r="W28" i="45" s="1"/>
  <c r="O28" i="45"/>
  <c r="Q28" i="45" s="1"/>
  <c r="J28" i="45"/>
  <c r="I28" i="45"/>
  <c r="K28" i="45" s="1"/>
  <c r="W27" i="45"/>
  <c r="V27" i="45"/>
  <c r="U27" i="45"/>
  <c r="P27" i="45"/>
  <c r="O27" i="45"/>
  <c r="Q27" i="45" s="1"/>
  <c r="K27" i="45"/>
  <c r="I27" i="45"/>
  <c r="J27" i="45" s="1"/>
  <c r="W26" i="45"/>
  <c r="V26" i="45"/>
  <c r="U26" i="45"/>
  <c r="O26" i="45"/>
  <c r="J26" i="45"/>
  <c r="I26" i="45"/>
  <c r="K26" i="45" s="1"/>
  <c r="U25" i="45"/>
  <c r="W25" i="45" s="1"/>
  <c r="P25" i="45"/>
  <c r="O25" i="45"/>
  <c r="Q25" i="45" s="1"/>
  <c r="K25" i="45"/>
  <c r="J25" i="45"/>
  <c r="I25" i="45"/>
  <c r="V24" i="45"/>
  <c r="U24" i="45"/>
  <c r="W24" i="45" s="1"/>
  <c r="Q24" i="45"/>
  <c r="O24" i="45"/>
  <c r="P24" i="45" s="1"/>
  <c r="K24" i="45"/>
  <c r="J24" i="45"/>
  <c r="I24" i="45"/>
  <c r="U23" i="45"/>
  <c r="P23" i="45"/>
  <c r="O23" i="45"/>
  <c r="Q23" i="45" s="1"/>
  <c r="I23" i="45"/>
  <c r="K23" i="45" s="1"/>
  <c r="V22" i="45"/>
  <c r="U22" i="45"/>
  <c r="W22" i="45" s="1"/>
  <c r="Q22" i="45"/>
  <c r="P22" i="45"/>
  <c r="O22" i="45"/>
  <c r="J22" i="45"/>
  <c r="I22" i="45"/>
  <c r="K22" i="45" s="1"/>
  <c r="W21" i="45"/>
  <c r="U21" i="45"/>
  <c r="V21" i="45" s="1"/>
  <c r="Q21" i="45"/>
  <c r="P21" i="45"/>
  <c r="O21" i="45"/>
  <c r="I21" i="45"/>
  <c r="V20" i="45"/>
  <c r="U20" i="45"/>
  <c r="W20" i="45" s="1"/>
  <c r="O20" i="45"/>
  <c r="Q20" i="45" s="1"/>
  <c r="J20" i="45"/>
  <c r="I20" i="45"/>
  <c r="K20" i="45" s="1"/>
  <c r="W19" i="45"/>
  <c r="V19" i="45"/>
  <c r="U19" i="45"/>
  <c r="P19" i="45"/>
  <c r="O19" i="45"/>
  <c r="Q19" i="45" s="1"/>
  <c r="K19" i="45"/>
  <c r="I19" i="45"/>
  <c r="J19" i="45" s="1"/>
  <c r="W18" i="45"/>
  <c r="V18" i="45"/>
  <c r="U18" i="45"/>
  <c r="O18" i="45"/>
  <c r="J18" i="45"/>
  <c r="I18" i="45"/>
  <c r="K18" i="45" s="1"/>
  <c r="U17" i="45"/>
  <c r="W17" i="45" s="1"/>
  <c r="P17" i="45"/>
  <c r="O17" i="45"/>
  <c r="Q17" i="45" s="1"/>
  <c r="K17" i="45"/>
  <c r="J17" i="45"/>
  <c r="I17" i="45"/>
  <c r="V16" i="45"/>
  <c r="U16" i="45"/>
  <c r="W16" i="45" s="1"/>
  <c r="Q16" i="45"/>
  <c r="O16" i="45"/>
  <c r="P16" i="45" s="1"/>
  <c r="K16" i="45"/>
  <c r="J16" i="45"/>
  <c r="I16" i="45"/>
  <c r="U15" i="45"/>
  <c r="P15" i="45"/>
  <c r="O15" i="45"/>
  <c r="Q15" i="45" s="1"/>
  <c r="I15" i="45"/>
  <c r="K15" i="45" s="1"/>
  <c r="V14" i="45"/>
  <c r="U14" i="45"/>
  <c r="W14" i="45" s="1"/>
  <c r="Q14" i="45"/>
  <c r="P14" i="45"/>
  <c r="O14" i="45"/>
  <c r="J14" i="45"/>
  <c r="I14" i="45"/>
  <c r="K14" i="45" s="1"/>
  <c r="W13" i="45"/>
  <c r="U13" i="45"/>
  <c r="V13" i="45" s="1"/>
  <c r="Q13" i="45"/>
  <c r="P13" i="45"/>
  <c r="O13" i="45"/>
  <c r="I13" i="45"/>
  <c r="V12" i="45"/>
  <c r="U12" i="45"/>
  <c r="W12" i="45" s="1"/>
  <c r="O12" i="45"/>
  <c r="Q12" i="45" s="1"/>
  <c r="J12" i="45"/>
  <c r="I12" i="45"/>
  <c r="K12" i="45" s="1"/>
  <c r="W11" i="45"/>
  <c r="V11" i="45"/>
  <c r="U11" i="45"/>
  <c r="P11" i="45"/>
  <c r="O11" i="45"/>
  <c r="Q11" i="45" s="1"/>
  <c r="K11" i="45"/>
  <c r="I11" i="45"/>
  <c r="J11" i="45" s="1"/>
  <c r="W10" i="45"/>
  <c r="V10" i="45"/>
  <c r="U10" i="45"/>
  <c r="O10" i="45"/>
  <c r="J10" i="45"/>
  <c r="I10" i="45"/>
  <c r="K10" i="45" s="1"/>
  <c r="U9" i="45"/>
  <c r="W9" i="45" s="1"/>
  <c r="P9" i="45"/>
  <c r="O9" i="45"/>
  <c r="Q9" i="45" s="1"/>
  <c r="K9" i="45"/>
  <c r="J9" i="45"/>
  <c r="I9" i="45"/>
  <c r="V8" i="45"/>
  <c r="U8" i="45"/>
  <c r="W8" i="45" s="1"/>
  <c r="Q8" i="45"/>
  <c r="O8" i="45"/>
  <c r="P8" i="45" s="1"/>
  <c r="K8" i="45"/>
  <c r="J8" i="45"/>
  <c r="I8" i="45"/>
  <c r="U7" i="45"/>
  <c r="P7" i="45"/>
  <c r="O7" i="45"/>
  <c r="Q7" i="45" s="1"/>
  <c r="I7" i="45"/>
  <c r="K7" i="45" s="1"/>
  <c r="V6" i="45"/>
  <c r="U6" i="45"/>
  <c r="W6" i="45" s="1"/>
  <c r="Q6" i="45"/>
  <c r="P6" i="45"/>
  <c r="O6" i="45"/>
  <c r="J6" i="45"/>
  <c r="I6" i="45"/>
  <c r="K6" i="45" s="1"/>
  <c r="D28" i="44"/>
  <c r="C28" i="44"/>
  <c r="B28" i="44"/>
  <c r="A28" i="44"/>
  <c r="D27" i="44"/>
  <c r="C27" i="44"/>
  <c r="B27" i="44"/>
  <c r="A27" i="44"/>
  <c r="D26" i="44"/>
  <c r="C26" i="44"/>
  <c r="B26" i="44"/>
  <c r="A26" i="44"/>
  <c r="D25" i="44"/>
  <c r="C25" i="44"/>
  <c r="B25" i="44"/>
  <c r="A25" i="44"/>
  <c r="D24" i="44"/>
  <c r="C24" i="44"/>
  <c r="B24" i="44"/>
  <c r="A24" i="44"/>
  <c r="D23" i="44"/>
  <c r="C23" i="44"/>
  <c r="B23" i="44"/>
  <c r="A23" i="44"/>
  <c r="D22" i="44"/>
  <c r="C22" i="44"/>
  <c r="B22" i="44"/>
  <c r="A22" i="44"/>
  <c r="D21" i="44"/>
  <c r="C21" i="44"/>
  <c r="B21" i="44"/>
  <c r="A21" i="44"/>
  <c r="D20" i="44"/>
  <c r="C20" i="44"/>
  <c r="B20" i="44"/>
  <c r="A20" i="44"/>
  <c r="D19" i="44"/>
  <c r="C19" i="44"/>
  <c r="B19" i="44"/>
  <c r="A19" i="44"/>
  <c r="D18" i="44"/>
  <c r="C18" i="44"/>
  <c r="B18" i="44"/>
  <c r="A18" i="44"/>
  <c r="D17" i="44"/>
  <c r="C17" i="44"/>
  <c r="B17" i="44"/>
  <c r="A17" i="44"/>
  <c r="D16" i="44"/>
  <c r="C16" i="44"/>
  <c r="B16" i="44"/>
  <c r="A16" i="44"/>
  <c r="D15" i="44"/>
  <c r="C15" i="44"/>
  <c r="B15" i="44"/>
  <c r="A15" i="44"/>
  <c r="D14" i="44"/>
  <c r="C14" i="44"/>
  <c r="B14" i="44"/>
  <c r="A14" i="44"/>
  <c r="D13" i="44"/>
  <c r="C13" i="44"/>
  <c r="B13" i="44"/>
  <c r="A13" i="44"/>
  <c r="D12" i="44"/>
  <c r="C12" i="44"/>
  <c r="B12" i="44"/>
  <c r="A12" i="44"/>
  <c r="D11" i="44"/>
  <c r="C11" i="44"/>
  <c r="B11" i="44"/>
  <c r="A11" i="44"/>
  <c r="D10" i="44"/>
  <c r="C10" i="44"/>
  <c r="B10" i="44"/>
  <c r="A10" i="44"/>
  <c r="D9" i="44"/>
  <c r="C9" i="44"/>
  <c r="B9" i="44"/>
  <c r="A9" i="44"/>
  <c r="D8" i="44"/>
  <c r="C8" i="44"/>
  <c r="B8" i="44"/>
  <c r="A8" i="44"/>
  <c r="D7" i="44"/>
  <c r="C7" i="44"/>
  <c r="B7" i="44"/>
  <c r="A7" i="44"/>
  <c r="D6" i="44"/>
  <c r="C6" i="44"/>
  <c r="B6" i="44"/>
  <c r="A6" i="44"/>
  <c r="D95" i="43"/>
  <c r="C95" i="43"/>
  <c r="B95" i="43"/>
  <c r="A95" i="43"/>
  <c r="D94" i="43"/>
  <c r="C94" i="43"/>
  <c r="B94" i="43"/>
  <c r="A94" i="43"/>
  <c r="D93" i="43"/>
  <c r="C93" i="43"/>
  <c r="B93" i="43"/>
  <c r="A93" i="43"/>
  <c r="D92" i="43"/>
  <c r="C92" i="43"/>
  <c r="B92" i="43"/>
  <c r="A92" i="43"/>
  <c r="D91" i="43"/>
  <c r="C91" i="43"/>
  <c r="B91" i="43"/>
  <c r="A91" i="43"/>
  <c r="D90" i="43"/>
  <c r="C90" i="43"/>
  <c r="B90" i="43"/>
  <c r="A90" i="43"/>
  <c r="D89" i="43"/>
  <c r="C89" i="43"/>
  <c r="B89" i="43"/>
  <c r="A89" i="43"/>
  <c r="D88" i="43"/>
  <c r="C88" i="43"/>
  <c r="B88" i="43"/>
  <c r="A88" i="43"/>
  <c r="D87" i="43"/>
  <c r="C87" i="43"/>
  <c r="B87" i="43"/>
  <c r="A87" i="43"/>
  <c r="D86" i="43"/>
  <c r="C86" i="43"/>
  <c r="B86" i="43"/>
  <c r="A86" i="43"/>
  <c r="D85" i="43"/>
  <c r="C85" i="43"/>
  <c r="B85" i="43"/>
  <c r="A85" i="43"/>
  <c r="D84" i="43"/>
  <c r="C84" i="43"/>
  <c r="B84" i="43"/>
  <c r="A84" i="43"/>
  <c r="D83" i="43"/>
  <c r="C83" i="43"/>
  <c r="B83" i="43"/>
  <c r="A83" i="43"/>
  <c r="D82" i="43"/>
  <c r="C82" i="43"/>
  <c r="B82" i="43"/>
  <c r="A82" i="43"/>
  <c r="D81" i="43"/>
  <c r="C81" i="43"/>
  <c r="B81" i="43"/>
  <c r="A81" i="43"/>
  <c r="D80" i="43"/>
  <c r="C80" i="43"/>
  <c r="B80" i="43"/>
  <c r="A80" i="43"/>
  <c r="D79" i="43"/>
  <c r="C79" i="43"/>
  <c r="B79" i="43"/>
  <c r="A79" i="43"/>
  <c r="D78" i="43"/>
  <c r="C78" i="43"/>
  <c r="B78" i="43"/>
  <c r="A78" i="43"/>
  <c r="D77" i="43"/>
  <c r="C77" i="43"/>
  <c r="B77" i="43"/>
  <c r="A77" i="43"/>
  <c r="D76" i="43"/>
  <c r="C76" i="43"/>
  <c r="B76" i="43"/>
  <c r="A76" i="43"/>
  <c r="D75" i="43"/>
  <c r="C75" i="43"/>
  <c r="B75" i="43"/>
  <c r="A75" i="43"/>
  <c r="D74" i="43"/>
  <c r="C74" i="43"/>
  <c r="B74" i="43"/>
  <c r="A74" i="43"/>
  <c r="D73" i="43"/>
  <c r="C73" i="43"/>
  <c r="B73" i="43"/>
  <c r="A73" i="43"/>
  <c r="D72" i="43"/>
  <c r="C72" i="43"/>
  <c r="B72" i="43"/>
  <c r="A72" i="43"/>
  <c r="D71" i="43"/>
  <c r="C71" i="43"/>
  <c r="B71" i="43"/>
  <c r="A71" i="43"/>
  <c r="D70" i="43"/>
  <c r="C70" i="43"/>
  <c r="B70" i="43"/>
  <c r="A70" i="43"/>
  <c r="D69" i="43"/>
  <c r="C69" i="43"/>
  <c r="B69" i="43"/>
  <c r="A69" i="43"/>
  <c r="D68" i="43"/>
  <c r="C68" i="43"/>
  <c r="B68" i="43"/>
  <c r="A68" i="43"/>
  <c r="D67" i="43"/>
  <c r="C67" i="43"/>
  <c r="B67" i="43"/>
  <c r="A67" i="43"/>
  <c r="D66" i="43"/>
  <c r="C66" i="43"/>
  <c r="B66" i="43"/>
  <c r="A66" i="43"/>
  <c r="D65" i="43"/>
  <c r="C65" i="43"/>
  <c r="B65" i="43"/>
  <c r="A65" i="43"/>
  <c r="D64" i="43"/>
  <c r="C64" i="43"/>
  <c r="B64" i="43"/>
  <c r="A64" i="43"/>
  <c r="D63" i="43"/>
  <c r="C63" i="43"/>
  <c r="B63" i="43"/>
  <c r="A63" i="43"/>
  <c r="D62" i="43"/>
  <c r="C62" i="43"/>
  <c r="B62" i="43"/>
  <c r="A62" i="43"/>
  <c r="D61" i="43"/>
  <c r="C61" i="43"/>
  <c r="B61" i="43"/>
  <c r="A61" i="43"/>
  <c r="D60" i="43"/>
  <c r="C60" i="43"/>
  <c r="B60" i="43"/>
  <c r="A60" i="43"/>
  <c r="D59" i="43"/>
  <c r="C59" i="43"/>
  <c r="B59" i="43"/>
  <c r="A59" i="43"/>
  <c r="D58" i="43"/>
  <c r="C58" i="43"/>
  <c r="B58" i="43"/>
  <c r="A58" i="43"/>
  <c r="D57" i="43"/>
  <c r="C57" i="43"/>
  <c r="B57" i="43"/>
  <c r="A57" i="43"/>
  <c r="D56" i="43"/>
  <c r="C56" i="43"/>
  <c r="B56" i="43"/>
  <c r="A56" i="43"/>
  <c r="D55" i="43"/>
  <c r="C55" i="43"/>
  <c r="B55" i="43"/>
  <c r="A55" i="43"/>
  <c r="D54" i="43"/>
  <c r="C54" i="43"/>
  <c r="B54" i="43"/>
  <c r="A54" i="43"/>
  <c r="D53" i="43"/>
  <c r="C53" i="43"/>
  <c r="B53" i="43"/>
  <c r="A53" i="43"/>
  <c r="D52" i="43"/>
  <c r="C52" i="43"/>
  <c r="B52" i="43"/>
  <c r="A52" i="43"/>
  <c r="D51" i="43"/>
  <c r="C51" i="43"/>
  <c r="B51" i="43"/>
  <c r="A51" i="43"/>
  <c r="D50" i="43"/>
  <c r="C50" i="43"/>
  <c r="B50" i="43"/>
  <c r="A50" i="43"/>
  <c r="D49" i="43"/>
  <c r="C49" i="43"/>
  <c r="B49" i="43"/>
  <c r="A49" i="43"/>
  <c r="D48" i="43"/>
  <c r="C48" i="43"/>
  <c r="B48" i="43"/>
  <c r="A48" i="43"/>
  <c r="D47" i="43"/>
  <c r="C47" i="43"/>
  <c r="B47" i="43"/>
  <c r="A47" i="43"/>
  <c r="D46" i="43"/>
  <c r="C46" i="43"/>
  <c r="B46" i="43"/>
  <c r="A46" i="43"/>
  <c r="D45" i="43"/>
  <c r="C45" i="43"/>
  <c r="B45" i="43"/>
  <c r="A45" i="43"/>
  <c r="D44" i="43"/>
  <c r="C44" i="43"/>
  <c r="B44" i="43"/>
  <c r="A44" i="43"/>
  <c r="D43" i="43"/>
  <c r="C43" i="43"/>
  <c r="B43" i="43"/>
  <c r="A43" i="43"/>
  <c r="D42" i="43"/>
  <c r="C42" i="43"/>
  <c r="B42" i="43"/>
  <c r="A42" i="43"/>
  <c r="D41" i="43"/>
  <c r="C41" i="43"/>
  <c r="B41" i="43"/>
  <c r="A41" i="43"/>
  <c r="D40" i="43"/>
  <c r="C40" i="43"/>
  <c r="B40" i="43"/>
  <c r="A40" i="43"/>
  <c r="D39" i="43"/>
  <c r="C39" i="43"/>
  <c r="B39" i="43"/>
  <c r="A39" i="43"/>
  <c r="D38" i="43"/>
  <c r="C38" i="43"/>
  <c r="B38" i="43"/>
  <c r="A38" i="43"/>
  <c r="D37" i="43"/>
  <c r="C37" i="43"/>
  <c r="B37" i="43"/>
  <c r="A37" i="43"/>
  <c r="D36" i="43"/>
  <c r="C36" i="43"/>
  <c r="B36" i="43"/>
  <c r="A36" i="43"/>
  <c r="D35" i="43"/>
  <c r="C35" i="43"/>
  <c r="B35" i="43"/>
  <c r="A35" i="43"/>
  <c r="D34" i="43"/>
  <c r="C34" i="43"/>
  <c r="B34" i="43"/>
  <c r="A34" i="43"/>
  <c r="D33" i="43"/>
  <c r="C33" i="43"/>
  <c r="B33" i="43"/>
  <c r="A33" i="43"/>
  <c r="D32" i="43"/>
  <c r="C32" i="43"/>
  <c r="B32" i="43"/>
  <c r="A32" i="43"/>
  <c r="D31" i="43"/>
  <c r="C31" i="43"/>
  <c r="B31" i="43"/>
  <c r="A31" i="43"/>
  <c r="D30" i="43"/>
  <c r="C30" i="43"/>
  <c r="B30" i="43"/>
  <c r="A30" i="43"/>
  <c r="D29" i="43"/>
  <c r="C29" i="43"/>
  <c r="B29" i="43"/>
  <c r="A29" i="43"/>
  <c r="D28" i="43"/>
  <c r="C28" i="43"/>
  <c r="B28" i="43"/>
  <c r="A28" i="43"/>
  <c r="D27" i="43"/>
  <c r="C27" i="43"/>
  <c r="B27" i="43"/>
  <c r="A27" i="43"/>
  <c r="D26" i="43"/>
  <c r="C26" i="43"/>
  <c r="B26" i="43"/>
  <c r="A26" i="43"/>
  <c r="D25" i="43"/>
  <c r="C25" i="43"/>
  <c r="B25" i="43"/>
  <c r="A25" i="43"/>
  <c r="D24" i="43"/>
  <c r="C24" i="43"/>
  <c r="B24" i="43"/>
  <c r="A24" i="43"/>
  <c r="D23" i="43"/>
  <c r="C23" i="43"/>
  <c r="B23" i="43"/>
  <c r="A23" i="43"/>
  <c r="D22" i="43"/>
  <c r="C22" i="43"/>
  <c r="B22" i="43"/>
  <c r="A22" i="43"/>
  <c r="D21" i="43"/>
  <c r="C21" i="43"/>
  <c r="B21" i="43"/>
  <c r="A21" i="43"/>
  <c r="D20" i="43"/>
  <c r="C20" i="43"/>
  <c r="B20" i="43"/>
  <c r="A20" i="43"/>
  <c r="D19" i="43"/>
  <c r="C19" i="43"/>
  <c r="B19" i="43"/>
  <c r="A19" i="43"/>
  <c r="D18" i="43"/>
  <c r="C18" i="43"/>
  <c r="B18" i="43"/>
  <c r="A18" i="43"/>
  <c r="D17" i="43"/>
  <c r="C17" i="43"/>
  <c r="B17" i="43"/>
  <c r="A17" i="43"/>
  <c r="D16" i="43"/>
  <c r="C16" i="43"/>
  <c r="B16" i="43"/>
  <c r="A16" i="43"/>
  <c r="D15" i="43"/>
  <c r="C15" i="43"/>
  <c r="B15" i="43"/>
  <c r="A15" i="43"/>
  <c r="D14" i="43"/>
  <c r="C14" i="43"/>
  <c r="B14" i="43"/>
  <c r="A14" i="43"/>
  <c r="D13" i="43"/>
  <c r="C13" i="43"/>
  <c r="B13" i="43"/>
  <c r="A13" i="43"/>
  <c r="D12" i="43"/>
  <c r="C12" i="43"/>
  <c r="B12" i="43"/>
  <c r="A12" i="43"/>
  <c r="D11" i="43"/>
  <c r="C11" i="43"/>
  <c r="B11" i="43"/>
  <c r="A11" i="43"/>
  <c r="D10" i="43"/>
  <c r="C10" i="43"/>
  <c r="B10" i="43"/>
  <c r="A10" i="43"/>
  <c r="D9" i="43"/>
  <c r="C9" i="43"/>
  <c r="B9" i="43"/>
  <c r="A9" i="43"/>
  <c r="D8" i="43"/>
  <c r="C8" i="43"/>
  <c r="B8" i="43"/>
  <c r="A8" i="43"/>
  <c r="D7" i="43"/>
  <c r="C7" i="43"/>
  <c r="B7" i="43"/>
  <c r="A7" i="43"/>
  <c r="D6" i="43"/>
  <c r="C6" i="43"/>
  <c r="B6" i="43"/>
  <c r="A6" i="43"/>
  <c r="D46" i="42"/>
  <c r="C46" i="42"/>
  <c r="B46" i="42"/>
  <c r="A46" i="42"/>
  <c r="D45" i="42"/>
  <c r="C45" i="42"/>
  <c r="B45" i="42"/>
  <c r="A45" i="42"/>
  <c r="D44" i="42"/>
  <c r="C44" i="42"/>
  <c r="B44" i="42"/>
  <c r="A44" i="42"/>
  <c r="D43" i="42"/>
  <c r="C43" i="42"/>
  <c r="B43" i="42"/>
  <c r="A43" i="42"/>
  <c r="D42" i="42"/>
  <c r="C42" i="42"/>
  <c r="B42" i="42"/>
  <c r="A42" i="42"/>
  <c r="D41" i="42"/>
  <c r="C41" i="42"/>
  <c r="B41" i="42"/>
  <c r="A41" i="42"/>
  <c r="D40" i="42"/>
  <c r="C40" i="42"/>
  <c r="B40" i="42"/>
  <c r="A40" i="42"/>
  <c r="D39" i="42"/>
  <c r="C39" i="42"/>
  <c r="B39" i="42"/>
  <c r="A39" i="42"/>
  <c r="D38" i="42"/>
  <c r="C38" i="42"/>
  <c r="B38" i="42"/>
  <c r="A38" i="42"/>
  <c r="D37" i="42"/>
  <c r="C37" i="42"/>
  <c r="B37" i="42"/>
  <c r="A37" i="42"/>
  <c r="D36" i="42"/>
  <c r="C36" i="42"/>
  <c r="B36" i="42"/>
  <c r="A36" i="42"/>
  <c r="D35" i="42"/>
  <c r="C35" i="42"/>
  <c r="B35" i="42"/>
  <c r="A35" i="42"/>
  <c r="D34" i="42"/>
  <c r="C34" i="42"/>
  <c r="B34" i="42"/>
  <c r="A34" i="42"/>
  <c r="D33" i="42"/>
  <c r="C33" i="42"/>
  <c r="B33" i="42"/>
  <c r="A33" i="42"/>
  <c r="D32" i="42"/>
  <c r="C32" i="42"/>
  <c r="B32" i="42"/>
  <c r="A32" i="42"/>
  <c r="D31" i="42"/>
  <c r="C31" i="42"/>
  <c r="B31" i="42"/>
  <c r="A31" i="42"/>
  <c r="D30" i="42"/>
  <c r="C30" i="42"/>
  <c r="B30" i="42"/>
  <c r="A30" i="42"/>
  <c r="D29" i="42"/>
  <c r="C29" i="42"/>
  <c r="B29" i="42"/>
  <c r="A29" i="42"/>
  <c r="D28" i="42"/>
  <c r="C28" i="42"/>
  <c r="B28" i="42"/>
  <c r="A28" i="42"/>
  <c r="D27" i="42"/>
  <c r="C27" i="42"/>
  <c r="B27" i="42"/>
  <c r="A27" i="42"/>
  <c r="D26" i="42"/>
  <c r="C26" i="42"/>
  <c r="B26" i="42"/>
  <c r="A26" i="42"/>
  <c r="D25" i="42"/>
  <c r="C25" i="42"/>
  <c r="B25" i="42"/>
  <c r="A25" i="42"/>
  <c r="D24" i="42"/>
  <c r="C24" i="42"/>
  <c r="B24" i="42"/>
  <c r="A24" i="42"/>
  <c r="D23" i="42"/>
  <c r="C23" i="42"/>
  <c r="B23" i="42"/>
  <c r="A23" i="42"/>
  <c r="D22" i="42"/>
  <c r="C22" i="42"/>
  <c r="B22" i="42"/>
  <c r="A22" i="42"/>
  <c r="D21" i="42"/>
  <c r="C21" i="42"/>
  <c r="B21" i="42"/>
  <c r="A21" i="42"/>
  <c r="D20" i="42"/>
  <c r="C20" i="42"/>
  <c r="B20" i="42"/>
  <c r="A20" i="42"/>
  <c r="D19" i="42"/>
  <c r="C19" i="42"/>
  <c r="B19" i="42"/>
  <c r="A19" i="42"/>
  <c r="D18" i="42"/>
  <c r="C18" i="42"/>
  <c r="B18" i="42"/>
  <c r="A18" i="42"/>
  <c r="D17" i="42"/>
  <c r="C17" i="42"/>
  <c r="B17" i="42"/>
  <c r="A17" i="42"/>
  <c r="D16" i="42"/>
  <c r="C16" i="42"/>
  <c r="B16" i="42"/>
  <c r="A16" i="42"/>
  <c r="D15" i="42"/>
  <c r="C15" i="42"/>
  <c r="B15" i="42"/>
  <c r="A15" i="42"/>
  <c r="D14" i="42"/>
  <c r="C14" i="42"/>
  <c r="B14" i="42"/>
  <c r="A14" i="42"/>
  <c r="D13" i="42"/>
  <c r="C13" i="42"/>
  <c r="B13" i="42"/>
  <c r="A13" i="42"/>
  <c r="D12" i="42"/>
  <c r="C12" i="42"/>
  <c r="B12" i="42"/>
  <c r="A12" i="42"/>
  <c r="D11" i="42"/>
  <c r="C11" i="42"/>
  <c r="B11" i="42"/>
  <c r="A11" i="42"/>
  <c r="D10" i="42"/>
  <c r="C10" i="42"/>
  <c r="B10" i="42"/>
  <c r="A10" i="42"/>
  <c r="D9" i="42"/>
  <c r="C9" i="42"/>
  <c r="B9" i="42"/>
  <c r="A9" i="42"/>
  <c r="D8" i="42"/>
  <c r="C8" i="42"/>
  <c r="B8" i="42"/>
  <c r="A8" i="42"/>
  <c r="D7" i="42"/>
  <c r="C7" i="42"/>
  <c r="B7" i="42"/>
  <c r="A7" i="42"/>
  <c r="D6" i="42"/>
  <c r="C6" i="42"/>
  <c r="B6" i="42"/>
  <c r="A6" i="42"/>
  <c r="D51" i="41"/>
  <c r="C51" i="41"/>
  <c r="B51" i="41"/>
  <c r="A51" i="41"/>
  <c r="D50" i="41"/>
  <c r="C50" i="41"/>
  <c r="B50" i="41"/>
  <c r="A50" i="41"/>
  <c r="D49" i="41"/>
  <c r="C49" i="41"/>
  <c r="B49" i="41"/>
  <c r="A49" i="41"/>
  <c r="D48" i="41"/>
  <c r="C48" i="41"/>
  <c r="B48" i="41"/>
  <c r="A48" i="41"/>
  <c r="D47" i="41"/>
  <c r="C47" i="41"/>
  <c r="B47" i="41"/>
  <c r="A47" i="41"/>
  <c r="D46" i="41"/>
  <c r="C46" i="41"/>
  <c r="B46" i="41"/>
  <c r="A46" i="41"/>
  <c r="D45" i="41"/>
  <c r="C45" i="41"/>
  <c r="B45" i="41"/>
  <c r="A45" i="41"/>
  <c r="D44" i="41"/>
  <c r="C44" i="41"/>
  <c r="B44" i="41"/>
  <c r="A44" i="41"/>
  <c r="D43" i="41"/>
  <c r="C43" i="41"/>
  <c r="B43" i="41"/>
  <c r="A43" i="41"/>
  <c r="D42" i="41"/>
  <c r="C42" i="41"/>
  <c r="B42" i="41"/>
  <c r="A42" i="41"/>
  <c r="D41" i="41"/>
  <c r="C41" i="41"/>
  <c r="B41" i="41"/>
  <c r="A41" i="41"/>
  <c r="D40" i="41"/>
  <c r="C40" i="41"/>
  <c r="B40" i="41"/>
  <c r="A40" i="41"/>
  <c r="D39" i="41"/>
  <c r="C39" i="41"/>
  <c r="B39" i="41"/>
  <c r="A39" i="41"/>
  <c r="D38" i="41"/>
  <c r="C38" i="41"/>
  <c r="B38" i="41"/>
  <c r="A38" i="41"/>
  <c r="D37" i="41"/>
  <c r="C37" i="41"/>
  <c r="B37" i="41"/>
  <c r="A37" i="41"/>
  <c r="D36" i="41"/>
  <c r="C36" i="41"/>
  <c r="B36" i="41"/>
  <c r="A36" i="41"/>
  <c r="D35" i="41"/>
  <c r="C35" i="41"/>
  <c r="B35" i="41"/>
  <c r="A35" i="41"/>
  <c r="D34" i="41"/>
  <c r="C34" i="41"/>
  <c r="B34" i="41"/>
  <c r="A34" i="41"/>
  <c r="D33" i="41"/>
  <c r="C33" i="41"/>
  <c r="B33" i="41"/>
  <c r="A33" i="41"/>
  <c r="D32" i="41"/>
  <c r="C32" i="41"/>
  <c r="B32" i="41"/>
  <c r="A32" i="41"/>
  <c r="D31" i="41"/>
  <c r="C31" i="41"/>
  <c r="B31" i="41"/>
  <c r="A31" i="41"/>
  <c r="D30" i="41"/>
  <c r="C30" i="41"/>
  <c r="B30" i="41"/>
  <c r="A30" i="41"/>
  <c r="D29" i="41"/>
  <c r="C29" i="41"/>
  <c r="B29" i="41"/>
  <c r="A29" i="41"/>
  <c r="D28" i="41"/>
  <c r="C28" i="41"/>
  <c r="B28" i="41"/>
  <c r="A28" i="41"/>
  <c r="D27" i="41"/>
  <c r="C27" i="41"/>
  <c r="B27" i="41"/>
  <c r="A27" i="41"/>
  <c r="D26" i="41"/>
  <c r="C26" i="41"/>
  <c r="B26" i="41"/>
  <c r="A26" i="41"/>
  <c r="D25" i="41"/>
  <c r="C25" i="41"/>
  <c r="B25" i="41"/>
  <c r="A25" i="41"/>
  <c r="D24" i="41"/>
  <c r="C24" i="41"/>
  <c r="B24" i="41"/>
  <c r="A24" i="41"/>
  <c r="D23" i="41"/>
  <c r="C23" i="41"/>
  <c r="B23" i="41"/>
  <c r="A23" i="41"/>
  <c r="D22" i="41"/>
  <c r="C22" i="41"/>
  <c r="B22" i="41"/>
  <c r="A22" i="41"/>
  <c r="D21" i="41"/>
  <c r="C21" i="41"/>
  <c r="B21" i="41"/>
  <c r="A21" i="41"/>
  <c r="D20" i="41"/>
  <c r="C20" i="41"/>
  <c r="B20" i="41"/>
  <c r="A20" i="41"/>
  <c r="D19" i="41"/>
  <c r="C19" i="41"/>
  <c r="B19" i="41"/>
  <c r="A19" i="41"/>
  <c r="D18" i="41"/>
  <c r="C18" i="41"/>
  <c r="B18" i="41"/>
  <c r="A18" i="41"/>
  <c r="D17" i="41"/>
  <c r="C17" i="41"/>
  <c r="B17" i="41"/>
  <c r="A17" i="41"/>
  <c r="D16" i="41"/>
  <c r="C16" i="41"/>
  <c r="B16" i="41"/>
  <c r="A16" i="41"/>
  <c r="D15" i="41"/>
  <c r="C15" i="41"/>
  <c r="B15" i="41"/>
  <c r="A15" i="41"/>
  <c r="D14" i="41"/>
  <c r="C14" i="41"/>
  <c r="B14" i="41"/>
  <c r="A14" i="41"/>
  <c r="D13" i="41"/>
  <c r="C13" i="41"/>
  <c r="B13" i="41"/>
  <c r="A13" i="41"/>
  <c r="D12" i="41"/>
  <c r="C12" i="41"/>
  <c r="B12" i="41"/>
  <c r="A12" i="41"/>
  <c r="D11" i="41"/>
  <c r="C11" i="41"/>
  <c r="B11" i="41"/>
  <c r="A11" i="41"/>
  <c r="D10" i="41"/>
  <c r="C10" i="41"/>
  <c r="B10" i="41"/>
  <c r="A10" i="41"/>
  <c r="D9" i="41"/>
  <c r="C9" i="41"/>
  <c r="B9" i="41"/>
  <c r="A9" i="41"/>
  <c r="D8" i="41"/>
  <c r="C8" i="41"/>
  <c r="B8" i="41"/>
  <c r="A8" i="41"/>
  <c r="D7" i="41"/>
  <c r="C7" i="41"/>
  <c r="B7" i="41"/>
  <c r="A7" i="41"/>
  <c r="D6" i="41"/>
  <c r="C6" i="41"/>
  <c r="B6" i="41"/>
  <c r="A6" i="41"/>
  <c r="D95" i="40"/>
  <c r="C95" i="40"/>
  <c r="B95" i="40"/>
  <c r="A95" i="40"/>
  <c r="D94" i="40"/>
  <c r="C94" i="40"/>
  <c r="B94" i="40"/>
  <c r="A94" i="40"/>
  <c r="D93" i="40"/>
  <c r="C93" i="40"/>
  <c r="B93" i="40"/>
  <c r="A93" i="40"/>
  <c r="D92" i="40"/>
  <c r="C92" i="40"/>
  <c r="B92" i="40"/>
  <c r="A92" i="40"/>
  <c r="D91" i="40"/>
  <c r="C91" i="40"/>
  <c r="B91" i="40"/>
  <c r="A91" i="40"/>
  <c r="D90" i="40"/>
  <c r="C90" i="40"/>
  <c r="B90" i="40"/>
  <c r="A90" i="40"/>
  <c r="D89" i="40"/>
  <c r="C89" i="40"/>
  <c r="B89" i="40"/>
  <c r="A89" i="40"/>
  <c r="D88" i="40"/>
  <c r="C88" i="40"/>
  <c r="B88" i="40"/>
  <c r="A88" i="40"/>
  <c r="D87" i="40"/>
  <c r="C87" i="40"/>
  <c r="B87" i="40"/>
  <c r="A87" i="40"/>
  <c r="D86" i="40"/>
  <c r="C86" i="40"/>
  <c r="B86" i="40"/>
  <c r="A86" i="40"/>
  <c r="D85" i="40"/>
  <c r="C85" i="40"/>
  <c r="B85" i="40"/>
  <c r="A85" i="40"/>
  <c r="D84" i="40"/>
  <c r="C84" i="40"/>
  <c r="B84" i="40"/>
  <c r="A84" i="40"/>
  <c r="D83" i="40"/>
  <c r="C83" i="40"/>
  <c r="B83" i="40"/>
  <c r="A83" i="40"/>
  <c r="D82" i="40"/>
  <c r="C82" i="40"/>
  <c r="B82" i="40"/>
  <c r="A82" i="40"/>
  <c r="D81" i="40"/>
  <c r="C81" i="40"/>
  <c r="B81" i="40"/>
  <c r="A81" i="40"/>
  <c r="D80" i="40"/>
  <c r="C80" i="40"/>
  <c r="B80" i="40"/>
  <c r="A80" i="40"/>
  <c r="D79" i="40"/>
  <c r="C79" i="40"/>
  <c r="B79" i="40"/>
  <c r="A79" i="40"/>
  <c r="D78" i="40"/>
  <c r="C78" i="40"/>
  <c r="B78" i="40"/>
  <c r="A78" i="40"/>
  <c r="D77" i="40"/>
  <c r="C77" i="40"/>
  <c r="B77" i="40"/>
  <c r="A77" i="40"/>
  <c r="D76" i="40"/>
  <c r="C76" i="40"/>
  <c r="B76" i="40"/>
  <c r="A76" i="40"/>
  <c r="D75" i="40"/>
  <c r="C75" i="40"/>
  <c r="B75" i="40"/>
  <c r="A75" i="40"/>
  <c r="D74" i="40"/>
  <c r="C74" i="40"/>
  <c r="B74" i="40"/>
  <c r="A74" i="40"/>
  <c r="D73" i="40"/>
  <c r="C73" i="40"/>
  <c r="B73" i="40"/>
  <c r="A73" i="40"/>
  <c r="D72" i="40"/>
  <c r="C72" i="40"/>
  <c r="B72" i="40"/>
  <c r="A72" i="40"/>
  <c r="D71" i="40"/>
  <c r="C71" i="40"/>
  <c r="B71" i="40"/>
  <c r="A71" i="40"/>
  <c r="D70" i="40"/>
  <c r="C70" i="40"/>
  <c r="B70" i="40"/>
  <c r="A70" i="40"/>
  <c r="D69" i="40"/>
  <c r="C69" i="40"/>
  <c r="B69" i="40"/>
  <c r="A69" i="40"/>
  <c r="D68" i="40"/>
  <c r="C68" i="40"/>
  <c r="B68" i="40"/>
  <c r="A68" i="40"/>
  <c r="D67" i="40"/>
  <c r="C67" i="40"/>
  <c r="B67" i="40"/>
  <c r="A67" i="40"/>
  <c r="D66" i="40"/>
  <c r="C66" i="40"/>
  <c r="B66" i="40"/>
  <c r="A66" i="40"/>
  <c r="D65" i="40"/>
  <c r="C65" i="40"/>
  <c r="B65" i="40"/>
  <c r="A65" i="40"/>
  <c r="D64" i="40"/>
  <c r="C64" i="40"/>
  <c r="B64" i="40"/>
  <c r="A64" i="40"/>
  <c r="D63" i="40"/>
  <c r="C63" i="40"/>
  <c r="B63" i="40"/>
  <c r="A63" i="40"/>
  <c r="D62" i="40"/>
  <c r="C62" i="40"/>
  <c r="B62" i="40"/>
  <c r="A62" i="40"/>
  <c r="D61" i="40"/>
  <c r="C61" i="40"/>
  <c r="B61" i="40"/>
  <c r="A61" i="40"/>
  <c r="D60" i="40"/>
  <c r="C60" i="40"/>
  <c r="B60" i="40"/>
  <c r="A60" i="40"/>
  <c r="D59" i="40"/>
  <c r="C59" i="40"/>
  <c r="B59" i="40"/>
  <c r="A59" i="40"/>
  <c r="D58" i="40"/>
  <c r="C58" i="40"/>
  <c r="B58" i="40"/>
  <c r="A58" i="40"/>
  <c r="D57" i="40"/>
  <c r="C57" i="40"/>
  <c r="B57" i="40"/>
  <c r="A57" i="40"/>
  <c r="D56" i="40"/>
  <c r="C56" i="40"/>
  <c r="B56" i="40"/>
  <c r="A56" i="40"/>
  <c r="D55" i="40"/>
  <c r="C55" i="40"/>
  <c r="B55" i="40"/>
  <c r="A55" i="40"/>
  <c r="D54" i="40"/>
  <c r="C54" i="40"/>
  <c r="B54" i="40"/>
  <c r="A54" i="40"/>
  <c r="D53" i="40"/>
  <c r="C53" i="40"/>
  <c r="B53" i="40"/>
  <c r="A53" i="40"/>
  <c r="D52" i="40"/>
  <c r="C52" i="40"/>
  <c r="B52" i="40"/>
  <c r="A52" i="40"/>
  <c r="D51" i="40"/>
  <c r="C51" i="40"/>
  <c r="B51" i="40"/>
  <c r="A51" i="40"/>
  <c r="D50" i="40"/>
  <c r="C50" i="40"/>
  <c r="B50" i="40"/>
  <c r="A50" i="40"/>
  <c r="D49" i="40"/>
  <c r="C49" i="40"/>
  <c r="B49" i="40"/>
  <c r="A49" i="40"/>
  <c r="D48" i="40"/>
  <c r="C48" i="40"/>
  <c r="B48" i="40"/>
  <c r="A48" i="40"/>
  <c r="D47" i="40"/>
  <c r="C47" i="40"/>
  <c r="B47" i="40"/>
  <c r="A47" i="40"/>
  <c r="D46" i="40"/>
  <c r="C46" i="40"/>
  <c r="B46" i="40"/>
  <c r="A46" i="40"/>
  <c r="D45" i="40"/>
  <c r="C45" i="40"/>
  <c r="B45" i="40"/>
  <c r="A45" i="40"/>
  <c r="D44" i="40"/>
  <c r="C44" i="40"/>
  <c r="B44" i="40"/>
  <c r="A44" i="40"/>
  <c r="D43" i="40"/>
  <c r="C43" i="40"/>
  <c r="B43" i="40"/>
  <c r="A43" i="40"/>
  <c r="D42" i="40"/>
  <c r="C42" i="40"/>
  <c r="B42" i="40"/>
  <c r="A42" i="40"/>
  <c r="D41" i="40"/>
  <c r="C41" i="40"/>
  <c r="B41" i="40"/>
  <c r="A41" i="40"/>
  <c r="D40" i="40"/>
  <c r="C40" i="40"/>
  <c r="B40" i="40"/>
  <c r="A40" i="40"/>
  <c r="D39" i="40"/>
  <c r="C39" i="40"/>
  <c r="B39" i="40"/>
  <c r="A39" i="40"/>
  <c r="D38" i="40"/>
  <c r="C38" i="40"/>
  <c r="B38" i="40"/>
  <c r="A38" i="40"/>
  <c r="D37" i="40"/>
  <c r="C37" i="40"/>
  <c r="B37" i="40"/>
  <c r="A37" i="40"/>
  <c r="D36" i="40"/>
  <c r="C36" i="40"/>
  <c r="B36" i="40"/>
  <c r="A36" i="40"/>
  <c r="D35" i="40"/>
  <c r="C35" i="40"/>
  <c r="B35" i="40"/>
  <c r="A35" i="40"/>
  <c r="D34" i="40"/>
  <c r="C34" i="40"/>
  <c r="B34" i="40"/>
  <c r="A34" i="40"/>
  <c r="D33" i="40"/>
  <c r="C33" i="40"/>
  <c r="B33" i="40"/>
  <c r="A33" i="40"/>
  <c r="D32" i="40"/>
  <c r="C32" i="40"/>
  <c r="B32" i="40"/>
  <c r="A32" i="40"/>
  <c r="D31" i="40"/>
  <c r="C31" i="40"/>
  <c r="B31" i="40"/>
  <c r="A31" i="40"/>
  <c r="D30" i="40"/>
  <c r="C30" i="40"/>
  <c r="B30" i="40"/>
  <c r="A30" i="40"/>
  <c r="D29" i="40"/>
  <c r="C29" i="40"/>
  <c r="B29" i="40"/>
  <c r="A29" i="40"/>
  <c r="D28" i="40"/>
  <c r="C28" i="40"/>
  <c r="B28" i="40"/>
  <c r="A28" i="40"/>
  <c r="D27" i="40"/>
  <c r="C27" i="40"/>
  <c r="B27" i="40"/>
  <c r="A27" i="40"/>
  <c r="D26" i="40"/>
  <c r="C26" i="40"/>
  <c r="B26" i="40"/>
  <c r="A26" i="40"/>
  <c r="D25" i="40"/>
  <c r="C25" i="40"/>
  <c r="B25" i="40"/>
  <c r="A25" i="40"/>
  <c r="D24" i="40"/>
  <c r="C24" i="40"/>
  <c r="B24" i="40"/>
  <c r="A24" i="40"/>
  <c r="D23" i="40"/>
  <c r="C23" i="40"/>
  <c r="B23" i="40"/>
  <c r="A23" i="40"/>
  <c r="D22" i="40"/>
  <c r="C22" i="40"/>
  <c r="B22" i="40"/>
  <c r="A22" i="40"/>
  <c r="D21" i="40"/>
  <c r="C21" i="40"/>
  <c r="B21" i="40"/>
  <c r="A21" i="40"/>
  <c r="D20" i="40"/>
  <c r="C20" i="40"/>
  <c r="B20" i="40"/>
  <c r="A20" i="40"/>
  <c r="D19" i="40"/>
  <c r="C19" i="40"/>
  <c r="B19" i="40"/>
  <c r="A19" i="40"/>
  <c r="D18" i="40"/>
  <c r="C18" i="40"/>
  <c r="B18" i="40"/>
  <c r="A18" i="40"/>
  <c r="D17" i="40"/>
  <c r="C17" i="40"/>
  <c r="B17" i="40"/>
  <c r="A17" i="40"/>
  <c r="D16" i="40"/>
  <c r="C16" i="40"/>
  <c r="B16" i="40"/>
  <c r="A16" i="40"/>
  <c r="D15" i="40"/>
  <c r="C15" i="40"/>
  <c r="B15" i="40"/>
  <c r="A15" i="40"/>
  <c r="D14" i="40"/>
  <c r="C14" i="40"/>
  <c r="B14" i="40"/>
  <c r="A14" i="40"/>
  <c r="D13" i="40"/>
  <c r="C13" i="40"/>
  <c r="B13" i="40"/>
  <c r="A13" i="40"/>
  <c r="D12" i="40"/>
  <c r="C12" i="40"/>
  <c r="B12" i="40"/>
  <c r="A12" i="40"/>
  <c r="D11" i="40"/>
  <c r="C11" i="40"/>
  <c r="B11" i="40"/>
  <c r="A11" i="40"/>
  <c r="D10" i="40"/>
  <c r="C10" i="40"/>
  <c r="B10" i="40"/>
  <c r="A10" i="40"/>
  <c r="D9" i="40"/>
  <c r="C9" i="40"/>
  <c r="B9" i="40"/>
  <c r="A9" i="40"/>
  <c r="D8" i="40"/>
  <c r="C8" i="40"/>
  <c r="B8" i="40"/>
  <c r="A8" i="40"/>
  <c r="D7" i="40"/>
  <c r="C7" i="40"/>
  <c r="B7" i="40"/>
  <c r="A7" i="40"/>
  <c r="D6" i="40"/>
  <c r="C6" i="40"/>
  <c r="B6" i="40"/>
  <c r="A6" i="40"/>
  <c r="D95" i="39"/>
  <c r="C95" i="39"/>
  <c r="B95" i="39"/>
  <c r="A95" i="39"/>
  <c r="D94" i="39"/>
  <c r="C94" i="39"/>
  <c r="B94" i="39"/>
  <c r="A94" i="39"/>
  <c r="D93" i="39"/>
  <c r="C93" i="39"/>
  <c r="B93" i="39"/>
  <c r="A93" i="39"/>
  <c r="D92" i="39"/>
  <c r="C92" i="39"/>
  <c r="B92" i="39"/>
  <c r="A92" i="39"/>
  <c r="D91" i="39"/>
  <c r="C91" i="39"/>
  <c r="B91" i="39"/>
  <c r="A91" i="39"/>
  <c r="D90" i="39"/>
  <c r="C90" i="39"/>
  <c r="B90" i="39"/>
  <c r="A90" i="39"/>
  <c r="D89" i="39"/>
  <c r="C89" i="39"/>
  <c r="B89" i="39"/>
  <c r="A89" i="39"/>
  <c r="D88" i="39"/>
  <c r="C88" i="39"/>
  <c r="B88" i="39"/>
  <c r="A88" i="39"/>
  <c r="D87" i="39"/>
  <c r="C87" i="39"/>
  <c r="B87" i="39"/>
  <c r="A87" i="39"/>
  <c r="D86" i="39"/>
  <c r="C86" i="39"/>
  <c r="B86" i="39"/>
  <c r="A86" i="39"/>
  <c r="D85" i="39"/>
  <c r="C85" i="39"/>
  <c r="B85" i="39"/>
  <c r="A85" i="39"/>
  <c r="D84" i="39"/>
  <c r="C84" i="39"/>
  <c r="B84" i="39"/>
  <c r="A84" i="39"/>
  <c r="D83" i="39"/>
  <c r="C83" i="39"/>
  <c r="B83" i="39"/>
  <c r="A83" i="39"/>
  <c r="D82" i="39"/>
  <c r="C82" i="39"/>
  <c r="B82" i="39"/>
  <c r="A82" i="39"/>
  <c r="D81" i="39"/>
  <c r="C81" i="39"/>
  <c r="B81" i="39"/>
  <c r="A81" i="39"/>
  <c r="D80" i="39"/>
  <c r="C80" i="39"/>
  <c r="B80" i="39"/>
  <c r="A80" i="39"/>
  <c r="D79" i="39"/>
  <c r="C79" i="39"/>
  <c r="B79" i="39"/>
  <c r="A79" i="39"/>
  <c r="D78" i="39"/>
  <c r="C78" i="39"/>
  <c r="B78" i="39"/>
  <c r="A78" i="39"/>
  <c r="D77" i="39"/>
  <c r="C77" i="39"/>
  <c r="B77" i="39"/>
  <c r="A77" i="39"/>
  <c r="D76" i="39"/>
  <c r="C76" i="39"/>
  <c r="B76" i="39"/>
  <c r="A76" i="39"/>
  <c r="D75" i="39"/>
  <c r="C75" i="39"/>
  <c r="B75" i="39"/>
  <c r="A75" i="39"/>
  <c r="D74" i="39"/>
  <c r="C74" i="39"/>
  <c r="B74" i="39"/>
  <c r="A74" i="39"/>
  <c r="D73" i="39"/>
  <c r="C73" i="39"/>
  <c r="B73" i="39"/>
  <c r="A73" i="39"/>
  <c r="D72" i="39"/>
  <c r="C72" i="39"/>
  <c r="B72" i="39"/>
  <c r="A72" i="39"/>
  <c r="D71" i="39"/>
  <c r="C71" i="39"/>
  <c r="B71" i="39"/>
  <c r="A71" i="39"/>
  <c r="D70" i="39"/>
  <c r="C70" i="39"/>
  <c r="B70" i="39"/>
  <c r="A70" i="39"/>
  <c r="D69" i="39"/>
  <c r="C69" i="39"/>
  <c r="B69" i="39"/>
  <c r="A69" i="39"/>
  <c r="D68" i="39"/>
  <c r="C68" i="39"/>
  <c r="B68" i="39"/>
  <c r="A68" i="39"/>
  <c r="D67" i="39"/>
  <c r="C67" i="39"/>
  <c r="B67" i="39"/>
  <c r="A67" i="39"/>
  <c r="D66" i="39"/>
  <c r="C66" i="39"/>
  <c r="B66" i="39"/>
  <c r="A66" i="39"/>
  <c r="D65" i="39"/>
  <c r="C65" i="39"/>
  <c r="B65" i="39"/>
  <c r="A65" i="39"/>
  <c r="D64" i="39"/>
  <c r="C64" i="39"/>
  <c r="B64" i="39"/>
  <c r="A64" i="39"/>
  <c r="D63" i="39"/>
  <c r="C63" i="39"/>
  <c r="B63" i="39"/>
  <c r="A63" i="39"/>
  <c r="D62" i="39"/>
  <c r="C62" i="39"/>
  <c r="B62" i="39"/>
  <c r="A62" i="39"/>
  <c r="D61" i="39"/>
  <c r="C61" i="39"/>
  <c r="B61" i="39"/>
  <c r="A61" i="39"/>
  <c r="D60" i="39"/>
  <c r="C60" i="39"/>
  <c r="B60" i="39"/>
  <c r="A60" i="39"/>
  <c r="D59" i="39"/>
  <c r="C59" i="39"/>
  <c r="B59" i="39"/>
  <c r="A59" i="39"/>
  <c r="D58" i="39"/>
  <c r="C58" i="39"/>
  <c r="B58" i="39"/>
  <c r="A58" i="39"/>
  <c r="D57" i="39"/>
  <c r="C57" i="39"/>
  <c r="B57" i="39"/>
  <c r="A57" i="39"/>
  <c r="D56" i="39"/>
  <c r="C56" i="39"/>
  <c r="B56" i="39"/>
  <c r="A56" i="39"/>
  <c r="D55" i="39"/>
  <c r="C55" i="39"/>
  <c r="B55" i="39"/>
  <c r="A55" i="39"/>
  <c r="D54" i="39"/>
  <c r="C54" i="39"/>
  <c r="B54" i="39"/>
  <c r="A54" i="39"/>
  <c r="D53" i="39"/>
  <c r="C53" i="39"/>
  <c r="B53" i="39"/>
  <c r="A53" i="39"/>
  <c r="D52" i="39"/>
  <c r="C52" i="39"/>
  <c r="B52" i="39"/>
  <c r="A52" i="39"/>
  <c r="D51" i="39"/>
  <c r="C51" i="39"/>
  <c r="B51" i="39"/>
  <c r="A51" i="39"/>
  <c r="D50" i="39"/>
  <c r="C50" i="39"/>
  <c r="B50" i="39"/>
  <c r="A50" i="39"/>
  <c r="D49" i="39"/>
  <c r="C49" i="39"/>
  <c r="B49" i="39"/>
  <c r="A49" i="39"/>
  <c r="D48" i="39"/>
  <c r="C48" i="39"/>
  <c r="B48" i="39"/>
  <c r="A48" i="39"/>
  <c r="D47" i="39"/>
  <c r="C47" i="39"/>
  <c r="B47" i="39"/>
  <c r="A47" i="39"/>
  <c r="D46" i="39"/>
  <c r="C46" i="39"/>
  <c r="B46" i="39"/>
  <c r="A46" i="39"/>
  <c r="D45" i="39"/>
  <c r="C45" i="39"/>
  <c r="B45" i="39"/>
  <c r="A45" i="39"/>
  <c r="D44" i="39"/>
  <c r="C44" i="39"/>
  <c r="B44" i="39"/>
  <c r="A44" i="39"/>
  <c r="D43" i="39"/>
  <c r="C43" i="39"/>
  <c r="B43" i="39"/>
  <c r="A43" i="39"/>
  <c r="D42" i="39"/>
  <c r="C42" i="39"/>
  <c r="B42" i="39"/>
  <c r="A42" i="39"/>
  <c r="D41" i="39"/>
  <c r="C41" i="39"/>
  <c r="B41" i="39"/>
  <c r="A41" i="39"/>
  <c r="D40" i="39"/>
  <c r="C40" i="39"/>
  <c r="B40" i="39"/>
  <c r="A40" i="39"/>
  <c r="D39" i="39"/>
  <c r="C39" i="39"/>
  <c r="B39" i="39"/>
  <c r="A39" i="39"/>
  <c r="D38" i="39"/>
  <c r="C38" i="39"/>
  <c r="B38" i="39"/>
  <c r="A38" i="39"/>
  <c r="D37" i="39"/>
  <c r="C37" i="39"/>
  <c r="B37" i="39"/>
  <c r="A37" i="39"/>
  <c r="D36" i="39"/>
  <c r="C36" i="39"/>
  <c r="B36" i="39"/>
  <c r="A36" i="39"/>
  <c r="D35" i="39"/>
  <c r="C35" i="39"/>
  <c r="B35" i="39"/>
  <c r="A35" i="39"/>
  <c r="D34" i="39"/>
  <c r="C34" i="39"/>
  <c r="B34" i="39"/>
  <c r="A34" i="39"/>
  <c r="D33" i="39"/>
  <c r="C33" i="39"/>
  <c r="B33" i="39"/>
  <c r="A33" i="39"/>
  <c r="D32" i="39"/>
  <c r="C32" i="39"/>
  <c r="B32" i="39"/>
  <c r="A32" i="39"/>
  <c r="D31" i="39"/>
  <c r="C31" i="39"/>
  <c r="B31" i="39"/>
  <c r="A31" i="39"/>
  <c r="D30" i="39"/>
  <c r="C30" i="39"/>
  <c r="B30" i="39"/>
  <c r="A30" i="39"/>
  <c r="D29" i="39"/>
  <c r="C29" i="39"/>
  <c r="B29" i="39"/>
  <c r="A29" i="39"/>
  <c r="D28" i="39"/>
  <c r="C28" i="39"/>
  <c r="B28" i="39"/>
  <c r="A28" i="39"/>
  <c r="D27" i="39"/>
  <c r="C27" i="39"/>
  <c r="B27" i="39"/>
  <c r="A27" i="39"/>
  <c r="D26" i="39"/>
  <c r="C26" i="39"/>
  <c r="B26" i="39"/>
  <c r="A26" i="39"/>
  <c r="D25" i="39"/>
  <c r="C25" i="39"/>
  <c r="B25" i="39"/>
  <c r="A25" i="39"/>
  <c r="D24" i="39"/>
  <c r="C24" i="39"/>
  <c r="B24" i="39"/>
  <c r="A24" i="39"/>
  <c r="D23" i="39"/>
  <c r="C23" i="39"/>
  <c r="B23" i="39"/>
  <c r="A23" i="39"/>
  <c r="D22" i="39"/>
  <c r="C22" i="39"/>
  <c r="B22" i="39"/>
  <c r="A22" i="39"/>
  <c r="D21" i="39"/>
  <c r="C21" i="39"/>
  <c r="B21" i="39"/>
  <c r="A21" i="39"/>
  <c r="D20" i="39"/>
  <c r="C20" i="39"/>
  <c r="B20" i="39"/>
  <c r="A20" i="39"/>
  <c r="D19" i="39"/>
  <c r="C19" i="39"/>
  <c r="B19" i="39"/>
  <c r="A19" i="39"/>
  <c r="D18" i="39"/>
  <c r="C18" i="39"/>
  <c r="B18" i="39"/>
  <c r="A18" i="39"/>
  <c r="D17" i="39"/>
  <c r="C17" i="39"/>
  <c r="B17" i="39"/>
  <c r="A17" i="39"/>
  <c r="D16" i="39"/>
  <c r="C16" i="39"/>
  <c r="B16" i="39"/>
  <c r="A16" i="39"/>
  <c r="D15" i="39"/>
  <c r="C15" i="39"/>
  <c r="B15" i="39"/>
  <c r="A15" i="39"/>
  <c r="D14" i="39"/>
  <c r="C14" i="39"/>
  <c r="B14" i="39"/>
  <c r="A14" i="39"/>
  <c r="D13" i="39"/>
  <c r="C13" i="39"/>
  <c r="B13" i="39"/>
  <c r="A13" i="39"/>
  <c r="D12" i="39"/>
  <c r="C12" i="39"/>
  <c r="B12" i="39"/>
  <c r="A12" i="39"/>
  <c r="D11" i="39"/>
  <c r="C11" i="39"/>
  <c r="B11" i="39"/>
  <c r="A11" i="39"/>
  <c r="D10" i="39"/>
  <c r="C10" i="39"/>
  <c r="B10" i="39"/>
  <c r="A10" i="39"/>
  <c r="D9" i="39"/>
  <c r="C9" i="39"/>
  <c r="B9" i="39"/>
  <c r="A9" i="39"/>
  <c r="D8" i="39"/>
  <c r="C8" i="39"/>
  <c r="B8" i="39"/>
  <c r="A8" i="39"/>
  <c r="D7" i="39"/>
  <c r="C7" i="39"/>
  <c r="B7" i="39"/>
  <c r="A7" i="39"/>
  <c r="D6" i="39"/>
  <c r="C6" i="39"/>
  <c r="B6" i="39"/>
  <c r="A6" i="39"/>
  <c r="D95" i="38"/>
  <c r="C95" i="38"/>
  <c r="B95" i="38"/>
  <c r="A95" i="38"/>
  <c r="D94" i="38"/>
  <c r="C94" i="38"/>
  <c r="B94" i="38"/>
  <c r="A94" i="38"/>
  <c r="D93" i="38"/>
  <c r="C93" i="38"/>
  <c r="B93" i="38"/>
  <c r="A93" i="38"/>
  <c r="D92" i="38"/>
  <c r="C92" i="38"/>
  <c r="B92" i="38"/>
  <c r="A92" i="38"/>
  <c r="D91" i="38"/>
  <c r="C91" i="38"/>
  <c r="B91" i="38"/>
  <c r="A91" i="38"/>
  <c r="D90" i="38"/>
  <c r="C90" i="38"/>
  <c r="B90" i="38"/>
  <c r="A90" i="38"/>
  <c r="D89" i="38"/>
  <c r="C89" i="38"/>
  <c r="B89" i="38"/>
  <c r="A89" i="38"/>
  <c r="D88" i="38"/>
  <c r="C88" i="38"/>
  <c r="B88" i="38"/>
  <c r="A88" i="38"/>
  <c r="D87" i="38"/>
  <c r="C87" i="38"/>
  <c r="B87" i="38"/>
  <c r="A87" i="38"/>
  <c r="D86" i="38"/>
  <c r="C86" i="38"/>
  <c r="B86" i="38"/>
  <c r="A86" i="38"/>
  <c r="D85" i="38"/>
  <c r="C85" i="38"/>
  <c r="B85" i="38"/>
  <c r="A85" i="38"/>
  <c r="D84" i="38"/>
  <c r="C84" i="38"/>
  <c r="B84" i="38"/>
  <c r="A84" i="38"/>
  <c r="D83" i="38"/>
  <c r="C83" i="38"/>
  <c r="B83" i="38"/>
  <c r="A83" i="38"/>
  <c r="D82" i="38"/>
  <c r="C82" i="38"/>
  <c r="B82" i="38"/>
  <c r="A82" i="38"/>
  <c r="D81" i="38"/>
  <c r="C81" i="38"/>
  <c r="B81" i="38"/>
  <c r="A81" i="38"/>
  <c r="D80" i="38"/>
  <c r="C80" i="38"/>
  <c r="B80" i="38"/>
  <c r="A80" i="38"/>
  <c r="D79" i="38"/>
  <c r="C79" i="38"/>
  <c r="B79" i="38"/>
  <c r="A79" i="38"/>
  <c r="D78" i="38"/>
  <c r="C78" i="38"/>
  <c r="B78" i="38"/>
  <c r="A78" i="38"/>
  <c r="D77" i="38"/>
  <c r="C77" i="38"/>
  <c r="B77" i="38"/>
  <c r="A77" i="38"/>
  <c r="D76" i="38"/>
  <c r="C76" i="38"/>
  <c r="B76" i="38"/>
  <c r="A76" i="38"/>
  <c r="D75" i="38"/>
  <c r="C75" i="38"/>
  <c r="B75" i="38"/>
  <c r="A75" i="38"/>
  <c r="D74" i="38"/>
  <c r="C74" i="38"/>
  <c r="B74" i="38"/>
  <c r="A74" i="38"/>
  <c r="D73" i="38"/>
  <c r="C73" i="38"/>
  <c r="B73" i="38"/>
  <c r="A73" i="38"/>
  <c r="D72" i="38"/>
  <c r="C72" i="38"/>
  <c r="B72" i="38"/>
  <c r="A72" i="38"/>
  <c r="D71" i="38"/>
  <c r="C71" i="38"/>
  <c r="B71" i="38"/>
  <c r="A71" i="38"/>
  <c r="D70" i="38"/>
  <c r="C70" i="38"/>
  <c r="B70" i="38"/>
  <c r="A70" i="38"/>
  <c r="D69" i="38"/>
  <c r="C69" i="38"/>
  <c r="B69" i="38"/>
  <c r="A69" i="38"/>
  <c r="D68" i="38"/>
  <c r="C68" i="38"/>
  <c r="B68" i="38"/>
  <c r="A68" i="38"/>
  <c r="D67" i="38"/>
  <c r="C67" i="38"/>
  <c r="B67" i="38"/>
  <c r="A67" i="38"/>
  <c r="D66" i="38"/>
  <c r="C66" i="38"/>
  <c r="B66" i="38"/>
  <c r="A66" i="38"/>
  <c r="D65" i="38"/>
  <c r="C65" i="38"/>
  <c r="B65" i="38"/>
  <c r="A65" i="38"/>
  <c r="D64" i="38"/>
  <c r="C64" i="38"/>
  <c r="B64" i="38"/>
  <c r="A64" i="38"/>
  <c r="D63" i="38"/>
  <c r="C63" i="38"/>
  <c r="B63" i="38"/>
  <c r="A63" i="38"/>
  <c r="D62" i="38"/>
  <c r="C62" i="38"/>
  <c r="B62" i="38"/>
  <c r="A62" i="38"/>
  <c r="D61" i="38"/>
  <c r="C61" i="38"/>
  <c r="B61" i="38"/>
  <c r="A61" i="38"/>
  <c r="D60" i="38"/>
  <c r="C60" i="38"/>
  <c r="B60" i="38"/>
  <c r="A60" i="38"/>
  <c r="D59" i="38"/>
  <c r="C59" i="38"/>
  <c r="B59" i="38"/>
  <c r="A59" i="38"/>
  <c r="D58" i="38"/>
  <c r="C58" i="38"/>
  <c r="B58" i="38"/>
  <c r="A58" i="38"/>
  <c r="D57" i="38"/>
  <c r="C57" i="38"/>
  <c r="B57" i="38"/>
  <c r="A57" i="38"/>
  <c r="D56" i="38"/>
  <c r="C56" i="38"/>
  <c r="B56" i="38"/>
  <c r="A56" i="38"/>
  <c r="D55" i="38"/>
  <c r="C55" i="38"/>
  <c r="B55" i="38"/>
  <c r="A55" i="38"/>
  <c r="D54" i="38"/>
  <c r="C54" i="38"/>
  <c r="B54" i="38"/>
  <c r="A54" i="38"/>
  <c r="D53" i="38"/>
  <c r="C53" i="38"/>
  <c r="B53" i="38"/>
  <c r="A53" i="38"/>
  <c r="D52" i="38"/>
  <c r="C52" i="38"/>
  <c r="B52" i="38"/>
  <c r="A52" i="38"/>
  <c r="D51" i="38"/>
  <c r="C51" i="38"/>
  <c r="B51" i="38"/>
  <c r="A51" i="38"/>
  <c r="D50" i="38"/>
  <c r="C50" i="38"/>
  <c r="B50" i="38"/>
  <c r="A50" i="38"/>
  <c r="D49" i="38"/>
  <c r="C49" i="38"/>
  <c r="B49" i="38"/>
  <c r="A49" i="38"/>
  <c r="D48" i="38"/>
  <c r="C48" i="38"/>
  <c r="B48" i="38"/>
  <c r="A48" i="38"/>
  <c r="D47" i="38"/>
  <c r="C47" i="38"/>
  <c r="B47" i="38"/>
  <c r="A47" i="38"/>
  <c r="D46" i="38"/>
  <c r="C46" i="38"/>
  <c r="B46" i="38"/>
  <c r="A46" i="38"/>
  <c r="D45" i="38"/>
  <c r="C45" i="38"/>
  <c r="B45" i="38"/>
  <c r="A45" i="38"/>
  <c r="D44" i="38"/>
  <c r="C44" i="38"/>
  <c r="B44" i="38"/>
  <c r="A44" i="38"/>
  <c r="D43" i="38"/>
  <c r="C43" i="38"/>
  <c r="B43" i="38"/>
  <c r="A43" i="38"/>
  <c r="D42" i="38"/>
  <c r="C42" i="38"/>
  <c r="B42" i="38"/>
  <c r="A42" i="38"/>
  <c r="D41" i="38"/>
  <c r="C41" i="38"/>
  <c r="B41" i="38"/>
  <c r="A41" i="38"/>
  <c r="D40" i="38"/>
  <c r="C40" i="38"/>
  <c r="B40" i="38"/>
  <c r="A40" i="38"/>
  <c r="D39" i="38"/>
  <c r="C39" i="38"/>
  <c r="B39" i="38"/>
  <c r="A39" i="38"/>
  <c r="D38" i="38"/>
  <c r="C38" i="38"/>
  <c r="B38" i="38"/>
  <c r="A38" i="38"/>
  <c r="D37" i="38"/>
  <c r="C37" i="38"/>
  <c r="B37" i="38"/>
  <c r="A37" i="38"/>
  <c r="D36" i="38"/>
  <c r="C36" i="38"/>
  <c r="B36" i="38"/>
  <c r="A36" i="38"/>
  <c r="D35" i="38"/>
  <c r="C35" i="38"/>
  <c r="B35" i="38"/>
  <c r="A35" i="38"/>
  <c r="D34" i="38"/>
  <c r="C34" i="38"/>
  <c r="B34" i="38"/>
  <c r="A34" i="38"/>
  <c r="D33" i="38"/>
  <c r="C33" i="38"/>
  <c r="B33" i="38"/>
  <c r="A33" i="38"/>
  <c r="D32" i="38"/>
  <c r="C32" i="38"/>
  <c r="B32" i="38"/>
  <c r="A32" i="38"/>
  <c r="D31" i="38"/>
  <c r="C31" i="38"/>
  <c r="B31" i="38"/>
  <c r="A31" i="38"/>
  <c r="D30" i="38"/>
  <c r="C30" i="38"/>
  <c r="B30" i="38"/>
  <c r="A30" i="38"/>
  <c r="D29" i="38"/>
  <c r="C29" i="38"/>
  <c r="B29" i="38"/>
  <c r="A29" i="38"/>
  <c r="D28" i="38"/>
  <c r="C28" i="38"/>
  <c r="B28" i="38"/>
  <c r="A28" i="38"/>
  <c r="D27" i="38"/>
  <c r="C27" i="38"/>
  <c r="B27" i="38"/>
  <c r="A27" i="38"/>
  <c r="D26" i="38"/>
  <c r="C26" i="38"/>
  <c r="B26" i="38"/>
  <c r="A26" i="38"/>
  <c r="D25" i="38"/>
  <c r="C25" i="38"/>
  <c r="B25" i="38"/>
  <c r="A25" i="38"/>
  <c r="D24" i="38"/>
  <c r="C24" i="38"/>
  <c r="B24" i="38"/>
  <c r="A24" i="38"/>
  <c r="D23" i="38"/>
  <c r="C23" i="38"/>
  <c r="B23" i="38"/>
  <c r="A23" i="38"/>
  <c r="D22" i="38"/>
  <c r="C22" i="38"/>
  <c r="B22" i="38"/>
  <c r="A22" i="38"/>
  <c r="D21" i="38"/>
  <c r="C21" i="38"/>
  <c r="B21" i="38"/>
  <c r="A21" i="38"/>
  <c r="D20" i="38"/>
  <c r="C20" i="38"/>
  <c r="B20" i="38"/>
  <c r="A20" i="38"/>
  <c r="D19" i="38"/>
  <c r="C19" i="38"/>
  <c r="B19" i="38"/>
  <c r="A19" i="38"/>
  <c r="D18" i="38"/>
  <c r="C18" i="38"/>
  <c r="B18" i="38"/>
  <c r="A18" i="38"/>
  <c r="D17" i="38"/>
  <c r="C17" i="38"/>
  <c r="B17" i="38"/>
  <c r="A17" i="38"/>
  <c r="D16" i="38"/>
  <c r="C16" i="38"/>
  <c r="B16" i="38"/>
  <c r="A16" i="38"/>
  <c r="D15" i="38"/>
  <c r="C15" i="38"/>
  <c r="B15" i="38"/>
  <c r="A15" i="38"/>
  <c r="D14" i="38"/>
  <c r="C14" i="38"/>
  <c r="B14" i="38"/>
  <c r="A14" i="38"/>
  <c r="D13" i="38"/>
  <c r="C13" i="38"/>
  <c r="B13" i="38"/>
  <c r="A13" i="38"/>
  <c r="D12" i="38"/>
  <c r="C12" i="38"/>
  <c r="B12" i="38"/>
  <c r="A12" i="38"/>
  <c r="D11" i="38"/>
  <c r="C11" i="38"/>
  <c r="B11" i="38"/>
  <c r="A11" i="38"/>
  <c r="D10" i="38"/>
  <c r="C10" i="38"/>
  <c r="B10" i="38"/>
  <c r="A10" i="38"/>
  <c r="D9" i="38"/>
  <c r="C9" i="38"/>
  <c r="B9" i="38"/>
  <c r="A9" i="38"/>
  <c r="D8" i="38"/>
  <c r="C8" i="38"/>
  <c r="B8" i="38"/>
  <c r="A8" i="38"/>
  <c r="D7" i="38"/>
  <c r="C7" i="38"/>
  <c r="B7" i="38"/>
  <c r="A7" i="38"/>
  <c r="D6" i="38"/>
  <c r="C6" i="38"/>
  <c r="B6" i="38"/>
  <c r="A6" i="38"/>
  <c r="D54" i="37"/>
  <c r="C54" i="37"/>
  <c r="B54" i="37"/>
  <c r="A54" i="37"/>
  <c r="D53" i="37"/>
  <c r="C53" i="37"/>
  <c r="B53" i="37"/>
  <c r="A53" i="37"/>
  <c r="D52" i="37"/>
  <c r="C52" i="37"/>
  <c r="B52" i="37"/>
  <c r="A52" i="37"/>
  <c r="D51" i="37"/>
  <c r="C51" i="37"/>
  <c r="B51" i="37"/>
  <c r="A51" i="37"/>
  <c r="D50" i="37"/>
  <c r="C50" i="37"/>
  <c r="B50" i="37"/>
  <c r="A50" i="37"/>
  <c r="D49" i="37"/>
  <c r="C49" i="37"/>
  <c r="B49" i="37"/>
  <c r="A49" i="37"/>
  <c r="D48" i="37"/>
  <c r="C48" i="37"/>
  <c r="B48" i="37"/>
  <c r="A48" i="37"/>
  <c r="D47" i="37"/>
  <c r="C47" i="37"/>
  <c r="B47" i="37"/>
  <c r="A47" i="37"/>
  <c r="D46" i="37"/>
  <c r="C46" i="37"/>
  <c r="B46" i="37"/>
  <c r="A46" i="37"/>
  <c r="D45" i="37"/>
  <c r="C45" i="37"/>
  <c r="B45" i="37"/>
  <c r="A45" i="37"/>
  <c r="D44" i="37"/>
  <c r="C44" i="37"/>
  <c r="B44" i="37"/>
  <c r="A44" i="37"/>
  <c r="D43" i="37"/>
  <c r="C43" i="37"/>
  <c r="B43" i="37"/>
  <c r="A43" i="37"/>
  <c r="D42" i="37"/>
  <c r="C42" i="37"/>
  <c r="B42" i="37"/>
  <c r="A42" i="37"/>
  <c r="D41" i="37"/>
  <c r="C41" i="37"/>
  <c r="B41" i="37"/>
  <c r="A41" i="37"/>
  <c r="D40" i="37"/>
  <c r="C40" i="37"/>
  <c r="B40" i="37"/>
  <c r="A40" i="37"/>
  <c r="D39" i="37"/>
  <c r="C39" i="37"/>
  <c r="B39" i="37"/>
  <c r="A39" i="37"/>
  <c r="D38" i="37"/>
  <c r="C38" i="37"/>
  <c r="B38" i="37"/>
  <c r="A38" i="37"/>
  <c r="D37" i="37"/>
  <c r="C37" i="37"/>
  <c r="B37" i="37"/>
  <c r="A37" i="37"/>
  <c r="D36" i="37"/>
  <c r="C36" i="37"/>
  <c r="B36" i="37"/>
  <c r="A36" i="37"/>
  <c r="D35" i="37"/>
  <c r="C35" i="37"/>
  <c r="B35" i="37"/>
  <c r="A35" i="37"/>
  <c r="D34" i="37"/>
  <c r="C34" i="37"/>
  <c r="B34" i="37"/>
  <c r="A34" i="37"/>
  <c r="D33" i="37"/>
  <c r="C33" i="37"/>
  <c r="B33" i="37"/>
  <c r="A33" i="37"/>
  <c r="D32" i="37"/>
  <c r="C32" i="37"/>
  <c r="B32" i="37"/>
  <c r="A32" i="37"/>
  <c r="D31" i="37"/>
  <c r="C31" i="37"/>
  <c r="B31" i="37"/>
  <c r="A31" i="37"/>
  <c r="D30" i="37"/>
  <c r="C30" i="37"/>
  <c r="B30" i="37"/>
  <c r="A30" i="37"/>
  <c r="D29" i="37"/>
  <c r="C29" i="37"/>
  <c r="B29" i="37"/>
  <c r="A29" i="37"/>
  <c r="D28" i="37"/>
  <c r="C28" i="37"/>
  <c r="B28" i="37"/>
  <c r="A28" i="37"/>
  <c r="D27" i="37"/>
  <c r="C27" i="37"/>
  <c r="B27" i="37"/>
  <c r="A27" i="37"/>
  <c r="D26" i="37"/>
  <c r="C26" i="37"/>
  <c r="B26" i="37"/>
  <c r="A26" i="37"/>
  <c r="D25" i="37"/>
  <c r="C25" i="37"/>
  <c r="B25" i="37"/>
  <c r="A25" i="37"/>
  <c r="D24" i="37"/>
  <c r="C24" i="37"/>
  <c r="B24" i="37"/>
  <c r="A24" i="37"/>
  <c r="D23" i="37"/>
  <c r="C23" i="37"/>
  <c r="B23" i="37"/>
  <c r="A23" i="37"/>
  <c r="D22" i="37"/>
  <c r="C22" i="37"/>
  <c r="B22" i="37"/>
  <c r="A22" i="37"/>
  <c r="D21" i="37"/>
  <c r="C21" i="37"/>
  <c r="B21" i="37"/>
  <c r="A21" i="37"/>
  <c r="D20" i="37"/>
  <c r="C20" i="37"/>
  <c r="B20" i="37"/>
  <c r="A20" i="37"/>
  <c r="D19" i="37"/>
  <c r="C19" i="37"/>
  <c r="B19" i="37"/>
  <c r="A19" i="37"/>
  <c r="D18" i="37"/>
  <c r="C18" i="37"/>
  <c r="B18" i="37"/>
  <c r="A18" i="37"/>
  <c r="D17" i="37"/>
  <c r="C17" i="37"/>
  <c r="B17" i="37"/>
  <c r="A17" i="37"/>
  <c r="D16" i="37"/>
  <c r="C16" i="37"/>
  <c r="B16" i="37"/>
  <c r="A16" i="37"/>
  <c r="D15" i="37"/>
  <c r="C15" i="37"/>
  <c r="B15" i="37"/>
  <c r="A15" i="37"/>
  <c r="D14" i="37"/>
  <c r="C14" i="37"/>
  <c r="B14" i="37"/>
  <c r="A14" i="37"/>
  <c r="D13" i="37"/>
  <c r="C13" i="37"/>
  <c r="B13" i="37"/>
  <c r="A13" i="37"/>
  <c r="D12" i="37"/>
  <c r="C12" i="37"/>
  <c r="B12" i="37"/>
  <c r="A12" i="37"/>
  <c r="D11" i="37"/>
  <c r="C11" i="37"/>
  <c r="B11" i="37"/>
  <c r="A11" i="37"/>
  <c r="D10" i="37"/>
  <c r="C10" i="37"/>
  <c r="B10" i="37"/>
  <c r="A10" i="37"/>
  <c r="D9" i="37"/>
  <c r="C9" i="37"/>
  <c r="B9" i="37"/>
  <c r="A9" i="37"/>
  <c r="D8" i="37"/>
  <c r="C8" i="37"/>
  <c r="B8" i="37"/>
  <c r="A8" i="37"/>
  <c r="D7" i="37"/>
  <c r="C7" i="37"/>
  <c r="B7" i="37"/>
  <c r="A7" i="37"/>
  <c r="D6" i="37"/>
  <c r="C6" i="37"/>
  <c r="B6" i="37"/>
  <c r="A6" i="37"/>
  <c r="D39" i="36"/>
  <c r="C39" i="36"/>
  <c r="B39" i="36"/>
  <c r="A39" i="36"/>
  <c r="D38" i="36"/>
  <c r="C38" i="36"/>
  <c r="B38" i="36"/>
  <c r="A38" i="36"/>
  <c r="D37" i="36"/>
  <c r="C37" i="36"/>
  <c r="B37" i="36"/>
  <c r="A37" i="36"/>
  <c r="D36" i="36"/>
  <c r="C36" i="36"/>
  <c r="B36" i="36"/>
  <c r="A36" i="36"/>
  <c r="D35" i="36"/>
  <c r="C35" i="36"/>
  <c r="B35" i="36"/>
  <c r="A35" i="36"/>
  <c r="D34" i="36"/>
  <c r="C34" i="36"/>
  <c r="B34" i="36"/>
  <c r="A34" i="36"/>
  <c r="D33" i="36"/>
  <c r="C33" i="36"/>
  <c r="B33" i="36"/>
  <c r="A33" i="36"/>
  <c r="D32" i="36"/>
  <c r="C32" i="36"/>
  <c r="B32" i="36"/>
  <c r="A32" i="36"/>
  <c r="D31" i="36"/>
  <c r="C31" i="36"/>
  <c r="B31" i="36"/>
  <c r="A31" i="36"/>
  <c r="D30" i="36"/>
  <c r="C30" i="36"/>
  <c r="B30" i="36"/>
  <c r="A30" i="36"/>
  <c r="D29" i="36"/>
  <c r="C29" i="36"/>
  <c r="B29" i="36"/>
  <c r="A29" i="36"/>
  <c r="D28" i="36"/>
  <c r="C28" i="36"/>
  <c r="B28" i="36"/>
  <c r="A28" i="36"/>
  <c r="D27" i="36"/>
  <c r="C27" i="36"/>
  <c r="B27" i="36"/>
  <c r="A27" i="36"/>
  <c r="D26" i="36"/>
  <c r="C26" i="36"/>
  <c r="B26" i="36"/>
  <c r="A26" i="36"/>
  <c r="D25" i="36"/>
  <c r="C25" i="36"/>
  <c r="B25" i="36"/>
  <c r="A25" i="36"/>
  <c r="D24" i="36"/>
  <c r="C24" i="36"/>
  <c r="B24" i="36"/>
  <c r="A24" i="36"/>
  <c r="D23" i="36"/>
  <c r="C23" i="36"/>
  <c r="B23" i="36"/>
  <c r="A23" i="36"/>
  <c r="D22" i="36"/>
  <c r="C22" i="36"/>
  <c r="B22" i="36"/>
  <c r="A22" i="36"/>
  <c r="D21" i="36"/>
  <c r="C21" i="36"/>
  <c r="B21" i="36"/>
  <c r="A21" i="36"/>
  <c r="D20" i="36"/>
  <c r="C20" i="36"/>
  <c r="B20" i="36"/>
  <c r="A20" i="36"/>
  <c r="D19" i="36"/>
  <c r="C19" i="36"/>
  <c r="B19" i="36"/>
  <c r="A19" i="36"/>
  <c r="D18" i="36"/>
  <c r="C18" i="36"/>
  <c r="B18" i="36"/>
  <c r="A18" i="36"/>
  <c r="D17" i="36"/>
  <c r="C17" i="36"/>
  <c r="B17" i="36"/>
  <c r="A17" i="36"/>
  <c r="D16" i="36"/>
  <c r="C16" i="36"/>
  <c r="B16" i="36"/>
  <c r="A16" i="36"/>
  <c r="D15" i="36"/>
  <c r="C15" i="36"/>
  <c r="B15" i="36"/>
  <c r="A15" i="36"/>
  <c r="D14" i="36"/>
  <c r="C14" i="36"/>
  <c r="B14" i="36"/>
  <c r="A14" i="36"/>
  <c r="D13" i="36"/>
  <c r="C13" i="36"/>
  <c r="B13" i="36"/>
  <c r="A13" i="36"/>
  <c r="D12" i="36"/>
  <c r="C12" i="36"/>
  <c r="B12" i="36"/>
  <c r="A12" i="36"/>
  <c r="D11" i="36"/>
  <c r="C11" i="36"/>
  <c r="B11" i="36"/>
  <c r="A11" i="36"/>
  <c r="D10" i="36"/>
  <c r="C10" i="36"/>
  <c r="B10" i="36"/>
  <c r="A10" i="36"/>
  <c r="D9" i="36"/>
  <c r="C9" i="36"/>
  <c r="B9" i="36"/>
  <c r="A9" i="36"/>
  <c r="D8" i="36"/>
  <c r="C8" i="36"/>
  <c r="B8" i="36"/>
  <c r="A8" i="36"/>
  <c r="D7" i="36"/>
  <c r="C7" i="36"/>
  <c r="B7" i="36"/>
  <c r="A7" i="36"/>
  <c r="D6" i="36"/>
  <c r="C6" i="36"/>
  <c r="B6" i="36"/>
  <c r="A6" i="36"/>
  <c r="D31" i="35"/>
  <c r="C31" i="35"/>
  <c r="B31" i="35"/>
  <c r="A31" i="35"/>
  <c r="D30" i="35"/>
  <c r="C30" i="35"/>
  <c r="B30" i="35"/>
  <c r="A30" i="35"/>
  <c r="D29" i="35"/>
  <c r="C29" i="35"/>
  <c r="B29" i="35"/>
  <c r="A29" i="35"/>
  <c r="D28" i="35"/>
  <c r="C28" i="35"/>
  <c r="B28" i="35"/>
  <c r="A28" i="35"/>
  <c r="D27" i="35"/>
  <c r="C27" i="35"/>
  <c r="B27" i="35"/>
  <c r="A27" i="35"/>
  <c r="D26" i="35"/>
  <c r="C26" i="35"/>
  <c r="B26" i="35"/>
  <c r="A26" i="35"/>
  <c r="D25" i="35"/>
  <c r="C25" i="35"/>
  <c r="B25" i="35"/>
  <c r="A25" i="35"/>
  <c r="D24" i="35"/>
  <c r="C24" i="35"/>
  <c r="B24" i="35"/>
  <c r="A24" i="35"/>
  <c r="D23" i="35"/>
  <c r="C23" i="35"/>
  <c r="B23" i="35"/>
  <c r="A23" i="35"/>
  <c r="D22" i="35"/>
  <c r="C22" i="35"/>
  <c r="B22" i="35"/>
  <c r="A22" i="35"/>
  <c r="D21" i="35"/>
  <c r="C21" i="35"/>
  <c r="B21" i="35"/>
  <c r="A21" i="35"/>
  <c r="D20" i="35"/>
  <c r="C20" i="35"/>
  <c r="B20" i="35"/>
  <c r="A20" i="35"/>
  <c r="D19" i="35"/>
  <c r="C19" i="35"/>
  <c r="B19" i="35"/>
  <c r="A19" i="35"/>
  <c r="D18" i="35"/>
  <c r="C18" i="35"/>
  <c r="B18" i="35"/>
  <c r="A18" i="35"/>
  <c r="D17" i="35"/>
  <c r="C17" i="35"/>
  <c r="B17" i="35"/>
  <c r="A17" i="35"/>
  <c r="D16" i="35"/>
  <c r="C16" i="35"/>
  <c r="B16" i="35"/>
  <c r="A16" i="35"/>
  <c r="D15" i="35"/>
  <c r="C15" i="35"/>
  <c r="B15" i="35"/>
  <c r="A15" i="35"/>
  <c r="D14" i="35"/>
  <c r="C14" i="35"/>
  <c r="B14" i="35"/>
  <c r="A14" i="35"/>
  <c r="D13" i="35"/>
  <c r="C13" i="35"/>
  <c r="B13" i="35"/>
  <c r="A13" i="35"/>
  <c r="D12" i="35"/>
  <c r="C12" i="35"/>
  <c r="B12" i="35"/>
  <c r="A12" i="35"/>
  <c r="D11" i="35"/>
  <c r="C11" i="35"/>
  <c r="B11" i="35"/>
  <c r="A11" i="35"/>
  <c r="D10" i="35"/>
  <c r="C10" i="35"/>
  <c r="B10" i="35"/>
  <c r="A10" i="35"/>
  <c r="D9" i="35"/>
  <c r="C9" i="35"/>
  <c r="B9" i="35"/>
  <c r="A9" i="35"/>
  <c r="D8" i="35"/>
  <c r="C8" i="35"/>
  <c r="B8" i="35"/>
  <c r="A8" i="35"/>
  <c r="D7" i="35"/>
  <c r="C7" i="35"/>
  <c r="B7" i="35"/>
  <c r="A7" i="35"/>
  <c r="D6" i="35"/>
  <c r="C6" i="35"/>
  <c r="B6" i="35"/>
  <c r="A6" i="35"/>
  <c r="D95" i="34"/>
  <c r="C95" i="34"/>
  <c r="B95" i="34"/>
  <c r="A95" i="34"/>
  <c r="D94" i="34"/>
  <c r="C94" i="34"/>
  <c r="B94" i="34"/>
  <c r="A94" i="34"/>
  <c r="D93" i="34"/>
  <c r="C93" i="34"/>
  <c r="B93" i="34"/>
  <c r="A93" i="34"/>
  <c r="D92" i="34"/>
  <c r="C92" i="34"/>
  <c r="B92" i="34"/>
  <c r="A92" i="34"/>
  <c r="D91" i="34"/>
  <c r="C91" i="34"/>
  <c r="B91" i="34"/>
  <c r="A91" i="34"/>
  <c r="D90" i="34"/>
  <c r="C90" i="34"/>
  <c r="B90" i="34"/>
  <c r="A90" i="34"/>
  <c r="D89" i="34"/>
  <c r="C89" i="34"/>
  <c r="B89" i="34"/>
  <c r="A89" i="34"/>
  <c r="D88" i="34"/>
  <c r="C88" i="34"/>
  <c r="B88" i="34"/>
  <c r="A88" i="34"/>
  <c r="D87" i="34"/>
  <c r="C87" i="34"/>
  <c r="B87" i="34"/>
  <c r="A87" i="34"/>
  <c r="D86" i="34"/>
  <c r="C86" i="34"/>
  <c r="B86" i="34"/>
  <c r="A86" i="34"/>
  <c r="D85" i="34"/>
  <c r="C85" i="34"/>
  <c r="B85" i="34"/>
  <c r="A85" i="34"/>
  <c r="D84" i="34"/>
  <c r="C84" i="34"/>
  <c r="B84" i="34"/>
  <c r="A84" i="34"/>
  <c r="D83" i="34"/>
  <c r="C83" i="34"/>
  <c r="B83" i="34"/>
  <c r="A83" i="34"/>
  <c r="D82" i="34"/>
  <c r="C82" i="34"/>
  <c r="B82" i="34"/>
  <c r="A82" i="34"/>
  <c r="D81" i="34"/>
  <c r="C81" i="34"/>
  <c r="B81" i="34"/>
  <c r="A81" i="34"/>
  <c r="D80" i="34"/>
  <c r="C80" i="34"/>
  <c r="B80" i="34"/>
  <c r="A80" i="34"/>
  <c r="D79" i="34"/>
  <c r="C79" i="34"/>
  <c r="B79" i="34"/>
  <c r="A79" i="34"/>
  <c r="D78" i="34"/>
  <c r="C78" i="34"/>
  <c r="B78" i="34"/>
  <c r="A78" i="34"/>
  <c r="D77" i="34"/>
  <c r="C77" i="34"/>
  <c r="B77" i="34"/>
  <c r="A77" i="34"/>
  <c r="D76" i="34"/>
  <c r="C76" i="34"/>
  <c r="B76" i="34"/>
  <c r="A76" i="34"/>
  <c r="D75" i="34"/>
  <c r="C75" i="34"/>
  <c r="B75" i="34"/>
  <c r="A75" i="34"/>
  <c r="D74" i="34"/>
  <c r="C74" i="34"/>
  <c r="B74" i="34"/>
  <c r="A74" i="34"/>
  <c r="D73" i="34"/>
  <c r="C73" i="34"/>
  <c r="B73" i="34"/>
  <c r="A73" i="34"/>
  <c r="D72" i="34"/>
  <c r="C72" i="34"/>
  <c r="B72" i="34"/>
  <c r="A72" i="34"/>
  <c r="D71" i="34"/>
  <c r="C71" i="34"/>
  <c r="B71" i="34"/>
  <c r="A71" i="34"/>
  <c r="D70" i="34"/>
  <c r="C70" i="34"/>
  <c r="B70" i="34"/>
  <c r="A70" i="34"/>
  <c r="D69" i="34"/>
  <c r="C69" i="34"/>
  <c r="B69" i="34"/>
  <c r="A69" i="34"/>
  <c r="D68" i="34"/>
  <c r="C68" i="34"/>
  <c r="B68" i="34"/>
  <c r="A68" i="34"/>
  <c r="D67" i="34"/>
  <c r="C67" i="34"/>
  <c r="B67" i="34"/>
  <c r="A67" i="34"/>
  <c r="D66" i="34"/>
  <c r="C66" i="34"/>
  <c r="B66" i="34"/>
  <c r="A66" i="34"/>
  <c r="D65" i="34"/>
  <c r="C65" i="34"/>
  <c r="B65" i="34"/>
  <c r="A65" i="34"/>
  <c r="D64" i="34"/>
  <c r="C64" i="34"/>
  <c r="B64" i="34"/>
  <c r="A64" i="34"/>
  <c r="D63" i="34"/>
  <c r="C63" i="34"/>
  <c r="B63" i="34"/>
  <c r="A63" i="34"/>
  <c r="D62" i="34"/>
  <c r="C62" i="34"/>
  <c r="B62" i="34"/>
  <c r="A62" i="34"/>
  <c r="D61" i="34"/>
  <c r="C61" i="34"/>
  <c r="B61" i="34"/>
  <c r="A61" i="34"/>
  <c r="D60" i="34"/>
  <c r="C60" i="34"/>
  <c r="B60" i="34"/>
  <c r="A60" i="34"/>
  <c r="D59" i="34"/>
  <c r="C59" i="34"/>
  <c r="B59" i="34"/>
  <c r="A59" i="34"/>
  <c r="D58" i="34"/>
  <c r="C58" i="34"/>
  <c r="B58" i="34"/>
  <c r="A58" i="34"/>
  <c r="D57" i="34"/>
  <c r="C57" i="34"/>
  <c r="B57" i="34"/>
  <c r="A57" i="34"/>
  <c r="D56" i="34"/>
  <c r="C56" i="34"/>
  <c r="B56" i="34"/>
  <c r="A56" i="34"/>
  <c r="D55" i="34"/>
  <c r="C55" i="34"/>
  <c r="B55" i="34"/>
  <c r="A55" i="34"/>
  <c r="D54" i="34"/>
  <c r="C54" i="34"/>
  <c r="B54" i="34"/>
  <c r="A54" i="34"/>
  <c r="D53" i="34"/>
  <c r="C53" i="34"/>
  <c r="B53" i="34"/>
  <c r="A53" i="34"/>
  <c r="D52" i="34"/>
  <c r="C52" i="34"/>
  <c r="B52" i="34"/>
  <c r="A52" i="34"/>
  <c r="D51" i="34"/>
  <c r="C51" i="34"/>
  <c r="B51" i="34"/>
  <c r="A51" i="34"/>
  <c r="D50" i="34"/>
  <c r="C50" i="34"/>
  <c r="B50" i="34"/>
  <c r="A50" i="34"/>
  <c r="D49" i="34"/>
  <c r="C49" i="34"/>
  <c r="B49" i="34"/>
  <c r="A49" i="34"/>
  <c r="D48" i="34"/>
  <c r="C48" i="34"/>
  <c r="B48" i="34"/>
  <c r="A48" i="34"/>
  <c r="D47" i="34"/>
  <c r="C47" i="34"/>
  <c r="B47" i="34"/>
  <c r="A47" i="34"/>
  <c r="D46" i="34"/>
  <c r="C46" i="34"/>
  <c r="B46" i="34"/>
  <c r="A46" i="34"/>
  <c r="D45" i="34"/>
  <c r="C45" i="34"/>
  <c r="B45" i="34"/>
  <c r="A45" i="34"/>
  <c r="D44" i="34"/>
  <c r="C44" i="34"/>
  <c r="B44" i="34"/>
  <c r="A44" i="34"/>
  <c r="D43" i="34"/>
  <c r="C43" i="34"/>
  <c r="B43" i="34"/>
  <c r="A43" i="34"/>
  <c r="D42" i="34"/>
  <c r="C42" i="34"/>
  <c r="B42" i="34"/>
  <c r="A42" i="34"/>
  <c r="D41" i="34"/>
  <c r="C41" i="34"/>
  <c r="B41" i="34"/>
  <c r="A41" i="34"/>
  <c r="D40" i="34"/>
  <c r="C40" i="34"/>
  <c r="B40" i="34"/>
  <c r="A40" i="34"/>
  <c r="D39" i="34"/>
  <c r="C39" i="34"/>
  <c r="B39" i="34"/>
  <c r="A39" i="34"/>
  <c r="D38" i="34"/>
  <c r="C38" i="34"/>
  <c r="B38" i="34"/>
  <c r="A38" i="34"/>
  <c r="D37" i="34"/>
  <c r="C37" i="34"/>
  <c r="B37" i="34"/>
  <c r="A37" i="34"/>
  <c r="D36" i="34"/>
  <c r="C36" i="34"/>
  <c r="B36" i="34"/>
  <c r="A36" i="34"/>
  <c r="D35" i="34"/>
  <c r="C35" i="34"/>
  <c r="B35" i="34"/>
  <c r="A35" i="34"/>
  <c r="D34" i="34"/>
  <c r="C34" i="34"/>
  <c r="B34" i="34"/>
  <c r="A34" i="34"/>
  <c r="D33" i="34"/>
  <c r="C33" i="34"/>
  <c r="B33" i="34"/>
  <c r="A33" i="34"/>
  <c r="D32" i="34"/>
  <c r="C32" i="34"/>
  <c r="B32" i="34"/>
  <c r="A32" i="34"/>
  <c r="D31" i="34"/>
  <c r="C31" i="34"/>
  <c r="B31" i="34"/>
  <c r="A31" i="34"/>
  <c r="D30" i="34"/>
  <c r="C30" i="34"/>
  <c r="B30" i="34"/>
  <c r="A30" i="34"/>
  <c r="D29" i="34"/>
  <c r="C29" i="34"/>
  <c r="B29" i="34"/>
  <c r="A29" i="34"/>
  <c r="D28" i="34"/>
  <c r="C28" i="34"/>
  <c r="B28" i="34"/>
  <c r="A28" i="34"/>
  <c r="D27" i="34"/>
  <c r="C27" i="34"/>
  <c r="B27" i="34"/>
  <c r="A27" i="34"/>
  <c r="D26" i="34"/>
  <c r="C26" i="34"/>
  <c r="B26" i="34"/>
  <c r="A26" i="34"/>
  <c r="D25" i="34"/>
  <c r="C25" i="34"/>
  <c r="B25" i="34"/>
  <c r="A25" i="34"/>
  <c r="D24" i="34"/>
  <c r="C24" i="34"/>
  <c r="B24" i="34"/>
  <c r="A24" i="34"/>
  <c r="D23" i="34"/>
  <c r="C23" i="34"/>
  <c r="B23" i="34"/>
  <c r="A23" i="34"/>
  <c r="D22" i="34"/>
  <c r="C22" i="34"/>
  <c r="B22" i="34"/>
  <c r="A22" i="34"/>
  <c r="D21" i="34"/>
  <c r="C21" i="34"/>
  <c r="B21" i="34"/>
  <c r="A21" i="34"/>
  <c r="D20" i="34"/>
  <c r="C20" i="34"/>
  <c r="B20" i="34"/>
  <c r="A20" i="34"/>
  <c r="D19" i="34"/>
  <c r="C19" i="34"/>
  <c r="B19" i="34"/>
  <c r="A19" i="34"/>
  <c r="D18" i="34"/>
  <c r="C18" i="34"/>
  <c r="B18" i="34"/>
  <c r="A18" i="34"/>
  <c r="D17" i="34"/>
  <c r="C17" i="34"/>
  <c r="B17" i="34"/>
  <c r="A17" i="34"/>
  <c r="D16" i="34"/>
  <c r="C16" i="34"/>
  <c r="B16" i="34"/>
  <c r="A16" i="34"/>
  <c r="D15" i="34"/>
  <c r="C15" i="34"/>
  <c r="B15" i="34"/>
  <c r="A15" i="34"/>
  <c r="D14" i="34"/>
  <c r="C14" i="34"/>
  <c r="B14" i="34"/>
  <c r="A14" i="34"/>
  <c r="D13" i="34"/>
  <c r="C13" i="34"/>
  <c r="B13" i="34"/>
  <c r="A13" i="34"/>
  <c r="D12" i="34"/>
  <c r="C12" i="34"/>
  <c r="B12" i="34"/>
  <c r="A12" i="34"/>
  <c r="D11" i="34"/>
  <c r="C11" i="34"/>
  <c r="B11" i="34"/>
  <c r="A11" i="34"/>
  <c r="D10" i="34"/>
  <c r="C10" i="34"/>
  <c r="B10" i="34"/>
  <c r="A10" i="34"/>
  <c r="D9" i="34"/>
  <c r="C9" i="34"/>
  <c r="B9" i="34"/>
  <c r="A9" i="34"/>
  <c r="D8" i="34"/>
  <c r="C8" i="34"/>
  <c r="B8" i="34"/>
  <c r="A8" i="34"/>
  <c r="D7" i="34"/>
  <c r="C7" i="34"/>
  <c r="B7" i="34"/>
  <c r="A7" i="34"/>
  <c r="D6" i="34"/>
  <c r="C6" i="34"/>
  <c r="B6" i="34"/>
  <c r="A6" i="34"/>
  <c r="D95" i="33"/>
  <c r="C95" i="33"/>
  <c r="B95" i="33"/>
  <c r="A95" i="33"/>
  <c r="D94" i="33"/>
  <c r="C94" i="33"/>
  <c r="B94" i="33"/>
  <c r="A94" i="33"/>
  <c r="D93" i="33"/>
  <c r="C93" i="33"/>
  <c r="B93" i="33"/>
  <c r="A93" i="33"/>
  <c r="D92" i="33"/>
  <c r="C92" i="33"/>
  <c r="B92" i="33"/>
  <c r="A92" i="33"/>
  <c r="D91" i="33"/>
  <c r="C91" i="33"/>
  <c r="B91" i="33"/>
  <c r="A91" i="33"/>
  <c r="D90" i="33"/>
  <c r="C90" i="33"/>
  <c r="B90" i="33"/>
  <c r="A90" i="33"/>
  <c r="D89" i="33"/>
  <c r="C89" i="33"/>
  <c r="B89" i="33"/>
  <c r="A89" i="33"/>
  <c r="D88" i="33"/>
  <c r="C88" i="33"/>
  <c r="B88" i="33"/>
  <c r="A88" i="33"/>
  <c r="D87" i="33"/>
  <c r="C87" i="33"/>
  <c r="B87" i="33"/>
  <c r="A87" i="33"/>
  <c r="D86" i="33"/>
  <c r="C86" i="33"/>
  <c r="B86" i="33"/>
  <c r="A86" i="33"/>
  <c r="D85" i="33"/>
  <c r="C85" i="33"/>
  <c r="B85" i="33"/>
  <c r="A85" i="33"/>
  <c r="D84" i="33"/>
  <c r="C84" i="33"/>
  <c r="B84" i="33"/>
  <c r="A84" i="33"/>
  <c r="D83" i="33"/>
  <c r="C83" i="33"/>
  <c r="B83" i="33"/>
  <c r="A83" i="33"/>
  <c r="D82" i="33"/>
  <c r="C82" i="33"/>
  <c r="B82" i="33"/>
  <c r="A82" i="33"/>
  <c r="D81" i="33"/>
  <c r="C81" i="33"/>
  <c r="B81" i="33"/>
  <c r="A81" i="33"/>
  <c r="D80" i="33"/>
  <c r="C80" i="33"/>
  <c r="B80" i="33"/>
  <c r="A80" i="33"/>
  <c r="D79" i="33"/>
  <c r="C79" i="33"/>
  <c r="B79" i="33"/>
  <c r="A79" i="33"/>
  <c r="D78" i="33"/>
  <c r="C78" i="33"/>
  <c r="B78" i="33"/>
  <c r="A78" i="33"/>
  <c r="D77" i="33"/>
  <c r="C77" i="33"/>
  <c r="B77" i="33"/>
  <c r="A77" i="33"/>
  <c r="D76" i="33"/>
  <c r="C76" i="33"/>
  <c r="B76" i="33"/>
  <c r="A76" i="33"/>
  <c r="D75" i="33"/>
  <c r="C75" i="33"/>
  <c r="B75" i="33"/>
  <c r="A75" i="33"/>
  <c r="D74" i="33"/>
  <c r="C74" i="33"/>
  <c r="B74" i="33"/>
  <c r="A74" i="33"/>
  <c r="D73" i="33"/>
  <c r="C73" i="33"/>
  <c r="B73" i="33"/>
  <c r="A73" i="33"/>
  <c r="D72" i="33"/>
  <c r="C72" i="33"/>
  <c r="B72" i="33"/>
  <c r="A72" i="33"/>
  <c r="D71" i="33"/>
  <c r="C71" i="33"/>
  <c r="B71" i="33"/>
  <c r="A71" i="33"/>
  <c r="D70" i="33"/>
  <c r="C70" i="33"/>
  <c r="B70" i="33"/>
  <c r="A70" i="33"/>
  <c r="D69" i="33"/>
  <c r="C69" i="33"/>
  <c r="B69" i="33"/>
  <c r="A69" i="33"/>
  <c r="D68" i="33"/>
  <c r="C68" i="33"/>
  <c r="B68" i="33"/>
  <c r="A68" i="33"/>
  <c r="D67" i="33"/>
  <c r="C67" i="33"/>
  <c r="B67" i="33"/>
  <c r="A67" i="33"/>
  <c r="D66" i="33"/>
  <c r="C66" i="33"/>
  <c r="B66" i="33"/>
  <c r="A66" i="33"/>
  <c r="D65" i="33"/>
  <c r="C65" i="33"/>
  <c r="B65" i="33"/>
  <c r="A65" i="33"/>
  <c r="D64" i="33"/>
  <c r="C64" i="33"/>
  <c r="B64" i="33"/>
  <c r="A64" i="33"/>
  <c r="D63" i="33"/>
  <c r="C63" i="33"/>
  <c r="B63" i="33"/>
  <c r="A63" i="33"/>
  <c r="D62" i="33"/>
  <c r="C62" i="33"/>
  <c r="B62" i="33"/>
  <c r="A62" i="33"/>
  <c r="D61" i="33"/>
  <c r="C61" i="33"/>
  <c r="B61" i="33"/>
  <c r="A61" i="33"/>
  <c r="D60" i="33"/>
  <c r="C60" i="33"/>
  <c r="B60" i="33"/>
  <c r="A60" i="33"/>
  <c r="D59" i="33"/>
  <c r="C59" i="33"/>
  <c r="B59" i="33"/>
  <c r="A59" i="33"/>
  <c r="D58" i="33"/>
  <c r="C58" i="33"/>
  <c r="B58" i="33"/>
  <c r="A58" i="33"/>
  <c r="D57" i="33"/>
  <c r="C57" i="33"/>
  <c r="B57" i="33"/>
  <c r="A57" i="33"/>
  <c r="D56" i="33"/>
  <c r="C56" i="33"/>
  <c r="B56" i="33"/>
  <c r="A56" i="33"/>
  <c r="D55" i="33"/>
  <c r="C55" i="33"/>
  <c r="B55" i="33"/>
  <c r="A55" i="33"/>
  <c r="D54" i="33"/>
  <c r="C54" i="33"/>
  <c r="B54" i="33"/>
  <c r="A54" i="33"/>
  <c r="D53" i="33"/>
  <c r="C53" i="33"/>
  <c r="B53" i="33"/>
  <c r="A53" i="33"/>
  <c r="D52" i="33"/>
  <c r="C52" i="33"/>
  <c r="B52" i="33"/>
  <c r="A52" i="33"/>
  <c r="D51" i="33"/>
  <c r="C51" i="33"/>
  <c r="B51" i="33"/>
  <c r="A51" i="33"/>
  <c r="D50" i="33"/>
  <c r="C50" i="33"/>
  <c r="B50" i="33"/>
  <c r="A50" i="33"/>
  <c r="D49" i="33"/>
  <c r="C49" i="33"/>
  <c r="B49" i="33"/>
  <c r="A49" i="33"/>
  <c r="D48" i="33"/>
  <c r="C48" i="33"/>
  <c r="B48" i="33"/>
  <c r="A48" i="33"/>
  <c r="D47" i="33"/>
  <c r="C47" i="33"/>
  <c r="B47" i="33"/>
  <c r="A47" i="33"/>
  <c r="D46" i="33"/>
  <c r="C46" i="33"/>
  <c r="B46" i="33"/>
  <c r="A46" i="33"/>
  <c r="D45" i="33"/>
  <c r="C45" i="33"/>
  <c r="B45" i="33"/>
  <c r="A45" i="33"/>
  <c r="D44" i="33"/>
  <c r="C44" i="33"/>
  <c r="B44" i="33"/>
  <c r="A44" i="33"/>
  <c r="D43" i="33"/>
  <c r="C43" i="33"/>
  <c r="B43" i="33"/>
  <c r="A43" i="33"/>
  <c r="D42" i="33"/>
  <c r="C42" i="33"/>
  <c r="B42" i="33"/>
  <c r="A42" i="33"/>
  <c r="D41" i="33"/>
  <c r="C41" i="33"/>
  <c r="B41" i="33"/>
  <c r="A41" i="33"/>
  <c r="D40" i="33"/>
  <c r="C40" i="33"/>
  <c r="B40" i="33"/>
  <c r="A40" i="33"/>
  <c r="D39" i="33"/>
  <c r="C39" i="33"/>
  <c r="B39" i="33"/>
  <c r="A39" i="33"/>
  <c r="D38" i="33"/>
  <c r="C38" i="33"/>
  <c r="B38" i="33"/>
  <c r="A38" i="33"/>
  <c r="D37" i="33"/>
  <c r="C37" i="33"/>
  <c r="B37" i="33"/>
  <c r="A37" i="33"/>
  <c r="D36" i="33"/>
  <c r="C36" i="33"/>
  <c r="B36" i="33"/>
  <c r="A36" i="33"/>
  <c r="D35" i="33"/>
  <c r="C35" i="33"/>
  <c r="B35" i="33"/>
  <c r="A35" i="33"/>
  <c r="D34" i="33"/>
  <c r="C34" i="33"/>
  <c r="B34" i="33"/>
  <c r="A34" i="33"/>
  <c r="D33" i="33"/>
  <c r="C33" i="33"/>
  <c r="B33" i="33"/>
  <c r="A33" i="33"/>
  <c r="D32" i="33"/>
  <c r="C32" i="33"/>
  <c r="B32" i="33"/>
  <c r="A32" i="33"/>
  <c r="D31" i="33"/>
  <c r="C31" i="33"/>
  <c r="B31" i="33"/>
  <c r="A31" i="33"/>
  <c r="D30" i="33"/>
  <c r="C30" i="33"/>
  <c r="B30" i="33"/>
  <c r="A30" i="33"/>
  <c r="D29" i="33"/>
  <c r="C29" i="33"/>
  <c r="B29" i="33"/>
  <c r="A29" i="33"/>
  <c r="D28" i="33"/>
  <c r="C28" i="33"/>
  <c r="B28" i="33"/>
  <c r="A28" i="33"/>
  <c r="D27" i="33"/>
  <c r="C27" i="33"/>
  <c r="B27" i="33"/>
  <c r="A27" i="33"/>
  <c r="D26" i="33"/>
  <c r="C26" i="33"/>
  <c r="B26" i="33"/>
  <c r="A26" i="33"/>
  <c r="D25" i="33"/>
  <c r="C25" i="33"/>
  <c r="B25" i="33"/>
  <c r="A25" i="33"/>
  <c r="D24" i="33"/>
  <c r="C24" i="33"/>
  <c r="B24" i="33"/>
  <c r="A24" i="33"/>
  <c r="D23" i="33"/>
  <c r="C23" i="33"/>
  <c r="B23" i="33"/>
  <c r="A23" i="33"/>
  <c r="D22" i="33"/>
  <c r="C22" i="33"/>
  <c r="B22" i="33"/>
  <c r="A22" i="33"/>
  <c r="D21" i="33"/>
  <c r="C21" i="33"/>
  <c r="B21" i="33"/>
  <c r="A21" i="33"/>
  <c r="D20" i="33"/>
  <c r="C20" i="33"/>
  <c r="B20" i="33"/>
  <c r="A20" i="33"/>
  <c r="D19" i="33"/>
  <c r="C19" i="33"/>
  <c r="B19" i="33"/>
  <c r="A19" i="33"/>
  <c r="D18" i="33"/>
  <c r="C18" i="33"/>
  <c r="B18" i="33"/>
  <c r="A18" i="33"/>
  <c r="D17" i="33"/>
  <c r="C17" i="33"/>
  <c r="B17" i="33"/>
  <c r="A17" i="33"/>
  <c r="D16" i="33"/>
  <c r="C16" i="33"/>
  <c r="B16" i="33"/>
  <c r="A16" i="33"/>
  <c r="D15" i="33"/>
  <c r="C15" i="33"/>
  <c r="B15" i="33"/>
  <c r="A15" i="33"/>
  <c r="D14" i="33"/>
  <c r="C14" i="33"/>
  <c r="B14" i="33"/>
  <c r="A14" i="33"/>
  <c r="D13" i="33"/>
  <c r="C13" i="33"/>
  <c r="B13" i="33"/>
  <c r="A13" i="33"/>
  <c r="D12" i="33"/>
  <c r="C12" i="33"/>
  <c r="B12" i="33"/>
  <c r="A12" i="33"/>
  <c r="D11" i="33"/>
  <c r="C11" i="33"/>
  <c r="B11" i="33"/>
  <c r="A11" i="33"/>
  <c r="D10" i="33"/>
  <c r="C10" i="33"/>
  <c r="B10" i="33"/>
  <c r="A10" i="33"/>
  <c r="D9" i="33"/>
  <c r="C9" i="33"/>
  <c r="B9" i="33"/>
  <c r="A9" i="33"/>
  <c r="D8" i="33"/>
  <c r="C8" i="33"/>
  <c r="B8" i="33"/>
  <c r="A8" i="33"/>
  <c r="D7" i="33"/>
  <c r="C7" i="33"/>
  <c r="B7" i="33"/>
  <c r="A7" i="33"/>
  <c r="D6" i="33"/>
  <c r="C6" i="33"/>
  <c r="B6" i="33"/>
  <c r="A6" i="33"/>
  <c r="D36" i="32"/>
  <c r="C36" i="32"/>
  <c r="B36" i="32"/>
  <c r="A36" i="32"/>
  <c r="D35" i="32"/>
  <c r="C35" i="32"/>
  <c r="B35" i="32"/>
  <c r="A35" i="32"/>
  <c r="D34" i="32"/>
  <c r="C34" i="32"/>
  <c r="B34" i="32"/>
  <c r="A34" i="32"/>
  <c r="D33" i="32"/>
  <c r="C33" i="32"/>
  <c r="B33" i="32"/>
  <c r="A33" i="32"/>
  <c r="D32" i="32"/>
  <c r="C32" i="32"/>
  <c r="B32" i="32"/>
  <c r="A32" i="32"/>
  <c r="D31" i="32"/>
  <c r="C31" i="32"/>
  <c r="B31" i="32"/>
  <c r="A31" i="32"/>
  <c r="D30" i="32"/>
  <c r="C30" i="32"/>
  <c r="B30" i="32"/>
  <c r="A30" i="32"/>
  <c r="D29" i="32"/>
  <c r="C29" i="32"/>
  <c r="B29" i="32"/>
  <c r="A29" i="32"/>
  <c r="D28" i="32"/>
  <c r="C28" i="32"/>
  <c r="B28" i="32"/>
  <c r="A28" i="32"/>
  <c r="D27" i="32"/>
  <c r="C27" i="32"/>
  <c r="B27" i="32"/>
  <c r="A27" i="32"/>
  <c r="D26" i="32"/>
  <c r="C26" i="32"/>
  <c r="B26" i="32"/>
  <c r="A26" i="32"/>
  <c r="D25" i="32"/>
  <c r="C25" i="32"/>
  <c r="B25" i="32"/>
  <c r="A25" i="32"/>
  <c r="D24" i="32"/>
  <c r="C24" i="32"/>
  <c r="B24" i="32"/>
  <c r="A24" i="32"/>
  <c r="D23" i="32"/>
  <c r="C23" i="32"/>
  <c r="B23" i="32"/>
  <c r="A23" i="32"/>
  <c r="D22" i="32"/>
  <c r="C22" i="32"/>
  <c r="B22" i="32"/>
  <c r="A22" i="32"/>
  <c r="D21" i="32"/>
  <c r="C21" i="32"/>
  <c r="B21" i="32"/>
  <c r="A21" i="32"/>
  <c r="D20" i="32"/>
  <c r="C20" i="32"/>
  <c r="B20" i="32"/>
  <c r="A20" i="32"/>
  <c r="D19" i="32"/>
  <c r="C19" i="32"/>
  <c r="B19" i="32"/>
  <c r="A19" i="32"/>
  <c r="D18" i="32"/>
  <c r="C18" i="32"/>
  <c r="B18" i="32"/>
  <c r="A18" i="32"/>
  <c r="D17" i="32"/>
  <c r="C17" i="32"/>
  <c r="B17" i="32"/>
  <c r="A17" i="32"/>
  <c r="D16" i="32"/>
  <c r="C16" i="32"/>
  <c r="B16" i="32"/>
  <c r="A16" i="32"/>
  <c r="D15" i="32"/>
  <c r="C15" i="32"/>
  <c r="B15" i="32"/>
  <c r="A15" i="32"/>
  <c r="D14" i="32"/>
  <c r="C14" i="32"/>
  <c r="B14" i="32"/>
  <c r="A14" i="32"/>
  <c r="D13" i="32"/>
  <c r="C13" i="32"/>
  <c r="B13" i="32"/>
  <c r="A13" i="32"/>
  <c r="D12" i="32"/>
  <c r="C12" i="32"/>
  <c r="B12" i="32"/>
  <c r="A12" i="32"/>
  <c r="D11" i="32"/>
  <c r="C11" i="32"/>
  <c r="B11" i="32"/>
  <c r="A11" i="32"/>
  <c r="D10" i="32"/>
  <c r="C10" i="32"/>
  <c r="B10" i="32"/>
  <c r="A10" i="32"/>
  <c r="D9" i="32"/>
  <c r="C9" i="32"/>
  <c r="B9" i="32"/>
  <c r="A9" i="32"/>
  <c r="D8" i="32"/>
  <c r="C8" i="32"/>
  <c r="B8" i="32"/>
  <c r="A8" i="32"/>
  <c r="D7" i="32"/>
  <c r="C7" i="32"/>
  <c r="B7" i="32"/>
  <c r="A7" i="32"/>
  <c r="D6" i="32"/>
  <c r="C6" i="32"/>
  <c r="B6" i="32"/>
  <c r="A6" i="32"/>
  <c r="D95" i="31"/>
  <c r="C95" i="31"/>
  <c r="B95" i="31"/>
  <c r="A95" i="31"/>
  <c r="D94" i="31"/>
  <c r="C94" i="31"/>
  <c r="B94" i="31"/>
  <c r="A94" i="31"/>
  <c r="D93" i="31"/>
  <c r="C93" i="31"/>
  <c r="B93" i="31"/>
  <c r="A93" i="31"/>
  <c r="D92" i="31"/>
  <c r="C92" i="31"/>
  <c r="B92" i="31"/>
  <c r="A92" i="31"/>
  <c r="D91" i="31"/>
  <c r="C91" i="31"/>
  <c r="B91" i="31"/>
  <c r="A91" i="31"/>
  <c r="D90" i="31"/>
  <c r="C90" i="31"/>
  <c r="B90" i="31"/>
  <c r="A90" i="31"/>
  <c r="D89" i="31"/>
  <c r="C89" i="31"/>
  <c r="B89" i="31"/>
  <c r="A89" i="31"/>
  <c r="D88" i="31"/>
  <c r="C88" i="31"/>
  <c r="B88" i="31"/>
  <c r="A88" i="31"/>
  <c r="D87" i="31"/>
  <c r="C87" i="31"/>
  <c r="B87" i="31"/>
  <c r="A87" i="31"/>
  <c r="D86" i="31"/>
  <c r="C86" i="31"/>
  <c r="B86" i="31"/>
  <c r="A86" i="31"/>
  <c r="D85" i="31"/>
  <c r="C85" i="31"/>
  <c r="B85" i="31"/>
  <c r="A85" i="31"/>
  <c r="D84" i="31"/>
  <c r="C84" i="31"/>
  <c r="B84" i="31"/>
  <c r="A84" i="31"/>
  <c r="D83" i="31"/>
  <c r="C83" i="31"/>
  <c r="B83" i="31"/>
  <c r="A83" i="31"/>
  <c r="D82" i="31"/>
  <c r="C82" i="31"/>
  <c r="B82" i="31"/>
  <c r="A82" i="31"/>
  <c r="D81" i="31"/>
  <c r="C81" i="31"/>
  <c r="B81" i="31"/>
  <c r="A81" i="31"/>
  <c r="D80" i="31"/>
  <c r="C80" i="31"/>
  <c r="B80" i="31"/>
  <c r="A80" i="31"/>
  <c r="D79" i="31"/>
  <c r="C79" i="31"/>
  <c r="B79" i="31"/>
  <c r="A79" i="31"/>
  <c r="D78" i="31"/>
  <c r="C78" i="31"/>
  <c r="B78" i="31"/>
  <c r="A78" i="31"/>
  <c r="D77" i="31"/>
  <c r="C77" i="31"/>
  <c r="B77" i="31"/>
  <c r="A77" i="31"/>
  <c r="D76" i="31"/>
  <c r="C76" i="31"/>
  <c r="B76" i="31"/>
  <c r="A76" i="31"/>
  <c r="D75" i="31"/>
  <c r="C75" i="31"/>
  <c r="B75" i="31"/>
  <c r="A75" i="31"/>
  <c r="D74" i="31"/>
  <c r="C74" i="31"/>
  <c r="B74" i="31"/>
  <c r="A74" i="31"/>
  <c r="D73" i="31"/>
  <c r="C73" i="31"/>
  <c r="B73" i="31"/>
  <c r="A73" i="31"/>
  <c r="D72" i="31"/>
  <c r="C72" i="31"/>
  <c r="B72" i="31"/>
  <c r="A72" i="31"/>
  <c r="D71" i="31"/>
  <c r="C71" i="31"/>
  <c r="B71" i="31"/>
  <c r="A71" i="31"/>
  <c r="D70" i="31"/>
  <c r="C70" i="31"/>
  <c r="B70" i="31"/>
  <c r="A70" i="31"/>
  <c r="D69" i="31"/>
  <c r="C69" i="31"/>
  <c r="B69" i="31"/>
  <c r="A69" i="31"/>
  <c r="D68" i="31"/>
  <c r="C68" i="31"/>
  <c r="B68" i="31"/>
  <c r="A68" i="31"/>
  <c r="D67" i="31"/>
  <c r="C67" i="31"/>
  <c r="B67" i="31"/>
  <c r="A67" i="31"/>
  <c r="D66" i="31"/>
  <c r="C66" i="31"/>
  <c r="B66" i="31"/>
  <c r="A66" i="31"/>
  <c r="D65" i="31"/>
  <c r="C65" i="31"/>
  <c r="B65" i="31"/>
  <c r="A65" i="31"/>
  <c r="D64" i="31"/>
  <c r="C64" i="31"/>
  <c r="B64" i="31"/>
  <c r="A64" i="31"/>
  <c r="D63" i="31"/>
  <c r="C63" i="31"/>
  <c r="B63" i="31"/>
  <c r="A63" i="31"/>
  <c r="D62" i="31"/>
  <c r="C62" i="31"/>
  <c r="B62" i="31"/>
  <c r="A62" i="31"/>
  <c r="D61" i="31"/>
  <c r="C61" i="31"/>
  <c r="B61" i="31"/>
  <c r="A61" i="31"/>
  <c r="D60" i="31"/>
  <c r="C60" i="31"/>
  <c r="B60" i="31"/>
  <c r="A60" i="31"/>
  <c r="D59" i="31"/>
  <c r="C59" i="31"/>
  <c r="B59" i="31"/>
  <c r="A59" i="31"/>
  <c r="D58" i="31"/>
  <c r="C58" i="31"/>
  <c r="B58" i="31"/>
  <c r="A58" i="31"/>
  <c r="D57" i="31"/>
  <c r="C57" i="31"/>
  <c r="B57" i="31"/>
  <c r="A57" i="31"/>
  <c r="D56" i="31"/>
  <c r="C56" i="31"/>
  <c r="B56" i="31"/>
  <c r="A56" i="31"/>
  <c r="D55" i="31"/>
  <c r="C55" i="31"/>
  <c r="B55" i="31"/>
  <c r="A55" i="31"/>
  <c r="D54" i="31"/>
  <c r="C54" i="31"/>
  <c r="B54" i="31"/>
  <c r="A54" i="31"/>
  <c r="D53" i="31"/>
  <c r="C53" i="31"/>
  <c r="B53" i="31"/>
  <c r="A53" i="31"/>
  <c r="D52" i="31"/>
  <c r="C52" i="31"/>
  <c r="B52" i="31"/>
  <c r="A52" i="31"/>
  <c r="D51" i="31"/>
  <c r="C51" i="31"/>
  <c r="B51" i="31"/>
  <c r="A51" i="31"/>
  <c r="D50" i="31"/>
  <c r="C50" i="31"/>
  <c r="B50" i="31"/>
  <c r="A50" i="31"/>
  <c r="D49" i="31"/>
  <c r="C49" i="31"/>
  <c r="B49" i="31"/>
  <c r="A49" i="31"/>
  <c r="D48" i="31"/>
  <c r="C48" i="31"/>
  <c r="B48" i="31"/>
  <c r="A48" i="31"/>
  <c r="D47" i="31"/>
  <c r="C47" i="31"/>
  <c r="B47" i="31"/>
  <c r="A47" i="31"/>
  <c r="D46" i="31"/>
  <c r="C46" i="31"/>
  <c r="B46" i="31"/>
  <c r="A46" i="31"/>
  <c r="D45" i="31"/>
  <c r="C45" i="31"/>
  <c r="B45" i="31"/>
  <c r="A45" i="31"/>
  <c r="D44" i="31"/>
  <c r="C44" i="31"/>
  <c r="B44" i="31"/>
  <c r="A44" i="31"/>
  <c r="D43" i="31"/>
  <c r="C43" i="31"/>
  <c r="B43" i="31"/>
  <c r="A43" i="31"/>
  <c r="D42" i="31"/>
  <c r="C42" i="31"/>
  <c r="B42" i="31"/>
  <c r="A42" i="31"/>
  <c r="D41" i="31"/>
  <c r="C41" i="31"/>
  <c r="B41" i="31"/>
  <c r="A41" i="31"/>
  <c r="D40" i="31"/>
  <c r="C40" i="31"/>
  <c r="B40" i="31"/>
  <c r="A40" i="31"/>
  <c r="D39" i="31"/>
  <c r="C39" i="31"/>
  <c r="B39" i="31"/>
  <c r="A39" i="31"/>
  <c r="D38" i="31"/>
  <c r="C38" i="31"/>
  <c r="B38" i="31"/>
  <c r="A38" i="31"/>
  <c r="D37" i="31"/>
  <c r="C37" i="31"/>
  <c r="B37" i="31"/>
  <c r="A37" i="31"/>
  <c r="D36" i="31"/>
  <c r="C36" i="31"/>
  <c r="B36" i="31"/>
  <c r="A36" i="31"/>
  <c r="D35" i="31"/>
  <c r="C35" i="31"/>
  <c r="B35" i="31"/>
  <c r="A35" i="31"/>
  <c r="D34" i="31"/>
  <c r="C34" i="31"/>
  <c r="B34" i="31"/>
  <c r="A34" i="31"/>
  <c r="D33" i="31"/>
  <c r="C33" i="31"/>
  <c r="B33" i="31"/>
  <c r="A33" i="31"/>
  <c r="D32" i="31"/>
  <c r="C32" i="31"/>
  <c r="B32" i="31"/>
  <c r="A32" i="31"/>
  <c r="D31" i="31"/>
  <c r="C31" i="31"/>
  <c r="B31" i="31"/>
  <c r="A31" i="31"/>
  <c r="D30" i="31"/>
  <c r="C30" i="31"/>
  <c r="B30" i="31"/>
  <c r="A30" i="31"/>
  <c r="D29" i="31"/>
  <c r="C29" i="31"/>
  <c r="B29" i="31"/>
  <c r="A29" i="31"/>
  <c r="D28" i="31"/>
  <c r="C28" i="31"/>
  <c r="B28" i="31"/>
  <c r="A28" i="31"/>
  <c r="D27" i="31"/>
  <c r="C27" i="31"/>
  <c r="B27" i="31"/>
  <c r="A27" i="31"/>
  <c r="D26" i="31"/>
  <c r="C26" i="31"/>
  <c r="B26" i="31"/>
  <c r="A26" i="31"/>
  <c r="D25" i="31"/>
  <c r="C25" i="31"/>
  <c r="B25" i="31"/>
  <c r="A25" i="31"/>
  <c r="D24" i="31"/>
  <c r="C24" i="31"/>
  <c r="B24" i="31"/>
  <c r="A24" i="31"/>
  <c r="D23" i="31"/>
  <c r="C23" i="31"/>
  <c r="B23" i="31"/>
  <c r="A23" i="31"/>
  <c r="D22" i="31"/>
  <c r="C22" i="31"/>
  <c r="B22" i="31"/>
  <c r="A22" i="31"/>
  <c r="D21" i="31"/>
  <c r="C21" i="31"/>
  <c r="B21" i="31"/>
  <c r="A21" i="31"/>
  <c r="D20" i="31"/>
  <c r="C20" i="31"/>
  <c r="B20" i="31"/>
  <c r="A20" i="31"/>
  <c r="D19" i="31"/>
  <c r="C19" i="31"/>
  <c r="B19" i="31"/>
  <c r="A19" i="31"/>
  <c r="D18" i="31"/>
  <c r="C18" i="31"/>
  <c r="B18" i="31"/>
  <c r="A18" i="31"/>
  <c r="D17" i="31"/>
  <c r="C17" i="31"/>
  <c r="B17" i="31"/>
  <c r="A17" i="31"/>
  <c r="D16" i="31"/>
  <c r="C16" i="31"/>
  <c r="B16" i="31"/>
  <c r="A16" i="31"/>
  <c r="D15" i="31"/>
  <c r="C15" i="31"/>
  <c r="B15" i="31"/>
  <c r="A15" i="31"/>
  <c r="D14" i="31"/>
  <c r="C14" i="31"/>
  <c r="B14" i="31"/>
  <c r="A14" i="31"/>
  <c r="D13" i="31"/>
  <c r="C13" i="31"/>
  <c r="B13" i="31"/>
  <c r="A13" i="31"/>
  <c r="D12" i="31"/>
  <c r="C12" i="31"/>
  <c r="B12" i="31"/>
  <c r="A12" i="31"/>
  <c r="D11" i="31"/>
  <c r="C11" i="31"/>
  <c r="B11" i="31"/>
  <c r="A11" i="31"/>
  <c r="D10" i="31"/>
  <c r="C10" i="31"/>
  <c r="B10" i="31"/>
  <c r="A10" i="31"/>
  <c r="D9" i="31"/>
  <c r="C9" i="31"/>
  <c r="B9" i="31"/>
  <c r="A9" i="31"/>
  <c r="D8" i="31"/>
  <c r="C8" i="31"/>
  <c r="B8" i="31"/>
  <c r="A8" i="31"/>
  <c r="D7" i="31"/>
  <c r="C7" i="31"/>
  <c r="B7" i="31"/>
  <c r="A7" i="31"/>
  <c r="D6" i="31"/>
  <c r="C6" i="31"/>
  <c r="B6" i="31"/>
  <c r="A6" i="31"/>
  <c r="D95" i="30"/>
  <c r="C95" i="30"/>
  <c r="B95" i="30"/>
  <c r="A95" i="30"/>
  <c r="D94" i="30"/>
  <c r="C94" i="30"/>
  <c r="B94" i="30"/>
  <c r="A94" i="30"/>
  <c r="D93" i="30"/>
  <c r="C93" i="30"/>
  <c r="B93" i="30"/>
  <c r="A93" i="30"/>
  <c r="D92" i="30"/>
  <c r="C92" i="30"/>
  <c r="B92" i="30"/>
  <c r="A92" i="30"/>
  <c r="D91" i="30"/>
  <c r="C91" i="30"/>
  <c r="B91" i="30"/>
  <c r="A91" i="30"/>
  <c r="D90" i="30"/>
  <c r="C90" i="30"/>
  <c r="B90" i="30"/>
  <c r="A90" i="30"/>
  <c r="D89" i="30"/>
  <c r="C89" i="30"/>
  <c r="B89" i="30"/>
  <c r="A89" i="30"/>
  <c r="D88" i="30"/>
  <c r="C88" i="30"/>
  <c r="B88" i="30"/>
  <c r="A88" i="30"/>
  <c r="D87" i="30"/>
  <c r="C87" i="30"/>
  <c r="B87" i="30"/>
  <c r="A87" i="30"/>
  <c r="D86" i="30"/>
  <c r="C86" i="30"/>
  <c r="B86" i="30"/>
  <c r="A86" i="30"/>
  <c r="D85" i="30"/>
  <c r="C85" i="30"/>
  <c r="B85" i="30"/>
  <c r="A85" i="30"/>
  <c r="D84" i="30"/>
  <c r="C84" i="30"/>
  <c r="B84" i="30"/>
  <c r="A84" i="30"/>
  <c r="D83" i="30"/>
  <c r="C83" i="30"/>
  <c r="B83" i="30"/>
  <c r="A83" i="30"/>
  <c r="D82" i="30"/>
  <c r="C82" i="30"/>
  <c r="B82" i="30"/>
  <c r="A82" i="30"/>
  <c r="D81" i="30"/>
  <c r="C81" i="30"/>
  <c r="B81" i="30"/>
  <c r="A81" i="30"/>
  <c r="D80" i="30"/>
  <c r="C80" i="30"/>
  <c r="B80" i="30"/>
  <c r="A80" i="30"/>
  <c r="D79" i="30"/>
  <c r="C79" i="30"/>
  <c r="B79" i="30"/>
  <c r="A79" i="30"/>
  <c r="D78" i="30"/>
  <c r="C78" i="30"/>
  <c r="B78" i="30"/>
  <c r="A78" i="30"/>
  <c r="D77" i="30"/>
  <c r="C77" i="30"/>
  <c r="B77" i="30"/>
  <c r="A77" i="30"/>
  <c r="D76" i="30"/>
  <c r="C76" i="30"/>
  <c r="B76" i="30"/>
  <c r="A76" i="30"/>
  <c r="D75" i="30"/>
  <c r="C75" i="30"/>
  <c r="B75" i="30"/>
  <c r="A75" i="30"/>
  <c r="D74" i="30"/>
  <c r="C74" i="30"/>
  <c r="B74" i="30"/>
  <c r="A74" i="30"/>
  <c r="D73" i="30"/>
  <c r="C73" i="30"/>
  <c r="B73" i="30"/>
  <c r="A73" i="30"/>
  <c r="D72" i="30"/>
  <c r="C72" i="30"/>
  <c r="B72" i="30"/>
  <c r="A72" i="30"/>
  <c r="D71" i="30"/>
  <c r="C71" i="30"/>
  <c r="B71" i="30"/>
  <c r="A71" i="30"/>
  <c r="D70" i="30"/>
  <c r="C70" i="30"/>
  <c r="B70" i="30"/>
  <c r="A70" i="30"/>
  <c r="D69" i="30"/>
  <c r="C69" i="30"/>
  <c r="B69" i="30"/>
  <c r="A69" i="30"/>
  <c r="D68" i="30"/>
  <c r="C68" i="30"/>
  <c r="B68" i="30"/>
  <c r="A68" i="30"/>
  <c r="D67" i="30"/>
  <c r="C67" i="30"/>
  <c r="B67" i="30"/>
  <c r="A67" i="30"/>
  <c r="D66" i="30"/>
  <c r="C66" i="30"/>
  <c r="B66" i="30"/>
  <c r="A66" i="30"/>
  <c r="D65" i="30"/>
  <c r="C65" i="30"/>
  <c r="B65" i="30"/>
  <c r="A65" i="30"/>
  <c r="D64" i="30"/>
  <c r="C64" i="30"/>
  <c r="B64" i="30"/>
  <c r="A64" i="30"/>
  <c r="D63" i="30"/>
  <c r="C63" i="30"/>
  <c r="B63" i="30"/>
  <c r="A63" i="30"/>
  <c r="D62" i="30"/>
  <c r="C62" i="30"/>
  <c r="B62" i="30"/>
  <c r="A62" i="30"/>
  <c r="D61" i="30"/>
  <c r="C61" i="30"/>
  <c r="B61" i="30"/>
  <c r="A61" i="30"/>
  <c r="D60" i="30"/>
  <c r="C60" i="30"/>
  <c r="B60" i="30"/>
  <c r="A60" i="30"/>
  <c r="D59" i="30"/>
  <c r="C59" i="30"/>
  <c r="B59" i="30"/>
  <c r="A59" i="30"/>
  <c r="D58" i="30"/>
  <c r="C58" i="30"/>
  <c r="B58" i="30"/>
  <c r="A58" i="30"/>
  <c r="D57" i="30"/>
  <c r="C57" i="30"/>
  <c r="B57" i="30"/>
  <c r="A57" i="30"/>
  <c r="D56" i="30"/>
  <c r="C56" i="30"/>
  <c r="B56" i="30"/>
  <c r="A56" i="30"/>
  <c r="D55" i="30"/>
  <c r="C55" i="30"/>
  <c r="B55" i="30"/>
  <c r="A55" i="30"/>
  <c r="D54" i="30"/>
  <c r="C54" i="30"/>
  <c r="B54" i="30"/>
  <c r="A54" i="30"/>
  <c r="D53" i="30"/>
  <c r="C53" i="30"/>
  <c r="B53" i="30"/>
  <c r="A53" i="30"/>
  <c r="D52" i="30"/>
  <c r="C52" i="30"/>
  <c r="B52" i="30"/>
  <c r="A52" i="30"/>
  <c r="D51" i="30"/>
  <c r="C51" i="30"/>
  <c r="B51" i="30"/>
  <c r="A51" i="30"/>
  <c r="D50" i="30"/>
  <c r="C50" i="30"/>
  <c r="B50" i="30"/>
  <c r="A50" i="30"/>
  <c r="D49" i="30"/>
  <c r="C49" i="30"/>
  <c r="B49" i="30"/>
  <c r="A49" i="30"/>
  <c r="D48" i="30"/>
  <c r="C48" i="30"/>
  <c r="B48" i="30"/>
  <c r="A48" i="30"/>
  <c r="D47" i="30"/>
  <c r="C47" i="30"/>
  <c r="B47" i="30"/>
  <c r="A47" i="30"/>
  <c r="D46" i="30"/>
  <c r="C46" i="30"/>
  <c r="B46" i="30"/>
  <c r="A46" i="30"/>
  <c r="D45" i="30"/>
  <c r="C45" i="30"/>
  <c r="B45" i="30"/>
  <c r="A45" i="30"/>
  <c r="D44" i="30"/>
  <c r="C44" i="30"/>
  <c r="B44" i="30"/>
  <c r="A44" i="30"/>
  <c r="D43" i="30"/>
  <c r="C43" i="30"/>
  <c r="B43" i="30"/>
  <c r="A43" i="30"/>
  <c r="D42" i="30"/>
  <c r="C42" i="30"/>
  <c r="B42" i="30"/>
  <c r="A42" i="30"/>
  <c r="D41" i="30"/>
  <c r="C41" i="30"/>
  <c r="B41" i="30"/>
  <c r="A41" i="30"/>
  <c r="D40" i="30"/>
  <c r="C40" i="30"/>
  <c r="B40" i="30"/>
  <c r="A40" i="30"/>
  <c r="D39" i="30"/>
  <c r="C39" i="30"/>
  <c r="B39" i="30"/>
  <c r="A39" i="30"/>
  <c r="D38" i="30"/>
  <c r="C38" i="30"/>
  <c r="B38" i="30"/>
  <c r="A38" i="30"/>
  <c r="D37" i="30"/>
  <c r="C37" i="30"/>
  <c r="B37" i="30"/>
  <c r="A37" i="30"/>
  <c r="D36" i="30"/>
  <c r="C36" i="30"/>
  <c r="B36" i="30"/>
  <c r="A36" i="30"/>
  <c r="D35" i="30"/>
  <c r="C35" i="30"/>
  <c r="B35" i="30"/>
  <c r="A35" i="30"/>
  <c r="D34" i="30"/>
  <c r="C34" i="30"/>
  <c r="B34" i="30"/>
  <c r="A34" i="30"/>
  <c r="D33" i="30"/>
  <c r="C33" i="30"/>
  <c r="B33" i="30"/>
  <c r="A33" i="30"/>
  <c r="D32" i="30"/>
  <c r="C32" i="30"/>
  <c r="B32" i="30"/>
  <c r="A32" i="30"/>
  <c r="D31" i="30"/>
  <c r="C31" i="30"/>
  <c r="B31" i="30"/>
  <c r="A31" i="30"/>
  <c r="D30" i="30"/>
  <c r="C30" i="30"/>
  <c r="B30" i="30"/>
  <c r="A30" i="30"/>
  <c r="D29" i="30"/>
  <c r="C29" i="30"/>
  <c r="B29" i="30"/>
  <c r="A29" i="30"/>
  <c r="D28" i="30"/>
  <c r="C28" i="30"/>
  <c r="B28" i="30"/>
  <c r="A28" i="30"/>
  <c r="D27" i="30"/>
  <c r="C27" i="30"/>
  <c r="B27" i="30"/>
  <c r="A27" i="30"/>
  <c r="D26" i="30"/>
  <c r="C26" i="30"/>
  <c r="B26" i="30"/>
  <c r="A26" i="30"/>
  <c r="D25" i="30"/>
  <c r="C25" i="30"/>
  <c r="B25" i="30"/>
  <c r="A25" i="30"/>
  <c r="D24" i="30"/>
  <c r="C24" i="30"/>
  <c r="B24" i="30"/>
  <c r="A24" i="30"/>
  <c r="D23" i="30"/>
  <c r="C23" i="30"/>
  <c r="B23" i="30"/>
  <c r="A23" i="30"/>
  <c r="D22" i="30"/>
  <c r="C22" i="30"/>
  <c r="B22" i="30"/>
  <c r="A22" i="30"/>
  <c r="D21" i="30"/>
  <c r="C21" i="30"/>
  <c r="B21" i="30"/>
  <c r="A21" i="30"/>
  <c r="D20" i="30"/>
  <c r="C20" i="30"/>
  <c r="B20" i="30"/>
  <c r="A20" i="30"/>
  <c r="D19" i="30"/>
  <c r="C19" i="30"/>
  <c r="B19" i="30"/>
  <c r="A19" i="30"/>
  <c r="D18" i="30"/>
  <c r="C18" i="30"/>
  <c r="B18" i="30"/>
  <c r="A18" i="30"/>
  <c r="D17" i="30"/>
  <c r="C17" i="30"/>
  <c r="B17" i="30"/>
  <c r="A17" i="30"/>
  <c r="D16" i="30"/>
  <c r="C16" i="30"/>
  <c r="B16" i="30"/>
  <c r="A16" i="30"/>
  <c r="D15" i="30"/>
  <c r="C15" i="30"/>
  <c r="B15" i="30"/>
  <c r="A15" i="30"/>
  <c r="D14" i="30"/>
  <c r="C14" i="30"/>
  <c r="B14" i="30"/>
  <c r="A14" i="30"/>
  <c r="D13" i="30"/>
  <c r="C13" i="30"/>
  <c r="B13" i="30"/>
  <c r="A13" i="30"/>
  <c r="D12" i="30"/>
  <c r="C12" i="30"/>
  <c r="B12" i="30"/>
  <c r="A12" i="30"/>
  <c r="D11" i="30"/>
  <c r="C11" i="30"/>
  <c r="B11" i="30"/>
  <c r="A11" i="30"/>
  <c r="D10" i="30"/>
  <c r="C10" i="30"/>
  <c r="B10" i="30"/>
  <c r="A10" i="30"/>
  <c r="D9" i="30"/>
  <c r="C9" i="30"/>
  <c r="B9" i="30"/>
  <c r="A9" i="30"/>
  <c r="D8" i="30"/>
  <c r="C8" i="30"/>
  <c r="B8" i="30"/>
  <c r="A8" i="30"/>
  <c r="D7" i="30"/>
  <c r="C7" i="30"/>
  <c r="B7" i="30"/>
  <c r="A7" i="30"/>
  <c r="D6" i="30"/>
  <c r="C6" i="30"/>
  <c r="B6" i="30"/>
  <c r="A6" i="30"/>
  <c r="D95" i="29"/>
  <c r="C95" i="29"/>
  <c r="B95" i="29"/>
  <c r="A95" i="29"/>
  <c r="D94" i="29"/>
  <c r="C94" i="29"/>
  <c r="B94" i="29"/>
  <c r="A94" i="29"/>
  <c r="D93" i="29"/>
  <c r="C93" i="29"/>
  <c r="B93" i="29"/>
  <c r="A93" i="29"/>
  <c r="D92" i="29"/>
  <c r="C92" i="29"/>
  <c r="B92" i="29"/>
  <c r="A92" i="29"/>
  <c r="D91" i="29"/>
  <c r="C91" i="29"/>
  <c r="B91" i="29"/>
  <c r="A91" i="29"/>
  <c r="D90" i="29"/>
  <c r="C90" i="29"/>
  <c r="B90" i="29"/>
  <c r="A90" i="29"/>
  <c r="D89" i="29"/>
  <c r="C89" i="29"/>
  <c r="B89" i="29"/>
  <c r="A89" i="29"/>
  <c r="D88" i="29"/>
  <c r="C88" i="29"/>
  <c r="B88" i="29"/>
  <c r="A88" i="29"/>
  <c r="D87" i="29"/>
  <c r="C87" i="29"/>
  <c r="B87" i="29"/>
  <c r="A87" i="29"/>
  <c r="D86" i="29"/>
  <c r="C86" i="29"/>
  <c r="B86" i="29"/>
  <c r="A86" i="29"/>
  <c r="D85" i="29"/>
  <c r="C85" i="29"/>
  <c r="B85" i="29"/>
  <c r="A85" i="29"/>
  <c r="D84" i="29"/>
  <c r="C84" i="29"/>
  <c r="B84" i="29"/>
  <c r="A84" i="29"/>
  <c r="D83" i="29"/>
  <c r="C83" i="29"/>
  <c r="B83" i="29"/>
  <c r="A83" i="29"/>
  <c r="D82" i="29"/>
  <c r="C82" i="29"/>
  <c r="B82" i="29"/>
  <c r="A82" i="29"/>
  <c r="D81" i="29"/>
  <c r="C81" i="29"/>
  <c r="B81" i="29"/>
  <c r="A81" i="29"/>
  <c r="D80" i="29"/>
  <c r="C80" i="29"/>
  <c r="B80" i="29"/>
  <c r="A80" i="29"/>
  <c r="D79" i="29"/>
  <c r="C79" i="29"/>
  <c r="B79" i="29"/>
  <c r="A79" i="29"/>
  <c r="D78" i="29"/>
  <c r="C78" i="29"/>
  <c r="B78" i="29"/>
  <c r="A78" i="29"/>
  <c r="D77" i="29"/>
  <c r="C77" i="29"/>
  <c r="B77" i="29"/>
  <c r="A77" i="29"/>
  <c r="D76" i="29"/>
  <c r="C76" i="29"/>
  <c r="B76" i="29"/>
  <c r="A76" i="29"/>
  <c r="D75" i="29"/>
  <c r="C75" i="29"/>
  <c r="B75" i="29"/>
  <c r="A75" i="29"/>
  <c r="D74" i="29"/>
  <c r="C74" i="29"/>
  <c r="B74" i="29"/>
  <c r="A74" i="29"/>
  <c r="D73" i="29"/>
  <c r="C73" i="29"/>
  <c r="B73" i="29"/>
  <c r="A73" i="29"/>
  <c r="D72" i="29"/>
  <c r="C72" i="29"/>
  <c r="B72" i="29"/>
  <c r="A72" i="29"/>
  <c r="D71" i="29"/>
  <c r="C71" i="29"/>
  <c r="B71" i="29"/>
  <c r="A71" i="29"/>
  <c r="D70" i="29"/>
  <c r="C70" i="29"/>
  <c r="B70" i="29"/>
  <c r="A70" i="29"/>
  <c r="D69" i="29"/>
  <c r="C69" i="29"/>
  <c r="B69" i="29"/>
  <c r="A69" i="29"/>
  <c r="D68" i="29"/>
  <c r="C68" i="29"/>
  <c r="B68" i="29"/>
  <c r="A68" i="29"/>
  <c r="D67" i="29"/>
  <c r="C67" i="29"/>
  <c r="B67" i="29"/>
  <c r="A67" i="29"/>
  <c r="D66" i="29"/>
  <c r="C66" i="29"/>
  <c r="B66" i="29"/>
  <c r="A66" i="29"/>
  <c r="D65" i="29"/>
  <c r="C65" i="29"/>
  <c r="B65" i="29"/>
  <c r="A65" i="29"/>
  <c r="D64" i="29"/>
  <c r="C64" i="29"/>
  <c r="B64" i="29"/>
  <c r="A64" i="29"/>
  <c r="D63" i="29"/>
  <c r="C63" i="29"/>
  <c r="B63" i="29"/>
  <c r="A63" i="29"/>
  <c r="D62" i="29"/>
  <c r="C62" i="29"/>
  <c r="B62" i="29"/>
  <c r="A62" i="29"/>
  <c r="D61" i="29"/>
  <c r="C61" i="29"/>
  <c r="B61" i="29"/>
  <c r="A61" i="29"/>
  <c r="D60" i="29"/>
  <c r="C60" i="29"/>
  <c r="B60" i="29"/>
  <c r="A60" i="29"/>
  <c r="D59" i="29"/>
  <c r="C59" i="29"/>
  <c r="B59" i="29"/>
  <c r="A59" i="29"/>
  <c r="D58" i="29"/>
  <c r="C58" i="29"/>
  <c r="B58" i="29"/>
  <c r="A58" i="29"/>
  <c r="D57" i="29"/>
  <c r="C57" i="29"/>
  <c r="B57" i="29"/>
  <c r="A57" i="29"/>
  <c r="D56" i="29"/>
  <c r="C56" i="29"/>
  <c r="B56" i="29"/>
  <c r="A56" i="29"/>
  <c r="D55" i="29"/>
  <c r="C55" i="29"/>
  <c r="B55" i="29"/>
  <c r="A55" i="29"/>
  <c r="D54" i="29"/>
  <c r="C54" i="29"/>
  <c r="B54" i="29"/>
  <c r="A54" i="29"/>
  <c r="D53" i="29"/>
  <c r="C53" i="29"/>
  <c r="B53" i="29"/>
  <c r="A53" i="29"/>
  <c r="D52" i="29"/>
  <c r="C52" i="29"/>
  <c r="B52" i="29"/>
  <c r="A52" i="29"/>
  <c r="D51" i="29"/>
  <c r="C51" i="29"/>
  <c r="B51" i="29"/>
  <c r="A51" i="29"/>
  <c r="D50" i="29"/>
  <c r="C50" i="29"/>
  <c r="B50" i="29"/>
  <c r="A50" i="29"/>
  <c r="D49" i="29"/>
  <c r="C49" i="29"/>
  <c r="B49" i="29"/>
  <c r="A49" i="29"/>
  <c r="D48" i="29"/>
  <c r="C48" i="29"/>
  <c r="B48" i="29"/>
  <c r="A48" i="29"/>
  <c r="D47" i="29"/>
  <c r="C47" i="29"/>
  <c r="B47" i="29"/>
  <c r="A47" i="29"/>
  <c r="D46" i="29"/>
  <c r="C46" i="29"/>
  <c r="B46" i="29"/>
  <c r="A46" i="29"/>
  <c r="D45" i="29"/>
  <c r="C45" i="29"/>
  <c r="B45" i="29"/>
  <c r="A45" i="29"/>
  <c r="D44" i="29"/>
  <c r="C44" i="29"/>
  <c r="B44" i="29"/>
  <c r="A44" i="29"/>
  <c r="D43" i="29"/>
  <c r="C43" i="29"/>
  <c r="B43" i="29"/>
  <c r="A43" i="29"/>
  <c r="D42" i="29"/>
  <c r="C42" i="29"/>
  <c r="B42" i="29"/>
  <c r="A42" i="29"/>
  <c r="D41" i="29"/>
  <c r="C41" i="29"/>
  <c r="B41" i="29"/>
  <c r="A41" i="29"/>
  <c r="D40" i="29"/>
  <c r="C40" i="29"/>
  <c r="B40" i="29"/>
  <c r="A40" i="29"/>
  <c r="D39" i="29"/>
  <c r="C39" i="29"/>
  <c r="B39" i="29"/>
  <c r="A39" i="29"/>
  <c r="D38" i="29"/>
  <c r="C38" i="29"/>
  <c r="B38" i="29"/>
  <c r="A38" i="29"/>
  <c r="D37" i="29"/>
  <c r="C37" i="29"/>
  <c r="B37" i="29"/>
  <c r="A37" i="29"/>
  <c r="D36" i="29"/>
  <c r="C36" i="29"/>
  <c r="B36" i="29"/>
  <c r="A36" i="29"/>
  <c r="D35" i="29"/>
  <c r="C35" i="29"/>
  <c r="B35" i="29"/>
  <c r="A35" i="29"/>
  <c r="D34" i="29"/>
  <c r="C34" i="29"/>
  <c r="B34" i="29"/>
  <c r="A34" i="29"/>
  <c r="D33" i="29"/>
  <c r="C33" i="29"/>
  <c r="B33" i="29"/>
  <c r="A33" i="29"/>
  <c r="D32" i="29"/>
  <c r="C32" i="29"/>
  <c r="B32" i="29"/>
  <c r="A32" i="29"/>
  <c r="D31" i="29"/>
  <c r="C31" i="29"/>
  <c r="B31" i="29"/>
  <c r="A31" i="29"/>
  <c r="D30" i="29"/>
  <c r="C30" i="29"/>
  <c r="B30" i="29"/>
  <c r="A30" i="29"/>
  <c r="D29" i="29"/>
  <c r="C29" i="29"/>
  <c r="B29" i="29"/>
  <c r="A29" i="29"/>
  <c r="D28" i="29"/>
  <c r="C28" i="29"/>
  <c r="B28" i="29"/>
  <c r="A28" i="29"/>
  <c r="D27" i="29"/>
  <c r="C27" i="29"/>
  <c r="B27" i="29"/>
  <c r="A27" i="29"/>
  <c r="D26" i="29"/>
  <c r="C26" i="29"/>
  <c r="B26" i="29"/>
  <c r="A26" i="29"/>
  <c r="D25" i="29"/>
  <c r="C25" i="29"/>
  <c r="B25" i="29"/>
  <c r="A25" i="29"/>
  <c r="D24" i="29"/>
  <c r="C24" i="29"/>
  <c r="B24" i="29"/>
  <c r="A24" i="29"/>
  <c r="D23" i="29"/>
  <c r="C23" i="29"/>
  <c r="B23" i="29"/>
  <c r="A23" i="29"/>
  <c r="D22" i="29"/>
  <c r="C22" i="29"/>
  <c r="B22" i="29"/>
  <c r="A22" i="29"/>
  <c r="D21" i="29"/>
  <c r="C21" i="29"/>
  <c r="B21" i="29"/>
  <c r="A21" i="29"/>
  <c r="D20" i="29"/>
  <c r="C20" i="29"/>
  <c r="B20" i="29"/>
  <c r="A20" i="29"/>
  <c r="D19" i="29"/>
  <c r="C19" i="29"/>
  <c r="B19" i="29"/>
  <c r="A19" i="29"/>
  <c r="D18" i="29"/>
  <c r="C18" i="29"/>
  <c r="B18" i="29"/>
  <c r="A18" i="29"/>
  <c r="D17" i="29"/>
  <c r="C17" i="29"/>
  <c r="B17" i="29"/>
  <c r="A17" i="29"/>
  <c r="D16" i="29"/>
  <c r="C16" i="29"/>
  <c r="B16" i="29"/>
  <c r="A16" i="29"/>
  <c r="D15" i="29"/>
  <c r="C15" i="29"/>
  <c r="B15" i="29"/>
  <c r="A15" i="29"/>
  <c r="D14" i="29"/>
  <c r="C14" i="29"/>
  <c r="B14" i="29"/>
  <c r="A14" i="29"/>
  <c r="D13" i="29"/>
  <c r="C13" i="29"/>
  <c r="B13" i="29"/>
  <c r="A13" i="29"/>
  <c r="D12" i="29"/>
  <c r="C12" i="29"/>
  <c r="B12" i="29"/>
  <c r="A12" i="29"/>
  <c r="D11" i="29"/>
  <c r="C11" i="29"/>
  <c r="B11" i="29"/>
  <c r="A11" i="29"/>
  <c r="D10" i="29"/>
  <c r="C10" i="29"/>
  <c r="B10" i="29"/>
  <c r="A10" i="29"/>
  <c r="D9" i="29"/>
  <c r="C9" i="29"/>
  <c r="B9" i="29"/>
  <c r="A9" i="29"/>
  <c r="D8" i="29"/>
  <c r="C8" i="29"/>
  <c r="B8" i="29"/>
  <c r="A8" i="29"/>
  <c r="D7" i="29"/>
  <c r="C7" i="29"/>
  <c r="B7" i="29"/>
  <c r="A7" i="29"/>
  <c r="D6" i="29"/>
  <c r="C6" i="29"/>
  <c r="B6" i="29"/>
  <c r="A6" i="29"/>
  <c r="D38" i="28"/>
  <c r="C38" i="28"/>
  <c r="B38" i="28"/>
  <c r="A38" i="28"/>
  <c r="D37" i="28"/>
  <c r="C37" i="28"/>
  <c r="B37" i="28"/>
  <c r="A37" i="28"/>
  <c r="D36" i="28"/>
  <c r="C36" i="28"/>
  <c r="B36" i="28"/>
  <c r="A36" i="28"/>
  <c r="D35" i="28"/>
  <c r="C35" i="28"/>
  <c r="B35" i="28"/>
  <c r="A35" i="28"/>
  <c r="D34" i="28"/>
  <c r="C34" i="28"/>
  <c r="B34" i="28"/>
  <c r="A34" i="28"/>
  <c r="D33" i="28"/>
  <c r="C33" i="28"/>
  <c r="B33" i="28"/>
  <c r="A33" i="28"/>
  <c r="D32" i="28"/>
  <c r="C32" i="28"/>
  <c r="B32" i="28"/>
  <c r="A32" i="28"/>
  <c r="D31" i="28"/>
  <c r="C31" i="28"/>
  <c r="B31" i="28"/>
  <c r="A31" i="28"/>
  <c r="D30" i="28"/>
  <c r="C30" i="28"/>
  <c r="B30" i="28"/>
  <c r="A30" i="28"/>
  <c r="D29" i="28"/>
  <c r="C29" i="28"/>
  <c r="B29" i="28"/>
  <c r="A29" i="28"/>
  <c r="D28" i="28"/>
  <c r="C28" i="28"/>
  <c r="B28" i="28"/>
  <c r="A28" i="28"/>
  <c r="D27" i="28"/>
  <c r="C27" i="28"/>
  <c r="B27" i="28"/>
  <c r="A27" i="28"/>
  <c r="D26" i="28"/>
  <c r="C26" i="28"/>
  <c r="B26" i="28"/>
  <c r="A26" i="28"/>
  <c r="D25" i="28"/>
  <c r="C25" i="28"/>
  <c r="B25" i="28"/>
  <c r="A25" i="28"/>
  <c r="D24" i="28"/>
  <c r="C24" i="28"/>
  <c r="B24" i="28"/>
  <c r="A24" i="28"/>
  <c r="D23" i="28"/>
  <c r="C23" i="28"/>
  <c r="B23" i="28"/>
  <c r="A23" i="28"/>
  <c r="D22" i="28"/>
  <c r="C22" i="28"/>
  <c r="B22" i="28"/>
  <c r="A22" i="28"/>
  <c r="D21" i="28"/>
  <c r="C21" i="28"/>
  <c r="B21" i="28"/>
  <c r="A21" i="28"/>
  <c r="D20" i="28"/>
  <c r="C20" i="28"/>
  <c r="B20" i="28"/>
  <c r="A20" i="28"/>
  <c r="D19" i="28"/>
  <c r="C19" i="28"/>
  <c r="B19" i="28"/>
  <c r="A19" i="28"/>
  <c r="D18" i="28"/>
  <c r="C18" i="28"/>
  <c r="B18" i="28"/>
  <c r="A18" i="28"/>
  <c r="D17" i="28"/>
  <c r="C17" i="28"/>
  <c r="B17" i="28"/>
  <c r="A17" i="28"/>
  <c r="D16" i="28"/>
  <c r="C16" i="28"/>
  <c r="B16" i="28"/>
  <c r="A16" i="28"/>
  <c r="D15" i="28"/>
  <c r="C15" i="28"/>
  <c r="B15" i="28"/>
  <c r="A15" i="28"/>
  <c r="D14" i="28"/>
  <c r="C14" i="28"/>
  <c r="B14" i="28"/>
  <c r="A14" i="28"/>
  <c r="D13" i="28"/>
  <c r="C13" i="28"/>
  <c r="B13" i="28"/>
  <c r="A13" i="28"/>
  <c r="D12" i="28"/>
  <c r="C12" i="28"/>
  <c r="B12" i="28"/>
  <c r="A12" i="28"/>
  <c r="D11" i="28"/>
  <c r="C11" i="28"/>
  <c r="B11" i="28"/>
  <c r="A11" i="28"/>
  <c r="D10" i="28"/>
  <c r="C10" i="28"/>
  <c r="B10" i="28"/>
  <c r="A10" i="28"/>
  <c r="D9" i="28"/>
  <c r="C9" i="28"/>
  <c r="B9" i="28"/>
  <c r="A9" i="28"/>
  <c r="D8" i="28"/>
  <c r="C8" i="28"/>
  <c r="B8" i="28"/>
  <c r="A8" i="28"/>
  <c r="D7" i="28"/>
  <c r="C7" i="28"/>
  <c r="B7" i="28"/>
  <c r="A7" i="28"/>
  <c r="D6" i="28"/>
  <c r="C6" i="28"/>
  <c r="B6" i="28"/>
  <c r="A6" i="28"/>
  <c r="D95" i="27"/>
  <c r="C95" i="27"/>
  <c r="B95" i="27"/>
  <c r="A95" i="27"/>
  <c r="D94" i="27"/>
  <c r="C94" i="27"/>
  <c r="B94" i="27"/>
  <c r="A94" i="27"/>
  <c r="D93" i="27"/>
  <c r="C93" i="27"/>
  <c r="B93" i="27"/>
  <c r="A93" i="27"/>
  <c r="D92" i="27"/>
  <c r="C92" i="27"/>
  <c r="B92" i="27"/>
  <c r="A92" i="27"/>
  <c r="D91" i="27"/>
  <c r="C91" i="27"/>
  <c r="B91" i="27"/>
  <c r="A91" i="27"/>
  <c r="D90" i="27"/>
  <c r="C90" i="27"/>
  <c r="B90" i="27"/>
  <c r="A90" i="27"/>
  <c r="D89" i="27"/>
  <c r="C89" i="27"/>
  <c r="B89" i="27"/>
  <c r="A89" i="27"/>
  <c r="D88" i="27"/>
  <c r="C88" i="27"/>
  <c r="B88" i="27"/>
  <c r="A88" i="27"/>
  <c r="D87" i="27"/>
  <c r="C87" i="27"/>
  <c r="B87" i="27"/>
  <c r="A87" i="27"/>
  <c r="D86" i="27"/>
  <c r="C86" i="27"/>
  <c r="B86" i="27"/>
  <c r="A86" i="27"/>
  <c r="D85" i="27"/>
  <c r="C85" i="27"/>
  <c r="B85" i="27"/>
  <c r="A85" i="27"/>
  <c r="D84" i="27"/>
  <c r="C84" i="27"/>
  <c r="B84" i="27"/>
  <c r="A84" i="27"/>
  <c r="D83" i="27"/>
  <c r="C83" i="27"/>
  <c r="B83" i="27"/>
  <c r="A83" i="27"/>
  <c r="D82" i="27"/>
  <c r="C82" i="27"/>
  <c r="B82" i="27"/>
  <c r="A82" i="27"/>
  <c r="D81" i="27"/>
  <c r="C81" i="27"/>
  <c r="B81" i="27"/>
  <c r="A81" i="27"/>
  <c r="D80" i="27"/>
  <c r="C80" i="27"/>
  <c r="B80" i="27"/>
  <c r="A80" i="27"/>
  <c r="D79" i="27"/>
  <c r="C79" i="27"/>
  <c r="B79" i="27"/>
  <c r="A79" i="27"/>
  <c r="D78" i="27"/>
  <c r="C78" i="27"/>
  <c r="B78" i="27"/>
  <c r="A78" i="27"/>
  <c r="D77" i="27"/>
  <c r="C77" i="27"/>
  <c r="B77" i="27"/>
  <c r="A77" i="27"/>
  <c r="D76" i="27"/>
  <c r="C76" i="27"/>
  <c r="B76" i="27"/>
  <c r="A76" i="27"/>
  <c r="D75" i="27"/>
  <c r="C75" i="27"/>
  <c r="B75" i="27"/>
  <c r="A75" i="27"/>
  <c r="D74" i="27"/>
  <c r="C74" i="27"/>
  <c r="B74" i="27"/>
  <c r="A74" i="27"/>
  <c r="D73" i="27"/>
  <c r="C73" i="27"/>
  <c r="B73" i="27"/>
  <c r="A73" i="27"/>
  <c r="D72" i="27"/>
  <c r="C72" i="27"/>
  <c r="B72" i="27"/>
  <c r="A72" i="27"/>
  <c r="D71" i="27"/>
  <c r="C71" i="27"/>
  <c r="B71" i="27"/>
  <c r="A71" i="27"/>
  <c r="D70" i="27"/>
  <c r="C70" i="27"/>
  <c r="B70" i="27"/>
  <c r="A70" i="27"/>
  <c r="D69" i="27"/>
  <c r="C69" i="27"/>
  <c r="B69" i="27"/>
  <c r="A69" i="27"/>
  <c r="D68" i="27"/>
  <c r="C68" i="27"/>
  <c r="B68" i="27"/>
  <c r="A68" i="27"/>
  <c r="D67" i="27"/>
  <c r="C67" i="27"/>
  <c r="B67" i="27"/>
  <c r="A67" i="27"/>
  <c r="D66" i="27"/>
  <c r="C66" i="27"/>
  <c r="B66" i="27"/>
  <c r="A66" i="27"/>
  <c r="D65" i="27"/>
  <c r="C65" i="27"/>
  <c r="B65" i="27"/>
  <c r="A65" i="27"/>
  <c r="D64" i="27"/>
  <c r="C64" i="27"/>
  <c r="B64" i="27"/>
  <c r="A64" i="27"/>
  <c r="D63" i="27"/>
  <c r="C63" i="27"/>
  <c r="B63" i="27"/>
  <c r="A63" i="27"/>
  <c r="D62" i="27"/>
  <c r="C62" i="27"/>
  <c r="B62" i="27"/>
  <c r="A62" i="27"/>
  <c r="D61" i="27"/>
  <c r="C61" i="27"/>
  <c r="B61" i="27"/>
  <c r="A61" i="27"/>
  <c r="D60" i="27"/>
  <c r="C60" i="27"/>
  <c r="B60" i="27"/>
  <c r="A60" i="27"/>
  <c r="D59" i="27"/>
  <c r="C59" i="27"/>
  <c r="B59" i="27"/>
  <c r="A59" i="27"/>
  <c r="D58" i="27"/>
  <c r="C58" i="27"/>
  <c r="B58" i="27"/>
  <c r="A58" i="27"/>
  <c r="D57" i="27"/>
  <c r="C57" i="27"/>
  <c r="B57" i="27"/>
  <c r="A57" i="27"/>
  <c r="D56" i="27"/>
  <c r="C56" i="27"/>
  <c r="B56" i="27"/>
  <c r="A56" i="27"/>
  <c r="D55" i="27"/>
  <c r="C55" i="27"/>
  <c r="B55" i="27"/>
  <c r="A55" i="27"/>
  <c r="D54" i="27"/>
  <c r="C54" i="27"/>
  <c r="B54" i="27"/>
  <c r="A54" i="27"/>
  <c r="D53" i="27"/>
  <c r="C53" i="27"/>
  <c r="B53" i="27"/>
  <c r="A53" i="27"/>
  <c r="D52" i="27"/>
  <c r="C52" i="27"/>
  <c r="B52" i="27"/>
  <c r="A52" i="27"/>
  <c r="D51" i="27"/>
  <c r="C51" i="27"/>
  <c r="B51" i="27"/>
  <c r="A51" i="27"/>
  <c r="D50" i="27"/>
  <c r="C50" i="27"/>
  <c r="B50" i="27"/>
  <c r="A50" i="27"/>
  <c r="D49" i="27"/>
  <c r="C49" i="27"/>
  <c r="B49" i="27"/>
  <c r="A49" i="27"/>
  <c r="D48" i="27"/>
  <c r="C48" i="27"/>
  <c r="B48" i="27"/>
  <c r="A48" i="27"/>
  <c r="D47" i="27"/>
  <c r="C47" i="27"/>
  <c r="B47" i="27"/>
  <c r="A47" i="27"/>
  <c r="D46" i="27"/>
  <c r="C46" i="27"/>
  <c r="B46" i="27"/>
  <c r="A46" i="27"/>
  <c r="D45" i="27"/>
  <c r="C45" i="27"/>
  <c r="B45" i="27"/>
  <c r="A45" i="27"/>
  <c r="D44" i="27"/>
  <c r="C44" i="27"/>
  <c r="B44" i="27"/>
  <c r="A44" i="27"/>
  <c r="D43" i="27"/>
  <c r="C43" i="27"/>
  <c r="B43" i="27"/>
  <c r="A43" i="27"/>
  <c r="D42" i="27"/>
  <c r="C42" i="27"/>
  <c r="B42" i="27"/>
  <c r="A42" i="27"/>
  <c r="D41" i="27"/>
  <c r="C41" i="27"/>
  <c r="B41" i="27"/>
  <c r="A41" i="27"/>
  <c r="D40" i="27"/>
  <c r="C40" i="27"/>
  <c r="B40" i="27"/>
  <c r="A40" i="27"/>
  <c r="D39" i="27"/>
  <c r="C39" i="27"/>
  <c r="B39" i="27"/>
  <c r="A39" i="27"/>
  <c r="D38" i="27"/>
  <c r="C38" i="27"/>
  <c r="B38" i="27"/>
  <c r="A38" i="27"/>
  <c r="D37" i="27"/>
  <c r="C37" i="27"/>
  <c r="B37" i="27"/>
  <c r="A37" i="27"/>
  <c r="D36" i="27"/>
  <c r="C36" i="27"/>
  <c r="B36" i="27"/>
  <c r="A36" i="27"/>
  <c r="D35" i="27"/>
  <c r="C35" i="27"/>
  <c r="B35" i="27"/>
  <c r="A35" i="27"/>
  <c r="D34" i="27"/>
  <c r="C34" i="27"/>
  <c r="B34" i="27"/>
  <c r="A34" i="27"/>
  <c r="D33" i="27"/>
  <c r="C33" i="27"/>
  <c r="B33" i="27"/>
  <c r="A33" i="27"/>
  <c r="D32" i="27"/>
  <c r="C32" i="27"/>
  <c r="B32" i="27"/>
  <c r="A32" i="27"/>
  <c r="D31" i="27"/>
  <c r="C31" i="27"/>
  <c r="B31" i="27"/>
  <c r="A31" i="27"/>
  <c r="D30" i="27"/>
  <c r="C30" i="27"/>
  <c r="B30" i="27"/>
  <c r="A30" i="27"/>
  <c r="D29" i="27"/>
  <c r="C29" i="27"/>
  <c r="B29" i="27"/>
  <c r="A29" i="27"/>
  <c r="D28" i="27"/>
  <c r="C28" i="27"/>
  <c r="B28" i="27"/>
  <c r="A28" i="27"/>
  <c r="D27" i="27"/>
  <c r="C27" i="27"/>
  <c r="B27" i="27"/>
  <c r="A27" i="27"/>
  <c r="D26" i="27"/>
  <c r="C26" i="27"/>
  <c r="B26" i="27"/>
  <c r="A26" i="27"/>
  <c r="D25" i="27"/>
  <c r="C25" i="27"/>
  <c r="B25" i="27"/>
  <c r="A25" i="27"/>
  <c r="D24" i="27"/>
  <c r="C24" i="27"/>
  <c r="B24" i="27"/>
  <c r="A24" i="27"/>
  <c r="D23" i="27"/>
  <c r="C23" i="27"/>
  <c r="B23" i="27"/>
  <c r="A23" i="27"/>
  <c r="D22" i="27"/>
  <c r="C22" i="27"/>
  <c r="B22" i="27"/>
  <c r="A22" i="27"/>
  <c r="D21" i="27"/>
  <c r="C21" i="27"/>
  <c r="B21" i="27"/>
  <c r="A21" i="27"/>
  <c r="D20" i="27"/>
  <c r="C20" i="27"/>
  <c r="B20" i="27"/>
  <c r="A20" i="27"/>
  <c r="D19" i="27"/>
  <c r="C19" i="27"/>
  <c r="B19" i="27"/>
  <c r="A19" i="27"/>
  <c r="D18" i="27"/>
  <c r="C18" i="27"/>
  <c r="B18" i="27"/>
  <c r="A18" i="27"/>
  <c r="D17" i="27"/>
  <c r="C17" i="27"/>
  <c r="B17" i="27"/>
  <c r="A17" i="27"/>
  <c r="D16" i="27"/>
  <c r="C16" i="27"/>
  <c r="B16" i="27"/>
  <c r="A16" i="27"/>
  <c r="D15" i="27"/>
  <c r="C15" i="27"/>
  <c r="B15" i="27"/>
  <c r="A15" i="27"/>
  <c r="D14" i="27"/>
  <c r="C14" i="27"/>
  <c r="B14" i="27"/>
  <c r="A14" i="27"/>
  <c r="D13" i="27"/>
  <c r="C13" i="27"/>
  <c r="B13" i="27"/>
  <c r="A13" i="27"/>
  <c r="D12" i="27"/>
  <c r="C12" i="27"/>
  <c r="B12" i="27"/>
  <c r="A12" i="27"/>
  <c r="D11" i="27"/>
  <c r="C11" i="27"/>
  <c r="B11" i="27"/>
  <c r="A11" i="27"/>
  <c r="D10" i="27"/>
  <c r="C10" i="27"/>
  <c r="B10" i="27"/>
  <c r="A10" i="27"/>
  <c r="D9" i="27"/>
  <c r="C9" i="27"/>
  <c r="B9" i="27"/>
  <c r="A9" i="27"/>
  <c r="D8" i="27"/>
  <c r="C8" i="27"/>
  <c r="B8" i="27"/>
  <c r="A8" i="27"/>
  <c r="D7" i="27"/>
  <c r="C7" i="27"/>
  <c r="B7" i="27"/>
  <c r="A7" i="27"/>
  <c r="D6" i="27"/>
  <c r="C6" i="27"/>
  <c r="B6" i="27"/>
  <c r="A6" i="27"/>
  <c r="D95" i="26"/>
  <c r="C95" i="26"/>
  <c r="B95" i="26"/>
  <c r="A95" i="26"/>
  <c r="D94" i="26"/>
  <c r="C94" i="26"/>
  <c r="B94" i="26"/>
  <c r="A94" i="26"/>
  <c r="D93" i="26"/>
  <c r="C93" i="26"/>
  <c r="B93" i="26"/>
  <c r="A93" i="26"/>
  <c r="D92" i="26"/>
  <c r="C92" i="26"/>
  <c r="B92" i="26"/>
  <c r="A92" i="26"/>
  <c r="D91" i="26"/>
  <c r="C91" i="26"/>
  <c r="B91" i="26"/>
  <c r="A91" i="26"/>
  <c r="D90" i="26"/>
  <c r="C90" i="26"/>
  <c r="B90" i="26"/>
  <c r="A90" i="26"/>
  <c r="D89" i="26"/>
  <c r="C89" i="26"/>
  <c r="B89" i="26"/>
  <c r="A89" i="26"/>
  <c r="D88" i="26"/>
  <c r="C88" i="26"/>
  <c r="B88" i="26"/>
  <c r="A88" i="26"/>
  <c r="D87" i="26"/>
  <c r="C87" i="26"/>
  <c r="B87" i="26"/>
  <c r="A87" i="26"/>
  <c r="D86" i="26"/>
  <c r="C86" i="26"/>
  <c r="B86" i="26"/>
  <c r="A86" i="26"/>
  <c r="D85" i="26"/>
  <c r="C85" i="26"/>
  <c r="B85" i="26"/>
  <c r="A85" i="26"/>
  <c r="D84" i="26"/>
  <c r="C84" i="26"/>
  <c r="B84" i="26"/>
  <c r="A84" i="26"/>
  <c r="D83" i="26"/>
  <c r="C83" i="26"/>
  <c r="B83" i="26"/>
  <c r="A83" i="26"/>
  <c r="D82" i="26"/>
  <c r="C82" i="26"/>
  <c r="B82" i="26"/>
  <c r="A82" i="26"/>
  <c r="D81" i="26"/>
  <c r="C81" i="26"/>
  <c r="B81" i="26"/>
  <c r="A81" i="26"/>
  <c r="D80" i="26"/>
  <c r="C80" i="26"/>
  <c r="B80" i="26"/>
  <c r="A80" i="26"/>
  <c r="D79" i="26"/>
  <c r="C79" i="26"/>
  <c r="B79" i="26"/>
  <c r="A79" i="26"/>
  <c r="D78" i="26"/>
  <c r="C78" i="26"/>
  <c r="B78" i="26"/>
  <c r="A78" i="26"/>
  <c r="D77" i="26"/>
  <c r="C77" i="26"/>
  <c r="B77" i="26"/>
  <c r="A77" i="26"/>
  <c r="D76" i="26"/>
  <c r="C76" i="26"/>
  <c r="B76" i="26"/>
  <c r="A76" i="26"/>
  <c r="D75" i="26"/>
  <c r="C75" i="26"/>
  <c r="B75" i="26"/>
  <c r="A75" i="26"/>
  <c r="D74" i="26"/>
  <c r="C74" i="26"/>
  <c r="B74" i="26"/>
  <c r="A74" i="26"/>
  <c r="D73" i="26"/>
  <c r="C73" i="26"/>
  <c r="B73" i="26"/>
  <c r="A73" i="26"/>
  <c r="D72" i="26"/>
  <c r="C72" i="26"/>
  <c r="B72" i="26"/>
  <c r="A72" i="26"/>
  <c r="D71" i="26"/>
  <c r="C71" i="26"/>
  <c r="B71" i="26"/>
  <c r="A71" i="26"/>
  <c r="D70" i="26"/>
  <c r="C70" i="26"/>
  <c r="B70" i="26"/>
  <c r="A70" i="26"/>
  <c r="D69" i="26"/>
  <c r="C69" i="26"/>
  <c r="B69" i="26"/>
  <c r="A69" i="26"/>
  <c r="D68" i="26"/>
  <c r="C68" i="26"/>
  <c r="B68" i="26"/>
  <c r="A68" i="26"/>
  <c r="D67" i="26"/>
  <c r="C67" i="26"/>
  <c r="B67" i="26"/>
  <c r="A67" i="26"/>
  <c r="D66" i="26"/>
  <c r="C66" i="26"/>
  <c r="B66" i="26"/>
  <c r="A66" i="26"/>
  <c r="D65" i="26"/>
  <c r="C65" i="26"/>
  <c r="B65" i="26"/>
  <c r="A65" i="26"/>
  <c r="D64" i="26"/>
  <c r="C64" i="26"/>
  <c r="B64" i="26"/>
  <c r="A64" i="26"/>
  <c r="D63" i="26"/>
  <c r="C63" i="26"/>
  <c r="B63" i="26"/>
  <c r="A63" i="26"/>
  <c r="D62" i="26"/>
  <c r="C62" i="26"/>
  <c r="B62" i="26"/>
  <c r="A62" i="26"/>
  <c r="D61" i="26"/>
  <c r="C61" i="26"/>
  <c r="B61" i="26"/>
  <c r="A61" i="26"/>
  <c r="D60" i="26"/>
  <c r="C60" i="26"/>
  <c r="B60" i="26"/>
  <c r="A60" i="26"/>
  <c r="D59" i="26"/>
  <c r="C59" i="26"/>
  <c r="B59" i="26"/>
  <c r="A59" i="26"/>
  <c r="D58" i="26"/>
  <c r="C58" i="26"/>
  <c r="B58" i="26"/>
  <c r="A58" i="26"/>
  <c r="D57" i="26"/>
  <c r="C57" i="26"/>
  <c r="B57" i="26"/>
  <c r="A57" i="26"/>
  <c r="D56" i="26"/>
  <c r="C56" i="26"/>
  <c r="B56" i="26"/>
  <c r="A56" i="26"/>
  <c r="D55" i="26"/>
  <c r="C55" i="26"/>
  <c r="B55" i="26"/>
  <c r="A55" i="26"/>
  <c r="D54" i="26"/>
  <c r="C54" i="26"/>
  <c r="B54" i="26"/>
  <c r="A54" i="26"/>
  <c r="D53" i="26"/>
  <c r="C53" i="26"/>
  <c r="B53" i="26"/>
  <c r="A53" i="26"/>
  <c r="D52" i="26"/>
  <c r="C52" i="26"/>
  <c r="B52" i="26"/>
  <c r="A52" i="26"/>
  <c r="D51" i="26"/>
  <c r="C51" i="26"/>
  <c r="B51" i="26"/>
  <c r="A51" i="26"/>
  <c r="D50" i="26"/>
  <c r="C50" i="26"/>
  <c r="B50" i="26"/>
  <c r="A50" i="26"/>
  <c r="D49" i="26"/>
  <c r="C49" i="26"/>
  <c r="B49" i="26"/>
  <c r="A49" i="26"/>
  <c r="D48" i="26"/>
  <c r="C48" i="26"/>
  <c r="B48" i="26"/>
  <c r="A48" i="26"/>
  <c r="D47" i="26"/>
  <c r="C47" i="26"/>
  <c r="B47" i="26"/>
  <c r="A47" i="26"/>
  <c r="D46" i="26"/>
  <c r="C46" i="26"/>
  <c r="B46" i="26"/>
  <c r="A46" i="26"/>
  <c r="D45" i="26"/>
  <c r="C45" i="26"/>
  <c r="B45" i="26"/>
  <c r="A45" i="26"/>
  <c r="D44" i="26"/>
  <c r="C44" i="26"/>
  <c r="B44" i="26"/>
  <c r="A44" i="26"/>
  <c r="D43" i="26"/>
  <c r="C43" i="26"/>
  <c r="B43" i="26"/>
  <c r="A43" i="26"/>
  <c r="D42" i="26"/>
  <c r="C42" i="26"/>
  <c r="B42" i="26"/>
  <c r="A42" i="26"/>
  <c r="D41" i="26"/>
  <c r="C41" i="26"/>
  <c r="B41" i="26"/>
  <c r="A41" i="26"/>
  <c r="D40" i="26"/>
  <c r="C40" i="26"/>
  <c r="B40" i="26"/>
  <c r="A40" i="26"/>
  <c r="D39" i="26"/>
  <c r="C39" i="26"/>
  <c r="B39" i="26"/>
  <c r="A39" i="26"/>
  <c r="D38" i="26"/>
  <c r="C38" i="26"/>
  <c r="B38" i="26"/>
  <c r="A38" i="26"/>
  <c r="D37" i="26"/>
  <c r="C37" i="26"/>
  <c r="B37" i="26"/>
  <c r="A37" i="26"/>
  <c r="D36" i="26"/>
  <c r="C36" i="26"/>
  <c r="B36" i="26"/>
  <c r="A36" i="26"/>
  <c r="D35" i="26"/>
  <c r="C35" i="26"/>
  <c r="B35" i="26"/>
  <c r="A35" i="26"/>
  <c r="D34" i="26"/>
  <c r="C34" i="26"/>
  <c r="B34" i="26"/>
  <c r="A34" i="26"/>
  <c r="D33" i="26"/>
  <c r="C33" i="26"/>
  <c r="B33" i="26"/>
  <c r="A33" i="26"/>
  <c r="D32" i="26"/>
  <c r="C32" i="26"/>
  <c r="B32" i="26"/>
  <c r="A32" i="26"/>
  <c r="D31" i="26"/>
  <c r="C31" i="26"/>
  <c r="B31" i="26"/>
  <c r="A31" i="26"/>
  <c r="D30" i="26"/>
  <c r="C30" i="26"/>
  <c r="B30" i="26"/>
  <c r="A30" i="26"/>
  <c r="D29" i="26"/>
  <c r="C29" i="26"/>
  <c r="B29" i="26"/>
  <c r="A29" i="26"/>
  <c r="D28" i="26"/>
  <c r="C28" i="26"/>
  <c r="B28" i="26"/>
  <c r="A28" i="26"/>
  <c r="D27" i="26"/>
  <c r="C27" i="26"/>
  <c r="B27" i="26"/>
  <c r="A27" i="26"/>
  <c r="D26" i="26"/>
  <c r="C26" i="26"/>
  <c r="B26" i="26"/>
  <c r="A26" i="26"/>
  <c r="D25" i="26"/>
  <c r="C25" i="26"/>
  <c r="B25" i="26"/>
  <c r="A25" i="26"/>
  <c r="D24" i="26"/>
  <c r="C24" i="26"/>
  <c r="B24" i="26"/>
  <c r="A24" i="26"/>
  <c r="D23" i="26"/>
  <c r="C23" i="26"/>
  <c r="B23" i="26"/>
  <c r="A23" i="26"/>
  <c r="D22" i="26"/>
  <c r="C22" i="26"/>
  <c r="B22" i="26"/>
  <c r="A22" i="26"/>
  <c r="D21" i="26"/>
  <c r="C21" i="26"/>
  <c r="B21" i="26"/>
  <c r="A21" i="26"/>
  <c r="D20" i="26"/>
  <c r="C20" i="26"/>
  <c r="B20" i="26"/>
  <c r="A20" i="26"/>
  <c r="D19" i="26"/>
  <c r="C19" i="26"/>
  <c r="B19" i="26"/>
  <c r="A19" i="26"/>
  <c r="D18" i="26"/>
  <c r="C18" i="26"/>
  <c r="B18" i="26"/>
  <c r="A18" i="26"/>
  <c r="D17" i="26"/>
  <c r="C17" i="26"/>
  <c r="B17" i="26"/>
  <c r="A17" i="26"/>
  <c r="D16" i="26"/>
  <c r="C16" i="26"/>
  <c r="B16" i="26"/>
  <c r="A16" i="26"/>
  <c r="D15" i="26"/>
  <c r="C15" i="26"/>
  <c r="B15" i="26"/>
  <c r="A15" i="26"/>
  <c r="D14" i="26"/>
  <c r="C14" i="26"/>
  <c r="B14" i="26"/>
  <c r="A14" i="26"/>
  <c r="D13" i="26"/>
  <c r="C13" i="26"/>
  <c r="B13" i="26"/>
  <c r="A13" i="26"/>
  <c r="D12" i="26"/>
  <c r="C12" i="26"/>
  <c r="B12" i="26"/>
  <c r="A12" i="26"/>
  <c r="D11" i="26"/>
  <c r="C11" i="26"/>
  <c r="B11" i="26"/>
  <c r="A11" i="26"/>
  <c r="D10" i="26"/>
  <c r="C10" i="26"/>
  <c r="B10" i="26"/>
  <c r="A10" i="26"/>
  <c r="D9" i="26"/>
  <c r="C9" i="26"/>
  <c r="B9" i="26"/>
  <c r="A9" i="26"/>
  <c r="D8" i="26"/>
  <c r="C8" i="26"/>
  <c r="B8" i="26"/>
  <c r="A8" i="26"/>
  <c r="D7" i="26"/>
  <c r="C7" i="26"/>
  <c r="B7" i="26"/>
  <c r="A7" i="26"/>
  <c r="D6" i="26"/>
  <c r="C6" i="26"/>
  <c r="B6" i="26"/>
  <c r="A6" i="26"/>
  <c r="D95" i="25"/>
  <c r="C95" i="25"/>
  <c r="B95" i="25"/>
  <c r="A95" i="25"/>
  <c r="D94" i="25"/>
  <c r="C94" i="25"/>
  <c r="B94" i="25"/>
  <c r="A94" i="25"/>
  <c r="D93" i="25"/>
  <c r="C93" i="25"/>
  <c r="B93" i="25"/>
  <c r="A93" i="25"/>
  <c r="D92" i="25"/>
  <c r="C92" i="25"/>
  <c r="B92" i="25"/>
  <c r="A92" i="25"/>
  <c r="D91" i="25"/>
  <c r="C91" i="25"/>
  <c r="B91" i="25"/>
  <c r="A91" i="25"/>
  <c r="D90" i="25"/>
  <c r="C90" i="25"/>
  <c r="B90" i="25"/>
  <c r="A90" i="25"/>
  <c r="D89" i="25"/>
  <c r="C89" i="25"/>
  <c r="B89" i="25"/>
  <c r="A89" i="25"/>
  <c r="D88" i="25"/>
  <c r="C88" i="25"/>
  <c r="B88" i="25"/>
  <c r="A88" i="25"/>
  <c r="D87" i="25"/>
  <c r="C87" i="25"/>
  <c r="B87" i="25"/>
  <c r="A87" i="25"/>
  <c r="D86" i="25"/>
  <c r="C86" i="25"/>
  <c r="B86" i="25"/>
  <c r="A86" i="25"/>
  <c r="D85" i="25"/>
  <c r="C85" i="25"/>
  <c r="B85" i="25"/>
  <c r="A85" i="25"/>
  <c r="D84" i="25"/>
  <c r="C84" i="25"/>
  <c r="B84" i="25"/>
  <c r="A84" i="25"/>
  <c r="D83" i="25"/>
  <c r="C83" i="25"/>
  <c r="B83" i="25"/>
  <c r="A83" i="25"/>
  <c r="D82" i="25"/>
  <c r="C82" i="25"/>
  <c r="B82" i="25"/>
  <c r="A82" i="25"/>
  <c r="D81" i="25"/>
  <c r="C81" i="25"/>
  <c r="B81" i="25"/>
  <c r="A81" i="25"/>
  <c r="D80" i="25"/>
  <c r="C80" i="25"/>
  <c r="B80" i="25"/>
  <c r="A80" i="25"/>
  <c r="D79" i="25"/>
  <c r="C79" i="25"/>
  <c r="B79" i="25"/>
  <c r="A79" i="25"/>
  <c r="D78" i="25"/>
  <c r="C78" i="25"/>
  <c r="B78" i="25"/>
  <c r="A78" i="25"/>
  <c r="D77" i="25"/>
  <c r="C77" i="25"/>
  <c r="B77" i="25"/>
  <c r="A77" i="25"/>
  <c r="D76" i="25"/>
  <c r="C76" i="25"/>
  <c r="B76" i="25"/>
  <c r="A76" i="25"/>
  <c r="D75" i="25"/>
  <c r="C75" i="25"/>
  <c r="B75" i="25"/>
  <c r="A75" i="25"/>
  <c r="D74" i="25"/>
  <c r="C74" i="25"/>
  <c r="B74" i="25"/>
  <c r="A74" i="25"/>
  <c r="D73" i="25"/>
  <c r="C73" i="25"/>
  <c r="B73" i="25"/>
  <c r="A73" i="25"/>
  <c r="D72" i="25"/>
  <c r="C72" i="25"/>
  <c r="B72" i="25"/>
  <c r="A72" i="25"/>
  <c r="D71" i="25"/>
  <c r="C71" i="25"/>
  <c r="B71" i="25"/>
  <c r="A71" i="25"/>
  <c r="D70" i="25"/>
  <c r="C70" i="25"/>
  <c r="B70" i="25"/>
  <c r="A70" i="25"/>
  <c r="D69" i="25"/>
  <c r="C69" i="25"/>
  <c r="B69" i="25"/>
  <c r="A69" i="25"/>
  <c r="D68" i="25"/>
  <c r="C68" i="25"/>
  <c r="B68" i="25"/>
  <c r="A68" i="25"/>
  <c r="D67" i="25"/>
  <c r="C67" i="25"/>
  <c r="B67" i="25"/>
  <c r="A67" i="25"/>
  <c r="D66" i="25"/>
  <c r="C66" i="25"/>
  <c r="B66" i="25"/>
  <c r="A66" i="25"/>
  <c r="D65" i="25"/>
  <c r="C65" i="25"/>
  <c r="B65" i="25"/>
  <c r="A65" i="25"/>
  <c r="D64" i="25"/>
  <c r="C64" i="25"/>
  <c r="B64" i="25"/>
  <c r="A64" i="25"/>
  <c r="D63" i="25"/>
  <c r="C63" i="25"/>
  <c r="B63" i="25"/>
  <c r="A63" i="25"/>
  <c r="D62" i="25"/>
  <c r="C62" i="25"/>
  <c r="B62" i="25"/>
  <c r="A62" i="25"/>
  <c r="D61" i="25"/>
  <c r="C61" i="25"/>
  <c r="B61" i="25"/>
  <c r="A61" i="25"/>
  <c r="D60" i="25"/>
  <c r="C60" i="25"/>
  <c r="B60" i="25"/>
  <c r="A60" i="25"/>
  <c r="D59" i="25"/>
  <c r="C59" i="25"/>
  <c r="B59" i="25"/>
  <c r="A59" i="25"/>
  <c r="D58" i="25"/>
  <c r="C58" i="25"/>
  <c r="B58" i="25"/>
  <c r="A58" i="25"/>
  <c r="D57" i="25"/>
  <c r="C57" i="25"/>
  <c r="B57" i="25"/>
  <c r="A57" i="25"/>
  <c r="D56" i="25"/>
  <c r="C56" i="25"/>
  <c r="B56" i="25"/>
  <c r="A56" i="25"/>
  <c r="D55" i="25"/>
  <c r="C55" i="25"/>
  <c r="B55" i="25"/>
  <c r="A55" i="25"/>
  <c r="D54" i="25"/>
  <c r="C54" i="25"/>
  <c r="B54" i="25"/>
  <c r="A54" i="25"/>
  <c r="D53" i="25"/>
  <c r="C53" i="25"/>
  <c r="B53" i="25"/>
  <c r="A53" i="25"/>
  <c r="D52" i="25"/>
  <c r="C52" i="25"/>
  <c r="B52" i="25"/>
  <c r="A52" i="25"/>
  <c r="D51" i="25"/>
  <c r="C51" i="25"/>
  <c r="B51" i="25"/>
  <c r="A51" i="25"/>
  <c r="D50" i="25"/>
  <c r="C50" i="25"/>
  <c r="B50" i="25"/>
  <c r="A50" i="25"/>
  <c r="D49" i="25"/>
  <c r="C49" i="25"/>
  <c r="B49" i="25"/>
  <c r="A49" i="25"/>
  <c r="D48" i="25"/>
  <c r="C48" i="25"/>
  <c r="B48" i="25"/>
  <c r="A48" i="25"/>
  <c r="D47" i="25"/>
  <c r="C47" i="25"/>
  <c r="B47" i="25"/>
  <c r="A47" i="25"/>
  <c r="D46" i="25"/>
  <c r="C46" i="25"/>
  <c r="B46" i="25"/>
  <c r="A46" i="25"/>
  <c r="D45" i="25"/>
  <c r="C45" i="25"/>
  <c r="B45" i="25"/>
  <c r="A45" i="25"/>
  <c r="D44" i="25"/>
  <c r="C44" i="25"/>
  <c r="B44" i="25"/>
  <c r="A44" i="25"/>
  <c r="D43" i="25"/>
  <c r="C43" i="25"/>
  <c r="B43" i="25"/>
  <c r="A43" i="25"/>
  <c r="D42" i="25"/>
  <c r="C42" i="25"/>
  <c r="B42" i="25"/>
  <c r="A42" i="25"/>
  <c r="D41" i="25"/>
  <c r="C41" i="25"/>
  <c r="B41" i="25"/>
  <c r="A41" i="25"/>
  <c r="D40" i="25"/>
  <c r="C40" i="25"/>
  <c r="B40" i="25"/>
  <c r="A40" i="25"/>
  <c r="D39" i="25"/>
  <c r="C39" i="25"/>
  <c r="B39" i="25"/>
  <c r="A39" i="25"/>
  <c r="D38" i="25"/>
  <c r="C38" i="25"/>
  <c r="B38" i="25"/>
  <c r="A38" i="25"/>
  <c r="D37" i="25"/>
  <c r="C37" i="25"/>
  <c r="B37" i="25"/>
  <c r="A37" i="25"/>
  <c r="D36" i="25"/>
  <c r="C36" i="25"/>
  <c r="B36" i="25"/>
  <c r="A36" i="25"/>
  <c r="D35" i="25"/>
  <c r="C35" i="25"/>
  <c r="B35" i="25"/>
  <c r="A35" i="25"/>
  <c r="D34" i="25"/>
  <c r="C34" i="25"/>
  <c r="B34" i="25"/>
  <c r="A34" i="25"/>
  <c r="D33" i="25"/>
  <c r="C33" i="25"/>
  <c r="B33" i="25"/>
  <c r="A33" i="25"/>
  <c r="D32" i="25"/>
  <c r="C32" i="25"/>
  <c r="B32" i="25"/>
  <c r="A32" i="25"/>
  <c r="D31" i="25"/>
  <c r="C31" i="25"/>
  <c r="B31" i="25"/>
  <c r="A31" i="25"/>
  <c r="D30" i="25"/>
  <c r="C30" i="25"/>
  <c r="B30" i="25"/>
  <c r="A30" i="25"/>
  <c r="D29" i="25"/>
  <c r="C29" i="25"/>
  <c r="B29" i="25"/>
  <c r="A29" i="25"/>
  <c r="D28" i="25"/>
  <c r="C28" i="25"/>
  <c r="B28" i="25"/>
  <c r="A28" i="25"/>
  <c r="D27" i="25"/>
  <c r="C27" i="25"/>
  <c r="B27" i="25"/>
  <c r="A27" i="25"/>
  <c r="D26" i="25"/>
  <c r="C26" i="25"/>
  <c r="B26" i="25"/>
  <c r="A26" i="25"/>
  <c r="D25" i="25"/>
  <c r="C25" i="25"/>
  <c r="B25" i="25"/>
  <c r="A25" i="25"/>
  <c r="D24" i="25"/>
  <c r="C24" i="25"/>
  <c r="B24" i="25"/>
  <c r="A24" i="25"/>
  <c r="D23" i="25"/>
  <c r="C23" i="25"/>
  <c r="B23" i="25"/>
  <c r="A23" i="25"/>
  <c r="D22" i="25"/>
  <c r="C22" i="25"/>
  <c r="B22" i="25"/>
  <c r="A22" i="25"/>
  <c r="D21" i="25"/>
  <c r="C21" i="25"/>
  <c r="B21" i="25"/>
  <c r="A21" i="25"/>
  <c r="D20" i="25"/>
  <c r="C20" i="25"/>
  <c r="B20" i="25"/>
  <c r="A20" i="25"/>
  <c r="D19" i="25"/>
  <c r="C19" i="25"/>
  <c r="B19" i="25"/>
  <c r="A19" i="25"/>
  <c r="D18" i="25"/>
  <c r="C18" i="25"/>
  <c r="B18" i="25"/>
  <c r="A18" i="25"/>
  <c r="D17" i="25"/>
  <c r="C17" i="25"/>
  <c r="B17" i="25"/>
  <c r="A17" i="25"/>
  <c r="D16" i="25"/>
  <c r="C16" i="25"/>
  <c r="B16" i="25"/>
  <c r="A16" i="25"/>
  <c r="D15" i="25"/>
  <c r="C15" i="25"/>
  <c r="B15" i="25"/>
  <c r="A15" i="25"/>
  <c r="D14" i="25"/>
  <c r="C14" i="25"/>
  <c r="B14" i="25"/>
  <c r="A14" i="25"/>
  <c r="D13" i="25"/>
  <c r="C13" i="25"/>
  <c r="B13" i="25"/>
  <c r="A13" i="25"/>
  <c r="D12" i="25"/>
  <c r="C12" i="25"/>
  <c r="B12" i="25"/>
  <c r="A12" i="25"/>
  <c r="D11" i="25"/>
  <c r="C11" i="25"/>
  <c r="B11" i="25"/>
  <c r="A11" i="25"/>
  <c r="D10" i="25"/>
  <c r="C10" i="25"/>
  <c r="B10" i="25"/>
  <c r="A10" i="25"/>
  <c r="D9" i="25"/>
  <c r="C9" i="25"/>
  <c r="B9" i="25"/>
  <c r="A9" i="25"/>
  <c r="D8" i="25"/>
  <c r="C8" i="25"/>
  <c r="B8" i="25"/>
  <c r="A8" i="25"/>
  <c r="D7" i="25"/>
  <c r="C7" i="25"/>
  <c r="B7" i="25"/>
  <c r="A7" i="25"/>
  <c r="D6" i="25"/>
  <c r="C6" i="25"/>
  <c r="B6" i="25"/>
  <c r="A6" i="25"/>
  <c r="D95" i="24"/>
  <c r="C95" i="24"/>
  <c r="B95" i="24"/>
  <c r="A95" i="24"/>
  <c r="D94" i="24"/>
  <c r="C94" i="24"/>
  <c r="B94" i="24"/>
  <c r="A94" i="24"/>
  <c r="D93" i="24"/>
  <c r="C93" i="24"/>
  <c r="B93" i="24"/>
  <c r="A93" i="24"/>
  <c r="D92" i="24"/>
  <c r="C92" i="24"/>
  <c r="B92" i="24"/>
  <c r="A92" i="24"/>
  <c r="D91" i="24"/>
  <c r="C91" i="24"/>
  <c r="B91" i="24"/>
  <c r="A91" i="24"/>
  <c r="D90" i="24"/>
  <c r="C90" i="24"/>
  <c r="B90" i="24"/>
  <c r="A90" i="24"/>
  <c r="D89" i="24"/>
  <c r="C89" i="24"/>
  <c r="B89" i="24"/>
  <c r="A89" i="24"/>
  <c r="D88" i="24"/>
  <c r="C88" i="24"/>
  <c r="B88" i="24"/>
  <c r="A88" i="24"/>
  <c r="D87" i="24"/>
  <c r="C87" i="24"/>
  <c r="B87" i="24"/>
  <c r="A87" i="24"/>
  <c r="D86" i="24"/>
  <c r="C86" i="24"/>
  <c r="B86" i="24"/>
  <c r="A86" i="24"/>
  <c r="D85" i="24"/>
  <c r="C85" i="24"/>
  <c r="B85" i="24"/>
  <c r="A85" i="24"/>
  <c r="D84" i="24"/>
  <c r="C84" i="24"/>
  <c r="B84" i="24"/>
  <c r="A84" i="24"/>
  <c r="D83" i="24"/>
  <c r="C83" i="24"/>
  <c r="B83" i="24"/>
  <c r="A83" i="24"/>
  <c r="D82" i="24"/>
  <c r="C82" i="24"/>
  <c r="B82" i="24"/>
  <c r="A82" i="24"/>
  <c r="D81" i="24"/>
  <c r="C81" i="24"/>
  <c r="B81" i="24"/>
  <c r="A81" i="24"/>
  <c r="D80" i="24"/>
  <c r="C80" i="24"/>
  <c r="B80" i="24"/>
  <c r="A80" i="24"/>
  <c r="D79" i="24"/>
  <c r="C79" i="24"/>
  <c r="B79" i="24"/>
  <c r="A79" i="24"/>
  <c r="D78" i="24"/>
  <c r="C78" i="24"/>
  <c r="B78" i="24"/>
  <c r="A78" i="24"/>
  <c r="D77" i="24"/>
  <c r="C77" i="24"/>
  <c r="B77" i="24"/>
  <c r="A77" i="24"/>
  <c r="D76" i="24"/>
  <c r="C76" i="24"/>
  <c r="B76" i="24"/>
  <c r="A76" i="24"/>
  <c r="D75" i="24"/>
  <c r="C75" i="24"/>
  <c r="B75" i="24"/>
  <c r="A75" i="24"/>
  <c r="D74" i="24"/>
  <c r="C74" i="24"/>
  <c r="B74" i="24"/>
  <c r="A74" i="24"/>
  <c r="D73" i="24"/>
  <c r="C73" i="24"/>
  <c r="B73" i="24"/>
  <c r="A73" i="24"/>
  <c r="D72" i="24"/>
  <c r="C72" i="24"/>
  <c r="B72" i="24"/>
  <c r="A72" i="24"/>
  <c r="D71" i="24"/>
  <c r="C71" i="24"/>
  <c r="B71" i="24"/>
  <c r="A71" i="24"/>
  <c r="D70" i="24"/>
  <c r="C70" i="24"/>
  <c r="B70" i="24"/>
  <c r="A70" i="24"/>
  <c r="D69" i="24"/>
  <c r="C69" i="24"/>
  <c r="B69" i="24"/>
  <c r="A69" i="24"/>
  <c r="D68" i="24"/>
  <c r="C68" i="24"/>
  <c r="B68" i="24"/>
  <c r="A68" i="24"/>
  <c r="D67" i="24"/>
  <c r="C67" i="24"/>
  <c r="B67" i="24"/>
  <c r="A67" i="24"/>
  <c r="D66" i="24"/>
  <c r="C66" i="24"/>
  <c r="B66" i="24"/>
  <c r="A66" i="24"/>
  <c r="D65" i="24"/>
  <c r="C65" i="24"/>
  <c r="B65" i="24"/>
  <c r="A65" i="24"/>
  <c r="D64" i="24"/>
  <c r="C64" i="24"/>
  <c r="B64" i="24"/>
  <c r="A64" i="24"/>
  <c r="D63" i="24"/>
  <c r="C63" i="24"/>
  <c r="B63" i="24"/>
  <c r="A63" i="24"/>
  <c r="D62" i="24"/>
  <c r="C62" i="24"/>
  <c r="B62" i="24"/>
  <c r="A62" i="24"/>
  <c r="D61" i="24"/>
  <c r="C61" i="24"/>
  <c r="B61" i="24"/>
  <c r="A61" i="24"/>
  <c r="D60" i="24"/>
  <c r="C60" i="24"/>
  <c r="B60" i="24"/>
  <c r="A60" i="24"/>
  <c r="D59" i="24"/>
  <c r="C59" i="24"/>
  <c r="B59" i="24"/>
  <c r="A59" i="24"/>
  <c r="D58" i="24"/>
  <c r="C58" i="24"/>
  <c r="B58" i="24"/>
  <c r="A58" i="24"/>
  <c r="D57" i="24"/>
  <c r="C57" i="24"/>
  <c r="B57" i="24"/>
  <c r="A57" i="24"/>
  <c r="D56" i="24"/>
  <c r="C56" i="24"/>
  <c r="B56" i="24"/>
  <c r="A56" i="24"/>
  <c r="D55" i="24"/>
  <c r="C55" i="24"/>
  <c r="B55" i="24"/>
  <c r="A55" i="24"/>
  <c r="D54" i="24"/>
  <c r="C54" i="24"/>
  <c r="B54" i="24"/>
  <c r="A54" i="24"/>
  <c r="D53" i="24"/>
  <c r="C53" i="24"/>
  <c r="B53" i="24"/>
  <c r="A53" i="24"/>
  <c r="D52" i="24"/>
  <c r="C52" i="24"/>
  <c r="B52" i="24"/>
  <c r="A52" i="24"/>
  <c r="D51" i="24"/>
  <c r="C51" i="24"/>
  <c r="B51" i="24"/>
  <c r="A51" i="24"/>
  <c r="D50" i="24"/>
  <c r="C50" i="24"/>
  <c r="B50" i="24"/>
  <c r="A50" i="24"/>
  <c r="D49" i="24"/>
  <c r="C49" i="24"/>
  <c r="B49" i="24"/>
  <c r="A49" i="24"/>
  <c r="D48" i="24"/>
  <c r="C48" i="24"/>
  <c r="B48" i="24"/>
  <c r="A48" i="24"/>
  <c r="D47" i="24"/>
  <c r="C47" i="24"/>
  <c r="B47" i="24"/>
  <c r="A47" i="24"/>
  <c r="D46" i="24"/>
  <c r="C46" i="24"/>
  <c r="B46" i="24"/>
  <c r="A46" i="24"/>
  <c r="D45" i="24"/>
  <c r="C45" i="24"/>
  <c r="B45" i="24"/>
  <c r="A45" i="24"/>
  <c r="D44" i="24"/>
  <c r="C44" i="24"/>
  <c r="B44" i="24"/>
  <c r="A44" i="24"/>
  <c r="D43" i="24"/>
  <c r="C43" i="24"/>
  <c r="B43" i="24"/>
  <c r="A43" i="24"/>
  <c r="D42" i="24"/>
  <c r="C42" i="24"/>
  <c r="B42" i="24"/>
  <c r="A42" i="24"/>
  <c r="D41" i="24"/>
  <c r="C41" i="24"/>
  <c r="B41" i="24"/>
  <c r="A41" i="24"/>
  <c r="D40" i="24"/>
  <c r="C40" i="24"/>
  <c r="B40" i="24"/>
  <c r="A40" i="24"/>
  <c r="D39" i="24"/>
  <c r="C39" i="24"/>
  <c r="B39" i="24"/>
  <c r="A39" i="24"/>
  <c r="D38" i="24"/>
  <c r="C38" i="24"/>
  <c r="B38" i="24"/>
  <c r="A38" i="24"/>
  <c r="D37" i="24"/>
  <c r="C37" i="24"/>
  <c r="B37" i="24"/>
  <c r="A37" i="24"/>
  <c r="D36" i="24"/>
  <c r="C36" i="24"/>
  <c r="B36" i="24"/>
  <c r="A36" i="24"/>
  <c r="D35" i="24"/>
  <c r="C35" i="24"/>
  <c r="B35" i="24"/>
  <c r="A35" i="24"/>
  <c r="D34" i="24"/>
  <c r="C34" i="24"/>
  <c r="B34" i="24"/>
  <c r="A34" i="24"/>
  <c r="D33" i="24"/>
  <c r="C33" i="24"/>
  <c r="B33" i="24"/>
  <c r="A33" i="24"/>
  <c r="D32" i="24"/>
  <c r="C32" i="24"/>
  <c r="B32" i="24"/>
  <c r="A32" i="24"/>
  <c r="D31" i="24"/>
  <c r="C31" i="24"/>
  <c r="B31" i="24"/>
  <c r="A31" i="24"/>
  <c r="D30" i="24"/>
  <c r="C30" i="24"/>
  <c r="B30" i="24"/>
  <c r="A30" i="24"/>
  <c r="D29" i="24"/>
  <c r="C29" i="24"/>
  <c r="B29" i="24"/>
  <c r="A29" i="24"/>
  <c r="D28" i="24"/>
  <c r="C28" i="24"/>
  <c r="B28" i="24"/>
  <c r="A28" i="24"/>
  <c r="D27" i="24"/>
  <c r="C27" i="24"/>
  <c r="B27" i="24"/>
  <c r="A27" i="24"/>
  <c r="D26" i="24"/>
  <c r="C26" i="24"/>
  <c r="B26" i="24"/>
  <c r="A26" i="24"/>
  <c r="D25" i="24"/>
  <c r="C25" i="24"/>
  <c r="B25" i="24"/>
  <c r="A25" i="24"/>
  <c r="D24" i="24"/>
  <c r="C24" i="24"/>
  <c r="B24" i="24"/>
  <c r="A24" i="24"/>
  <c r="D23" i="24"/>
  <c r="C23" i="24"/>
  <c r="B23" i="24"/>
  <c r="A23" i="24"/>
  <c r="D22" i="24"/>
  <c r="C22" i="24"/>
  <c r="B22" i="24"/>
  <c r="A22" i="24"/>
  <c r="D21" i="24"/>
  <c r="C21" i="24"/>
  <c r="B21" i="24"/>
  <c r="A21" i="24"/>
  <c r="D20" i="24"/>
  <c r="C20" i="24"/>
  <c r="B20" i="24"/>
  <c r="A20" i="24"/>
  <c r="D19" i="24"/>
  <c r="C19" i="24"/>
  <c r="B19" i="24"/>
  <c r="A19" i="24"/>
  <c r="D18" i="24"/>
  <c r="C18" i="24"/>
  <c r="B18" i="24"/>
  <c r="A18" i="24"/>
  <c r="D17" i="24"/>
  <c r="C17" i="24"/>
  <c r="B17" i="24"/>
  <c r="A17" i="24"/>
  <c r="D16" i="24"/>
  <c r="C16" i="24"/>
  <c r="B16" i="24"/>
  <c r="A16" i="24"/>
  <c r="D15" i="24"/>
  <c r="C15" i="24"/>
  <c r="B15" i="24"/>
  <c r="A15" i="24"/>
  <c r="D14" i="24"/>
  <c r="C14" i="24"/>
  <c r="B14" i="24"/>
  <c r="A14" i="24"/>
  <c r="D13" i="24"/>
  <c r="C13" i="24"/>
  <c r="B13" i="24"/>
  <c r="A13" i="24"/>
  <c r="D12" i="24"/>
  <c r="C12" i="24"/>
  <c r="B12" i="24"/>
  <c r="A12" i="24"/>
  <c r="D11" i="24"/>
  <c r="C11" i="24"/>
  <c r="B11" i="24"/>
  <c r="A11" i="24"/>
  <c r="D10" i="24"/>
  <c r="C10" i="24"/>
  <c r="B10" i="24"/>
  <c r="A10" i="24"/>
  <c r="D9" i="24"/>
  <c r="C9" i="24"/>
  <c r="B9" i="24"/>
  <c r="A9" i="24"/>
  <c r="D8" i="24"/>
  <c r="C8" i="24"/>
  <c r="B8" i="24"/>
  <c r="A8" i="24"/>
  <c r="D7" i="24"/>
  <c r="C7" i="24"/>
  <c r="B7" i="24"/>
  <c r="A7" i="24"/>
  <c r="D6" i="24"/>
  <c r="C6" i="24"/>
  <c r="B6" i="24"/>
  <c r="A6" i="24"/>
  <c r="D38" i="23"/>
  <c r="C38" i="23"/>
  <c r="B38" i="23"/>
  <c r="A38" i="23"/>
  <c r="D37" i="23"/>
  <c r="C37" i="23"/>
  <c r="B37" i="23"/>
  <c r="A37" i="23"/>
  <c r="D36" i="23"/>
  <c r="C36" i="23"/>
  <c r="B36" i="23"/>
  <c r="A36" i="23"/>
  <c r="D35" i="23"/>
  <c r="C35" i="23"/>
  <c r="B35" i="23"/>
  <c r="A35" i="23"/>
  <c r="D34" i="23"/>
  <c r="C34" i="23"/>
  <c r="B34" i="23"/>
  <c r="A34" i="23"/>
  <c r="D33" i="23"/>
  <c r="C33" i="23"/>
  <c r="B33" i="23"/>
  <c r="A33" i="23"/>
  <c r="D32" i="23"/>
  <c r="C32" i="23"/>
  <c r="B32" i="23"/>
  <c r="A32" i="23"/>
  <c r="D31" i="23"/>
  <c r="C31" i="23"/>
  <c r="B31" i="23"/>
  <c r="A31" i="23"/>
  <c r="D30" i="23"/>
  <c r="C30" i="23"/>
  <c r="B30" i="23"/>
  <c r="A30" i="23"/>
  <c r="D29" i="23"/>
  <c r="C29" i="23"/>
  <c r="B29" i="23"/>
  <c r="A29" i="23"/>
  <c r="D28" i="23"/>
  <c r="C28" i="23"/>
  <c r="B28" i="23"/>
  <c r="A28" i="23"/>
  <c r="D27" i="23"/>
  <c r="C27" i="23"/>
  <c r="B27" i="23"/>
  <c r="A27" i="23"/>
  <c r="D26" i="23"/>
  <c r="C26" i="23"/>
  <c r="B26" i="23"/>
  <c r="A26" i="23"/>
  <c r="D25" i="23"/>
  <c r="C25" i="23"/>
  <c r="B25" i="23"/>
  <c r="A25" i="23"/>
  <c r="D24" i="23"/>
  <c r="C24" i="23"/>
  <c r="B24" i="23"/>
  <c r="A24" i="23"/>
  <c r="D23" i="23"/>
  <c r="C23" i="23"/>
  <c r="B23" i="23"/>
  <c r="A23" i="23"/>
  <c r="D22" i="23"/>
  <c r="C22" i="23"/>
  <c r="B22" i="23"/>
  <c r="A22" i="23"/>
  <c r="D21" i="23"/>
  <c r="C21" i="23"/>
  <c r="B21" i="23"/>
  <c r="A21" i="23"/>
  <c r="D20" i="23"/>
  <c r="C20" i="23"/>
  <c r="B20" i="23"/>
  <c r="A20" i="23"/>
  <c r="D19" i="23"/>
  <c r="C19" i="23"/>
  <c r="B19" i="23"/>
  <c r="A19" i="23"/>
  <c r="D18" i="23"/>
  <c r="C18" i="23"/>
  <c r="B18" i="23"/>
  <c r="A18" i="23"/>
  <c r="D17" i="23"/>
  <c r="C17" i="23"/>
  <c r="B17" i="23"/>
  <c r="A17" i="23"/>
  <c r="D16" i="23"/>
  <c r="C16" i="23"/>
  <c r="B16" i="23"/>
  <c r="A16" i="23"/>
  <c r="D15" i="23"/>
  <c r="C15" i="23"/>
  <c r="B15" i="23"/>
  <c r="A15" i="23"/>
  <c r="D14" i="23"/>
  <c r="C14" i="23"/>
  <c r="B14" i="23"/>
  <c r="A14" i="23"/>
  <c r="D13" i="23"/>
  <c r="C13" i="23"/>
  <c r="B13" i="23"/>
  <c r="A13" i="23"/>
  <c r="D12" i="23"/>
  <c r="C12" i="23"/>
  <c r="B12" i="23"/>
  <c r="A12" i="23"/>
  <c r="D11" i="23"/>
  <c r="C11" i="23"/>
  <c r="B11" i="23"/>
  <c r="A11" i="23"/>
  <c r="D10" i="23"/>
  <c r="C10" i="23"/>
  <c r="B10" i="23"/>
  <c r="A10" i="23"/>
  <c r="D9" i="23"/>
  <c r="C9" i="23"/>
  <c r="B9" i="23"/>
  <c r="A9" i="23"/>
  <c r="D8" i="23"/>
  <c r="C8" i="23"/>
  <c r="B8" i="23"/>
  <c r="A8" i="23"/>
  <c r="D7" i="23"/>
  <c r="C7" i="23"/>
  <c r="B7" i="23"/>
  <c r="A7" i="23"/>
  <c r="D6" i="23"/>
  <c r="C6" i="23"/>
  <c r="B6" i="23"/>
  <c r="A6" i="23"/>
  <c r="D49" i="22"/>
  <c r="C49" i="22"/>
  <c r="B49" i="22"/>
  <c r="A49" i="22"/>
  <c r="D48" i="22"/>
  <c r="C48" i="22"/>
  <c r="B48" i="22"/>
  <c r="A48" i="22"/>
  <c r="D47" i="22"/>
  <c r="C47" i="22"/>
  <c r="B47" i="22"/>
  <c r="A47" i="22"/>
  <c r="D46" i="22"/>
  <c r="C46" i="22"/>
  <c r="B46" i="22"/>
  <c r="A46" i="22"/>
  <c r="D45" i="22"/>
  <c r="C45" i="22"/>
  <c r="B45" i="22"/>
  <c r="A45" i="22"/>
  <c r="D44" i="22"/>
  <c r="C44" i="22"/>
  <c r="B44" i="22"/>
  <c r="A44" i="22"/>
  <c r="D43" i="22"/>
  <c r="C43" i="22"/>
  <c r="B43" i="22"/>
  <c r="A43" i="22"/>
  <c r="D42" i="22"/>
  <c r="C42" i="22"/>
  <c r="B42" i="22"/>
  <c r="A42" i="22"/>
  <c r="D41" i="22"/>
  <c r="C41" i="22"/>
  <c r="B41" i="22"/>
  <c r="A41" i="22"/>
  <c r="D40" i="22"/>
  <c r="C40" i="22"/>
  <c r="B40" i="22"/>
  <c r="A40" i="22"/>
  <c r="D39" i="22"/>
  <c r="C39" i="22"/>
  <c r="B39" i="22"/>
  <c r="A39" i="22"/>
  <c r="D38" i="22"/>
  <c r="C38" i="22"/>
  <c r="B38" i="22"/>
  <c r="A38" i="22"/>
  <c r="D37" i="22"/>
  <c r="C37" i="22"/>
  <c r="B37" i="22"/>
  <c r="A37" i="22"/>
  <c r="D36" i="22"/>
  <c r="C36" i="22"/>
  <c r="B36" i="22"/>
  <c r="A36" i="22"/>
  <c r="D35" i="22"/>
  <c r="C35" i="22"/>
  <c r="B35" i="22"/>
  <c r="A35" i="22"/>
  <c r="D34" i="22"/>
  <c r="C34" i="22"/>
  <c r="B34" i="22"/>
  <c r="A34" i="22"/>
  <c r="D33" i="22"/>
  <c r="C33" i="22"/>
  <c r="B33" i="22"/>
  <c r="A33" i="22"/>
  <c r="D32" i="22"/>
  <c r="C32" i="22"/>
  <c r="B32" i="22"/>
  <c r="A32" i="22"/>
  <c r="D31" i="22"/>
  <c r="C31" i="22"/>
  <c r="B31" i="22"/>
  <c r="A31" i="22"/>
  <c r="D30" i="22"/>
  <c r="C30" i="22"/>
  <c r="B30" i="22"/>
  <c r="A30" i="22"/>
  <c r="D29" i="22"/>
  <c r="C29" i="22"/>
  <c r="B29" i="22"/>
  <c r="A29" i="22"/>
  <c r="D28" i="22"/>
  <c r="C28" i="22"/>
  <c r="B28" i="22"/>
  <c r="A28" i="22"/>
  <c r="D27" i="22"/>
  <c r="C27" i="22"/>
  <c r="B27" i="22"/>
  <c r="A27" i="22"/>
  <c r="D26" i="22"/>
  <c r="C26" i="22"/>
  <c r="B26" i="22"/>
  <c r="A26" i="22"/>
  <c r="D25" i="22"/>
  <c r="C25" i="22"/>
  <c r="B25" i="22"/>
  <c r="A25" i="22"/>
  <c r="D24" i="22"/>
  <c r="C24" i="22"/>
  <c r="B24" i="22"/>
  <c r="A24" i="22"/>
  <c r="D23" i="22"/>
  <c r="C23" i="22"/>
  <c r="B23" i="22"/>
  <c r="A23" i="22"/>
  <c r="D22" i="22"/>
  <c r="C22" i="22"/>
  <c r="B22" i="22"/>
  <c r="A22" i="22"/>
  <c r="D21" i="22"/>
  <c r="C21" i="22"/>
  <c r="B21" i="22"/>
  <c r="A21" i="22"/>
  <c r="D20" i="22"/>
  <c r="C20" i="22"/>
  <c r="B20" i="22"/>
  <c r="A20" i="22"/>
  <c r="D19" i="22"/>
  <c r="C19" i="22"/>
  <c r="B19" i="22"/>
  <c r="A19" i="22"/>
  <c r="D18" i="22"/>
  <c r="C18" i="22"/>
  <c r="B18" i="22"/>
  <c r="A18" i="22"/>
  <c r="D17" i="22"/>
  <c r="C17" i="22"/>
  <c r="B17" i="22"/>
  <c r="A17" i="22"/>
  <c r="D16" i="22"/>
  <c r="C16" i="22"/>
  <c r="B16" i="22"/>
  <c r="A16" i="22"/>
  <c r="D15" i="22"/>
  <c r="C15" i="22"/>
  <c r="B15" i="22"/>
  <c r="A15" i="22"/>
  <c r="D14" i="22"/>
  <c r="C14" i="22"/>
  <c r="B14" i="22"/>
  <c r="A14" i="22"/>
  <c r="D13" i="22"/>
  <c r="C13" i="22"/>
  <c r="B13" i="22"/>
  <c r="A13" i="22"/>
  <c r="D12" i="22"/>
  <c r="C12" i="22"/>
  <c r="B12" i="22"/>
  <c r="A12" i="22"/>
  <c r="D11" i="22"/>
  <c r="C11" i="22"/>
  <c r="B11" i="22"/>
  <c r="A11" i="22"/>
  <c r="D10" i="22"/>
  <c r="C10" i="22"/>
  <c r="B10" i="22"/>
  <c r="A10" i="22"/>
  <c r="D9" i="22"/>
  <c r="C9" i="22"/>
  <c r="B9" i="22"/>
  <c r="A9" i="22"/>
  <c r="D8" i="22"/>
  <c r="C8" i="22"/>
  <c r="B8" i="22"/>
  <c r="A8" i="22"/>
  <c r="D7" i="22"/>
  <c r="C7" i="22"/>
  <c r="B7" i="22"/>
  <c r="A7" i="22"/>
  <c r="D6" i="22"/>
  <c r="C6" i="22"/>
  <c r="B6" i="22"/>
  <c r="A6" i="22"/>
  <c r="D95" i="21"/>
  <c r="C95" i="21"/>
  <c r="B95" i="21"/>
  <c r="A95" i="21"/>
  <c r="D94" i="21"/>
  <c r="C94" i="21"/>
  <c r="B94" i="21"/>
  <c r="A94" i="21"/>
  <c r="D93" i="21"/>
  <c r="C93" i="21"/>
  <c r="B93" i="21"/>
  <c r="A93" i="21"/>
  <c r="D92" i="21"/>
  <c r="C92" i="21"/>
  <c r="B92" i="21"/>
  <c r="A92" i="21"/>
  <c r="D91" i="21"/>
  <c r="C91" i="21"/>
  <c r="B91" i="21"/>
  <c r="A91" i="21"/>
  <c r="D90" i="21"/>
  <c r="C90" i="21"/>
  <c r="B90" i="21"/>
  <c r="A90" i="21"/>
  <c r="D89" i="21"/>
  <c r="C89" i="21"/>
  <c r="B89" i="21"/>
  <c r="A89" i="21"/>
  <c r="D88" i="21"/>
  <c r="C88" i="21"/>
  <c r="B88" i="21"/>
  <c r="A88" i="21"/>
  <c r="D87" i="21"/>
  <c r="C87" i="21"/>
  <c r="B87" i="21"/>
  <c r="A87" i="21"/>
  <c r="D86" i="21"/>
  <c r="C86" i="21"/>
  <c r="B86" i="21"/>
  <c r="A86" i="21"/>
  <c r="D85" i="21"/>
  <c r="C85" i="21"/>
  <c r="B85" i="21"/>
  <c r="A85" i="21"/>
  <c r="D84" i="21"/>
  <c r="C84" i="21"/>
  <c r="B84" i="21"/>
  <c r="A84" i="21"/>
  <c r="D83" i="21"/>
  <c r="C83" i="21"/>
  <c r="B83" i="21"/>
  <c r="A83" i="21"/>
  <c r="D82" i="21"/>
  <c r="C82" i="21"/>
  <c r="B82" i="21"/>
  <c r="A82" i="21"/>
  <c r="D81" i="21"/>
  <c r="C81" i="21"/>
  <c r="B81" i="21"/>
  <c r="A81" i="21"/>
  <c r="D80" i="21"/>
  <c r="C80" i="21"/>
  <c r="B80" i="21"/>
  <c r="A80" i="21"/>
  <c r="D79" i="21"/>
  <c r="C79" i="21"/>
  <c r="B79" i="21"/>
  <c r="A79" i="21"/>
  <c r="D78" i="21"/>
  <c r="C78" i="21"/>
  <c r="B78" i="21"/>
  <c r="A78" i="21"/>
  <c r="D77" i="21"/>
  <c r="C77" i="21"/>
  <c r="B77" i="21"/>
  <c r="A77" i="21"/>
  <c r="D76" i="21"/>
  <c r="C76" i="21"/>
  <c r="B76" i="21"/>
  <c r="A76" i="21"/>
  <c r="D75" i="21"/>
  <c r="C75" i="21"/>
  <c r="B75" i="21"/>
  <c r="A75" i="21"/>
  <c r="D74" i="21"/>
  <c r="C74" i="21"/>
  <c r="B74" i="21"/>
  <c r="A74" i="21"/>
  <c r="D73" i="21"/>
  <c r="C73" i="21"/>
  <c r="B73" i="21"/>
  <c r="A73" i="21"/>
  <c r="D72" i="21"/>
  <c r="C72" i="21"/>
  <c r="B72" i="21"/>
  <c r="A72" i="21"/>
  <c r="D71" i="21"/>
  <c r="C71" i="21"/>
  <c r="B71" i="21"/>
  <c r="A71" i="21"/>
  <c r="D70" i="21"/>
  <c r="C70" i="21"/>
  <c r="B70" i="21"/>
  <c r="A70" i="21"/>
  <c r="D69" i="21"/>
  <c r="C69" i="21"/>
  <c r="B69" i="21"/>
  <c r="A69" i="21"/>
  <c r="D68" i="21"/>
  <c r="C68" i="21"/>
  <c r="B68" i="21"/>
  <c r="A68" i="21"/>
  <c r="D67" i="21"/>
  <c r="C67" i="21"/>
  <c r="B67" i="21"/>
  <c r="A67" i="21"/>
  <c r="D66" i="21"/>
  <c r="C66" i="21"/>
  <c r="B66" i="21"/>
  <c r="A66" i="21"/>
  <c r="D65" i="21"/>
  <c r="C65" i="21"/>
  <c r="B65" i="21"/>
  <c r="A65" i="21"/>
  <c r="D64" i="21"/>
  <c r="C64" i="21"/>
  <c r="B64" i="21"/>
  <c r="A64" i="21"/>
  <c r="D63" i="21"/>
  <c r="C63" i="21"/>
  <c r="B63" i="21"/>
  <c r="A63" i="21"/>
  <c r="D62" i="21"/>
  <c r="C62" i="21"/>
  <c r="B62" i="21"/>
  <c r="A62" i="21"/>
  <c r="D61" i="21"/>
  <c r="C61" i="21"/>
  <c r="B61" i="21"/>
  <c r="A61" i="21"/>
  <c r="D60" i="21"/>
  <c r="C60" i="21"/>
  <c r="B60" i="21"/>
  <c r="A60" i="21"/>
  <c r="D59" i="21"/>
  <c r="C59" i="21"/>
  <c r="B59" i="21"/>
  <c r="A59" i="21"/>
  <c r="D58" i="21"/>
  <c r="C58" i="21"/>
  <c r="B58" i="21"/>
  <c r="A58" i="21"/>
  <c r="D57" i="21"/>
  <c r="C57" i="21"/>
  <c r="B57" i="21"/>
  <c r="A57" i="21"/>
  <c r="D56" i="21"/>
  <c r="C56" i="21"/>
  <c r="B56" i="21"/>
  <c r="A56" i="21"/>
  <c r="D55" i="21"/>
  <c r="C55" i="21"/>
  <c r="B55" i="21"/>
  <c r="A55" i="21"/>
  <c r="D54" i="21"/>
  <c r="C54" i="21"/>
  <c r="B54" i="21"/>
  <c r="A54" i="21"/>
  <c r="D53" i="21"/>
  <c r="C53" i="21"/>
  <c r="B53" i="21"/>
  <c r="A53" i="21"/>
  <c r="D52" i="21"/>
  <c r="C52" i="21"/>
  <c r="B52" i="21"/>
  <c r="A52" i="21"/>
  <c r="D51" i="21"/>
  <c r="C51" i="21"/>
  <c r="B51" i="21"/>
  <c r="A51" i="21"/>
  <c r="D50" i="21"/>
  <c r="C50" i="21"/>
  <c r="B50" i="21"/>
  <c r="A50" i="21"/>
  <c r="D49" i="21"/>
  <c r="C49" i="21"/>
  <c r="B49" i="21"/>
  <c r="A49" i="21"/>
  <c r="D48" i="21"/>
  <c r="C48" i="21"/>
  <c r="B48" i="21"/>
  <c r="A48" i="21"/>
  <c r="D47" i="21"/>
  <c r="C47" i="21"/>
  <c r="B47" i="21"/>
  <c r="A47" i="21"/>
  <c r="D46" i="21"/>
  <c r="C46" i="21"/>
  <c r="B46" i="21"/>
  <c r="A46" i="21"/>
  <c r="D45" i="21"/>
  <c r="C45" i="21"/>
  <c r="B45" i="21"/>
  <c r="A45" i="21"/>
  <c r="D44" i="21"/>
  <c r="C44" i="21"/>
  <c r="B44" i="21"/>
  <c r="A44" i="21"/>
  <c r="D43" i="21"/>
  <c r="C43" i="21"/>
  <c r="B43" i="21"/>
  <c r="A43" i="21"/>
  <c r="D42" i="21"/>
  <c r="C42" i="21"/>
  <c r="B42" i="21"/>
  <c r="A42" i="21"/>
  <c r="D41" i="21"/>
  <c r="C41" i="21"/>
  <c r="B41" i="21"/>
  <c r="A41" i="21"/>
  <c r="D40" i="21"/>
  <c r="C40" i="21"/>
  <c r="B40" i="21"/>
  <c r="A40" i="21"/>
  <c r="D39" i="21"/>
  <c r="C39" i="21"/>
  <c r="B39" i="21"/>
  <c r="A39" i="21"/>
  <c r="D38" i="21"/>
  <c r="C38" i="21"/>
  <c r="B38" i="21"/>
  <c r="A38" i="21"/>
  <c r="D37" i="21"/>
  <c r="C37" i="21"/>
  <c r="B37" i="21"/>
  <c r="A37" i="21"/>
  <c r="D36" i="21"/>
  <c r="C36" i="21"/>
  <c r="B36" i="21"/>
  <c r="A36" i="21"/>
  <c r="D35" i="21"/>
  <c r="C35" i="21"/>
  <c r="B35" i="21"/>
  <c r="A35" i="21"/>
  <c r="D34" i="21"/>
  <c r="C34" i="21"/>
  <c r="B34" i="21"/>
  <c r="A34" i="21"/>
  <c r="D33" i="21"/>
  <c r="C33" i="21"/>
  <c r="B33" i="21"/>
  <c r="A33" i="21"/>
  <c r="D32" i="21"/>
  <c r="C32" i="21"/>
  <c r="B32" i="21"/>
  <c r="A32" i="21"/>
  <c r="D31" i="21"/>
  <c r="C31" i="21"/>
  <c r="B31" i="21"/>
  <c r="A31" i="21"/>
  <c r="D30" i="21"/>
  <c r="C30" i="21"/>
  <c r="B30" i="21"/>
  <c r="A30" i="21"/>
  <c r="D29" i="21"/>
  <c r="C29" i="21"/>
  <c r="B29" i="21"/>
  <c r="A29" i="21"/>
  <c r="D28" i="21"/>
  <c r="C28" i="21"/>
  <c r="B28" i="21"/>
  <c r="A28" i="21"/>
  <c r="D27" i="21"/>
  <c r="C27" i="21"/>
  <c r="B27" i="21"/>
  <c r="A27" i="21"/>
  <c r="D26" i="21"/>
  <c r="C26" i="21"/>
  <c r="B26" i="21"/>
  <c r="A26" i="21"/>
  <c r="D25" i="21"/>
  <c r="C25" i="21"/>
  <c r="B25" i="21"/>
  <c r="A25" i="21"/>
  <c r="D24" i="21"/>
  <c r="C24" i="21"/>
  <c r="B24" i="21"/>
  <c r="A24" i="21"/>
  <c r="D23" i="21"/>
  <c r="C23" i="21"/>
  <c r="B23" i="21"/>
  <c r="A23" i="21"/>
  <c r="D22" i="21"/>
  <c r="C22" i="21"/>
  <c r="B22" i="21"/>
  <c r="A22" i="21"/>
  <c r="D21" i="21"/>
  <c r="C21" i="21"/>
  <c r="B21" i="21"/>
  <c r="A21" i="21"/>
  <c r="D20" i="21"/>
  <c r="C20" i="21"/>
  <c r="B20" i="21"/>
  <c r="A20" i="21"/>
  <c r="D19" i="21"/>
  <c r="C19" i="21"/>
  <c r="B19" i="21"/>
  <c r="A19" i="21"/>
  <c r="D18" i="21"/>
  <c r="C18" i="21"/>
  <c r="B18" i="21"/>
  <c r="A18" i="21"/>
  <c r="D17" i="21"/>
  <c r="C17" i="21"/>
  <c r="B17" i="21"/>
  <c r="A17" i="21"/>
  <c r="D16" i="21"/>
  <c r="C16" i="21"/>
  <c r="B16" i="21"/>
  <c r="A16" i="21"/>
  <c r="D15" i="21"/>
  <c r="C15" i="21"/>
  <c r="B15" i="21"/>
  <c r="A15" i="21"/>
  <c r="D14" i="21"/>
  <c r="C14" i="21"/>
  <c r="B14" i="21"/>
  <c r="A14" i="21"/>
  <c r="D13" i="21"/>
  <c r="C13" i="21"/>
  <c r="B13" i="21"/>
  <c r="A13" i="21"/>
  <c r="D12" i="21"/>
  <c r="C12" i="21"/>
  <c r="B12" i="21"/>
  <c r="A12" i="21"/>
  <c r="D11" i="21"/>
  <c r="C11" i="21"/>
  <c r="B11" i="21"/>
  <c r="A11" i="21"/>
  <c r="D10" i="21"/>
  <c r="C10" i="21"/>
  <c r="B10" i="21"/>
  <c r="A10" i="21"/>
  <c r="D9" i="21"/>
  <c r="C9" i="21"/>
  <c r="B9" i="21"/>
  <c r="A9" i="21"/>
  <c r="D8" i="21"/>
  <c r="C8" i="21"/>
  <c r="B8" i="21"/>
  <c r="A8" i="21"/>
  <c r="D7" i="21"/>
  <c r="C7" i="21"/>
  <c r="B7" i="21"/>
  <c r="A7" i="21"/>
  <c r="D6" i="21"/>
  <c r="C6" i="21"/>
  <c r="B6" i="21"/>
  <c r="A6" i="21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B10" i="19"/>
  <c r="B9" i="19"/>
  <c r="B8" i="19"/>
  <c r="B7" i="19"/>
  <c r="B11" i="19" s="1"/>
  <c r="B6" i="19"/>
  <c r="B5" i="19"/>
  <c r="Y275" i="12"/>
  <c r="K49" i="22" s="1"/>
  <c r="X275" i="12"/>
  <c r="Z275" i="12" s="1"/>
  <c r="S275" i="12"/>
  <c r="Q275" i="12"/>
  <c r="R275" i="12" s="1"/>
  <c r="H49" i="22" s="1"/>
  <c r="J275" i="12"/>
  <c r="Z274" i="12"/>
  <c r="Y274" i="12"/>
  <c r="K31" i="35" s="1"/>
  <c r="X274" i="12"/>
  <c r="R274" i="12"/>
  <c r="H31" i="35" s="1"/>
  <c r="Q274" i="12"/>
  <c r="S274" i="12" s="1"/>
  <c r="J274" i="12"/>
  <c r="L274" i="12" s="1"/>
  <c r="Z273" i="12"/>
  <c r="Y273" i="12"/>
  <c r="K95" i="31" s="1"/>
  <c r="X273" i="12"/>
  <c r="S273" i="12"/>
  <c r="R273" i="12"/>
  <c r="H95" i="31" s="1"/>
  <c r="Q273" i="12"/>
  <c r="K273" i="12"/>
  <c r="E95" i="31" s="1"/>
  <c r="J273" i="12"/>
  <c r="L273" i="12" s="1"/>
  <c r="X272" i="12"/>
  <c r="Y272" i="12" s="1"/>
  <c r="K95" i="40" s="1"/>
  <c r="Q272" i="12"/>
  <c r="L272" i="12"/>
  <c r="J272" i="12"/>
  <c r="K272" i="12" s="1"/>
  <c r="E95" i="40" s="1"/>
  <c r="Y271" i="12"/>
  <c r="K95" i="30" s="1"/>
  <c r="X271" i="12"/>
  <c r="Z271" i="12" s="1"/>
  <c r="Q271" i="12"/>
  <c r="S271" i="12" s="1"/>
  <c r="L271" i="12"/>
  <c r="K271" i="12"/>
  <c r="E95" i="30" s="1"/>
  <c r="J271" i="12"/>
  <c r="Z270" i="12"/>
  <c r="Y270" i="12"/>
  <c r="K95" i="25" s="1"/>
  <c r="X270" i="12"/>
  <c r="S270" i="12"/>
  <c r="R270" i="12"/>
  <c r="H95" i="25" s="1"/>
  <c r="Q270" i="12"/>
  <c r="L270" i="12"/>
  <c r="J270" i="12"/>
  <c r="K270" i="12" s="1"/>
  <c r="E95" i="25" s="1"/>
  <c r="X269" i="12"/>
  <c r="S269" i="12"/>
  <c r="Q269" i="12"/>
  <c r="R269" i="12" s="1"/>
  <c r="H95" i="33" s="1"/>
  <c r="K269" i="12"/>
  <c r="E95" i="33" s="1"/>
  <c r="J269" i="12"/>
  <c r="L269" i="12" s="1"/>
  <c r="Y268" i="12"/>
  <c r="K95" i="21" s="1"/>
  <c r="X268" i="12"/>
  <c r="Z268" i="12" s="1"/>
  <c r="S268" i="12"/>
  <c r="R268" i="12"/>
  <c r="H95" i="21" s="1"/>
  <c r="Q268" i="12"/>
  <c r="L268" i="12"/>
  <c r="K268" i="12"/>
  <c r="E95" i="21" s="1"/>
  <c r="J268" i="12"/>
  <c r="Z267" i="12"/>
  <c r="Y267" i="12"/>
  <c r="K95" i="34" s="1"/>
  <c r="X267" i="12"/>
  <c r="S267" i="12"/>
  <c r="Q267" i="12"/>
  <c r="R267" i="12" s="1"/>
  <c r="H95" i="34" s="1"/>
  <c r="J267" i="12"/>
  <c r="Z266" i="12"/>
  <c r="X266" i="12"/>
  <c r="Y266" i="12" s="1"/>
  <c r="K51" i="41" s="1"/>
  <c r="R266" i="12"/>
  <c r="H51" i="41" s="1"/>
  <c r="Q266" i="12"/>
  <c r="S266" i="12" s="1"/>
  <c r="K266" i="12"/>
  <c r="E51" i="41" s="1"/>
  <c r="J266" i="12"/>
  <c r="L266" i="12" s="1"/>
  <c r="Z265" i="12"/>
  <c r="Y265" i="12"/>
  <c r="K30" i="35" s="1"/>
  <c r="X265" i="12"/>
  <c r="S265" i="12"/>
  <c r="R265" i="12"/>
  <c r="H30" i="35" s="1"/>
  <c r="Q265" i="12"/>
  <c r="L265" i="12"/>
  <c r="J265" i="12"/>
  <c r="K265" i="12" s="1"/>
  <c r="E30" i="35" s="1"/>
  <c r="Z264" i="12"/>
  <c r="X264" i="12"/>
  <c r="Y264" i="12" s="1"/>
  <c r="K94" i="31" s="1"/>
  <c r="Q264" i="12"/>
  <c r="J264" i="12"/>
  <c r="L264" i="12" s="1"/>
  <c r="Y263" i="12"/>
  <c r="K94" i="40" s="1"/>
  <c r="X263" i="12"/>
  <c r="Z263" i="12" s="1"/>
  <c r="R263" i="12"/>
  <c r="H94" i="40" s="1"/>
  <c r="Q263" i="12"/>
  <c r="S263" i="12" s="1"/>
  <c r="L263" i="12"/>
  <c r="K263" i="12"/>
  <c r="E94" i="40" s="1"/>
  <c r="J263" i="12"/>
  <c r="Z262" i="12"/>
  <c r="Y262" i="12"/>
  <c r="K94" i="30" s="1"/>
  <c r="X262" i="12"/>
  <c r="S262" i="12"/>
  <c r="Q262" i="12"/>
  <c r="R262" i="12" s="1"/>
  <c r="H94" i="30" s="1"/>
  <c r="L262" i="12"/>
  <c r="J262" i="12"/>
  <c r="K262" i="12" s="1"/>
  <c r="E94" i="30" s="1"/>
  <c r="X261" i="12"/>
  <c r="Q261" i="12"/>
  <c r="S261" i="12" s="1"/>
  <c r="K261" i="12"/>
  <c r="E94" i="25" s="1"/>
  <c r="J261" i="12"/>
  <c r="L261" i="12" s="1"/>
  <c r="Y260" i="12"/>
  <c r="K94" i="33" s="1"/>
  <c r="X260" i="12"/>
  <c r="Z260" i="12" s="1"/>
  <c r="S260" i="12"/>
  <c r="R260" i="12"/>
  <c r="H94" i="33" s="1"/>
  <c r="Q260" i="12"/>
  <c r="L260" i="12"/>
  <c r="K260" i="12"/>
  <c r="E94" i="33" s="1"/>
  <c r="J260" i="12"/>
  <c r="X259" i="12"/>
  <c r="Z259" i="12" s="1"/>
  <c r="Q259" i="12"/>
  <c r="R259" i="12" s="1"/>
  <c r="H94" i="21" s="1"/>
  <c r="J259" i="12"/>
  <c r="Y258" i="12"/>
  <c r="X258" i="12"/>
  <c r="Z258" i="12" s="1"/>
  <c r="R258" i="12"/>
  <c r="H94" i="34" s="1"/>
  <c r="Q258" i="12"/>
  <c r="S258" i="12" s="1"/>
  <c r="J258" i="12"/>
  <c r="L258" i="12" s="1"/>
  <c r="Z257" i="12"/>
  <c r="Y257" i="12"/>
  <c r="K48" i="22" s="1"/>
  <c r="X257" i="12"/>
  <c r="S257" i="12"/>
  <c r="R257" i="12"/>
  <c r="H48" i="22" s="1"/>
  <c r="Q257" i="12"/>
  <c r="J257" i="12"/>
  <c r="L257" i="12" s="1"/>
  <c r="X256" i="12"/>
  <c r="Y256" i="12" s="1"/>
  <c r="K29" i="35" s="1"/>
  <c r="Q256" i="12"/>
  <c r="K256" i="12"/>
  <c r="E29" i="35" s="1"/>
  <c r="J256" i="12"/>
  <c r="L256" i="12" s="1"/>
  <c r="Y255" i="12"/>
  <c r="K93" i="31" s="1"/>
  <c r="X255" i="12"/>
  <c r="Z255" i="12" s="1"/>
  <c r="Q255" i="12"/>
  <c r="S255" i="12" s="1"/>
  <c r="L255" i="12"/>
  <c r="K255" i="12"/>
  <c r="E93" i="31" s="1"/>
  <c r="J255" i="12"/>
  <c r="Z254" i="12"/>
  <c r="Y254" i="12"/>
  <c r="K93" i="40" s="1"/>
  <c r="X254" i="12"/>
  <c r="R254" i="12"/>
  <c r="H93" i="40" s="1"/>
  <c r="Q254" i="12"/>
  <c r="S254" i="12" s="1"/>
  <c r="J254" i="12"/>
  <c r="K254" i="12" s="1"/>
  <c r="E93" i="40" s="1"/>
  <c r="X253" i="12"/>
  <c r="S253" i="12"/>
  <c r="R253" i="12"/>
  <c r="H93" i="30" s="1"/>
  <c r="Q253" i="12"/>
  <c r="K253" i="12"/>
  <c r="E93" i="30" s="1"/>
  <c r="J253" i="12"/>
  <c r="L253" i="12" s="1"/>
  <c r="X252" i="12"/>
  <c r="Z252" i="12" s="1"/>
  <c r="S252" i="12"/>
  <c r="R252" i="12"/>
  <c r="H93" i="25" s="1"/>
  <c r="Q252" i="12"/>
  <c r="L252" i="12"/>
  <c r="K252" i="12"/>
  <c r="E93" i="25" s="1"/>
  <c r="J252" i="12"/>
  <c r="Y251" i="12"/>
  <c r="K93" i="33" s="1"/>
  <c r="X251" i="12"/>
  <c r="Z251" i="12" s="1"/>
  <c r="Q251" i="12"/>
  <c r="R251" i="12" s="1"/>
  <c r="H93" i="33" s="1"/>
  <c r="J251" i="12"/>
  <c r="Z250" i="12"/>
  <c r="Y250" i="12"/>
  <c r="K93" i="21" s="1"/>
  <c r="X250" i="12"/>
  <c r="R250" i="12"/>
  <c r="H93" i="21" s="1"/>
  <c r="Q250" i="12"/>
  <c r="S250" i="12" s="1"/>
  <c r="J250" i="12"/>
  <c r="L250" i="12" s="1"/>
  <c r="Z249" i="12"/>
  <c r="Y249" i="12"/>
  <c r="X249" i="12"/>
  <c r="S249" i="12"/>
  <c r="R249" i="12"/>
  <c r="H93" i="34" s="1"/>
  <c r="Q249" i="12"/>
  <c r="L249" i="12"/>
  <c r="K249" i="12"/>
  <c r="E93" i="34" s="1"/>
  <c r="J249" i="12"/>
  <c r="Z248" i="12"/>
  <c r="X248" i="12"/>
  <c r="Y248" i="12" s="1"/>
  <c r="K50" i="41" s="1"/>
  <c r="Q248" i="12"/>
  <c r="L248" i="12"/>
  <c r="J248" i="12"/>
  <c r="K248" i="12" s="1"/>
  <c r="E50" i="41" s="1"/>
  <c r="Y247" i="12"/>
  <c r="K28" i="35" s="1"/>
  <c r="X247" i="12"/>
  <c r="Z247" i="12" s="1"/>
  <c r="R247" i="12"/>
  <c r="H28" i="35" s="1"/>
  <c r="Q247" i="12"/>
  <c r="S247" i="12" s="1"/>
  <c r="L247" i="12"/>
  <c r="K247" i="12"/>
  <c r="E28" i="35" s="1"/>
  <c r="J247" i="12"/>
  <c r="Z246" i="12"/>
  <c r="Y246" i="12"/>
  <c r="K92" i="31" s="1"/>
  <c r="X246" i="12"/>
  <c r="S246" i="12"/>
  <c r="Q246" i="12"/>
  <c r="R246" i="12" s="1"/>
  <c r="H92" i="31" s="1"/>
  <c r="L246" i="12"/>
  <c r="J246" i="12"/>
  <c r="K246" i="12" s="1"/>
  <c r="E92" i="31" s="1"/>
  <c r="X245" i="12"/>
  <c r="S245" i="12"/>
  <c r="R245" i="12"/>
  <c r="H92" i="40" s="1"/>
  <c r="Q245" i="12"/>
  <c r="K245" i="12"/>
  <c r="E92" i="40" s="1"/>
  <c r="J245" i="12"/>
  <c r="L245" i="12" s="1"/>
  <c r="Y244" i="12"/>
  <c r="K92" i="30" s="1"/>
  <c r="X244" i="12"/>
  <c r="Z244" i="12" s="1"/>
  <c r="S244" i="12"/>
  <c r="R244" i="12"/>
  <c r="H92" i="30" s="1"/>
  <c r="Q244" i="12"/>
  <c r="L244" i="12"/>
  <c r="K244" i="12"/>
  <c r="E92" i="30" s="1"/>
  <c r="J244" i="12"/>
  <c r="Z243" i="12"/>
  <c r="X243" i="12"/>
  <c r="Y243" i="12" s="1"/>
  <c r="K92" i="25" s="1"/>
  <c r="S243" i="12"/>
  <c r="Q243" i="12"/>
  <c r="R243" i="12" s="1"/>
  <c r="H92" i="25" s="1"/>
  <c r="J243" i="12"/>
  <c r="X242" i="12"/>
  <c r="Z242" i="12" s="1"/>
  <c r="R242" i="12"/>
  <c r="H92" i="33" s="1"/>
  <c r="Q242" i="12"/>
  <c r="S242" i="12" s="1"/>
  <c r="K242" i="12"/>
  <c r="E92" i="33" s="1"/>
  <c r="J242" i="12"/>
  <c r="L242" i="12" s="1"/>
  <c r="Z241" i="12"/>
  <c r="Y241" i="12"/>
  <c r="K92" i="21" s="1"/>
  <c r="X241" i="12"/>
  <c r="S241" i="12"/>
  <c r="R241" i="12"/>
  <c r="H92" i="21" s="1"/>
  <c r="Q241" i="12"/>
  <c r="L241" i="12"/>
  <c r="K241" i="12"/>
  <c r="E92" i="21" s="1"/>
  <c r="J241" i="12"/>
  <c r="Z240" i="12"/>
  <c r="X240" i="12"/>
  <c r="Y240" i="12" s="1"/>
  <c r="Q240" i="12"/>
  <c r="J240" i="12"/>
  <c r="L240" i="12" s="1"/>
  <c r="Y239" i="12"/>
  <c r="K47" i="22" s="1"/>
  <c r="X239" i="12"/>
  <c r="Z239" i="12" s="1"/>
  <c r="Q239" i="12"/>
  <c r="S239" i="12" s="1"/>
  <c r="L239" i="12"/>
  <c r="K239" i="12"/>
  <c r="E47" i="22" s="1"/>
  <c r="J239" i="12"/>
  <c r="Z238" i="12"/>
  <c r="Y238" i="12"/>
  <c r="K38" i="23" s="1"/>
  <c r="X238" i="12"/>
  <c r="Q238" i="12"/>
  <c r="S238" i="12" s="1"/>
  <c r="J238" i="12"/>
  <c r="K238" i="12" s="1"/>
  <c r="E38" i="23" s="1"/>
  <c r="X237" i="12"/>
  <c r="S237" i="12"/>
  <c r="R237" i="12"/>
  <c r="H91" i="31" s="1"/>
  <c r="Q237" i="12"/>
  <c r="K237" i="12"/>
  <c r="E91" i="31" s="1"/>
  <c r="J237" i="12"/>
  <c r="L237" i="12" s="1"/>
  <c r="X236" i="12"/>
  <c r="Z236" i="12" s="1"/>
  <c r="S236" i="12"/>
  <c r="R236" i="12"/>
  <c r="H91" i="40" s="1"/>
  <c r="Q236" i="12"/>
  <c r="L236" i="12"/>
  <c r="K236" i="12"/>
  <c r="E91" i="40" s="1"/>
  <c r="J236" i="12"/>
  <c r="X235" i="12"/>
  <c r="Z235" i="12" s="1"/>
  <c r="S235" i="12"/>
  <c r="Q235" i="12"/>
  <c r="R235" i="12" s="1"/>
  <c r="H91" i="30" s="1"/>
  <c r="J235" i="12"/>
  <c r="Y234" i="12"/>
  <c r="K91" i="25" s="1"/>
  <c r="X234" i="12"/>
  <c r="Z234" i="12" s="1"/>
  <c r="R234" i="12"/>
  <c r="H91" i="25" s="1"/>
  <c r="Q234" i="12"/>
  <c r="S234" i="12" s="1"/>
  <c r="K234" i="12"/>
  <c r="E91" i="25" s="1"/>
  <c r="J234" i="12"/>
  <c r="L234" i="12" s="1"/>
  <c r="Z233" i="12"/>
  <c r="Y233" i="12"/>
  <c r="K91" i="33" s="1"/>
  <c r="X233" i="12"/>
  <c r="S233" i="12"/>
  <c r="R233" i="12"/>
  <c r="H91" i="33" s="1"/>
  <c r="Q233" i="12"/>
  <c r="L233" i="12"/>
  <c r="K233" i="12"/>
  <c r="E91" i="33" s="1"/>
  <c r="J233" i="12"/>
  <c r="X232" i="12"/>
  <c r="Y232" i="12" s="1"/>
  <c r="K91" i="21" s="1"/>
  <c r="Q232" i="12"/>
  <c r="L232" i="12"/>
  <c r="K232" i="12"/>
  <c r="E91" i="21" s="1"/>
  <c r="J232" i="12"/>
  <c r="Y231" i="12"/>
  <c r="X231" i="12"/>
  <c r="Z231" i="12" s="1"/>
  <c r="Q231" i="12"/>
  <c r="S231" i="12" s="1"/>
  <c r="L231" i="12"/>
  <c r="K231" i="12"/>
  <c r="E91" i="34" s="1"/>
  <c r="J231" i="12"/>
  <c r="Z230" i="12"/>
  <c r="Y230" i="12"/>
  <c r="K49" i="41" s="1"/>
  <c r="X230" i="12"/>
  <c r="R230" i="12"/>
  <c r="H49" i="41" s="1"/>
  <c r="Q230" i="12"/>
  <c r="S230" i="12" s="1"/>
  <c r="J230" i="12"/>
  <c r="K230" i="12" s="1"/>
  <c r="E49" i="41" s="1"/>
  <c r="X229" i="12"/>
  <c r="S229" i="12"/>
  <c r="Q229" i="12"/>
  <c r="R229" i="12" s="1"/>
  <c r="H27" i="35" s="1"/>
  <c r="K229" i="12"/>
  <c r="E27" i="35" s="1"/>
  <c r="J229" i="12"/>
  <c r="L229" i="12" s="1"/>
  <c r="X228" i="12"/>
  <c r="Z228" i="12" s="1"/>
  <c r="S228" i="12"/>
  <c r="R228" i="12"/>
  <c r="H90" i="31" s="1"/>
  <c r="Q228" i="12"/>
  <c r="L228" i="12"/>
  <c r="K228" i="12"/>
  <c r="E90" i="31" s="1"/>
  <c r="J228" i="12"/>
  <c r="Z227" i="12"/>
  <c r="Y227" i="12"/>
  <c r="K90" i="40" s="1"/>
  <c r="X227" i="12"/>
  <c r="S227" i="12"/>
  <c r="Q227" i="12"/>
  <c r="R227" i="12" s="1"/>
  <c r="H90" i="40" s="1"/>
  <c r="J227" i="12"/>
  <c r="Z226" i="12"/>
  <c r="X226" i="12"/>
  <c r="Y226" i="12" s="1"/>
  <c r="K90" i="30" s="1"/>
  <c r="R226" i="12"/>
  <c r="H90" i="30" s="1"/>
  <c r="Q226" i="12"/>
  <c r="S226" i="12" s="1"/>
  <c r="K226" i="12"/>
  <c r="E90" i="30" s="1"/>
  <c r="J226" i="12"/>
  <c r="L226" i="12" s="1"/>
  <c r="Z225" i="12"/>
  <c r="Y225" i="12"/>
  <c r="K90" i="25" s="1"/>
  <c r="X225" i="12"/>
  <c r="S225" i="12"/>
  <c r="R225" i="12"/>
  <c r="H90" i="25" s="1"/>
  <c r="Q225" i="12"/>
  <c r="L225" i="12"/>
  <c r="J225" i="12"/>
  <c r="K225" i="12" s="1"/>
  <c r="E90" i="25" s="1"/>
  <c r="Z224" i="12"/>
  <c r="X224" i="12"/>
  <c r="Y224" i="12" s="1"/>
  <c r="K90" i="33" s="1"/>
  <c r="Q224" i="12"/>
  <c r="L224" i="12"/>
  <c r="K224" i="12"/>
  <c r="E90" i="33" s="1"/>
  <c r="J224" i="12"/>
  <c r="Y223" i="12"/>
  <c r="K90" i="21" s="1"/>
  <c r="X223" i="12"/>
  <c r="Z223" i="12" s="1"/>
  <c r="R223" i="12"/>
  <c r="H90" i="21" s="1"/>
  <c r="Q223" i="12"/>
  <c r="S223" i="12" s="1"/>
  <c r="L223" i="12"/>
  <c r="K223" i="12"/>
  <c r="E90" i="21" s="1"/>
  <c r="J223" i="12"/>
  <c r="Z222" i="12"/>
  <c r="Y222" i="12"/>
  <c r="K90" i="34" s="1"/>
  <c r="X222" i="12"/>
  <c r="S222" i="12"/>
  <c r="Q222" i="12"/>
  <c r="R222" i="12" s="1"/>
  <c r="H90" i="34" s="1"/>
  <c r="L222" i="12"/>
  <c r="J222" i="12"/>
  <c r="K222" i="12" s="1"/>
  <c r="E90" i="34" s="1"/>
  <c r="X221" i="12"/>
  <c r="Q221" i="12"/>
  <c r="S221" i="12" s="1"/>
  <c r="K221" i="12"/>
  <c r="E46" i="22" s="1"/>
  <c r="J221" i="12"/>
  <c r="L221" i="12" s="1"/>
  <c r="Y220" i="12"/>
  <c r="K36" i="32" s="1"/>
  <c r="X220" i="12"/>
  <c r="Z220" i="12" s="1"/>
  <c r="S220" i="12"/>
  <c r="R220" i="12"/>
  <c r="H36" i="32" s="1"/>
  <c r="Q220" i="12"/>
  <c r="L220" i="12"/>
  <c r="K220" i="12"/>
  <c r="E36" i="32" s="1"/>
  <c r="J220" i="12"/>
  <c r="Z219" i="12"/>
  <c r="Y219" i="12"/>
  <c r="K89" i="31" s="1"/>
  <c r="X219" i="12"/>
  <c r="S219" i="12"/>
  <c r="Q219" i="12"/>
  <c r="R219" i="12" s="1"/>
  <c r="H89" i="31" s="1"/>
  <c r="J219" i="12"/>
  <c r="X218" i="12"/>
  <c r="Z218" i="12" s="1"/>
  <c r="R218" i="12"/>
  <c r="H89" i="40" s="1"/>
  <c r="Q218" i="12"/>
  <c r="S218" i="12" s="1"/>
  <c r="J218" i="12"/>
  <c r="L218" i="12" s="1"/>
  <c r="Z217" i="12"/>
  <c r="Y217" i="12"/>
  <c r="K89" i="30" s="1"/>
  <c r="X217" i="12"/>
  <c r="S217" i="12"/>
  <c r="R217" i="12"/>
  <c r="H89" i="30" s="1"/>
  <c r="Q217" i="12"/>
  <c r="J217" i="12"/>
  <c r="L217" i="12" s="1"/>
  <c r="X216" i="12"/>
  <c r="Y216" i="12" s="1"/>
  <c r="K89" i="25" s="1"/>
  <c r="Q216" i="12"/>
  <c r="L216" i="12"/>
  <c r="K216" i="12"/>
  <c r="E89" i="25" s="1"/>
  <c r="J216" i="12"/>
  <c r="Y215" i="12"/>
  <c r="K89" i="33" s="1"/>
  <c r="X215" i="12"/>
  <c r="Z215" i="12" s="1"/>
  <c r="Q215" i="12"/>
  <c r="S215" i="12" s="1"/>
  <c r="L215" i="12"/>
  <c r="K215" i="12"/>
  <c r="E89" i="33" s="1"/>
  <c r="J215" i="12"/>
  <c r="Z214" i="12"/>
  <c r="Y214" i="12"/>
  <c r="K89" i="21" s="1"/>
  <c r="X214" i="12"/>
  <c r="Q214" i="12"/>
  <c r="S214" i="12" s="1"/>
  <c r="L214" i="12"/>
  <c r="J214" i="12"/>
  <c r="K214" i="12" s="1"/>
  <c r="E89" i="21" s="1"/>
  <c r="X213" i="12"/>
  <c r="R213" i="12"/>
  <c r="H89" i="34" s="1"/>
  <c r="Q213" i="12"/>
  <c r="S213" i="12" s="1"/>
  <c r="K213" i="12"/>
  <c r="E89" i="34" s="1"/>
  <c r="J213" i="12"/>
  <c r="L213" i="12" s="1"/>
  <c r="Y212" i="12"/>
  <c r="K45" i="22" s="1"/>
  <c r="X212" i="12"/>
  <c r="Z212" i="12" s="1"/>
  <c r="S212" i="12"/>
  <c r="R212" i="12"/>
  <c r="H45" i="22" s="1"/>
  <c r="Q212" i="12"/>
  <c r="L212" i="12"/>
  <c r="K212" i="12"/>
  <c r="E45" i="22" s="1"/>
  <c r="J212" i="12"/>
  <c r="Z211" i="12"/>
  <c r="Y211" i="12"/>
  <c r="K37" i="23" s="1"/>
  <c r="X211" i="12"/>
  <c r="Q211" i="12"/>
  <c r="R211" i="12" s="1"/>
  <c r="H37" i="23" s="1"/>
  <c r="J211" i="12"/>
  <c r="Z210" i="12"/>
  <c r="Y210" i="12"/>
  <c r="K88" i="31" s="1"/>
  <c r="X210" i="12"/>
  <c r="R210" i="12"/>
  <c r="H88" i="31" s="1"/>
  <c r="Q210" i="12"/>
  <c r="S210" i="12" s="1"/>
  <c r="J210" i="12"/>
  <c r="L210" i="12" s="1"/>
  <c r="Z209" i="12"/>
  <c r="Y209" i="12"/>
  <c r="K88" i="40" s="1"/>
  <c r="X209" i="12"/>
  <c r="S209" i="12"/>
  <c r="R209" i="12"/>
  <c r="H88" i="40" s="1"/>
  <c r="Q209" i="12"/>
  <c r="K209" i="12"/>
  <c r="E88" i="40" s="1"/>
  <c r="J209" i="12"/>
  <c r="L209" i="12" s="1"/>
  <c r="X208" i="12"/>
  <c r="Y208" i="12" s="1"/>
  <c r="K88" i="30" s="1"/>
  <c r="Q208" i="12"/>
  <c r="L208" i="12"/>
  <c r="J208" i="12"/>
  <c r="K208" i="12" s="1"/>
  <c r="E88" i="30" s="1"/>
  <c r="Y207" i="12"/>
  <c r="K88" i="25" s="1"/>
  <c r="X207" i="12"/>
  <c r="Z207" i="12" s="1"/>
  <c r="Q207" i="12"/>
  <c r="S207" i="12" s="1"/>
  <c r="L207" i="12"/>
  <c r="K207" i="12"/>
  <c r="E88" i="25" s="1"/>
  <c r="J207" i="12"/>
  <c r="Z206" i="12"/>
  <c r="Y206" i="12"/>
  <c r="K88" i="33" s="1"/>
  <c r="X206" i="12"/>
  <c r="S206" i="12"/>
  <c r="R206" i="12"/>
  <c r="H88" i="33" s="1"/>
  <c r="Q206" i="12"/>
  <c r="L206" i="12"/>
  <c r="J206" i="12"/>
  <c r="K206" i="12" s="1"/>
  <c r="E88" i="33" s="1"/>
  <c r="X205" i="12"/>
  <c r="S205" i="12"/>
  <c r="Q205" i="12"/>
  <c r="R205" i="12" s="1"/>
  <c r="H88" i="21" s="1"/>
  <c r="K205" i="12"/>
  <c r="E88" i="21" s="1"/>
  <c r="J205" i="12"/>
  <c r="L205" i="12" s="1"/>
  <c r="Y204" i="12"/>
  <c r="K88" i="34" s="1"/>
  <c r="X204" i="12"/>
  <c r="Z204" i="12" s="1"/>
  <c r="S204" i="12"/>
  <c r="R204" i="12"/>
  <c r="H88" i="34" s="1"/>
  <c r="Q204" i="12"/>
  <c r="L204" i="12"/>
  <c r="K204" i="12"/>
  <c r="E88" i="34" s="1"/>
  <c r="J204" i="12"/>
  <c r="Z203" i="12"/>
  <c r="X203" i="12"/>
  <c r="Y203" i="12" s="1"/>
  <c r="K48" i="41" s="1"/>
  <c r="S203" i="12"/>
  <c r="Q203" i="12"/>
  <c r="R203" i="12" s="1"/>
  <c r="H48" i="41" s="1"/>
  <c r="J203" i="12"/>
  <c r="Z202" i="12"/>
  <c r="Y202" i="12"/>
  <c r="K35" i="32" s="1"/>
  <c r="X202" i="12"/>
  <c r="R202" i="12"/>
  <c r="H35" i="32" s="1"/>
  <c r="Q202" i="12"/>
  <c r="S202" i="12" s="1"/>
  <c r="K202" i="12"/>
  <c r="E35" i="32" s="1"/>
  <c r="J202" i="12"/>
  <c r="L202" i="12" s="1"/>
  <c r="Z201" i="12"/>
  <c r="Y201" i="12"/>
  <c r="K87" i="31" s="1"/>
  <c r="X201" i="12"/>
  <c r="S201" i="12"/>
  <c r="R201" i="12"/>
  <c r="H87" i="31" s="1"/>
  <c r="Q201" i="12"/>
  <c r="L201" i="12"/>
  <c r="J201" i="12"/>
  <c r="K201" i="12" s="1"/>
  <c r="E87" i="31" s="1"/>
  <c r="Z200" i="12"/>
  <c r="X200" i="12"/>
  <c r="Y200" i="12" s="1"/>
  <c r="K87" i="40" s="1"/>
  <c r="Q200" i="12"/>
  <c r="J200" i="12"/>
  <c r="L200" i="12" s="1"/>
  <c r="Y199" i="12"/>
  <c r="K87" i="30" s="1"/>
  <c r="X199" i="12"/>
  <c r="Z199" i="12" s="1"/>
  <c r="R199" i="12"/>
  <c r="H87" i="30" s="1"/>
  <c r="Q199" i="12"/>
  <c r="S199" i="12" s="1"/>
  <c r="L199" i="12"/>
  <c r="K199" i="12"/>
  <c r="E87" i="30" s="1"/>
  <c r="J199" i="12"/>
  <c r="Z198" i="12"/>
  <c r="Y198" i="12"/>
  <c r="K87" i="25" s="1"/>
  <c r="X198" i="12"/>
  <c r="S198" i="12"/>
  <c r="R198" i="12"/>
  <c r="H87" i="25" s="1"/>
  <c r="Q198" i="12"/>
  <c r="L198" i="12"/>
  <c r="J198" i="12"/>
  <c r="K198" i="12" s="1"/>
  <c r="E87" i="25" s="1"/>
  <c r="X197" i="12"/>
  <c r="Q197" i="12"/>
  <c r="S197" i="12" s="1"/>
  <c r="K197" i="12"/>
  <c r="E87" i="33" s="1"/>
  <c r="J197" i="12"/>
  <c r="L197" i="12" s="1"/>
  <c r="X196" i="12"/>
  <c r="Z196" i="12" s="1"/>
  <c r="S196" i="12"/>
  <c r="R196" i="12"/>
  <c r="H87" i="21" s="1"/>
  <c r="Q196" i="12"/>
  <c r="L196" i="12"/>
  <c r="K196" i="12"/>
  <c r="E87" i="21" s="1"/>
  <c r="J196" i="12"/>
  <c r="X195" i="12"/>
  <c r="Z195" i="12" s="1"/>
  <c r="Q195" i="12"/>
  <c r="R195" i="12" s="1"/>
  <c r="H87" i="34" s="1"/>
  <c r="J195" i="12"/>
  <c r="Z194" i="12"/>
  <c r="Y194" i="12"/>
  <c r="K44" i="22" s="1"/>
  <c r="X194" i="12"/>
  <c r="R194" i="12"/>
  <c r="H44" i="22" s="1"/>
  <c r="Q194" i="12"/>
  <c r="S194" i="12" s="1"/>
  <c r="J194" i="12"/>
  <c r="L194" i="12" s="1"/>
  <c r="Z193" i="12"/>
  <c r="Y193" i="12"/>
  <c r="K26" i="35" s="1"/>
  <c r="X193" i="12"/>
  <c r="S193" i="12"/>
  <c r="R193" i="12"/>
  <c r="H26" i="35" s="1"/>
  <c r="Q193" i="12"/>
  <c r="J193" i="12"/>
  <c r="L193" i="12" s="1"/>
  <c r="Z192" i="12"/>
  <c r="X192" i="12"/>
  <c r="Y192" i="12" s="1"/>
  <c r="K86" i="31" s="1"/>
  <c r="Q192" i="12"/>
  <c r="K192" i="12"/>
  <c r="E86" i="31" s="1"/>
  <c r="J192" i="12"/>
  <c r="L192" i="12" s="1"/>
  <c r="Y191" i="12"/>
  <c r="K86" i="40" s="1"/>
  <c r="X191" i="12"/>
  <c r="Z191" i="12" s="1"/>
  <c r="R191" i="12"/>
  <c r="H86" i="40" s="1"/>
  <c r="Q191" i="12"/>
  <c r="S191" i="12" s="1"/>
  <c r="L191" i="12"/>
  <c r="K191" i="12"/>
  <c r="E86" i="40" s="1"/>
  <c r="J191" i="12"/>
  <c r="Z190" i="12"/>
  <c r="Y190" i="12"/>
  <c r="K86" i="30" s="1"/>
  <c r="X190" i="12"/>
  <c r="Q190" i="12"/>
  <c r="S190" i="12" s="1"/>
  <c r="J190" i="12"/>
  <c r="K190" i="12" s="1"/>
  <c r="E86" i="30" s="1"/>
  <c r="X189" i="12"/>
  <c r="S189" i="12"/>
  <c r="R189" i="12"/>
  <c r="H86" i="25" s="1"/>
  <c r="Q189" i="12"/>
  <c r="K189" i="12"/>
  <c r="E86" i="25" s="1"/>
  <c r="J189" i="12"/>
  <c r="L189" i="12" s="1"/>
  <c r="X188" i="12"/>
  <c r="Z188" i="12" s="1"/>
  <c r="S188" i="12"/>
  <c r="R188" i="12"/>
  <c r="H86" i="33" s="1"/>
  <c r="Q188" i="12"/>
  <c r="L188" i="12"/>
  <c r="K188" i="12"/>
  <c r="E86" i="33" s="1"/>
  <c r="J188" i="12"/>
  <c r="Y187" i="12"/>
  <c r="K86" i="21" s="1"/>
  <c r="X187" i="12"/>
  <c r="Z187" i="12" s="1"/>
  <c r="Q187" i="12"/>
  <c r="R187" i="12" s="1"/>
  <c r="H86" i="21" s="1"/>
  <c r="J187" i="12"/>
  <c r="Z186" i="12"/>
  <c r="Y186" i="12"/>
  <c r="X186" i="12"/>
  <c r="R186" i="12"/>
  <c r="H86" i="34" s="1"/>
  <c r="Q186" i="12"/>
  <c r="S186" i="12" s="1"/>
  <c r="J186" i="12"/>
  <c r="L186" i="12" s="1"/>
  <c r="Z185" i="12"/>
  <c r="Y185" i="12"/>
  <c r="K47" i="41" s="1"/>
  <c r="X185" i="12"/>
  <c r="S185" i="12"/>
  <c r="R185" i="12"/>
  <c r="H47" i="41" s="1"/>
  <c r="Q185" i="12"/>
  <c r="L185" i="12"/>
  <c r="K185" i="12"/>
  <c r="E47" i="41" s="1"/>
  <c r="J185" i="12"/>
  <c r="X184" i="12"/>
  <c r="Y184" i="12" s="1"/>
  <c r="K34" i="32" s="1"/>
  <c r="Q184" i="12"/>
  <c r="L184" i="12"/>
  <c r="J184" i="12"/>
  <c r="K184" i="12" s="1"/>
  <c r="E34" i="32" s="1"/>
  <c r="Y183" i="12"/>
  <c r="K85" i="31" s="1"/>
  <c r="X183" i="12"/>
  <c r="Z183" i="12" s="1"/>
  <c r="Q183" i="12"/>
  <c r="S183" i="12" s="1"/>
  <c r="L183" i="12"/>
  <c r="K183" i="12"/>
  <c r="E85" i="31" s="1"/>
  <c r="J183" i="12"/>
  <c r="Z182" i="12"/>
  <c r="Y182" i="12"/>
  <c r="K85" i="40" s="1"/>
  <c r="X182" i="12"/>
  <c r="S182" i="12"/>
  <c r="R182" i="12"/>
  <c r="H85" i="40" s="1"/>
  <c r="Q182" i="12"/>
  <c r="L182" i="12"/>
  <c r="J182" i="12"/>
  <c r="K182" i="12" s="1"/>
  <c r="E85" i="40" s="1"/>
  <c r="X181" i="12"/>
  <c r="S181" i="12"/>
  <c r="R181" i="12"/>
  <c r="H85" i="30" s="1"/>
  <c r="Q181" i="12"/>
  <c r="K181" i="12"/>
  <c r="E85" i="30" s="1"/>
  <c r="J181" i="12"/>
  <c r="L181" i="12" s="1"/>
  <c r="Y180" i="12"/>
  <c r="K85" i="25" s="1"/>
  <c r="X180" i="12"/>
  <c r="Z180" i="12" s="1"/>
  <c r="S180" i="12"/>
  <c r="R180" i="12"/>
  <c r="H85" i="25" s="1"/>
  <c r="Q180" i="12"/>
  <c r="L180" i="12"/>
  <c r="K180" i="12"/>
  <c r="E85" i="25" s="1"/>
  <c r="J180" i="12"/>
  <c r="Z179" i="12"/>
  <c r="X179" i="12"/>
  <c r="Y179" i="12" s="1"/>
  <c r="K85" i="33" s="1"/>
  <c r="S179" i="12"/>
  <c r="Q179" i="12"/>
  <c r="R179" i="12" s="1"/>
  <c r="H85" i="33" s="1"/>
  <c r="J179" i="12"/>
  <c r="Z178" i="12"/>
  <c r="X178" i="12"/>
  <c r="Y178" i="12" s="1"/>
  <c r="K85" i="21" s="1"/>
  <c r="R178" i="12"/>
  <c r="H85" i="21" s="1"/>
  <c r="Q178" i="12"/>
  <c r="S178" i="12" s="1"/>
  <c r="K178" i="12"/>
  <c r="E85" i="21" s="1"/>
  <c r="J178" i="12"/>
  <c r="L178" i="12" s="1"/>
  <c r="Z177" i="12"/>
  <c r="Y177" i="12"/>
  <c r="X177" i="12"/>
  <c r="S177" i="12"/>
  <c r="R177" i="12"/>
  <c r="H85" i="34" s="1"/>
  <c r="Q177" i="12"/>
  <c r="L177" i="12"/>
  <c r="K177" i="12"/>
  <c r="E85" i="34" s="1"/>
  <c r="J177" i="12"/>
  <c r="Z176" i="12"/>
  <c r="X176" i="12"/>
  <c r="Y176" i="12" s="1"/>
  <c r="K43" i="22" s="1"/>
  <c r="Q176" i="12"/>
  <c r="J176" i="12"/>
  <c r="L176" i="12" s="1"/>
  <c r="Y175" i="12"/>
  <c r="K33" i="32" s="1"/>
  <c r="X175" i="12"/>
  <c r="Z175" i="12" s="1"/>
  <c r="R175" i="12"/>
  <c r="H33" i="32" s="1"/>
  <c r="Q175" i="12"/>
  <c r="S175" i="12" s="1"/>
  <c r="L175" i="12"/>
  <c r="K175" i="12"/>
  <c r="E33" i="32" s="1"/>
  <c r="J175" i="12"/>
  <c r="Z174" i="12"/>
  <c r="Y174" i="12"/>
  <c r="K84" i="31" s="1"/>
  <c r="X174" i="12"/>
  <c r="S174" i="12"/>
  <c r="Q174" i="12"/>
  <c r="R174" i="12" s="1"/>
  <c r="H84" i="31" s="1"/>
  <c r="J174" i="12"/>
  <c r="K174" i="12" s="1"/>
  <c r="E84" i="31" s="1"/>
  <c r="X173" i="12"/>
  <c r="Q173" i="12"/>
  <c r="S173" i="12" s="1"/>
  <c r="K173" i="12"/>
  <c r="E84" i="40" s="1"/>
  <c r="J173" i="12"/>
  <c r="L173" i="12" s="1"/>
  <c r="X172" i="12"/>
  <c r="Z172" i="12" s="1"/>
  <c r="S172" i="12"/>
  <c r="R172" i="12"/>
  <c r="H84" i="30" s="1"/>
  <c r="Q172" i="12"/>
  <c r="L172" i="12"/>
  <c r="K172" i="12"/>
  <c r="E84" i="30" s="1"/>
  <c r="J172" i="12"/>
  <c r="X171" i="12"/>
  <c r="Z171" i="12" s="1"/>
  <c r="S171" i="12"/>
  <c r="Q171" i="12"/>
  <c r="R171" i="12" s="1"/>
  <c r="H84" i="25" s="1"/>
  <c r="J171" i="12"/>
  <c r="Y170" i="12"/>
  <c r="K84" i="33" s="1"/>
  <c r="X170" i="12"/>
  <c r="Z170" i="12" s="1"/>
  <c r="R170" i="12"/>
  <c r="H84" i="33" s="1"/>
  <c r="Q170" i="12"/>
  <c r="S170" i="12" s="1"/>
  <c r="K170" i="12"/>
  <c r="E84" i="33" s="1"/>
  <c r="J170" i="12"/>
  <c r="L170" i="12" s="1"/>
  <c r="Z169" i="12"/>
  <c r="Y169" i="12"/>
  <c r="K84" i="21" s="1"/>
  <c r="X169" i="12"/>
  <c r="S169" i="12"/>
  <c r="R169" i="12"/>
  <c r="H84" i="21" s="1"/>
  <c r="Q169" i="12"/>
  <c r="J169" i="12"/>
  <c r="L169" i="12" s="1"/>
  <c r="X168" i="12"/>
  <c r="Y168" i="12" s="1"/>
  <c r="Q168" i="12"/>
  <c r="L168" i="12"/>
  <c r="K168" i="12"/>
  <c r="E84" i="34" s="1"/>
  <c r="J168" i="12"/>
  <c r="Y167" i="12"/>
  <c r="K42" i="22" s="1"/>
  <c r="X167" i="12"/>
  <c r="Z167" i="12" s="1"/>
  <c r="Q167" i="12"/>
  <c r="S167" i="12" s="1"/>
  <c r="L167" i="12"/>
  <c r="K167" i="12"/>
  <c r="E42" i="22" s="1"/>
  <c r="J167" i="12"/>
  <c r="Z166" i="12"/>
  <c r="Y166" i="12"/>
  <c r="K32" i="32" s="1"/>
  <c r="X166" i="12"/>
  <c r="R166" i="12"/>
  <c r="H32" i="32" s="1"/>
  <c r="Q166" i="12"/>
  <c r="S166" i="12" s="1"/>
  <c r="J166" i="12"/>
  <c r="X165" i="12"/>
  <c r="S165" i="12"/>
  <c r="R165" i="12"/>
  <c r="H83" i="31" s="1"/>
  <c r="Q165" i="12"/>
  <c r="L165" i="12"/>
  <c r="K165" i="12"/>
  <c r="E83" i="31" s="1"/>
  <c r="J165" i="12"/>
  <c r="Z164" i="12"/>
  <c r="Y164" i="12"/>
  <c r="K83" i="40" s="1"/>
  <c r="X164" i="12"/>
  <c r="T164" i="12"/>
  <c r="J83" i="40" s="1"/>
  <c r="R164" i="12"/>
  <c r="H83" i="40" s="1"/>
  <c r="Q164" i="12"/>
  <c r="S164" i="12" s="1"/>
  <c r="I83" i="40" s="1"/>
  <c r="J164" i="12"/>
  <c r="L164" i="12" s="1"/>
  <c r="AA163" i="12"/>
  <c r="M83" i="30" s="1"/>
  <c r="Z163" i="12"/>
  <c r="L83" i="30" s="1"/>
  <c r="X163" i="12"/>
  <c r="Y163" i="12" s="1"/>
  <c r="K83" i="30" s="1"/>
  <c r="Q163" i="12"/>
  <c r="L163" i="12"/>
  <c r="F83" i="30" s="1"/>
  <c r="K163" i="12"/>
  <c r="E83" i="30" s="1"/>
  <c r="J163" i="12"/>
  <c r="Z162" i="12"/>
  <c r="Y162" i="12"/>
  <c r="K83" i="25" s="1"/>
  <c r="X162" i="12"/>
  <c r="T162" i="12"/>
  <c r="J83" i="25" s="1"/>
  <c r="R162" i="12"/>
  <c r="H83" i="25" s="1"/>
  <c r="Q162" i="12"/>
  <c r="S162" i="12" s="1"/>
  <c r="I83" i="25" s="1"/>
  <c r="K162" i="12"/>
  <c r="E83" i="25" s="1"/>
  <c r="J162" i="12"/>
  <c r="L162" i="12" s="1"/>
  <c r="X161" i="12"/>
  <c r="Q161" i="12"/>
  <c r="R161" i="12" s="1"/>
  <c r="H83" i="33" s="1"/>
  <c r="J161" i="12"/>
  <c r="L161" i="12" s="1"/>
  <c r="Z160" i="12"/>
  <c r="Y160" i="12"/>
  <c r="K83" i="21" s="1"/>
  <c r="X160" i="12"/>
  <c r="Q160" i="12"/>
  <c r="L160" i="12"/>
  <c r="J160" i="12"/>
  <c r="K160" i="12" s="1"/>
  <c r="E83" i="21" s="1"/>
  <c r="Z159" i="12"/>
  <c r="Y159" i="12"/>
  <c r="K83" i="34" s="1"/>
  <c r="X159" i="12"/>
  <c r="S159" i="12"/>
  <c r="Q159" i="12"/>
  <c r="R159" i="12" s="1"/>
  <c r="H83" i="34" s="1"/>
  <c r="K159" i="12"/>
  <c r="E83" i="34" s="1"/>
  <c r="J159" i="12"/>
  <c r="L159" i="12" s="1"/>
  <c r="Y158" i="12"/>
  <c r="K46" i="41" s="1"/>
  <c r="X158" i="12"/>
  <c r="Z158" i="12" s="1"/>
  <c r="Q158" i="12"/>
  <c r="R158" i="12" s="1"/>
  <c r="H46" i="41" s="1"/>
  <c r="J158" i="12"/>
  <c r="Z157" i="12"/>
  <c r="Y157" i="12"/>
  <c r="K31" i="32" s="1"/>
  <c r="X157" i="12"/>
  <c r="S157" i="12"/>
  <c r="R157" i="12"/>
  <c r="H31" i="32" s="1"/>
  <c r="Q157" i="12"/>
  <c r="L157" i="12"/>
  <c r="F31" i="32" s="1"/>
  <c r="K157" i="12"/>
  <c r="E31" i="32" s="1"/>
  <c r="J157" i="12"/>
  <c r="Y156" i="12"/>
  <c r="K82" i="31" s="1"/>
  <c r="X156" i="12"/>
  <c r="Z156" i="12" s="1"/>
  <c r="R156" i="12"/>
  <c r="H82" i="31" s="1"/>
  <c r="Q156" i="12"/>
  <c r="S156" i="12" s="1"/>
  <c r="J156" i="12"/>
  <c r="Y155" i="12"/>
  <c r="K82" i="40" s="1"/>
  <c r="X155" i="12"/>
  <c r="Z155" i="12" s="1"/>
  <c r="S155" i="12"/>
  <c r="R155" i="12"/>
  <c r="H82" i="40" s="1"/>
  <c r="Q155" i="12"/>
  <c r="J155" i="12"/>
  <c r="Z154" i="12"/>
  <c r="Y154" i="12"/>
  <c r="K82" i="30" s="1"/>
  <c r="X154" i="12"/>
  <c r="S154" i="12"/>
  <c r="R154" i="12"/>
  <c r="H82" i="30" s="1"/>
  <c r="Q154" i="12"/>
  <c r="J154" i="12"/>
  <c r="Y153" i="12"/>
  <c r="K82" i="25" s="1"/>
  <c r="X153" i="12"/>
  <c r="Z153" i="12" s="1"/>
  <c r="Q153" i="12"/>
  <c r="S153" i="12" s="1"/>
  <c r="J153" i="12"/>
  <c r="X152" i="12"/>
  <c r="S152" i="12"/>
  <c r="R152" i="12"/>
  <c r="H82" i="33" s="1"/>
  <c r="Q152" i="12"/>
  <c r="L152" i="12"/>
  <c r="K152" i="12"/>
  <c r="E82" i="33" s="1"/>
  <c r="J152" i="12"/>
  <c r="AA151" i="12"/>
  <c r="M82" i="21" s="1"/>
  <c r="Z151" i="12"/>
  <c r="L82" i="21" s="1"/>
  <c r="Y151" i="12"/>
  <c r="K82" i="21" s="1"/>
  <c r="X151" i="12"/>
  <c r="R151" i="12"/>
  <c r="H82" i="21" s="1"/>
  <c r="Q151" i="12"/>
  <c r="S151" i="12" s="1"/>
  <c r="J151" i="12"/>
  <c r="L151" i="12" s="1"/>
  <c r="X150" i="12"/>
  <c r="Q150" i="12"/>
  <c r="S150" i="12" s="1"/>
  <c r="L150" i="12"/>
  <c r="K150" i="12"/>
  <c r="E82" i="34" s="1"/>
  <c r="J150" i="12"/>
  <c r="X149" i="12"/>
  <c r="S149" i="12"/>
  <c r="Q149" i="12"/>
  <c r="R149" i="12" s="1"/>
  <c r="H45" i="41" s="1"/>
  <c r="L149" i="12"/>
  <c r="K149" i="12"/>
  <c r="E45" i="41" s="1"/>
  <c r="J149" i="12"/>
  <c r="X148" i="12"/>
  <c r="Y148" i="12" s="1"/>
  <c r="K30" i="32" s="1"/>
  <c r="R148" i="12"/>
  <c r="H30" i="32" s="1"/>
  <c r="Q148" i="12"/>
  <c r="S148" i="12" s="1"/>
  <c r="I30" i="32" s="1"/>
  <c r="J148" i="12"/>
  <c r="X147" i="12"/>
  <c r="Q147" i="12"/>
  <c r="M147" i="12"/>
  <c r="G81" i="31" s="1"/>
  <c r="L147" i="12"/>
  <c r="F81" i="31" s="1"/>
  <c r="K147" i="12"/>
  <c r="E81" i="31" s="1"/>
  <c r="J147" i="12"/>
  <c r="Z146" i="12"/>
  <c r="Y146" i="12"/>
  <c r="K81" i="40" s="1"/>
  <c r="X146" i="12"/>
  <c r="S146" i="12"/>
  <c r="Q146" i="12"/>
  <c r="R146" i="12" s="1"/>
  <c r="H81" i="40" s="1"/>
  <c r="K146" i="12"/>
  <c r="E81" i="40" s="1"/>
  <c r="J146" i="12"/>
  <c r="L146" i="12" s="1"/>
  <c r="Z145" i="12"/>
  <c r="Y145" i="12"/>
  <c r="K81" i="30" s="1"/>
  <c r="X145" i="12"/>
  <c r="S145" i="12"/>
  <c r="Q145" i="12"/>
  <c r="R145" i="12" s="1"/>
  <c r="H81" i="30" s="1"/>
  <c r="J145" i="12"/>
  <c r="Z144" i="12"/>
  <c r="Y144" i="12"/>
  <c r="K81" i="25" s="1"/>
  <c r="X144" i="12"/>
  <c r="Q144" i="12"/>
  <c r="J144" i="12"/>
  <c r="Z143" i="12"/>
  <c r="Y143" i="12"/>
  <c r="K81" i="33" s="1"/>
  <c r="X143" i="12"/>
  <c r="R143" i="12"/>
  <c r="H81" i="33" s="1"/>
  <c r="Q143" i="12"/>
  <c r="S143" i="12" s="1"/>
  <c r="K143" i="12"/>
  <c r="E81" i="33" s="1"/>
  <c r="J143" i="12"/>
  <c r="L143" i="12" s="1"/>
  <c r="X142" i="12"/>
  <c r="S142" i="12"/>
  <c r="Q142" i="12"/>
  <c r="R142" i="12" s="1"/>
  <c r="H81" i="21" s="1"/>
  <c r="J142" i="12"/>
  <c r="AA141" i="12"/>
  <c r="M81" i="34" s="1"/>
  <c r="Z141" i="12"/>
  <c r="L81" i="34" s="1"/>
  <c r="Y141" i="12"/>
  <c r="K81" i="34" s="1"/>
  <c r="X141" i="12"/>
  <c r="S141" i="12"/>
  <c r="R141" i="12"/>
  <c r="H81" i="34" s="1"/>
  <c r="Q141" i="12"/>
  <c r="L141" i="12"/>
  <c r="K141" i="12"/>
  <c r="E81" i="34" s="1"/>
  <c r="J141" i="12"/>
  <c r="Y140" i="12"/>
  <c r="K41" i="22" s="1"/>
  <c r="X140" i="12"/>
  <c r="Z140" i="12" s="1"/>
  <c r="S140" i="12"/>
  <c r="Q140" i="12"/>
  <c r="R140" i="12" s="1"/>
  <c r="H41" i="22" s="1"/>
  <c r="J140" i="12"/>
  <c r="K140" i="12" s="1"/>
  <c r="E41" i="22" s="1"/>
  <c r="X139" i="12"/>
  <c r="S139" i="12"/>
  <c r="R139" i="12"/>
  <c r="H36" i="23" s="1"/>
  <c r="Q139" i="12"/>
  <c r="J139" i="12"/>
  <c r="Z138" i="12"/>
  <c r="X138" i="12"/>
  <c r="Y138" i="12" s="1"/>
  <c r="K80" i="31" s="1"/>
  <c r="S138" i="12"/>
  <c r="R138" i="12"/>
  <c r="H80" i="31" s="1"/>
  <c r="Q138" i="12"/>
  <c r="K138" i="12"/>
  <c r="E80" i="31" s="1"/>
  <c r="J138" i="12"/>
  <c r="L138" i="12" s="1"/>
  <c r="AA137" i="12"/>
  <c r="M80" i="40" s="1"/>
  <c r="Y137" i="12"/>
  <c r="K80" i="40" s="1"/>
  <c r="X137" i="12"/>
  <c r="Z137" i="12" s="1"/>
  <c r="L80" i="40" s="1"/>
  <c r="R137" i="12"/>
  <c r="H80" i="40" s="1"/>
  <c r="Q137" i="12"/>
  <c r="S137" i="12" s="1"/>
  <c r="J137" i="12"/>
  <c r="K137" i="12" s="1"/>
  <c r="E80" i="40" s="1"/>
  <c r="X136" i="12"/>
  <c r="T136" i="12"/>
  <c r="J80" i="30" s="1"/>
  <c r="S136" i="12"/>
  <c r="I80" i="30" s="1"/>
  <c r="R136" i="12"/>
  <c r="H80" i="30" s="1"/>
  <c r="Q136" i="12"/>
  <c r="L136" i="12"/>
  <c r="K136" i="12"/>
  <c r="E80" i="30" s="1"/>
  <c r="J136" i="12"/>
  <c r="X135" i="12"/>
  <c r="Y135" i="12" s="1"/>
  <c r="K80" i="25" s="1"/>
  <c r="R135" i="12"/>
  <c r="H80" i="25" s="1"/>
  <c r="Q135" i="12"/>
  <c r="S135" i="12" s="1"/>
  <c r="L135" i="12"/>
  <c r="J135" i="12"/>
  <c r="K135" i="12" s="1"/>
  <c r="E80" i="25" s="1"/>
  <c r="Z134" i="12"/>
  <c r="X134" i="12"/>
  <c r="Y134" i="12" s="1"/>
  <c r="K80" i="33" s="1"/>
  <c r="R134" i="12"/>
  <c r="H80" i="33" s="1"/>
  <c r="Q134" i="12"/>
  <c r="S134" i="12" s="1"/>
  <c r="L134" i="12"/>
  <c r="K134" i="12"/>
  <c r="E80" i="33" s="1"/>
  <c r="J134" i="12"/>
  <c r="X133" i="12"/>
  <c r="R133" i="12"/>
  <c r="H80" i="21" s="1"/>
  <c r="Q133" i="12"/>
  <c r="S133" i="12" s="1"/>
  <c r="L133" i="12"/>
  <c r="K133" i="12"/>
  <c r="E80" i="21" s="1"/>
  <c r="J133" i="12"/>
  <c r="Z132" i="12"/>
  <c r="Y132" i="12"/>
  <c r="X132" i="12"/>
  <c r="T132" i="12"/>
  <c r="J80" i="34" s="1"/>
  <c r="R132" i="12"/>
  <c r="H80" i="34" s="1"/>
  <c r="Q132" i="12"/>
  <c r="S132" i="12" s="1"/>
  <c r="I80" i="34" s="1"/>
  <c r="J132" i="12"/>
  <c r="L132" i="12" s="1"/>
  <c r="Z131" i="12"/>
  <c r="L44" i="41" s="1"/>
  <c r="X131" i="12"/>
  <c r="Y131" i="12" s="1"/>
  <c r="K44" i="41" s="1"/>
  <c r="Q131" i="12"/>
  <c r="L131" i="12"/>
  <c r="F44" i="41" s="1"/>
  <c r="K131" i="12"/>
  <c r="E44" i="41" s="1"/>
  <c r="J131" i="12"/>
  <c r="Z130" i="12"/>
  <c r="Y130" i="12"/>
  <c r="K29" i="32" s="1"/>
  <c r="X130" i="12"/>
  <c r="Q130" i="12"/>
  <c r="K130" i="12"/>
  <c r="E29" i="32" s="1"/>
  <c r="J130" i="12"/>
  <c r="L130" i="12" s="1"/>
  <c r="X129" i="12"/>
  <c r="Y129" i="12" s="1"/>
  <c r="K79" i="31" s="1"/>
  <c r="Q129" i="12"/>
  <c r="R129" i="12" s="1"/>
  <c r="H79" i="31" s="1"/>
  <c r="K129" i="12"/>
  <c r="E79" i="31" s="1"/>
  <c r="J129" i="12"/>
  <c r="L129" i="12" s="1"/>
  <c r="Z128" i="12"/>
  <c r="Y128" i="12"/>
  <c r="K79" i="40" s="1"/>
  <c r="X128" i="12"/>
  <c r="Q128" i="12"/>
  <c r="J128" i="12"/>
  <c r="L128" i="12" s="1"/>
  <c r="Z127" i="12"/>
  <c r="Y127" i="12"/>
  <c r="K79" i="30" s="1"/>
  <c r="X127" i="12"/>
  <c r="S127" i="12"/>
  <c r="Q127" i="12"/>
  <c r="R127" i="12" s="1"/>
  <c r="H79" i="30" s="1"/>
  <c r="K127" i="12"/>
  <c r="E79" i="30" s="1"/>
  <c r="J127" i="12"/>
  <c r="L127" i="12" s="1"/>
  <c r="F79" i="30" s="1"/>
  <c r="Y126" i="12"/>
  <c r="K79" i="25" s="1"/>
  <c r="X126" i="12"/>
  <c r="Z126" i="12" s="1"/>
  <c r="Q126" i="12"/>
  <c r="R126" i="12" s="1"/>
  <c r="H79" i="25" s="1"/>
  <c r="J126" i="12"/>
  <c r="AA125" i="12"/>
  <c r="M79" i="33" s="1"/>
  <c r="Z125" i="12"/>
  <c r="L79" i="33" s="1"/>
  <c r="Y125" i="12"/>
  <c r="K79" i="33" s="1"/>
  <c r="X125" i="12"/>
  <c r="S125" i="12"/>
  <c r="R125" i="12"/>
  <c r="H79" i="33" s="1"/>
  <c r="Q125" i="12"/>
  <c r="L125" i="12"/>
  <c r="F79" i="33" s="1"/>
  <c r="J125" i="12"/>
  <c r="K125" i="12" s="1"/>
  <c r="E79" i="33" s="1"/>
  <c r="Y124" i="12"/>
  <c r="K79" i="21" s="1"/>
  <c r="X124" i="12"/>
  <c r="Z124" i="12" s="1"/>
  <c r="Q124" i="12"/>
  <c r="J124" i="12"/>
  <c r="K124" i="12" s="1"/>
  <c r="E79" i="21" s="1"/>
  <c r="Y123" i="12"/>
  <c r="X123" i="12"/>
  <c r="Z123" i="12" s="1"/>
  <c r="S123" i="12"/>
  <c r="R123" i="12"/>
  <c r="H79" i="34" s="1"/>
  <c r="Q123" i="12"/>
  <c r="J123" i="12"/>
  <c r="Z122" i="12"/>
  <c r="Y122" i="12"/>
  <c r="K43" i="41" s="1"/>
  <c r="X122" i="12"/>
  <c r="S122" i="12"/>
  <c r="R122" i="12"/>
  <c r="H43" i="41" s="1"/>
  <c r="Q122" i="12"/>
  <c r="L122" i="12"/>
  <c r="J122" i="12"/>
  <c r="K122" i="12" s="1"/>
  <c r="E43" i="41" s="1"/>
  <c r="AA121" i="12"/>
  <c r="M25" i="35" s="1"/>
  <c r="Y121" i="12"/>
  <c r="K25" i="35" s="1"/>
  <c r="X121" i="12"/>
  <c r="Z121" i="12" s="1"/>
  <c r="L25" i="35" s="1"/>
  <c r="Q121" i="12"/>
  <c r="S121" i="12" s="1"/>
  <c r="L121" i="12"/>
  <c r="F25" i="35" s="1"/>
  <c r="J121" i="12"/>
  <c r="K121" i="12" s="1"/>
  <c r="E25" i="35" s="1"/>
  <c r="X120" i="12"/>
  <c r="S120" i="12"/>
  <c r="R120" i="12"/>
  <c r="H78" i="31" s="1"/>
  <c r="Q120" i="12"/>
  <c r="L120" i="12"/>
  <c r="K120" i="12"/>
  <c r="E78" i="31" s="1"/>
  <c r="J120" i="12"/>
  <c r="Y119" i="12"/>
  <c r="K78" i="40" s="1"/>
  <c r="X119" i="12"/>
  <c r="Z119" i="12" s="1"/>
  <c r="L78" i="40" s="1"/>
  <c r="R119" i="12"/>
  <c r="H78" i="40" s="1"/>
  <c r="Q119" i="12"/>
  <c r="S119" i="12" s="1"/>
  <c r="J119" i="12"/>
  <c r="L119" i="12" s="1"/>
  <c r="X118" i="12"/>
  <c r="Q118" i="12"/>
  <c r="S118" i="12" s="1"/>
  <c r="L118" i="12"/>
  <c r="K118" i="12"/>
  <c r="E78" i="30" s="1"/>
  <c r="J118" i="12"/>
  <c r="X117" i="12"/>
  <c r="S117" i="12"/>
  <c r="Q117" i="12"/>
  <c r="R117" i="12" s="1"/>
  <c r="H78" i="25" s="1"/>
  <c r="L117" i="12"/>
  <c r="K117" i="12"/>
  <c r="E78" i="25" s="1"/>
  <c r="J117" i="12"/>
  <c r="Z116" i="12"/>
  <c r="X116" i="12"/>
  <c r="Y116" i="12" s="1"/>
  <c r="K78" i="33" s="1"/>
  <c r="R116" i="12"/>
  <c r="H78" i="33" s="1"/>
  <c r="Q116" i="12"/>
  <c r="S116" i="12" s="1"/>
  <c r="J116" i="12"/>
  <c r="L116" i="12" s="1"/>
  <c r="X115" i="12"/>
  <c r="Q115" i="12"/>
  <c r="L115" i="12"/>
  <c r="K115" i="12"/>
  <c r="E78" i="21" s="1"/>
  <c r="J115" i="12"/>
  <c r="Z114" i="12"/>
  <c r="Y114" i="12"/>
  <c r="K78" i="34" s="1"/>
  <c r="X114" i="12"/>
  <c r="Q114" i="12"/>
  <c r="S114" i="12" s="1"/>
  <c r="K114" i="12"/>
  <c r="E78" i="34" s="1"/>
  <c r="J114" i="12"/>
  <c r="L114" i="12" s="1"/>
  <c r="Y113" i="12"/>
  <c r="K42" i="41" s="1"/>
  <c r="X113" i="12"/>
  <c r="Z113" i="12" s="1"/>
  <c r="Q113" i="12"/>
  <c r="K113" i="12"/>
  <c r="E42" i="41" s="1"/>
  <c r="J113" i="12"/>
  <c r="L113" i="12" s="1"/>
  <c r="Z112" i="12"/>
  <c r="Y112" i="12"/>
  <c r="K35" i="23" s="1"/>
  <c r="X112" i="12"/>
  <c r="Q112" i="12"/>
  <c r="J112" i="12"/>
  <c r="L112" i="12" s="1"/>
  <c r="Z111" i="12"/>
  <c r="Y111" i="12"/>
  <c r="K77" i="31" s="1"/>
  <c r="X111" i="12"/>
  <c r="Q111" i="12"/>
  <c r="M111" i="12"/>
  <c r="G77" i="31" s="1"/>
  <c r="K111" i="12"/>
  <c r="E77" i="31" s="1"/>
  <c r="J111" i="12"/>
  <c r="L111" i="12" s="1"/>
  <c r="F77" i="31" s="1"/>
  <c r="X110" i="12"/>
  <c r="Q110" i="12"/>
  <c r="J110" i="12"/>
  <c r="Z109" i="12"/>
  <c r="L77" i="30" s="1"/>
  <c r="Y109" i="12"/>
  <c r="K77" i="30" s="1"/>
  <c r="X109" i="12"/>
  <c r="S109" i="12"/>
  <c r="R109" i="12"/>
  <c r="H77" i="30" s="1"/>
  <c r="Q109" i="12"/>
  <c r="M109" i="12"/>
  <c r="G77" i="30" s="1"/>
  <c r="L109" i="12"/>
  <c r="F77" i="30" s="1"/>
  <c r="K109" i="12"/>
  <c r="E77" i="30" s="1"/>
  <c r="J109" i="12"/>
  <c r="Y108" i="12"/>
  <c r="K77" i="25" s="1"/>
  <c r="X108" i="12"/>
  <c r="Z108" i="12" s="1"/>
  <c r="R108" i="12"/>
  <c r="H77" i="25" s="1"/>
  <c r="Q108" i="12"/>
  <c r="S108" i="12" s="1"/>
  <c r="L108" i="12"/>
  <c r="J108" i="12"/>
  <c r="K108" i="12" s="1"/>
  <c r="E77" i="25" s="1"/>
  <c r="X107" i="12"/>
  <c r="S107" i="12"/>
  <c r="R107" i="12"/>
  <c r="H77" i="33" s="1"/>
  <c r="Q107" i="12"/>
  <c r="J107" i="12"/>
  <c r="Z106" i="12"/>
  <c r="X106" i="12"/>
  <c r="Y106" i="12" s="1"/>
  <c r="K77" i="21" s="1"/>
  <c r="S106" i="12"/>
  <c r="R106" i="12"/>
  <c r="H77" i="21" s="1"/>
  <c r="Q106" i="12"/>
  <c r="K106" i="12"/>
  <c r="E77" i="21" s="1"/>
  <c r="J106" i="12"/>
  <c r="L106" i="12" s="1"/>
  <c r="Y105" i="12"/>
  <c r="X105" i="12"/>
  <c r="Z105" i="12" s="1"/>
  <c r="L77" i="34" s="1"/>
  <c r="Q105" i="12"/>
  <c r="J105" i="12"/>
  <c r="K105" i="12" s="1"/>
  <c r="E77" i="34" s="1"/>
  <c r="X104" i="12"/>
  <c r="T104" i="12"/>
  <c r="J40" i="22" s="1"/>
  <c r="S104" i="12"/>
  <c r="I40" i="22" s="1"/>
  <c r="R104" i="12"/>
  <c r="H40" i="22" s="1"/>
  <c r="Q104" i="12"/>
  <c r="L104" i="12"/>
  <c r="K104" i="12"/>
  <c r="E40" i="22" s="1"/>
  <c r="J104" i="12"/>
  <c r="Z103" i="12"/>
  <c r="X103" i="12"/>
  <c r="Y103" i="12" s="1"/>
  <c r="K28" i="32" s="1"/>
  <c r="R103" i="12"/>
  <c r="H28" i="32" s="1"/>
  <c r="Q103" i="12"/>
  <c r="S103" i="12" s="1"/>
  <c r="L103" i="12"/>
  <c r="K103" i="12"/>
  <c r="E28" i="32" s="1"/>
  <c r="J103" i="12"/>
  <c r="Z102" i="12"/>
  <c r="X102" i="12"/>
  <c r="Y102" i="12" s="1"/>
  <c r="K76" i="31" s="1"/>
  <c r="Q102" i="12"/>
  <c r="L102" i="12"/>
  <c r="K102" i="12"/>
  <c r="E76" i="31" s="1"/>
  <c r="J102" i="12"/>
  <c r="X101" i="12"/>
  <c r="Q101" i="12"/>
  <c r="L101" i="12"/>
  <c r="K101" i="12"/>
  <c r="E76" i="40" s="1"/>
  <c r="J101" i="12"/>
  <c r="Y100" i="12"/>
  <c r="K76" i="30" s="1"/>
  <c r="X100" i="12"/>
  <c r="Z100" i="12" s="1"/>
  <c r="R100" i="12"/>
  <c r="H76" i="30" s="1"/>
  <c r="Q100" i="12"/>
  <c r="S100" i="12" s="1"/>
  <c r="J100" i="12"/>
  <c r="L100" i="12" s="1"/>
  <c r="Z99" i="12"/>
  <c r="X99" i="12"/>
  <c r="Y99" i="12" s="1"/>
  <c r="K76" i="25" s="1"/>
  <c r="Q99" i="12"/>
  <c r="M99" i="12"/>
  <c r="G76" i="25" s="1"/>
  <c r="L99" i="12"/>
  <c r="F76" i="25" s="1"/>
  <c r="K99" i="12"/>
  <c r="E76" i="25" s="1"/>
  <c r="J99" i="12"/>
  <c r="Z98" i="12"/>
  <c r="Y98" i="12"/>
  <c r="K76" i="33" s="1"/>
  <c r="X98" i="12"/>
  <c r="S98" i="12"/>
  <c r="R98" i="12"/>
  <c r="H76" i="33" s="1"/>
  <c r="Q98" i="12"/>
  <c r="K98" i="12"/>
  <c r="E76" i="33" s="1"/>
  <c r="J98" i="12"/>
  <c r="L98" i="12" s="1"/>
  <c r="Z97" i="12"/>
  <c r="X97" i="12"/>
  <c r="Y97" i="12" s="1"/>
  <c r="K76" i="21" s="1"/>
  <c r="Q97" i="12"/>
  <c r="R97" i="12" s="1"/>
  <c r="H76" i="21" s="1"/>
  <c r="K97" i="12"/>
  <c r="E76" i="21" s="1"/>
  <c r="J97" i="12"/>
  <c r="L97" i="12" s="1"/>
  <c r="Z96" i="12"/>
  <c r="Y96" i="12"/>
  <c r="X96" i="12"/>
  <c r="Q96" i="12"/>
  <c r="K96" i="12"/>
  <c r="E76" i="34" s="1"/>
  <c r="J96" i="12"/>
  <c r="L96" i="12" s="1"/>
  <c r="Z95" i="12"/>
  <c r="Y95" i="12"/>
  <c r="K39" i="22" s="1"/>
  <c r="X95" i="12"/>
  <c r="Q95" i="12"/>
  <c r="S95" i="12" s="1"/>
  <c r="M95" i="12"/>
  <c r="G39" i="22" s="1"/>
  <c r="K95" i="12"/>
  <c r="E39" i="22" s="1"/>
  <c r="J95" i="12"/>
  <c r="L95" i="12" s="1"/>
  <c r="F39" i="22" s="1"/>
  <c r="Y94" i="12"/>
  <c r="K24" i="35" s="1"/>
  <c r="X94" i="12"/>
  <c r="Z94" i="12" s="1"/>
  <c r="Q94" i="12"/>
  <c r="R94" i="12" s="1"/>
  <c r="H24" i="35" s="1"/>
  <c r="J94" i="12"/>
  <c r="AA93" i="12"/>
  <c r="M75" i="31" s="1"/>
  <c r="Z93" i="12"/>
  <c r="L75" i="31" s="1"/>
  <c r="Y93" i="12"/>
  <c r="K75" i="31" s="1"/>
  <c r="X93" i="12"/>
  <c r="S93" i="12"/>
  <c r="R93" i="12"/>
  <c r="H75" i="31" s="1"/>
  <c r="Q93" i="12"/>
  <c r="J93" i="12"/>
  <c r="K93" i="12" s="1"/>
  <c r="E75" i="31" s="1"/>
  <c r="X92" i="12"/>
  <c r="Z92" i="12" s="1"/>
  <c r="S92" i="12"/>
  <c r="R92" i="12"/>
  <c r="H75" i="40" s="1"/>
  <c r="Q92" i="12"/>
  <c r="L92" i="12"/>
  <c r="J92" i="12"/>
  <c r="K92" i="12" s="1"/>
  <c r="E75" i="40" s="1"/>
  <c r="AA91" i="12"/>
  <c r="M75" i="30" s="1"/>
  <c r="X91" i="12"/>
  <c r="Z91" i="12" s="1"/>
  <c r="L75" i="30" s="1"/>
  <c r="S91" i="12"/>
  <c r="R91" i="12"/>
  <c r="H75" i="30" s="1"/>
  <c r="Q91" i="12"/>
  <c r="J91" i="12"/>
  <c r="X90" i="12"/>
  <c r="S90" i="12"/>
  <c r="R90" i="12"/>
  <c r="H75" i="25" s="1"/>
  <c r="Q90" i="12"/>
  <c r="K90" i="12"/>
  <c r="E75" i="25" s="1"/>
  <c r="J90" i="12"/>
  <c r="L90" i="12" s="1"/>
  <c r="X89" i="12"/>
  <c r="Z89" i="12" s="1"/>
  <c r="Q89" i="12"/>
  <c r="S89" i="12" s="1"/>
  <c r="L89" i="12"/>
  <c r="J89" i="12"/>
  <c r="K89" i="12" s="1"/>
  <c r="E75" i="33" s="1"/>
  <c r="X88" i="12"/>
  <c r="T88" i="12"/>
  <c r="J75" i="21" s="1"/>
  <c r="S88" i="12"/>
  <c r="I75" i="21" s="1"/>
  <c r="R88" i="12"/>
  <c r="H75" i="21" s="1"/>
  <c r="Q88" i="12"/>
  <c r="L88" i="12"/>
  <c r="K88" i="12"/>
  <c r="E75" i="21" s="1"/>
  <c r="J88" i="12"/>
  <c r="Z87" i="12"/>
  <c r="L75" i="34" s="1"/>
  <c r="X87" i="12"/>
  <c r="Y87" i="12" s="1"/>
  <c r="Q87" i="12"/>
  <c r="J87" i="12"/>
  <c r="Z86" i="12"/>
  <c r="X86" i="12"/>
  <c r="Y86" i="12" s="1"/>
  <c r="K38" i="22" s="1"/>
  <c r="Q86" i="12"/>
  <c r="L86" i="12"/>
  <c r="K86" i="12"/>
  <c r="E38" i="22" s="1"/>
  <c r="J86" i="12"/>
  <c r="Z85" i="12"/>
  <c r="L23" i="35" s="1"/>
  <c r="X85" i="12"/>
  <c r="Y85" i="12" s="1"/>
  <c r="K23" i="35" s="1"/>
  <c r="R85" i="12"/>
  <c r="H23" i="35" s="1"/>
  <c r="Q85" i="12"/>
  <c r="S85" i="12" s="1"/>
  <c r="L85" i="12"/>
  <c r="K85" i="12"/>
  <c r="E23" i="35" s="1"/>
  <c r="J85" i="12"/>
  <c r="Z84" i="12"/>
  <c r="Y84" i="12"/>
  <c r="K74" i="31" s="1"/>
  <c r="X84" i="12"/>
  <c r="T84" i="12"/>
  <c r="J74" i="31" s="1"/>
  <c r="Q84" i="12"/>
  <c r="S84" i="12" s="1"/>
  <c r="I74" i="31" s="1"/>
  <c r="J84" i="12"/>
  <c r="L84" i="12" s="1"/>
  <c r="Z83" i="12"/>
  <c r="L74" i="40" s="1"/>
  <c r="X83" i="12"/>
  <c r="Y83" i="12" s="1"/>
  <c r="K74" i="40" s="1"/>
  <c r="S83" i="12"/>
  <c r="Q83" i="12"/>
  <c r="R83" i="12" s="1"/>
  <c r="H74" i="40" s="1"/>
  <c r="L83" i="12"/>
  <c r="K83" i="12"/>
  <c r="E74" i="40" s="1"/>
  <c r="J83" i="12"/>
  <c r="Z82" i="12"/>
  <c r="Y82" i="12"/>
  <c r="K74" i="30" s="1"/>
  <c r="X82" i="12"/>
  <c r="R82" i="12"/>
  <c r="H74" i="30" s="1"/>
  <c r="Q82" i="12"/>
  <c r="S82" i="12" s="1"/>
  <c r="K82" i="12"/>
  <c r="E74" i="30" s="1"/>
  <c r="J82" i="12"/>
  <c r="L82" i="12" s="1"/>
  <c r="Y81" i="12"/>
  <c r="K74" i="25" s="1"/>
  <c r="X81" i="12"/>
  <c r="Z81" i="12" s="1"/>
  <c r="Q81" i="12"/>
  <c r="M81" i="12"/>
  <c r="G74" i="25" s="1"/>
  <c r="K81" i="12"/>
  <c r="E74" i="25" s="1"/>
  <c r="J81" i="12"/>
  <c r="L81" i="12" s="1"/>
  <c r="F74" i="25" s="1"/>
  <c r="Z80" i="12"/>
  <c r="Y80" i="12"/>
  <c r="K74" i="33" s="1"/>
  <c r="X80" i="12"/>
  <c r="Q80" i="12"/>
  <c r="R80" i="12" s="1"/>
  <c r="H74" i="33" s="1"/>
  <c r="L80" i="12"/>
  <c r="K80" i="12"/>
  <c r="E74" i="33" s="1"/>
  <c r="J80" i="12"/>
  <c r="Z79" i="12"/>
  <c r="Y79" i="12"/>
  <c r="K74" i="21" s="1"/>
  <c r="X79" i="12"/>
  <c r="Q79" i="12"/>
  <c r="S79" i="12" s="1"/>
  <c r="J79" i="12"/>
  <c r="X78" i="12"/>
  <c r="Z78" i="12" s="1"/>
  <c r="Q78" i="12"/>
  <c r="R78" i="12" s="1"/>
  <c r="H74" i="34" s="1"/>
  <c r="L78" i="12"/>
  <c r="J78" i="12"/>
  <c r="K78" i="12" s="1"/>
  <c r="E74" i="34" s="1"/>
  <c r="AA77" i="12"/>
  <c r="M37" i="22" s="1"/>
  <c r="Z77" i="12"/>
  <c r="L37" i="22" s="1"/>
  <c r="Y77" i="12"/>
  <c r="K37" i="22" s="1"/>
  <c r="X77" i="12"/>
  <c r="S77" i="12"/>
  <c r="R77" i="12"/>
  <c r="H37" i="22" s="1"/>
  <c r="Q77" i="12"/>
  <c r="L77" i="12"/>
  <c r="J77" i="12"/>
  <c r="K77" i="12" s="1"/>
  <c r="E37" i="22" s="1"/>
  <c r="X76" i="12"/>
  <c r="Z76" i="12" s="1"/>
  <c r="S76" i="12"/>
  <c r="R76" i="12"/>
  <c r="H34" i="23" s="1"/>
  <c r="Q76" i="12"/>
  <c r="L76" i="12"/>
  <c r="J76" i="12"/>
  <c r="K76" i="12" s="1"/>
  <c r="E34" i="23" s="1"/>
  <c r="Y75" i="12"/>
  <c r="K73" i="31" s="1"/>
  <c r="X75" i="12"/>
  <c r="Z75" i="12" s="1"/>
  <c r="S75" i="12"/>
  <c r="R75" i="12"/>
  <c r="H73" i="31" s="1"/>
  <c r="Q75" i="12"/>
  <c r="J75" i="12"/>
  <c r="K75" i="12" s="1"/>
  <c r="E73" i="31" s="1"/>
  <c r="Z74" i="12"/>
  <c r="Y74" i="12"/>
  <c r="K73" i="40" s="1"/>
  <c r="X74" i="12"/>
  <c r="S74" i="12"/>
  <c r="R74" i="12"/>
  <c r="H73" i="40" s="1"/>
  <c r="Q74" i="12"/>
  <c r="J74" i="12"/>
  <c r="AA73" i="12"/>
  <c r="M73" i="30" s="1"/>
  <c r="Y73" i="12"/>
  <c r="K73" i="30" s="1"/>
  <c r="X73" i="12"/>
  <c r="Z73" i="12" s="1"/>
  <c r="L73" i="30" s="1"/>
  <c r="Q73" i="12"/>
  <c r="J73" i="12"/>
  <c r="X72" i="12"/>
  <c r="Y72" i="12" s="1"/>
  <c r="K73" i="25" s="1"/>
  <c r="T72" i="12"/>
  <c r="J73" i="25" s="1"/>
  <c r="S72" i="12"/>
  <c r="I73" i="25" s="1"/>
  <c r="R72" i="12"/>
  <c r="H73" i="25" s="1"/>
  <c r="Q72" i="12"/>
  <c r="L72" i="12"/>
  <c r="K72" i="12"/>
  <c r="E73" i="25" s="1"/>
  <c r="J72" i="12"/>
  <c r="X71" i="12"/>
  <c r="Y71" i="12" s="1"/>
  <c r="K73" i="33" s="1"/>
  <c r="Q71" i="12"/>
  <c r="S71" i="12" s="1"/>
  <c r="J71" i="12"/>
  <c r="L71" i="12" s="1"/>
  <c r="Z70" i="12"/>
  <c r="X70" i="12"/>
  <c r="Y70" i="12" s="1"/>
  <c r="K73" i="21" s="1"/>
  <c r="T70" i="12"/>
  <c r="J73" i="21" s="1"/>
  <c r="Q70" i="12"/>
  <c r="S70" i="12" s="1"/>
  <c r="I73" i="21" s="1"/>
  <c r="L70" i="12"/>
  <c r="K70" i="12"/>
  <c r="E73" i="21" s="1"/>
  <c r="J70" i="12"/>
  <c r="X69" i="12"/>
  <c r="Q69" i="12"/>
  <c r="L69" i="12"/>
  <c r="K69" i="12"/>
  <c r="E73" i="34" s="1"/>
  <c r="J69" i="12"/>
  <c r="Y68" i="12"/>
  <c r="K36" i="22" s="1"/>
  <c r="X68" i="12"/>
  <c r="Z68" i="12" s="1"/>
  <c r="R68" i="12"/>
  <c r="H36" i="22" s="1"/>
  <c r="Q68" i="12"/>
  <c r="S68" i="12" s="1"/>
  <c r="J68" i="12"/>
  <c r="L68" i="12" s="1"/>
  <c r="Z67" i="12"/>
  <c r="X67" i="12"/>
  <c r="Y67" i="12" s="1"/>
  <c r="K27" i="32" s="1"/>
  <c r="Q67" i="12"/>
  <c r="L67" i="12"/>
  <c r="F27" i="32" s="1"/>
  <c r="K67" i="12"/>
  <c r="E27" i="32" s="1"/>
  <c r="J67" i="12"/>
  <c r="Z66" i="12"/>
  <c r="Y66" i="12"/>
  <c r="K72" i="31" s="1"/>
  <c r="X66" i="12"/>
  <c r="T66" i="12"/>
  <c r="J72" i="31" s="1"/>
  <c r="S66" i="12"/>
  <c r="I72" i="31" s="1"/>
  <c r="R66" i="12"/>
  <c r="H72" i="31" s="1"/>
  <c r="Q66" i="12"/>
  <c r="J66" i="12"/>
  <c r="X65" i="12"/>
  <c r="S65" i="12"/>
  <c r="Q65" i="12"/>
  <c r="R65" i="12" s="1"/>
  <c r="H72" i="40" s="1"/>
  <c r="J65" i="12"/>
  <c r="Z64" i="12"/>
  <c r="Y64" i="12"/>
  <c r="K72" i="30" s="1"/>
  <c r="X64" i="12"/>
  <c r="S64" i="12"/>
  <c r="I72" i="30" s="1"/>
  <c r="Q64" i="12"/>
  <c r="R64" i="12" s="1"/>
  <c r="H72" i="30" s="1"/>
  <c r="K64" i="12"/>
  <c r="E72" i="30" s="1"/>
  <c r="J64" i="12"/>
  <c r="L64" i="12" s="1"/>
  <c r="Z63" i="12"/>
  <c r="Y63" i="12"/>
  <c r="K72" i="25" s="1"/>
  <c r="X63" i="12"/>
  <c r="S63" i="12"/>
  <c r="R63" i="12"/>
  <c r="H72" i="25" s="1"/>
  <c r="Q63" i="12"/>
  <c r="M63" i="12"/>
  <c r="G72" i="25" s="1"/>
  <c r="J63" i="12"/>
  <c r="L63" i="12" s="1"/>
  <c r="F72" i="25" s="1"/>
  <c r="Y62" i="12"/>
  <c r="K72" i="33" s="1"/>
  <c r="X62" i="12"/>
  <c r="Z62" i="12" s="1"/>
  <c r="S62" i="12"/>
  <c r="I72" i="33" s="1"/>
  <c r="Q62" i="12"/>
  <c r="R62" i="12" s="1"/>
  <c r="H72" i="33" s="1"/>
  <c r="L62" i="12"/>
  <c r="J62" i="12"/>
  <c r="K62" i="12" s="1"/>
  <c r="E72" i="33" s="1"/>
  <c r="Z61" i="12"/>
  <c r="Y61" i="12"/>
  <c r="K72" i="21" s="1"/>
  <c r="X61" i="12"/>
  <c r="S61" i="12"/>
  <c r="R61" i="12"/>
  <c r="H72" i="21" s="1"/>
  <c r="Q61" i="12"/>
  <c r="J61" i="12"/>
  <c r="L61" i="12" s="1"/>
  <c r="X60" i="12"/>
  <c r="Z60" i="12" s="1"/>
  <c r="R60" i="12"/>
  <c r="H72" i="34" s="1"/>
  <c r="Q60" i="12"/>
  <c r="S60" i="12" s="1"/>
  <c r="J60" i="12"/>
  <c r="X59" i="12"/>
  <c r="Z59" i="12" s="1"/>
  <c r="L41" i="41" s="1"/>
  <c r="S59" i="12"/>
  <c r="R59" i="12"/>
  <c r="H41" i="41" s="1"/>
  <c r="Q59" i="12"/>
  <c r="J59" i="12"/>
  <c r="K59" i="12" s="1"/>
  <c r="E41" i="41" s="1"/>
  <c r="Z58" i="12"/>
  <c r="Y58" i="12"/>
  <c r="K26" i="32" s="1"/>
  <c r="X58" i="12"/>
  <c r="S58" i="12"/>
  <c r="R58" i="12"/>
  <c r="H26" i="32" s="1"/>
  <c r="Q58" i="12"/>
  <c r="J58" i="12"/>
  <c r="L58" i="12" s="1"/>
  <c r="X57" i="12"/>
  <c r="Q57" i="12"/>
  <c r="S57" i="12" s="1"/>
  <c r="M57" i="12"/>
  <c r="G71" i="31" s="1"/>
  <c r="L57" i="12"/>
  <c r="F71" i="31" s="1"/>
  <c r="J57" i="12"/>
  <c r="K57" i="12" s="1"/>
  <c r="E71" i="31" s="1"/>
  <c r="Z56" i="12"/>
  <c r="X56" i="12"/>
  <c r="Y56" i="12" s="1"/>
  <c r="K71" i="40" s="1"/>
  <c r="T56" i="12"/>
  <c r="J71" i="40" s="1"/>
  <c r="S56" i="12"/>
  <c r="I71" i="40" s="1"/>
  <c r="R56" i="12"/>
  <c r="H71" i="40" s="1"/>
  <c r="Q56" i="12"/>
  <c r="L56" i="12"/>
  <c r="K56" i="12"/>
  <c r="E71" i="40" s="1"/>
  <c r="J56" i="12"/>
  <c r="Z55" i="12"/>
  <c r="X55" i="12"/>
  <c r="Y55" i="12" s="1"/>
  <c r="K71" i="30" s="1"/>
  <c r="R55" i="12"/>
  <c r="H71" i="30" s="1"/>
  <c r="Q55" i="12"/>
  <c r="S55" i="12" s="1"/>
  <c r="L55" i="12"/>
  <c r="K55" i="12"/>
  <c r="E71" i="30" s="1"/>
  <c r="J55" i="12"/>
  <c r="Z54" i="12"/>
  <c r="X54" i="12"/>
  <c r="Y54" i="12" s="1"/>
  <c r="K71" i="25" s="1"/>
  <c r="R54" i="12"/>
  <c r="H71" i="25" s="1"/>
  <c r="Q54" i="12"/>
  <c r="S54" i="12" s="1"/>
  <c r="L54" i="12"/>
  <c r="K54" i="12"/>
  <c r="E71" i="25" s="1"/>
  <c r="J54" i="12"/>
  <c r="X53" i="12"/>
  <c r="Y53" i="12" s="1"/>
  <c r="K71" i="33" s="1"/>
  <c r="R53" i="12"/>
  <c r="H71" i="33" s="1"/>
  <c r="Q53" i="12"/>
  <c r="S53" i="12" s="1"/>
  <c r="L53" i="12"/>
  <c r="K53" i="12"/>
  <c r="E71" i="33" s="1"/>
  <c r="J53" i="12"/>
  <c r="X52" i="12"/>
  <c r="Q52" i="12"/>
  <c r="S52" i="12" s="1"/>
  <c r="I71" i="21" s="1"/>
  <c r="J52" i="12"/>
  <c r="X51" i="12"/>
  <c r="S51" i="12"/>
  <c r="Q51" i="12"/>
  <c r="R51" i="12" s="1"/>
  <c r="H71" i="34" s="1"/>
  <c r="M51" i="12"/>
  <c r="G71" i="34" s="1"/>
  <c r="L51" i="12"/>
  <c r="F71" i="34" s="1"/>
  <c r="K51" i="12"/>
  <c r="E71" i="34" s="1"/>
  <c r="J51" i="12"/>
  <c r="Z50" i="12"/>
  <c r="Y50" i="12"/>
  <c r="K40" i="41" s="1"/>
  <c r="X50" i="12"/>
  <c r="Q50" i="12"/>
  <c r="R50" i="12" s="1"/>
  <c r="H40" i="41" s="1"/>
  <c r="J50" i="12"/>
  <c r="L50" i="12" s="1"/>
  <c r="Z49" i="12"/>
  <c r="Y49" i="12"/>
  <c r="K25" i="32" s="1"/>
  <c r="X49" i="12"/>
  <c r="S49" i="12"/>
  <c r="Q49" i="12"/>
  <c r="R49" i="12" s="1"/>
  <c r="H25" i="32" s="1"/>
  <c r="M49" i="12"/>
  <c r="G25" i="32" s="1"/>
  <c r="J49" i="12"/>
  <c r="L49" i="12" s="1"/>
  <c r="F25" i="32" s="1"/>
  <c r="Z48" i="12"/>
  <c r="Y48" i="12"/>
  <c r="K70" i="31" s="1"/>
  <c r="X48" i="12"/>
  <c r="Q48" i="12"/>
  <c r="J48" i="12"/>
  <c r="Z47" i="12"/>
  <c r="Y47" i="12"/>
  <c r="K70" i="40" s="1"/>
  <c r="X47" i="12"/>
  <c r="R47" i="12"/>
  <c r="H70" i="40" s="1"/>
  <c r="Q47" i="12"/>
  <c r="S47" i="12" s="1"/>
  <c r="J47" i="12"/>
  <c r="L47" i="12" s="1"/>
  <c r="X46" i="12"/>
  <c r="Z46" i="12" s="1"/>
  <c r="S46" i="12"/>
  <c r="Q46" i="12"/>
  <c r="R46" i="12" s="1"/>
  <c r="H70" i="30" s="1"/>
  <c r="J46" i="12"/>
  <c r="AA45" i="12"/>
  <c r="M70" i="25" s="1"/>
  <c r="Z45" i="12"/>
  <c r="L70" i="25" s="1"/>
  <c r="Y45" i="12"/>
  <c r="K70" i="25" s="1"/>
  <c r="X45" i="12"/>
  <c r="S45" i="12"/>
  <c r="R45" i="12"/>
  <c r="H70" i="25" s="1"/>
  <c r="Q45" i="12"/>
  <c r="J45" i="12"/>
  <c r="L45" i="12" s="1"/>
  <c r="X44" i="12"/>
  <c r="Q44" i="12"/>
  <c r="J44" i="12"/>
  <c r="K44" i="12" s="1"/>
  <c r="E70" i="33" s="1"/>
  <c r="X43" i="12"/>
  <c r="S43" i="12"/>
  <c r="R43" i="12"/>
  <c r="H70" i="21" s="1"/>
  <c r="Q43" i="12"/>
  <c r="J43" i="12"/>
  <c r="K43" i="12" s="1"/>
  <c r="E70" i="21" s="1"/>
  <c r="Y42" i="12"/>
  <c r="X42" i="12"/>
  <c r="Z42" i="12" s="1"/>
  <c r="S42" i="12"/>
  <c r="R42" i="12"/>
  <c r="H70" i="34" s="1"/>
  <c r="Q42" i="12"/>
  <c r="L42" i="12"/>
  <c r="K42" i="12"/>
  <c r="E70" i="34" s="1"/>
  <c r="J42" i="12"/>
  <c r="AA41" i="12"/>
  <c r="M39" i="41" s="1"/>
  <c r="X41" i="12"/>
  <c r="Z41" i="12" s="1"/>
  <c r="L39" i="41" s="1"/>
  <c r="Q41" i="12"/>
  <c r="S41" i="12" s="1"/>
  <c r="L41" i="12"/>
  <c r="F39" i="41" s="1"/>
  <c r="J41" i="12"/>
  <c r="K41" i="12" s="1"/>
  <c r="E39" i="41" s="1"/>
  <c r="Z40" i="12"/>
  <c r="X40" i="12"/>
  <c r="Y40" i="12" s="1"/>
  <c r="S40" i="12"/>
  <c r="R40" i="12"/>
  <c r="H24" i="32" s="1"/>
  <c r="Q40" i="12"/>
  <c r="L40" i="12"/>
  <c r="K40" i="12"/>
  <c r="E24" i="32" s="1"/>
  <c r="J40" i="12"/>
  <c r="X39" i="12"/>
  <c r="Z39" i="12" s="1"/>
  <c r="R39" i="12"/>
  <c r="H69" i="31" s="1"/>
  <c r="Q39" i="12"/>
  <c r="S39" i="12" s="1"/>
  <c r="K39" i="12"/>
  <c r="E69" i="31" s="1"/>
  <c r="J39" i="12"/>
  <c r="L39" i="12" s="1"/>
  <c r="X38" i="12"/>
  <c r="Q38" i="12"/>
  <c r="S38" i="12" s="1"/>
  <c r="I69" i="40" s="1"/>
  <c r="L38" i="12"/>
  <c r="K38" i="12"/>
  <c r="E69" i="40" s="1"/>
  <c r="J38" i="12"/>
  <c r="X37" i="12"/>
  <c r="Y37" i="12" s="1"/>
  <c r="K69" i="30" s="1"/>
  <c r="S37" i="12"/>
  <c r="R37" i="12"/>
  <c r="H69" i="30" s="1"/>
  <c r="Q37" i="12"/>
  <c r="L37" i="12"/>
  <c r="K37" i="12"/>
  <c r="E69" i="30" s="1"/>
  <c r="J37" i="12"/>
  <c r="X36" i="12"/>
  <c r="Z36" i="12" s="1"/>
  <c r="Q36" i="12"/>
  <c r="J36" i="12"/>
  <c r="L36" i="12" s="1"/>
  <c r="Z35" i="12"/>
  <c r="L69" i="33" s="1"/>
  <c r="X35" i="12"/>
  <c r="Y35" i="12" s="1"/>
  <c r="K69" i="33" s="1"/>
  <c r="S35" i="12"/>
  <c r="Q35" i="12"/>
  <c r="R35" i="12" s="1"/>
  <c r="H69" i="33" s="1"/>
  <c r="M35" i="12"/>
  <c r="G69" i="33" s="1"/>
  <c r="L35" i="12"/>
  <c r="F69" i="33" s="1"/>
  <c r="K35" i="12"/>
  <c r="E69" i="33" s="1"/>
  <c r="J35" i="12"/>
  <c r="Z34" i="12"/>
  <c r="Y34" i="12"/>
  <c r="K69" i="21" s="1"/>
  <c r="X34" i="12"/>
  <c r="S34" i="12"/>
  <c r="Q34" i="12"/>
  <c r="R34" i="12" s="1"/>
  <c r="H69" i="21" s="1"/>
  <c r="K34" i="12"/>
  <c r="E69" i="21" s="1"/>
  <c r="J34" i="12"/>
  <c r="L34" i="12" s="1"/>
  <c r="Z33" i="12"/>
  <c r="Y33" i="12"/>
  <c r="X33" i="12"/>
  <c r="S33" i="12"/>
  <c r="Q33" i="12"/>
  <c r="R33" i="12" s="1"/>
  <c r="H69" i="34" s="1"/>
  <c r="J33" i="12"/>
  <c r="L33" i="12" s="1"/>
  <c r="Z32" i="12"/>
  <c r="Y32" i="12"/>
  <c r="K38" i="41" s="1"/>
  <c r="X32" i="12"/>
  <c r="Q32" i="12"/>
  <c r="R32" i="12" s="1"/>
  <c r="H38" i="41" s="1"/>
  <c r="J32" i="12"/>
  <c r="L32" i="12" s="1"/>
  <c r="Z31" i="12"/>
  <c r="Y31" i="12"/>
  <c r="K33" i="23" s="1"/>
  <c r="X31" i="12"/>
  <c r="Q31" i="12"/>
  <c r="J31" i="12"/>
  <c r="L31" i="12" s="1"/>
  <c r="F33" i="23" s="1"/>
  <c r="X30" i="12"/>
  <c r="Q30" i="12"/>
  <c r="J30" i="12"/>
  <c r="K30" i="12" s="1"/>
  <c r="E68" i="31" s="1"/>
  <c r="AA29" i="12"/>
  <c r="M68" i="40" s="1"/>
  <c r="Z29" i="12"/>
  <c r="L68" i="40" s="1"/>
  <c r="Y29" i="12"/>
  <c r="K68" i="40" s="1"/>
  <c r="X29" i="12"/>
  <c r="S29" i="12"/>
  <c r="R29" i="12"/>
  <c r="H68" i="40" s="1"/>
  <c r="Q29" i="12"/>
  <c r="J29" i="12"/>
  <c r="K29" i="12" s="1"/>
  <c r="E68" i="40" s="1"/>
  <c r="X28" i="12"/>
  <c r="Z28" i="12" s="1"/>
  <c r="R28" i="12"/>
  <c r="H68" i="30" s="1"/>
  <c r="Q28" i="12"/>
  <c r="S28" i="12" s="1"/>
  <c r="L28" i="12"/>
  <c r="J28" i="12"/>
  <c r="K28" i="12" s="1"/>
  <c r="E68" i="30" s="1"/>
  <c r="AA27" i="12"/>
  <c r="M68" i="25" s="1"/>
  <c r="X27" i="12"/>
  <c r="Z27" i="12" s="1"/>
  <c r="L68" i="25" s="1"/>
  <c r="S27" i="12"/>
  <c r="R27" i="12"/>
  <c r="H68" i="25" s="1"/>
  <c r="Q27" i="12"/>
  <c r="J27" i="12"/>
  <c r="X26" i="12"/>
  <c r="S26" i="12"/>
  <c r="R26" i="12"/>
  <c r="H68" i="33" s="1"/>
  <c r="Q26" i="12"/>
  <c r="K26" i="12"/>
  <c r="E68" i="33" s="1"/>
  <c r="J26" i="12"/>
  <c r="L26" i="12" s="1"/>
  <c r="Y25" i="12"/>
  <c r="K68" i="21" s="1"/>
  <c r="X25" i="12"/>
  <c r="Z25" i="12" s="1"/>
  <c r="R25" i="12"/>
  <c r="H68" i="21" s="1"/>
  <c r="Q25" i="12"/>
  <c r="S25" i="12" s="1"/>
  <c r="L25" i="12"/>
  <c r="J25" i="12"/>
  <c r="K25" i="12" s="1"/>
  <c r="E68" i="21" s="1"/>
  <c r="X24" i="12"/>
  <c r="T24" i="12"/>
  <c r="J68" i="34" s="1"/>
  <c r="S24" i="12"/>
  <c r="I68" i="34" s="1"/>
  <c r="R24" i="12"/>
  <c r="H68" i="34" s="1"/>
  <c r="Q24" i="12"/>
  <c r="L24" i="12"/>
  <c r="K24" i="12"/>
  <c r="E68" i="34" s="1"/>
  <c r="J24" i="12"/>
  <c r="Z23" i="12"/>
  <c r="L35" i="22" s="1"/>
  <c r="Y23" i="12"/>
  <c r="X23" i="12"/>
  <c r="Q23" i="12"/>
  <c r="J23" i="12"/>
  <c r="X22" i="12"/>
  <c r="Y22" i="12" s="1"/>
  <c r="Q22" i="12"/>
  <c r="L22" i="12"/>
  <c r="K22" i="12"/>
  <c r="E22" i="35" s="1"/>
  <c r="J22" i="12"/>
  <c r="X21" i="12"/>
  <c r="Y21" i="12" s="1"/>
  <c r="K67" i="31" s="1"/>
  <c r="R21" i="12"/>
  <c r="H67" i="31" s="1"/>
  <c r="Q21" i="12"/>
  <c r="S21" i="12" s="1"/>
  <c r="L21" i="12"/>
  <c r="K21" i="12"/>
  <c r="E67" i="31" s="1"/>
  <c r="J21" i="12"/>
  <c r="Z20" i="12"/>
  <c r="Y20" i="12"/>
  <c r="K67" i="40" s="1"/>
  <c r="X20" i="12"/>
  <c r="T20" i="12"/>
  <c r="J67" i="40" s="1"/>
  <c r="Q20" i="12"/>
  <c r="S20" i="12" s="1"/>
  <c r="I67" i="40" s="1"/>
  <c r="K20" i="12"/>
  <c r="E67" i="40" s="1"/>
  <c r="J20" i="12"/>
  <c r="L20" i="12" s="1"/>
  <c r="AA19" i="12"/>
  <c r="M67" i="30" s="1"/>
  <c r="Z19" i="12"/>
  <c r="L67" i="30" s="1"/>
  <c r="X19" i="12"/>
  <c r="Y19" i="12" s="1"/>
  <c r="K67" i="30" s="1"/>
  <c r="S19" i="12"/>
  <c r="Q19" i="12"/>
  <c r="R19" i="12" s="1"/>
  <c r="H67" i="30" s="1"/>
  <c r="L19" i="12"/>
  <c r="K19" i="12"/>
  <c r="E67" i="30" s="1"/>
  <c r="J19" i="12"/>
  <c r="Z18" i="12"/>
  <c r="Y18" i="12"/>
  <c r="K67" i="25" s="1"/>
  <c r="X18" i="12"/>
  <c r="Q18" i="12"/>
  <c r="S18" i="12" s="1"/>
  <c r="K18" i="12"/>
  <c r="E67" i="25" s="1"/>
  <c r="J18" i="12"/>
  <c r="L18" i="12" s="1"/>
  <c r="Y17" i="12"/>
  <c r="K67" i="33" s="1"/>
  <c r="X17" i="12"/>
  <c r="Z17" i="12" s="1"/>
  <c r="Q17" i="12"/>
  <c r="J17" i="12"/>
  <c r="L17" i="12" s="1"/>
  <c r="F67" i="33" s="1"/>
  <c r="Z16" i="12"/>
  <c r="Y16" i="12"/>
  <c r="K67" i="21" s="1"/>
  <c r="X16" i="12"/>
  <c r="S16" i="12"/>
  <c r="Q16" i="12"/>
  <c r="R16" i="12" s="1"/>
  <c r="H67" i="21" s="1"/>
  <c r="L16" i="12"/>
  <c r="K16" i="12"/>
  <c r="E67" i="21" s="1"/>
  <c r="J16" i="12"/>
  <c r="Z15" i="12"/>
  <c r="Y15" i="12"/>
  <c r="X15" i="12"/>
  <c r="S15" i="12"/>
  <c r="R15" i="12"/>
  <c r="H67" i="34" s="1"/>
  <c r="Q15" i="12"/>
  <c r="J15" i="12"/>
  <c r="X14" i="12"/>
  <c r="Z14" i="12" s="1"/>
  <c r="Q14" i="12"/>
  <c r="R14" i="12" s="1"/>
  <c r="H37" i="41" s="1"/>
  <c r="L14" i="12"/>
  <c r="J14" i="12"/>
  <c r="K14" i="12" s="1"/>
  <c r="E37" i="41" s="1"/>
  <c r="AA13" i="12"/>
  <c r="M32" i="23" s="1"/>
  <c r="Z13" i="12"/>
  <c r="L32" i="23" s="1"/>
  <c r="Y13" i="12"/>
  <c r="X13" i="12"/>
  <c r="S13" i="12"/>
  <c r="R13" i="12"/>
  <c r="H32" i="23" s="1"/>
  <c r="Q13" i="12"/>
  <c r="L13" i="12"/>
  <c r="J13" i="12"/>
  <c r="K13" i="12" s="1"/>
  <c r="E32" i="23" s="1"/>
  <c r="X12" i="12"/>
  <c r="Z12" i="12" s="1"/>
  <c r="S12" i="12"/>
  <c r="R12" i="12"/>
  <c r="H66" i="31" s="1"/>
  <c r="Q12" i="12"/>
  <c r="L12" i="12"/>
  <c r="J12" i="12"/>
  <c r="K12" i="12" s="1"/>
  <c r="E66" i="31" s="1"/>
  <c r="X11" i="12"/>
  <c r="Z11" i="12" s="1"/>
  <c r="S11" i="12"/>
  <c r="R11" i="12"/>
  <c r="H66" i="40" s="1"/>
  <c r="Q11" i="12"/>
  <c r="J11" i="12"/>
  <c r="K11" i="12" s="1"/>
  <c r="E66" i="40" s="1"/>
  <c r="X10" i="12"/>
  <c r="Z10" i="12" s="1"/>
  <c r="S10" i="12"/>
  <c r="R10" i="12"/>
  <c r="H66" i="30" s="1"/>
  <c r="Q10" i="12"/>
  <c r="J10" i="12"/>
  <c r="X9" i="12"/>
  <c r="Z9" i="12" s="1"/>
  <c r="L66" i="25" s="1"/>
  <c r="Q9" i="12"/>
  <c r="J9" i="12"/>
  <c r="Z8" i="12"/>
  <c r="X8" i="12"/>
  <c r="Y8" i="12" s="1"/>
  <c r="T8" i="12"/>
  <c r="J66" i="33" s="1"/>
  <c r="S8" i="12"/>
  <c r="I66" i="33" s="1"/>
  <c r="R8" i="12"/>
  <c r="H66" i="33" s="1"/>
  <c r="Q8" i="12"/>
  <c r="L8" i="12"/>
  <c r="K8" i="12"/>
  <c r="E66" i="33" s="1"/>
  <c r="J8" i="12"/>
  <c r="Z7" i="12"/>
  <c r="L66" i="21" s="1"/>
  <c r="X7" i="12"/>
  <c r="Y7" i="12" s="1"/>
  <c r="Q7" i="12"/>
  <c r="S7" i="12" s="1"/>
  <c r="J7" i="12"/>
  <c r="L7" i="12" s="1"/>
  <c r="Z6" i="12"/>
  <c r="X6" i="12"/>
  <c r="Y6" i="12" s="1"/>
  <c r="T6" i="12"/>
  <c r="J66" i="34" s="1"/>
  <c r="Q6" i="12"/>
  <c r="S6" i="12" s="1"/>
  <c r="I66" i="34" s="1"/>
  <c r="L6" i="12"/>
  <c r="K6" i="12"/>
  <c r="E66" i="34" s="1"/>
  <c r="J6" i="12"/>
  <c r="X275" i="11"/>
  <c r="Q275" i="11"/>
  <c r="L275" i="11"/>
  <c r="K275" i="11"/>
  <c r="E46" i="42" s="1"/>
  <c r="J275" i="11"/>
  <c r="Y274" i="11"/>
  <c r="K39" i="36" s="1"/>
  <c r="X274" i="11"/>
  <c r="Z274" i="11" s="1"/>
  <c r="R274" i="11"/>
  <c r="H39" i="36" s="1"/>
  <c r="Q274" i="11"/>
  <c r="S274" i="11" s="1"/>
  <c r="J274" i="11"/>
  <c r="L274" i="11" s="1"/>
  <c r="Z273" i="11"/>
  <c r="X273" i="11"/>
  <c r="Y273" i="11" s="1"/>
  <c r="K95" i="43" s="1"/>
  <c r="Q273" i="11"/>
  <c r="L273" i="11"/>
  <c r="F95" i="43" s="1"/>
  <c r="K273" i="11"/>
  <c r="E95" i="43" s="1"/>
  <c r="J273" i="11"/>
  <c r="Z272" i="11"/>
  <c r="Y272" i="11"/>
  <c r="K95" i="27" s="1"/>
  <c r="X272" i="11"/>
  <c r="R272" i="11"/>
  <c r="H95" i="27" s="1"/>
  <c r="Q272" i="11"/>
  <c r="S272" i="11" s="1"/>
  <c r="J272" i="11"/>
  <c r="X271" i="11"/>
  <c r="S271" i="11"/>
  <c r="Q271" i="11"/>
  <c r="R271" i="11" s="1"/>
  <c r="H95" i="24" s="1"/>
  <c r="J271" i="11"/>
  <c r="Z270" i="11"/>
  <c r="Y270" i="11"/>
  <c r="K95" i="29" s="1"/>
  <c r="X270" i="11"/>
  <c r="T270" i="11"/>
  <c r="J95" i="29" s="1"/>
  <c r="S270" i="11"/>
  <c r="I95" i="29" s="1"/>
  <c r="Q270" i="11"/>
  <c r="R270" i="11" s="1"/>
  <c r="H95" i="29" s="1"/>
  <c r="K270" i="11"/>
  <c r="E95" i="29" s="1"/>
  <c r="J270" i="11"/>
  <c r="L270" i="11" s="1"/>
  <c r="Z269" i="11"/>
  <c r="Y269" i="11"/>
  <c r="K95" i="39" s="1"/>
  <c r="X269" i="11"/>
  <c r="S269" i="11"/>
  <c r="R269" i="11"/>
  <c r="H95" i="39" s="1"/>
  <c r="Q269" i="11"/>
  <c r="M269" i="11"/>
  <c r="G95" i="39" s="1"/>
  <c r="J269" i="11"/>
  <c r="L269" i="11" s="1"/>
  <c r="F95" i="39" s="1"/>
  <c r="Y268" i="11"/>
  <c r="K95" i="38" s="1"/>
  <c r="X268" i="11"/>
  <c r="Z268" i="11" s="1"/>
  <c r="S268" i="11"/>
  <c r="I95" i="38" s="1"/>
  <c r="Q268" i="11"/>
  <c r="R268" i="11" s="1"/>
  <c r="H95" i="38" s="1"/>
  <c r="L268" i="11"/>
  <c r="J268" i="11"/>
  <c r="K268" i="11" s="1"/>
  <c r="E95" i="38" s="1"/>
  <c r="Z267" i="11"/>
  <c r="Y267" i="11"/>
  <c r="X267" i="11"/>
  <c r="S267" i="11"/>
  <c r="R267" i="11"/>
  <c r="H95" i="26" s="1"/>
  <c r="Q267" i="11"/>
  <c r="J267" i="11"/>
  <c r="L267" i="11" s="1"/>
  <c r="X266" i="11"/>
  <c r="Z266" i="11" s="1"/>
  <c r="R266" i="11"/>
  <c r="H54" i="37" s="1"/>
  <c r="Q266" i="11"/>
  <c r="S266" i="11" s="1"/>
  <c r="J266" i="11"/>
  <c r="X265" i="11"/>
  <c r="Z265" i="11" s="1"/>
  <c r="L38" i="28" s="1"/>
  <c r="S265" i="11"/>
  <c r="R265" i="11"/>
  <c r="H38" i="28" s="1"/>
  <c r="Q265" i="11"/>
  <c r="J265" i="11"/>
  <c r="K265" i="11" s="1"/>
  <c r="E38" i="28" s="1"/>
  <c r="Z264" i="11"/>
  <c r="Y264" i="11"/>
  <c r="K94" i="43" s="1"/>
  <c r="X264" i="11"/>
  <c r="S264" i="11"/>
  <c r="R264" i="11"/>
  <c r="H94" i="43" s="1"/>
  <c r="Q264" i="11"/>
  <c r="K264" i="11"/>
  <c r="E94" i="43" s="1"/>
  <c r="J264" i="11"/>
  <c r="L264" i="11" s="1"/>
  <c r="X263" i="11"/>
  <c r="Q263" i="11"/>
  <c r="S263" i="11" s="1"/>
  <c r="M263" i="11"/>
  <c r="G94" i="27" s="1"/>
  <c r="L263" i="11"/>
  <c r="F94" i="27" s="1"/>
  <c r="J263" i="11"/>
  <c r="K263" i="11" s="1"/>
  <c r="E94" i="27" s="1"/>
  <c r="Z262" i="11"/>
  <c r="X262" i="11"/>
  <c r="Y262" i="11" s="1"/>
  <c r="K94" i="24" s="1"/>
  <c r="T262" i="11"/>
  <c r="J94" i="24" s="1"/>
  <c r="S262" i="11"/>
  <c r="I94" i="24" s="1"/>
  <c r="R262" i="11"/>
  <c r="H94" i="24" s="1"/>
  <c r="Q262" i="11"/>
  <c r="L262" i="11"/>
  <c r="K262" i="11"/>
  <c r="E94" i="24" s="1"/>
  <c r="J262" i="11"/>
  <c r="Z261" i="11"/>
  <c r="X261" i="11"/>
  <c r="Y261" i="11" s="1"/>
  <c r="K94" i="29" s="1"/>
  <c r="Q261" i="11"/>
  <c r="S261" i="11" s="1"/>
  <c r="L261" i="11"/>
  <c r="K261" i="11"/>
  <c r="E94" i="29" s="1"/>
  <c r="J261" i="11"/>
  <c r="Z260" i="11"/>
  <c r="X260" i="11"/>
  <c r="Y260" i="11" s="1"/>
  <c r="K94" i="39" s="1"/>
  <c r="Q260" i="11"/>
  <c r="S260" i="11" s="1"/>
  <c r="L260" i="11"/>
  <c r="K260" i="11"/>
  <c r="E94" i="39" s="1"/>
  <c r="J260" i="11"/>
  <c r="X259" i="11"/>
  <c r="Y259" i="11" s="1"/>
  <c r="K94" i="38" s="1"/>
  <c r="Q259" i="11"/>
  <c r="S259" i="11" s="1"/>
  <c r="L259" i="11"/>
  <c r="K259" i="11"/>
  <c r="E94" i="38" s="1"/>
  <c r="J259" i="11"/>
  <c r="X258" i="11"/>
  <c r="T258" i="11"/>
  <c r="J94" i="26" s="1"/>
  <c r="Q258" i="11"/>
  <c r="S258" i="11" s="1"/>
  <c r="I94" i="26" s="1"/>
  <c r="J258" i="11"/>
  <c r="X257" i="11"/>
  <c r="S257" i="11"/>
  <c r="Q257" i="11"/>
  <c r="R257" i="11" s="1"/>
  <c r="H53" i="37" s="1"/>
  <c r="M257" i="11"/>
  <c r="G53" i="37" s="1"/>
  <c r="L257" i="11"/>
  <c r="F53" i="37" s="1"/>
  <c r="K257" i="11"/>
  <c r="E53" i="37" s="1"/>
  <c r="J257" i="11"/>
  <c r="Z256" i="11"/>
  <c r="Y256" i="11"/>
  <c r="K38" i="36" s="1"/>
  <c r="X256" i="11"/>
  <c r="Q256" i="11"/>
  <c r="R256" i="11" s="1"/>
  <c r="H38" i="36" s="1"/>
  <c r="J256" i="11"/>
  <c r="L256" i="11" s="1"/>
  <c r="X255" i="11"/>
  <c r="Z255" i="11" s="1"/>
  <c r="S255" i="11"/>
  <c r="Q255" i="11"/>
  <c r="R255" i="11" s="1"/>
  <c r="H93" i="43" s="1"/>
  <c r="M255" i="11"/>
  <c r="G93" i="43" s="1"/>
  <c r="J255" i="11"/>
  <c r="L255" i="11" s="1"/>
  <c r="F93" i="43" s="1"/>
  <c r="Z254" i="11"/>
  <c r="Y254" i="11"/>
  <c r="K93" i="27" s="1"/>
  <c r="X254" i="11"/>
  <c r="Q254" i="11"/>
  <c r="J254" i="11"/>
  <c r="Z253" i="11"/>
  <c r="Y253" i="11"/>
  <c r="K93" i="24" s="1"/>
  <c r="X253" i="11"/>
  <c r="S253" i="11"/>
  <c r="R253" i="11"/>
  <c r="H93" i="24" s="1"/>
  <c r="Q253" i="11"/>
  <c r="K253" i="11"/>
  <c r="E93" i="24" s="1"/>
  <c r="J253" i="11"/>
  <c r="L253" i="11" s="1"/>
  <c r="X252" i="11"/>
  <c r="Z252" i="11" s="1"/>
  <c r="S252" i="11"/>
  <c r="Q252" i="11"/>
  <c r="R252" i="11" s="1"/>
  <c r="H93" i="29" s="1"/>
  <c r="J252" i="11"/>
  <c r="Z251" i="11"/>
  <c r="L93" i="39" s="1"/>
  <c r="Y251" i="11"/>
  <c r="K93" i="39" s="1"/>
  <c r="X251" i="11"/>
  <c r="S251" i="11"/>
  <c r="R251" i="11"/>
  <c r="H93" i="39" s="1"/>
  <c r="Q251" i="11"/>
  <c r="K251" i="11"/>
  <c r="E93" i="39" s="1"/>
  <c r="J251" i="11"/>
  <c r="L251" i="11" s="1"/>
  <c r="X250" i="11"/>
  <c r="Q250" i="11"/>
  <c r="J250" i="11"/>
  <c r="K250" i="11" s="1"/>
  <c r="E93" i="38" s="1"/>
  <c r="X249" i="11"/>
  <c r="S249" i="11"/>
  <c r="R249" i="11"/>
  <c r="H93" i="26" s="1"/>
  <c r="Q249" i="11"/>
  <c r="J249" i="11"/>
  <c r="K249" i="11" s="1"/>
  <c r="E93" i="26" s="1"/>
  <c r="Y248" i="11"/>
  <c r="K52" i="37" s="1"/>
  <c r="X248" i="11"/>
  <c r="Z248" i="11" s="1"/>
  <c r="S248" i="11"/>
  <c r="R248" i="11"/>
  <c r="H52" i="37" s="1"/>
  <c r="Q248" i="11"/>
  <c r="L248" i="11"/>
  <c r="K248" i="11"/>
  <c r="E52" i="37" s="1"/>
  <c r="J248" i="11"/>
  <c r="AA247" i="11"/>
  <c r="M37" i="28" s="1"/>
  <c r="X247" i="11"/>
  <c r="Z247" i="11" s="1"/>
  <c r="L37" i="28" s="1"/>
  <c r="R247" i="11"/>
  <c r="H37" i="28" s="1"/>
  <c r="Q247" i="11"/>
  <c r="S247" i="11" s="1"/>
  <c r="L247" i="11"/>
  <c r="F37" i="28" s="1"/>
  <c r="J247" i="11"/>
  <c r="K247" i="11" s="1"/>
  <c r="E37" i="28" s="1"/>
  <c r="Z246" i="11"/>
  <c r="X246" i="11"/>
  <c r="Y246" i="11" s="1"/>
  <c r="K92" i="43" s="1"/>
  <c r="S246" i="11"/>
  <c r="R246" i="11"/>
  <c r="H92" i="43" s="1"/>
  <c r="Q246" i="11"/>
  <c r="L246" i="11"/>
  <c r="K246" i="11"/>
  <c r="E92" i="43" s="1"/>
  <c r="J246" i="11"/>
  <c r="X245" i="11"/>
  <c r="Z245" i="11" s="1"/>
  <c r="Q245" i="11"/>
  <c r="S245" i="11" s="1"/>
  <c r="K245" i="11"/>
  <c r="E92" i="27" s="1"/>
  <c r="J245" i="11"/>
  <c r="L245" i="11" s="1"/>
  <c r="X244" i="11"/>
  <c r="Q244" i="11"/>
  <c r="S244" i="11" s="1"/>
  <c r="I92" i="24" s="1"/>
  <c r="L244" i="11"/>
  <c r="K244" i="11"/>
  <c r="E92" i="24" s="1"/>
  <c r="J244" i="11"/>
  <c r="X243" i="11"/>
  <c r="Y243" i="11" s="1"/>
  <c r="K92" i="29" s="1"/>
  <c r="S243" i="11"/>
  <c r="R243" i="11"/>
  <c r="H92" i="29" s="1"/>
  <c r="Q243" i="11"/>
  <c r="L243" i="11"/>
  <c r="K243" i="11"/>
  <c r="E92" i="29" s="1"/>
  <c r="J243" i="11"/>
  <c r="Z242" i="11"/>
  <c r="Y242" i="11"/>
  <c r="K92" i="39" s="1"/>
  <c r="X242" i="11"/>
  <c r="Q242" i="11"/>
  <c r="J242" i="11"/>
  <c r="L242" i="11" s="1"/>
  <c r="AA241" i="11"/>
  <c r="M92" i="38" s="1"/>
  <c r="Z241" i="11"/>
  <c r="L92" i="38" s="1"/>
  <c r="X241" i="11"/>
  <c r="Y241" i="11" s="1"/>
  <c r="K92" i="38" s="1"/>
  <c r="S241" i="11"/>
  <c r="Q241" i="11"/>
  <c r="R241" i="11" s="1"/>
  <c r="H92" i="38" s="1"/>
  <c r="M241" i="11"/>
  <c r="G92" i="38" s="1"/>
  <c r="L241" i="11"/>
  <c r="F92" i="38" s="1"/>
  <c r="K241" i="11"/>
  <c r="E92" i="38" s="1"/>
  <c r="J241" i="11"/>
  <c r="Z240" i="11"/>
  <c r="Y240" i="11"/>
  <c r="X240" i="11"/>
  <c r="S240" i="11"/>
  <c r="Q240" i="11"/>
  <c r="R240" i="11" s="1"/>
  <c r="H92" i="26" s="1"/>
  <c r="K240" i="11"/>
  <c r="E92" i="26" s="1"/>
  <c r="J240" i="11"/>
  <c r="L240" i="11" s="1"/>
  <c r="Z239" i="11"/>
  <c r="Y239" i="11"/>
  <c r="K51" i="37" s="1"/>
  <c r="X239" i="11"/>
  <c r="S239" i="11"/>
  <c r="Q239" i="11"/>
  <c r="R239" i="11" s="1"/>
  <c r="H51" i="37" s="1"/>
  <c r="J239" i="11"/>
  <c r="L239" i="11" s="1"/>
  <c r="Z238" i="11"/>
  <c r="Y238" i="11"/>
  <c r="K37" i="36" s="1"/>
  <c r="X238" i="11"/>
  <c r="Q238" i="11"/>
  <c r="R238" i="11" s="1"/>
  <c r="H37" i="36" s="1"/>
  <c r="J238" i="11"/>
  <c r="L238" i="11" s="1"/>
  <c r="Z237" i="11"/>
  <c r="Y237" i="11"/>
  <c r="K91" i="43" s="1"/>
  <c r="X237" i="11"/>
  <c r="Q237" i="11"/>
  <c r="M237" i="11"/>
  <c r="G91" i="43" s="1"/>
  <c r="J237" i="11"/>
  <c r="L237" i="11" s="1"/>
  <c r="F91" i="43" s="1"/>
  <c r="X236" i="11"/>
  <c r="Q236" i="11"/>
  <c r="L236" i="11"/>
  <c r="J236" i="11"/>
  <c r="K236" i="11" s="1"/>
  <c r="E91" i="27" s="1"/>
  <c r="AA235" i="11"/>
  <c r="M91" i="24" s="1"/>
  <c r="Z235" i="11"/>
  <c r="L91" i="24" s="1"/>
  <c r="Y235" i="11"/>
  <c r="K91" i="24" s="1"/>
  <c r="X235" i="11"/>
  <c r="S235" i="11"/>
  <c r="R235" i="11"/>
  <c r="H91" i="24" s="1"/>
  <c r="Q235" i="11"/>
  <c r="J235" i="11"/>
  <c r="K235" i="11" s="1"/>
  <c r="E91" i="24" s="1"/>
  <c r="X234" i="11"/>
  <c r="Z234" i="11" s="1"/>
  <c r="S234" i="11"/>
  <c r="Q234" i="11"/>
  <c r="R234" i="11" s="1"/>
  <c r="H91" i="29" s="1"/>
  <c r="L234" i="11"/>
  <c r="J234" i="11"/>
  <c r="K234" i="11" s="1"/>
  <c r="E91" i="29" s="1"/>
  <c r="AA233" i="11"/>
  <c r="M91" i="39" s="1"/>
  <c r="X233" i="11"/>
  <c r="Z233" i="11" s="1"/>
  <c r="L91" i="39" s="1"/>
  <c r="S233" i="11"/>
  <c r="I91" i="39" s="1"/>
  <c r="Q233" i="11"/>
  <c r="R233" i="11" s="1"/>
  <c r="H91" i="39" s="1"/>
  <c r="J233" i="11"/>
  <c r="Z232" i="11"/>
  <c r="X232" i="11"/>
  <c r="Y232" i="11" s="1"/>
  <c r="K91" i="38" s="1"/>
  <c r="T232" i="11"/>
  <c r="J91" i="38" s="1"/>
  <c r="Q232" i="11"/>
  <c r="S232" i="11" s="1"/>
  <c r="I91" i="38" s="1"/>
  <c r="L232" i="11"/>
  <c r="J232" i="11"/>
  <c r="K232" i="11" s="1"/>
  <c r="E91" i="38" s="1"/>
  <c r="AA231" i="11"/>
  <c r="M91" i="26" s="1"/>
  <c r="Y231" i="11"/>
  <c r="X231" i="11"/>
  <c r="Z231" i="11" s="1"/>
  <c r="L91" i="26" s="1"/>
  <c r="T231" i="11"/>
  <c r="J91" i="26" s="1"/>
  <c r="S231" i="11"/>
  <c r="I91" i="26" s="1"/>
  <c r="Q231" i="11"/>
  <c r="R231" i="11" s="1"/>
  <c r="H91" i="26" s="1"/>
  <c r="J231" i="11"/>
  <c r="AA230" i="11"/>
  <c r="M50" i="37" s="1"/>
  <c r="Z230" i="11"/>
  <c r="L50" i="37" s="1"/>
  <c r="X230" i="11"/>
  <c r="Y230" i="11" s="1"/>
  <c r="K50" i="37" s="1"/>
  <c r="Q230" i="11"/>
  <c r="L230" i="11"/>
  <c r="J230" i="11"/>
  <c r="K230" i="11" s="1"/>
  <c r="E50" i="37" s="1"/>
  <c r="Y229" i="11"/>
  <c r="K36" i="36" s="1"/>
  <c r="X229" i="11"/>
  <c r="Z229" i="11" s="1"/>
  <c r="L36" i="36" s="1"/>
  <c r="S229" i="11"/>
  <c r="Q229" i="11"/>
  <c r="R229" i="11" s="1"/>
  <c r="H36" i="36" s="1"/>
  <c r="K229" i="11"/>
  <c r="E36" i="36" s="1"/>
  <c r="J229" i="11"/>
  <c r="L229" i="11" s="1"/>
  <c r="F36" i="36" s="1"/>
  <c r="Z228" i="11"/>
  <c r="L90" i="43" s="1"/>
  <c r="X228" i="11"/>
  <c r="Y228" i="11" s="1"/>
  <c r="K90" i="43" s="1"/>
  <c r="Q228" i="11"/>
  <c r="L228" i="11"/>
  <c r="F90" i="43" s="1"/>
  <c r="J228" i="11"/>
  <c r="K228" i="11" s="1"/>
  <c r="E90" i="43" s="1"/>
  <c r="X227" i="11"/>
  <c r="S227" i="11"/>
  <c r="Q227" i="11"/>
  <c r="R227" i="11" s="1"/>
  <c r="H90" i="27" s="1"/>
  <c r="M227" i="11"/>
  <c r="G90" i="27" s="1"/>
  <c r="J227" i="11"/>
  <c r="L227" i="11" s="1"/>
  <c r="F90" i="27" s="1"/>
  <c r="Z226" i="11"/>
  <c r="X226" i="11"/>
  <c r="Y226" i="11" s="1"/>
  <c r="K90" i="24" s="1"/>
  <c r="T226" i="11"/>
  <c r="J90" i="24" s="1"/>
  <c r="R226" i="11"/>
  <c r="H90" i="24" s="1"/>
  <c r="Q226" i="11"/>
  <c r="S226" i="11" s="1"/>
  <c r="I90" i="24" s="1"/>
  <c r="M226" i="11"/>
  <c r="G90" i="24" s="1"/>
  <c r="L226" i="11"/>
  <c r="F90" i="24" s="1"/>
  <c r="J226" i="11"/>
  <c r="K226" i="11" s="1"/>
  <c r="E90" i="24" s="1"/>
  <c r="X225" i="11"/>
  <c r="T225" i="11"/>
  <c r="J90" i="29" s="1"/>
  <c r="S225" i="11"/>
  <c r="I90" i="29" s="1"/>
  <c r="Q225" i="11"/>
  <c r="R225" i="11" s="1"/>
  <c r="H90" i="29" s="1"/>
  <c r="J225" i="11"/>
  <c r="Z224" i="11"/>
  <c r="X224" i="11"/>
  <c r="Y224" i="11" s="1"/>
  <c r="K90" i="39" s="1"/>
  <c r="R224" i="11"/>
  <c r="H90" i="39" s="1"/>
  <c r="Q224" i="11"/>
  <c r="S224" i="11" s="1"/>
  <c r="I90" i="39" s="1"/>
  <c r="L224" i="11"/>
  <c r="J224" i="11"/>
  <c r="K224" i="11" s="1"/>
  <c r="E90" i="39" s="1"/>
  <c r="AA223" i="11"/>
  <c r="M90" i="38" s="1"/>
  <c r="Y223" i="11"/>
  <c r="K90" i="38" s="1"/>
  <c r="X223" i="11"/>
  <c r="Z223" i="11" s="1"/>
  <c r="L90" i="38" s="1"/>
  <c r="S223" i="11"/>
  <c r="I90" i="38" s="1"/>
  <c r="Q223" i="11"/>
  <c r="R223" i="11" s="1"/>
  <c r="H90" i="38" s="1"/>
  <c r="J223" i="11"/>
  <c r="AA222" i="11"/>
  <c r="M90" i="26" s="1"/>
  <c r="Z222" i="11"/>
  <c r="L90" i="26" s="1"/>
  <c r="X222" i="11"/>
  <c r="Y222" i="11" s="1"/>
  <c r="Q222" i="11"/>
  <c r="L222" i="11"/>
  <c r="J222" i="11"/>
  <c r="K222" i="11" s="1"/>
  <c r="E90" i="26" s="1"/>
  <c r="AA221" i="11"/>
  <c r="M49" i="37" s="1"/>
  <c r="Y221" i="11"/>
  <c r="K49" i="37" s="1"/>
  <c r="X221" i="11"/>
  <c r="Z221" i="11" s="1"/>
  <c r="L49" i="37" s="1"/>
  <c r="S221" i="11"/>
  <c r="Q221" i="11"/>
  <c r="R221" i="11" s="1"/>
  <c r="H49" i="37" s="1"/>
  <c r="M221" i="11"/>
  <c r="G49" i="37" s="1"/>
  <c r="K221" i="11"/>
  <c r="E49" i="37" s="1"/>
  <c r="J221" i="11"/>
  <c r="L221" i="11" s="1"/>
  <c r="F49" i="37" s="1"/>
  <c r="AA220" i="11"/>
  <c r="M36" i="28" s="1"/>
  <c r="Z220" i="11"/>
  <c r="L36" i="28" s="1"/>
  <c r="X220" i="11"/>
  <c r="Y220" i="11" s="1"/>
  <c r="K36" i="28" s="1"/>
  <c r="Q220" i="11"/>
  <c r="M220" i="11"/>
  <c r="G36" i="28" s="1"/>
  <c r="L220" i="11"/>
  <c r="F36" i="28" s="1"/>
  <c r="J220" i="11"/>
  <c r="K220" i="11" s="1"/>
  <c r="E36" i="28" s="1"/>
  <c r="X219" i="11"/>
  <c r="S219" i="11"/>
  <c r="Q219" i="11"/>
  <c r="R219" i="11" s="1"/>
  <c r="H89" i="43" s="1"/>
  <c r="K219" i="11"/>
  <c r="E89" i="43" s="1"/>
  <c r="J219" i="11"/>
  <c r="L219" i="11" s="1"/>
  <c r="F89" i="43" s="1"/>
  <c r="Z218" i="11"/>
  <c r="X218" i="11"/>
  <c r="Y218" i="11" s="1"/>
  <c r="K89" i="27" s="1"/>
  <c r="T218" i="11"/>
  <c r="J89" i="27" s="1"/>
  <c r="R218" i="11"/>
  <c r="H89" i="27" s="1"/>
  <c r="Q218" i="11"/>
  <c r="S218" i="11" s="1"/>
  <c r="I89" i="27" s="1"/>
  <c r="L218" i="11"/>
  <c r="F89" i="27" s="1"/>
  <c r="J218" i="11"/>
  <c r="K218" i="11" s="1"/>
  <c r="E89" i="27" s="1"/>
  <c r="X217" i="11"/>
  <c r="T217" i="11"/>
  <c r="J89" i="24" s="1"/>
  <c r="S217" i="11"/>
  <c r="I89" i="24" s="1"/>
  <c r="Q217" i="11"/>
  <c r="R217" i="11" s="1"/>
  <c r="H89" i="24" s="1"/>
  <c r="J217" i="11"/>
  <c r="Z216" i="11"/>
  <c r="X216" i="11"/>
  <c r="Y216" i="11" s="1"/>
  <c r="K89" i="29" s="1"/>
  <c r="T216" i="11"/>
  <c r="J89" i="29" s="1"/>
  <c r="R216" i="11"/>
  <c r="H89" i="29" s="1"/>
  <c r="Q216" i="11"/>
  <c r="S216" i="11" s="1"/>
  <c r="I89" i="29" s="1"/>
  <c r="L216" i="11"/>
  <c r="J216" i="11"/>
  <c r="K216" i="11" s="1"/>
  <c r="E89" i="29" s="1"/>
  <c r="AA215" i="11"/>
  <c r="M89" i="39" s="1"/>
  <c r="Y215" i="11"/>
  <c r="K89" i="39" s="1"/>
  <c r="X215" i="11"/>
  <c r="Z215" i="11" s="1"/>
  <c r="L89" i="39" s="1"/>
  <c r="T215" i="11"/>
  <c r="J89" i="39" s="1"/>
  <c r="S215" i="11"/>
  <c r="I89" i="39" s="1"/>
  <c r="Q215" i="11"/>
  <c r="R215" i="11" s="1"/>
  <c r="H89" i="39" s="1"/>
  <c r="J215" i="11"/>
  <c r="AA214" i="11"/>
  <c r="M89" i="38" s="1"/>
  <c r="Z214" i="11"/>
  <c r="L89" i="38" s="1"/>
  <c r="X214" i="11"/>
  <c r="Y214" i="11" s="1"/>
  <c r="K89" i="38" s="1"/>
  <c r="Q214" i="11"/>
  <c r="L214" i="11"/>
  <c r="J214" i="11"/>
  <c r="K214" i="11" s="1"/>
  <c r="E89" i="38" s="1"/>
  <c r="Y213" i="11"/>
  <c r="X213" i="11"/>
  <c r="Z213" i="11" s="1"/>
  <c r="L89" i="26" s="1"/>
  <c r="S213" i="11"/>
  <c r="Q213" i="11"/>
  <c r="R213" i="11" s="1"/>
  <c r="H89" i="26" s="1"/>
  <c r="M213" i="11"/>
  <c r="G89" i="26" s="1"/>
  <c r="K213" i="11"/>
  <c r="E89" i="26" s="1"/>
  <c r="J213" i="11"/>
  <c r="L213" i="11" s="1"/>
  <c r="F89" i="26" s="1"/>
  <c r="Z212" i="11"/>
  <c r="L48" i="37" s="1"/>
  <c r="X212" i="11"/>
  <c r="Y212" i="11" s="1"/>
  <c r="K48" i="37" s="1"/>
  <c r="Q212" i="11"/>
  <c r="M212" i="11"/>
  <c r="G48" i="37" s="1"/>
  <c r="L212" i="11"/>
  <c r="F48" i="37" s="1"/>
  <c r="J212" i="11"/>
  <c r="K212" i="11" s="1"/>
  <c r="E48" i="37" s="1"/>
  <c r="X211" i="11"/>
  <c r="S211" i="11"/>
  <c r="Q211" i="11"/>
  <c r="R211" i="11" s="1"/>
  <c r="H28" i="44" s="1"/>
  <c r="M211" i="11"/>
  <c r="G28" i="44" s="1"/>
  <c r="K211" i="11"/>
  <c r="E28" i="44" s="1"/>
  <c r="J211" i="11"/>
  <c r="L211" i="11" s="1"/>
  <c r="F28" i="44" s="1"/>
  <c r="Z210" i="11"/>
  <c r="X210" i="11"/>
  <c r="Y210" i="11" s="1"/>
  <c r="K88" i="43" s="1"/>
  <c r="T210" i="11"/>
  <c r="J88" i="43" s="1"/>
  <c r="R210" i="11"/>
  <c r="H88" i="43" s="1"/>
  <c r="Q210" i="11"/>
  <c r="S210" i="11" s="1"/>
  <c r="I88" i="43" s="1"/>
  <c r="M210" i="11"/>
  <c r="G88" i="43" s="1"/>
  <c r="L210" i="11"/>
  <c r="F88" i="43" s="1"/>
  <c r="J210" i="11"/>
  <c r="K210" i="11" s="1"/>
  <c r="E88" i="43" s="1"/>
  <c r="X209" i="11"/>
  <c r="T209" i="11"/>
  <c r="J88" i="27" s="1"/>
  <c r="S209" i="11"/>
  <c r="I88" i="27" s="1"/>
  <c r="Q209" i="11"/>
  <c r="R209" i="11" s="1"/>
  <c r="H88" i="27" s="1"/>
  <c r="J209" i="11"/>
  <c r="Z208" i="11"/>
  <c r="X208" i="11"/>
  <c r="Y208" i="11" s="1"/>
  <c r="K88" i="24" s="1"/>
  <c r="R208" i="11"/>
  <c r="H88" i="24" s="1"/>
  <c r="Q208" i="11"/>
  <c r="S208" i="11" s="1"/>
  <c r="I88" i="24" s="1"/>
  <c r="L208" i="11"/>
  <c r="J208" i="11"/>
  <c r="K208" i="11" s="1"/>
  <c r="E88" i="24" s="1"/>
  <c r="AA207" i="11"/>
  <c r="M88" i="29" s="1"/>
  <c r="Y207" i="11"/>
  <c r="K88" i="29" s="1"/>
  <c r="X207" i="11"/>
  <c r="Z207" i="11" s="1"/>
  <c r="L88" i="29" s="1"/>
  <c r="S207" i="11"/>
  <c r="I88" i="29" s="1"/>
  <c r="Q207" i="11"/>
  <c r="R207" i="11" s="1"/>
  <c r="H88" i="29" s="1"/>
  <c r="J207" i="11"/>
  <c r="AA206" i="11"/>
  <c r="M88" i="39" s="1"/>
  <c r="Z206" i="11"/>
  <c r="L88" i="39" s="1"/>
  <c r="X206" i="11"/>
  <c r="Y206" i="11" s="1"/>
  <c r="K88" i="39" s="1"/>
  <c r="Q206" i="11"/>
  <c r="L206" i="11"/>
  <c r="J206" i="11"/>
  <c r="K206" i="11" s="1"/>
  <c r="E88" i="39" s="1"/>
  <c r="AA205" i="11"/>
  <c r="M88" i="38" s="1"/>
  <c r="Y205" i="11"/>
  <c r="X205" i="11"/>
  <c r="Z205" i="11" s="1"/>
  <c r="L88" i="38" s="1"/>
  <c r="S205" i="11"/>
  <c r="Q205" i="11"/>
  <c r="R205" i="11" s="1"/>
  <c r="H88" i="38" s="1"/>
  <c r="M205" i="11"/>
  <c r="G88" i="38" s="1"/>
  <c r="K205" i="11"/>
  <c r="E88" i="38" s="1"/>
  <c r="J205" i="11"/>
  <c r="L205" i="11" s="1"/>
  <c r="F88" i="38" s="1"/>
  <c r="AA204" i="11"/>
  <c r="M88" i="26" s="1"/>
  <c r="Z204" i="11"/>
  <c r="L88" i="26" s="1"/>
  <c r="X204" i="11"/>
  <c r="Y204" i="11" s="1"/>
  <c r="K88" i="26" s="1"/>
  <c r="Q204" i="11"/>
  <c r="M204" i="11"/>
  <c r="G88" i="26" s="1"/>
  <c r="L204" i="11"/>
  <c r="F88" i="26" s="1"/>
  <c r="J204" i="11"/>
  <c r="K204" i="11" s="1"/>
  <c r="E88" i="26" s="1"/>
  <c r="X203" i="11"/>
  <c r="S203" i="11"/>
  <c r="Q203" i="11"/>
  <c r="R203" i="11" s="1"/>
  <c r="H45" i="42" s="1"/>
  <c r="K203" i="11"/>
  <c r="E45" i="42" s="1"/>
  <c r="J203" i="11"/>
  <c r="L203" i="11" s="1"/>
  <c r="F45" i="42" s="1"/>
  <c r="Z202" i="11"/>
  <c r="X202" i="11"/>
  <c r="Y202" i="11" s="1"/>
  <c r="K35" i="36" s="1"/>
  <c r="T202" i="11"/>
  <c r="J35" i="36" s="1"/>
  <c r="R202" i="11"/>
  <c r="H35" i="36" s="1"/>
  <c r="Q202" i="11"/>
  <c r="S202" i="11" s="1"/>
  <c r="I35" i="36" s="1"/>
  <c r="L202" i="11"/>
  <c r="F35" i="36" s="1"/>
  <c r="J202" i="11"/>
  <c r="K202" i="11" s="1"/>
  <c r="E35" i="36" s="1"/>
  <c r="X201" i="11"/>
  <c r="T201" i="11"/>
  <c r="J87" i="43" s="1"/>
  <c r="S201" i="11"/>
  <c r="I87" i="43" s="1"/>
  <c r="Q201" i="11"/>
  <c r="R201" i="11" s="1"/>
  <c r="H87" i="43" s="1"/>
  <c r="J201" i="11"/>
  <c r="Z200" i="11"/>
  <c r="X200" i="11"/>
  <c r="Y200" i="11" s="1"/>
  <c r="K87" i="27" s="1"/>
  <c r="T200" i="11"/>
  <c r="J87" i="27" s="1"/>
  <c r="R200" i="11"/>
  <c r="H87" i="27" s="1"/>
  <c r="Q200" i="11"/>
  <c r="S200" i="11" s="1"/>
  <c r="I87" i="27" s="1"/>
  <c r="L200" i="11"/>
  <c r="J200" i="11"/>
  <c r="K200" i="11" s="1"/>
  <c r="E87" i="27" s="1"/>
  <c r="AA199" i="11"/>
  <c r="M87" i="24" s="1"/>
  <c r="Y199" i="11"/>
  <c r="K87" i="24" s="1"/>
  <c r="X199" i="11"/>
  <c r="Z199" i="11" s="1"/>
  <c r="L87" i="24" s="1"/>
  <c r="T199" i="11"/>
  <c r="J87" i="24" s="1"/>
  <c r="S199" i="11"/>
  <c r="I87" i="24" s="1"/>
  <c r="Q199" i="11"/>
  <c r="R199" i="11" s="1"/>
  <c r="H87" i="24" s="1"/>
  <c r="J199" i="11"/>
  <c r="AA198" i="11"/>
  <c r="M87" i="29" s="1"/>
  <c r="Z198" i="11"/>
  <c r="L87" i="29" s="1"/>
  <c r="X198" i="11"/>
  <c r="Y198" i="11" s="1"/>
  <c r="K87" i="29" s="1"/>
  <c r="Q198" i="11"/>
  <c r="L198" i="11"/>
  <c r="J198" i="11"/>
  <c r="K198" i="11" s="1"/>
  <c r="E87" i="29" s="1"/>
  <c r="Y197" i="11"/>
  <c r="K87" i="39" s="1"/>
  <c r="X197" i="11"/>
  <c r="Z197" i="11" s="1"/>
  <c r="L87" i="39" s="1"/>
  <c r="S197" i="11"/>
  <c r="Q197" i="11"/>
  <c r="R197" i="11" s="1"/>
  <c r="H87" i="39" s="1"/>
  <c r="M197" i="11"/>
  <c r="G87" i="39" s="1"/>
  <c r="K197" i="11"/>
  <c r="E87" i="39" s="1"/>
  <c r="J197" i="11"/>
  <c r="L197" i="11" s="1"/>
  <c r="F87" i="39" s="1"/>
  <c r="Z196" i="11"/>
  <c r="L87" i="38" s="1"/>
  <c r="X196" i="11"/>
  <c r="Y196" i="11" s="1"/>
  <c r="K87" i="38" s="1"/>
  <c r="Q196" i="11"/>
  <c r="M196" i="11"/>
  <c r="G87" i="38" s="1"/>
  <c r="L196" i="11"/>
  <c r="F87" i="38" s="1"/>
  <c r="J196" i="11"/>
  <c r="K196" i="11" s="1"/>
  <c r="E87" i="38" s="1"/>
  <c r="X195" i="11"/>
  <c r="S195" i="11"/>
  <c r="Q195" i="11"/>
  <c r="R195" i="11" s="1"/>
  <c r="H87" i="26" s="1"/>
  <c r="M195" i="11"/>
  <c r="G87" i="26" s="1"/>
  <c r="K195" i="11"/>
  <c r="E87" i="26" s="1"/>
  <c r="J195" i="11"/>
  <c r="L195" i="11" s="1"/>
  <c r="F87" i="26" s="1"/>
  <c r="Z194" i="11"/>
  <c r="X194" i="11"/>
  <c r="Y194" i="11" s="1"/>
  <c r="K47" i="37" s="1"/>
  <c r="T194" i="11"/>
  <c r="J47" i="37" s="1"/>
  <c r="R194" i="11"/>
  <c r="H47" i="37" s="1"/>
  <c r="Q194" i="11"/>
  <c r="S194" i="11" s="1"/>
  <c r="I47" i="37" s="1"/>
  <c r="M194" i="11"/>
  <c r="G47" i="37" s="1"/>
  <c r="L194" i="11"/>
  <c r="F47" i="37" s="1"/>
  <c r="J194" i="11"/>
  <c r="K194" i="11" s="1"/>
  <c r="E47" i="37" s="1"/>
  <c r="X193" i="11"/>
  <c r="T193" i="11"/>
  <c r="J35" i="28" s="1"/>
  <c r="S193" i="11"/>
  <c r="I35" i="28" s="1"/>
  <c r="Q193" i="11"/>
  <c r="R193" i="11" s="1"/>
  <c r="H35" i="28" s="1"/>
  <c r="J193" i="11"/>
  <c r="Z192" i="11"/>
  <c r="X192" i="11"/>
  <c r="Y192" i="11" s="1"/>
  <c r="K86" i="43" s="1"/>
  <c r="R192" i="11"/>
  <c r="H86" i="43" s="1"/>
  <c r="Q192" i="11"/>
  <c r="S192" i="11" s="1"/>
  <c r="I86" i="43" s="1"/>
  <c r="L192" i="11"/>
  <c r="J192" i="11"/>
  <c r="K192" i="11" s="1"/>
  <c r="E86" i="43" s="1"/>
  <c r="AA191" i="11"/>
  <c r="M86" i="27" s="1"/>
  <c r="Y191" i="11"/>
  <c r="K86" i="27" s="1"/>
  <c r="X191" i="11"/>
  <c r="Z191" i="11" s="1"/>
  <c r="L86" i="27" s="1"/>
  <c r="S191" i="11"/>
  <c r="I86" i="27" s="1"/>
  <c r="Q191" i="11"/>
  <c r="R191" i="11" s="1"/>
  <c r="H86" i="27" s="1"/>
  <c r="J191" i="11"/>
  <c r="AA190" i="11"/>
  <c r="M86" i="24" s="1"/>
  <c r="Z190" i="11"/>
  <c r="L86" i="24" s="1"/>
  <c r="X190" i="11"/>
  <c r="Y190" i="11" s="1"/>
  <c r="K86" i="24" s="1"/>
  <c r="Q190" i="11"/>
  <c r="L190" i="11"/>
  <c r="J190" i="11"/>
  <c r="K190" i="11" s="1"/>
  <c r="E86" i="24" s="1"/>
  <c r="AA189" i="11"/>
  <c r="M86" i="29" s="1"/>
  <c r="Y189" i="11"/>
  <c r="K86" i="29" s="1"/>
  <c r="X189" i="11"/>
  <c r="Z189" i="11" s="1"/>
  <c r="L86" i="29" s="1"/>
  <c r="S189" i="11"/>
  <c r="Q189" i="11"/>
  <c r="R189" i="11" s="1"/>
  <c r="H86" i="29" s="1"/>
  <c r="M189" i="11"/>
  <c r="G86" i="29" s="1"/>
  <c r="K189" i="11"/>
  <c r="E86" i="29" s="1"/>
  <c r="J189" i="11"/>
  <c r="L189" i="11" s="1"/>
  <c r="F86" i="29" s="1"/>
  <c r="AA188" i="11"/>
  <c r="M86" i="39" s="1"/>
  <c r="Z188" i="11"/>
  <c r="L86" i="39" s="1"/>
  <c r="X188" i="11"/>
  <c r="Y188" i="11" s="1"/>
  <c r="K86" i="39" s="1"/>
  <c r="Q188" i="11"/>
  <c r="M188" i="11"/>
  <c r="G86" i="39" s="1"/>
  <c r="L188" i="11"/>
  <c r="F86" i="39" s="1"/>
  <c r="J188" i="11"/>
  <c r="K188" i="11" s="1"/>
  <c r="E86" i="39" s="1"/>
  <c r="X187" i="11"/>
  <c r="S187" i="11"/>
  <c r="Q187" i="11"/>
  <c r="R187" i="11" s="1"/>
  <c r="H86" i="38" s="1"/>
  <c r="K187" i="11"/>
  <c r="E86" i="38" s="1"/>
  <c r="J187" i="11"/>
  <c r="L187" i="11" s="1"/>
  <c r="F86" i="38" s="1"/>
  <c r="Z186" i="11"/>
  <c r="X186" i="11"/>
  <c r="Y186" i="11" s="1"/>
  <c r="K86" i="26" s="1"/>
  <c r="T186" i="11"/>
  <c r="J86" i="26" s="1"/>
  <c r="R186" i="11"/>
  <c r="H86" i="26" s="1"/>
  <c r="Q186" i="11"/>
  <c r="S186" i="11" s="1"/>
  <c r="I86" i="26" s="1"/>
  <c r="L186" i="11"/>
  <c r="F86" i="26" s="1"/>
  <c r="J186" i="11"/>
  <c r="K186" i="11" s="1"/>
  <c r="E86" i="26" s="1"/>
  <c r="X185" i="11"/>
  <c r="T185" i="11"/>
  <c r="J44" i="42" s="1"/>
  <c r="S185" i="11"/>
  <c r="I44" i="42" s="1"/>
  <c r="Q185" i="11"/>
  <c r="R185" i="11" s="1"/>
  <c r="H44" i="42" s="1"/>
  <c r="J185" i="11"/>
  <c r="Z184" i="11"/>
  <c r="X184" i="11"/>
  <c r="Y184" i="11" s="1"/>
  <c r="K34" i="36" s="1"/>
  <c r="T184" i="11"/>
  <c r="J34" i="36" s="1"/>
  <c r="R184" i="11"/>
  <c r="H34" i="36" s="1"/>
  <c r="Q184" i="11"/>
  <c r="S184" i="11" s="1"/>
  <c r="I34" i="36" s="1"/>
  <c r="L184" i="11"/>
  <c r="J184" i="11"/>
  <c r="K184" i="11" s="1"/>
  <c r="E34" i="36" s="1"/>
  <c r="AA183" i="11"/>
  <c r="M85" i="43" s="1"/>
  <c r="Y183" i="11"/>
  <c r="K85" i="43" s="1"/>
  <c r="X183" i="11"/>
  <c r="Z183" i="11" s="1"/>
  <c r="L85" i="43" s="1"/>
  <c r="T183" i="11"/>
  <c r="J85" i="43" s="1"/>
  <c r="S183" i="11"/>
  <c r="I85" i="43" s="1"/>
  <c r="Q183" i="11"/>
  <c r="R183" i="11" s="1"/>
  <c r="H85" i="43" s="1"/>
  <c r="J183" i="11"/>
  <c r="AA182" i="11"/>
  <c r="M85" i="27" s="1"/>
  <c r="Z182" i="11"/>
  <c r="L85" i="27" s="1"/>
  <c r="X182" i="11"/>
  <c r="Y182" i="11" s="1"/>
  <c r="K85" i="27" s="1"/>
  <c r="Q182" i="11"/>
  <c r="L182" i="11"/>
  <c r="J182" i="11"/>
  <c r="K182" i="11" s="1"/>
  <c r="E85" i="27" s="1"/>
  <c r="Y181" i="11"/>
  <c r="K85" i="24" s="1"/>
  <c r="X181" i="11"/>
  <c r="Z181" i="11" s="1"/>
  <c r="L85" i="24" s="1"/>
  <c r="S181" i="11"/>
  <c r="Q181" i="11"/>
  <c r="R181" i="11" s="1"/>
  <c r="H85" i="24" s="1"/>
  <c r="M181" i="11"/>
  <c r="G85" i="24" s="1"/>
  <c r="K181" i="11"/>
  <c r="E85" i="24" s="1"/>
  <c r="J181" i="11"/>
  <c r="L181" i="11" s="1"/>
  <c r="F85" i="24" s="1"/>
  <c r="Z180" i="11"/>
  <c r="L85" i="29" s="1"/>
  <c r="X180" i="11"/>
  <c r="Y180" i="11" s="1"/>
  <c r="K85" i="29" s="1"/>
  <c r="Q180" i="11"/>
  <c r="M180" i="11"/>
  <c r="G85" i="29" s="1"/>
  <c r="L180" i="11"/>
  <c r="F85" i="29" s="1"/>
  <c r="J180" i="11"/>
  <c r="K180" i="11" s="1"/>
  <c r="E85" i="29" s="1"/>
  <c r="X179" i="11"/>
  <c r="S179" i="11"/>
  <c r="Q179" i="11"/>
  <c r="R179" i="11" s="1"/>
  <c r="H85" i="39" s="1"/>
  <c r="M179" i="11"/>
  <c r="G85" i="39" s="1"/>
  <c r="K179" i="11"/>
  <c r="E85" i="39" s="1"/>
  <c r="J179" i="11"/>
  <c r="L179" i="11" s="1"/>
  <c r="F85" i="39" s="1"/>
  <c r="Z178" i="11"/>
  <c r="X178" i="11"/>
  <c r="Y178" i="11" s="1"/>
  <c r="K85" i="38" s="1"/>
  <c r="T178" i="11"/>
  <c r="J85" i="38" s="1"/>
  <c r="R178" i="11"/>
  <c r="H85" i="38" s="1"/>
  <c r="Q178" i="11"/>
  <c r="S178" i="11" s="1"/>
  <c r="I85" i="38" s="1"/>
  <c r="M178" i="11"/>
  <c r="G85" i="38" s="1"/>
  <c r="L178" i="11"/>
  <c r="F85" i="38" s="1"/>
  <c r="J178" i="11"/>
  <c r="K178" i="11" s="1"/>
  <c r="E85" i="38" s="1"/>
  <c r="X177" i="11"/>
  <c r="T177" i="11"/>
  <c r="J85" i="26" s="1"/>
  <c r="S177" i="11"/>
  <c r="I85" i="26" s="1"/>
  <c r="Q177" i="11"/>
  <c r="R177" i="11" s="1"/>
  <c r="H85" i="26" s="1"/>
  <c r="J177" i="11"/>
  <c r="Z176" i="11"/>
  <c r="X176" i="11"/>
  <c r="Y176" i="11" s="1"/>
  <c r="K43" i="42" s="1"/>
  <c r="R176" i="11"/>
  <c r="H43" i="42" s="1"/>
  <c r="Q176" i="11"/>
  <c r="S176" i="11" s="1"/>
  <c r="I43" i="42" s="1"/>
  <c r="L176" i="11"/>
  <c r="J176" i="11"/>
  <c r="K176" i="11" s="1"/>
  <c r="E43" i="42" s="1"/>
  <c r="AA175" i="11"/>
  <c r="M27" i="44" s="1"/>
  <c r="Y175" i="11"/>
  <c r="K27" i="44" s="1"/>
  <c r="X175" i="11"/>
  <c r="Z175" i="11" s="1"/>
  <c r="L27" i="44" s="1"/>
  <c r="S175" i="11"/>
  <c r="I27" i="44" s="1"/>
  <c r="Q175" i="11"/>
  <c r="R175" i="11" s="1"/>
  <c r="H27" i="44" s="1"/>
  <c r="J175" i="11"/>
  <c r="AA174" i="11"/>
  <c r="M84" i="43" s="1"/>
  <c r="Z174" i="11"/>
  <c r="L84" i="43" s="1"/>
  <c r="X174" i="11"/>
  <c r="Y174" i="11" s="1"/>
  <c r="K84" i="43" s="1"/>
  <c r="Q174" i="11"/>
  <c r="L174" i="11"/>
  <c r="J174" i="11"/>
  <c r="K174" i="11" s="1"/>
  <c r="E84" i="43" s="1"/>
  <c r="AA173" i="11"/>
  <c r="M84" i="27" s="1"/>
  <c r="Y173" i="11"/>
  <c r="K84" i="27" s="1"/>
  <c r="X173" i="11"/>
  <c r="Z173" i="11" s="1"/>
  <c r="L84" i="27" s="1"/>
  <c r="S173" i="11"/>
  <c r="Q173" i="11"/>
  <c r="R173" i="11" s="1"/>
  <c r="H84" i="27" s="1"/>
  <c r="M173" i="11"/>
  <c r="G84" i="27" s="1"/>
  <c r="K173" i="11"/>
  <c r="E84" i="27" s="1"/>
  <c r="J173" i="11"/>
  <c r="L173" i="11" s="1"/>
  <c r="F84" i="27" s="1"/>
  <c r="AA172" i="11"/>
  <c r="M84" i="24" s="1"/>
  <c r="Z172" i="11"/>
  <c r="L84" i="24" s="1"/>
  <c r="X172" i="11"/>
  <c r="Y172" i="11" s="1"/>
  <c r="K84" i="24" s="1"/>
  <c r="Q172" i="11"/>
  <c r="M172" i="11"/>
  <c r="G84" i="24" s="1"/>
  <c r="L172" i="11"/>
  <c r="F84" i="24" s="1"/>
  <c r="J172" i="11"/>
  <c r="K172" i="11" s="1"/>
  <c r="E84" i="24" s="1"/>
  <c r="X171" i="11"/>
  <c r="S171" i="11"/>
  <c r="Q171" i="11"/>
  <c r="R171" i="11" s="1"/>
  <c r="H84" i="29" s="1"/>
  <c r="K171" i="11"/>
  <c r="E84" i="29" s="1"/>
  <c r="J171" i="11"/>
  <c r="L171" i="11" s="1"/>
  <c r="F84" i="29" s="1"/>
  <c r="Z170" i="11"/>
  <c r="X170" i="11"/>
  <c r="Y170" i="11" s="1"/>
  <c r="K84" i="39" s="1"/>
  <c r="T170" i="11"/>
  <c r="J84" i="39" s="1"/>
  <c r="R170" i="11"/>
  <c r="H84" i="39" s="1"/>
  <c r="Q170" i="11"/>
  <c r="S170" i="11" s="1"/>
  <c r="I84" i="39" s="1"/>
  <c r="L170" i="11"/>
  <c r="F84" i="39" s="1"/>
  <c r="J170" i="11"/>
  <c r="K170" i="11" s="1"/>
  <c r="E84" i="39" s="1"/>
  <c r="X169" i="11"/>
  <c r="T169" i="11"/>
  <c r="J84" i="38" s="1"/>
  <c r="S169" i="11"/>
  <c r="I84" i="38" s="1"/>
  <c r="Q169" i="11"/>
  <c r="R169" i="11" s="1"/>
  <c r="H84" i="38" s="1"/>
  <c r="J169" i="11"/>
  <c r="Z168" i="11"/>
  <c r="X168" i="11"/>
  <c r="Y168" i="11" s="1"/>
  <c r="T168" i="11"/>
  <c r="J84" i="26" s="1"/>
  <c r="R168" i="11"/>
  <c r="H84" i="26" s="1"/>
  <c r="Q168" i="11"/>
  <c r="S168" i="11" s="1"/>
  <c r="I84" i="26" s="1"/>
  <c r="L168" i="11"/>
  <c r="J168" i="11"/>
  <c r="K168" i="11" s="1"/>
  <c r="E84" i="26" s="1"/>
  <c r="AA167" i="11"/>
  <c r="M46" i="37" s="1"/>
  <c r="Y167" i="11"/>
  <c r="K46" i="37" s="1"/>
  <c r="X167" i="11"/>
  <c r="Z167" i="11" s="1"/>
  <c r="L46" i="37" s="1"/>
  <c r="T167" i="11"/>
  <c r="J46" i="37" s="1"/>
  <c r="S167" i="11"/>
  <c r="I46" i="37" s="1"/>
  <c r="Q167" i="11"/>
  <c r="R167" i="11" s="1"/>
  <c r="H46" i="37" s="1"/>
  <c r="J167" i="11"/>
  <c r="AA166" i="11"/>
  <c r="M34" i="28" s="1"/>
  <c r="Z166" i="11"/>
  <c r="L34" i="28" s="1"/>
  <c r="X166" i="11"/>
  <c r="Y166" i="11" s="1"/>
  <c r="K34" i="28" s="1"/>
  <c r="Q166" i="11"/>
  <c r="L166" i="11"/>
  <c r="J166" i="11"/>
  <c r="K166" i="11" s="1"/>
  <c r="E34" i="28" s="1"/>
  <c r="Y165" i="11"/>
  <c r="K83" i="43" s="1"/>
  <c r="X165" i="11"/>
  <c r="Z165" i="11" s="1"/>
  <c r="L83" i="43" s="1"/>
  <c r="S165" i="11"/>
  <c r="Q165" i="11"/>
  <c r="R165" i="11" s="1"/>
  <c r="H83" i="43" s="1"/>
  <c r="M165" i="11"/>
  <c r="G83" i="43" s="1"/>
  <c r="K165" i="11"/>
  <c r="E83" i="43" s="1"/>
  <c r="J165" i="11"/>
  <c r="L165" i="11" s="1"/>
  <c r="F83" i="43" s="1"/>
  <c r="Z164" i="11"/>
  <c r="L83" i="27" s="1"/>
  <c r="X164" i="11"/>
  <c r="Y164" i="11" s="1"/>
  <c r="K83" i="27" s="1"/>
  <c r="Q164" i="11"/>
  <c r="M164" i="11"/>
  <c r="G83" i="27" s="1"/>
  <c r="L164" i="11"/>
  <c r="F83" i="27" s="1"/>
  <c r="J164" i="11"/>
  <c r="K164" i="11" s="1"/>
  <c r="E83" i="27" s="1"/>
  <c r="X163" i="11"/>
  <c r="S163" i="11"/>
  <c r="Q163" i="11"/>
  <c r="R163" i="11" s="1"/>
  <c r="H83" i="24" s="1"/>
  <c r="M163" i="11"/>
  <c r="G83" i="24" s="1"/>
  <c r="K163" i="11"/>
  <c r="E83" i="24" s="1"/>
  <c r="J163" i="11"/>
  <c r="L163" i="11" s="1"/>
  <c r="F83" i="24" s="1"/>
  <c r="Z162" i="11"/>
  <c r="X162" i="11"/>
  <c r="Y162" i="11" s="1"/>
  <c r="K83" i="29" s="1"/>
  <c r="T162" i="11"/>
  <c r="J83" i="29" s="1"/>
  <c r="R162" i="11"/>
  <c r="H83" i="29" s="1"/>
  <c r="Q162" i="11"/>
  <c r="S162" i="11" s="1"/>
  <c r="I83" i="29" s="1"/>
  <c r="M162" i="11"/>
  <c r="G83" i="29" s="1"/>
  <c r="L162" i="11"/>
  <c r="F83" i="29" s="1"/>
  <c r="J162" i="11"/>
  <c r="K162" i="11" s="1"/>
  <c r="E83" i="29" s="1"/>
  <c r="X161" i="11"/>
  <c r="T161" i="11"/>
  <c r="J83" i="39" s="1"/>
  <c r="S161" i="11"/>
  <c r="I83" i="39" s="1"/>
  <c r="Q161" i="11"/>
  <c r="R161" i="11" s="1"/>
  <c r="H83" i="39" s="1"/>
  <c r="J161" i="11"/>
  <c r="Z160" i="11"/>
  <c r="X160" i="11"/>
  <c r="Y160" i="11" s="1"/>
  <c r="K83" i="38" s="1"/>
  <c r="R160" i="11"/>
  <c r="H83" i="38" s="1"/>
  <c r="Q160" i="11"/>
  <c r="S160" i="11" s="1"/>
  <c r="I83" i="38" s="1"/>
  <c r="L160" i="11"/>
  <c r="J160" i="11"/>
  <c r="K160" i="11" s="1"/>
  <c r="E83" i="38" s="1"/>
  <c r="AA159" i="11"/>
  <c r="M83" i="26" s="1"/>
  <c r="Y159" i="11"/>
  <c r="X159" i="11"/>
  <c r="Z159" i="11" s="1"/>
  <c r="L83" i="26" s="1"/>
  <c r="S159" i="11"/>
  <c r="I83" i="26" s="1"/>
  <c r="Q159" i="11"/>
  <c r="R159" i="11" s="1"/>
  <c r="H83" i="26" s="1"/>
  <c r="J159" i="11"/>
  <c r="AA158" i="11"/>
  <c r="M42" i="42" s="1"/>
  <c r="Z158" i="11"/>
  <c r="L42" i="42" s="1"/>
  <c r="X158" i="11"/>
  <c r="Y158" i="11" s="1"/>
  <c r="K42" i="42" s="1"/>
  <c r="Q158" i="11"/>
  <c r="L158" i="11"/>
  <c r="J158" i="11"/>
  <c r="K158" i="11" s="1"/>
  <c r="E42" i="42" s="1"/>
  <c r="AA157" i="11"/>
  <c r="M33" i="36" s="1"/>
  <c r="Y157" i="11"/>
  <c r="K33" i="36" s="1"/>
  <c r="X157" i="11"/>
  <c r="Z157" i="11" s="1"/>
  <c r="L33" i="36" s="1"/>
  <c r="S157" i="11"/>
  <c r="Q157" i="11"/>
  <c r="R157" i="11" s="1"/>
  <c r="H33" i="36" s="1"/>
  <c r="M157" i="11"/>
  <c r="G33" i="36" s="1"/>
  <c r="K157" i="11"/>
  <c r="E33" i="36" s="1"/>
  <c r="J157" i="11"/>
  <c r="L157" i="11" s="1"/>
  <c r="F33" i="36" s="1"/>
  <c r="Z156" i="11"/>
  <c r="L82" i="43" s="1"/>
  <c r="X156" i="11"/>
  <c r="Y156" i="11" s="1"/>
  <c r="K82" i="43" s="1"/>
  <c r="Q156" i="11"/>
  <c r="M156" i="11"/>
  <c r="G82" i="43" s="1"/>
  <c r="L156" i="11"/>
  <c r="F82" i="43" s="1"/>
  <c r="J156" i="11"/>
  <c r="K156" i="11" s="1"/>
  <c r="E82" i="43" s="1"/>
  <c r="X155" i="11"/>
  <c r="S155" i="11"/>
  <c r="Q155" i="11"/>
  <c r="R155" i="11" s="1"/>
  <c r="H82" i="27" s="1"/>
  <c r="K155" i="11"/>
  <c r="E82" i="27" s="1"/>
  <c r="J155" i="11"/>
  <c r="L155" i="11" s="1"/>
  <c r="F82" i="27" s="1"/>
  <c r="Z154" i="11"/>
  <c r="X154" i="11"/>
  <c r="Y154" i="11" s="1"/>
  <c r="K82" i="24" s="1"/>
  <c r="T154" i="11"/>
  <c r="J82" i="24" s="1"/>
  <c r="R154" i="11"/>
  <c r="H82" i="24" s="1"/>
  <c r="Q154" i="11"/>
  <c r="S154" i="11" s="1"/>
  <c r="I82" i="24" s="1"/>
  <c r="L154" i="11"/>
  <c r="F82" i="24" s="1"/>
  <c r="J154" i="11"/>
  <c r="K154" i="11" s="1"/>
  <c r="E82" i="24" s="1"/>
  <c r="X153" i="11"/>
  <c r="T153" i="11"/>
  <c r="J82" i="29" s="1"/>
  <c r="S153" i="11"/>
  <c r="I82" i="29" s="1"/>
  <c r="Q153" i="11"/>
  <c r="R153" i="11" s="1"/>
  <c r="H82" i="29" s="1"/>
  <c r="J153" i="11"/>
  <c r="Z152" i="11"/>
  <c r="X152" i="11"/>
  <c r="Y152" i="11" s="1"/>
  <c r="K82" i="39" s="1"/>
  <c r="T152" i="11"/>
  <c r="J82" i="39" s="1"/>
  <c r="R152" i="11"/>
  <c r="H82" i="39" s="1"/>
  <c r="Q152" i="11"/>
  <c r="S152" i="11" s="1"/>
  <c r="I82" i="39" s="1"/>
  <c r="L152" i="11"/>
  <c r="J152" i="11"/>
  <c r="K152" i="11" s="1"/>
  <c r="E82" i="39" s="1"/>
  <c r="AA151" i="11"/>
  <c r="M82" i="38" s="1"/>
  <c r="Y151" i="11"/>
  <c r="K82" i="38" s="1"/>
  <c r="X151" i="11"/>
  <c r="Z151" i="11" s="1"/>
  <c r="L82" i="38" s="1"/>
  <c r="S151" i="11"/>
  <c r="I82" i="38" s="1"/>
  <c r="Q151" i="11"/>
  <c r="R151" i="11" s="1"/>
  <c r="H82" i="38" s="1"/>
  <c r="J151" i="11"/>
  <c r="AA150" i="11"/>
  <c r="M82" i="26" s="1"/>
  <c r="Z150" i="11"/>
  <c r="L82" i="26" s="1"/>
  <c r="X150" i="11"/>
  <c r="Y150" i="11" s="1"/>
  <c r="Q150" i="11"/>
  <c r="L150" i="11"/>
  <c r="J150" i="11"/>
  <c r="K150" i="11" s="1"/>
  <c r="E82" i="26" s="1"/>
  <c r="Y149" i="11"/>
  <c r="K45" i="37" s="1"/>
  <c r="X149" i="11"/>
  <c r="Z149" i="11" s="1"/>
  <c r="L45" i="37" s="1"/>
  <c r="S149" i="11"/>
  <c r="Q149" i="11"/>
  <c r="R149" i="11" s="1"/>
  <c r="H45" i="37" s="1"/>
  <c r="M149" i="11"/>
  <c r="G45" i="37" s="1"/>
  <c r="K149" i="11"/>
  <c r="E45" i="37" s="1"/>
  <c r="J149" i="11"/>
  <c r="L149" i="11" s="1"/>
  <c r="F45" i="37" s="1"/>
  <c r="Z148" i="11"/>
  <c r="L26" i="44" s="1"/>
  <c r="X148" i="11"/>
  <c r="Y148" i="11" s="1"/>
  <c r="K26" i="44" s="1"/>
  <c r="Q148" i="11"/>
  <c r="M148" i="11"/>
  <c r="G26" i="44" s="1"/>
  <c r="L148" i="11"/>
  <c r="F26" i="44" s="1"/>
  <c r="J148" i="11"/>
  <c r="K148" i="11" s="1"/>
  <c r="E26" i="44" s="1"/>
  <c r="X147" i="11"/>
  <c r="S147" i="11"/>
  <c r="Q147" i="11"/>
  <c r="R147" i="11" s="1"/>
  <c r="H81" i="43" s="1"/>
  <c r="M147" i="11"/>
  <c r="G81" i="43" s="1"/>
  <c r="K147" i="11"/>
  <c r="E81" i="43" s="1"/>
  <c r="J147" i="11"/>
  <c r="L147" i="11" s="1"/>
  <c r="F81" i="43" s="1"/>
  <c r="Z146" i="11"/>
  <c r="X146" i="11"/>
  <c r="Y146" i="11" s="1"/>
  <c r="K81" i="27" s="1"/>
  <c r="T146" i="11"/>
  <c r="J81" i="27" s="1"/>
  <c r="R146" i="11"/>
  <c r="H81" i="27" s="1"/>
  <c r="Q146" i="11"/>
  <c r="S146" i="11" s="1"/>
  <c r="I81" i="27" s="1"/>
  <c r="L146" i="11"/>
  <c r="F81" i="27" s="1"/>
  <c r="J146" i="11"/>
  <c r="K146" i="11" s="1"/>
  <c r="E81" i="27" s="1"/>
  <c r="X145" i="11"/>
  <c r="T145" i="11"/>
  <c r="J81" i="24" s="1"/>
  <c r="S145" i="11"/>
  <c r="I81" i="24" s="1"/>
  <c r="Q145" i="11"/>
  <c r="R145" i="11" s="1"/>
  <c r="H81" i="24" s="1"/>
  <c r="J145" i="11"/>
  <c r="Z144" i="11"/>
  <c r="X144" i="11"/>
  <c r="Y144" i="11" s="1"/>
  <c r="K81" i="29" s="1"/>
  <c r="R144" i="11"/>
  <c r="H81" i="29" s="1"/>
  <c r="Q144" i="11"/>
  <c r="S144" i="11" s="1"/>
  <c r="I81" i="29" s="1"/>
  <c r="L144" i="11"/>
  <c r="J144" i="11"/>
  <c r="K144" i="11" s="1"/>
  <c r="E81" i="29" s="1"/>
  <c r="AA143" i="11"/>
  <c r="M81" i="39" s="1"/>
  <c r="Y143" i="11"/>
  <c r="K81" i="39" s="1"/>
  <c r="X143" i="11"/>
  <c r="Z143" i="11" s="1"/>
  <c r="L81" i="39" s="1"/>
  <c r="S143" i="11"/>
  <c r="I81" i="39" s="1"/>
  <c r="Q143" i="11"/>
  <c r="R143" i="11" s="1"/>
  <c r="H81" i="39" s="1"/>
  <c r="J143" i="11"/>
  <c r="AA142" i="11"/>
  <c r="M81" i="38" s="1"/>
  <c r="Z142" i="11"/>
  <c r="L81" i="38" s="1"/>
  <c r="X142" i="11"/>
  <c r="Y142" i="11" s="1"/>
  <c r="K81" i="38" s="1"/>
  <c r="Q142" i="11"/>
  <c r="L142" i="11"/>
  <c r="J142" i="11"/>
  <c r="K142" i="11" s="1"/>
  <c r="E81" i="38" s="1"/>
  <c r="AA141" i="11"/>
  <c r="M81" i="26" s="1"/>
  <c r="Y141" i="11"/>
  <c r="X141" i="11"/>
  <c r="Z141" i="11" s="1"/>
  <c r="L81" i="26" s="1"/>
  <c r="S141" i="11"/>
  <c r="Q141" i="11"/>
  <c r="R141" i="11" s="1"/>
  <c r="H81" i="26" s="1"/>
  <c r="M141" i="11"/>
  <c r="G81" i="26" s="1"/>
  <c r="K141" i="11"/>
  <c r="E81" i="26" s="1"/>
  <c r="J141" i="11"/>
  <c r="L141" i="11" s="1"/>
  <c r="F81" i="26" s="1"/>
  <c r="AA140" i="11"/>
  <c r="M44" i="37" s="1"/>
  <c r="Z140" i="11"/>
  <c r="L44" i="37" s="1"/>
  <c r="X140" i="11"/>
  <c r="Y140" i="11" s="1"/>
  <c r="K44" i="37" s="1"/>
  <c r="Q140" i="11"/>
  <c r="M140" i="11"/>
  <c r="G44" i="37" s="1"/>
  <c r="L140" i="11"/>
  <c r="F44" i="37" s="1"/>
  <c r="J140" i="11"/>
  <c r="K140" i="11" s="1"/>
  <c r="E44" i="37" s="1"/>
  <c r="X139" i="11"/>
  <c r="S139" i="11"/>
  <c r="Q139" i="11"/>
  <c r="R139" i="11" s="1"/>
  <c r="H33" i="28" s="1"/>
  <c r="K139" i="11"/>
  <c r="E33" i="28" s="1"/>
  <c r="J139" i="11"/>
  <c r="L139" i="11" s="1"/>
  <c r="F33" i="28" s="1"/>
  <c r="Z138" i="11"/>
  <c r="X138" i="11"/>
  <c r="Y138" i="11" s="1"/>
  <c r="K80" i="43" s="1"/>
  <c r="T138" i="11"/>
  <c r="J80" i="43" s="1"/>
  <c r="R138" i="11"/>
  <c r="H80" i="43" s="1"/>
  <c r="Q138" i="11"/>
  <c r="S138" i="11" s="1"/>
  <c r="I80" i="43" s="1"/>
  <c r="L138" i="11"/>
  <c r="J138" i="11"/>
  <c r="K138" i="11" s="1"/>
  <c r="E80" i="43" s="1"/>
  <c r="X137" i="11"/>
  <c r="T137" i="11"/>
  <c r="J80" i="27" s="1"/>
  <c r="S137" i="11"/>
  <c r="I80" i="27" s="1"/>
  <c r="Q137" i="11"/>
  <c r="R137" i="11" s="1"/>
  <c r="H80" i="27" s="1"/>
  <c r="J137" i="11"/>
  <c r="Z136" i="11"/>
  <c r="X136" i="11"/>
  <c r="Y136" i="11" s="1"/>
  <c r="K80" i="24" s="1"/>
  <c r="T136" i="11"/>
  <c r="J80" i="24" s="1"/>
  <c r="R136" i="11"/>
  <c r="H80" i="24" s="1"/>
  <c r="Q136" i="11"/>
  <c r="S136" i="11" s="1"/>
  <c r="I80" i="24" s="1"/>
  <c r="L136" i="11"/>
  <c r="J136" i="11"/>
  <c r="K136" i="11" s="1"/>
  <c r="E80" i="24" s="1"/>
  <c r="AA135" i="11"/>
  <c r="M80" i="29" s="1"/>
  <c r="Y135" i="11"/>
  <c r="K80" i="29" s="1"/>
  <c r="X135" i="11"/>
  <c r="Z135" i="11" s="1"/>
  <c r="L80" i="29" s="1"/>
  <c r="S135" i="11"/>
  <c r="I80" i="29" s="1"/>
  <c r="Q135" i="11"/>
  <c r="R135" i="11" s="1"/>
  <c r="H80" i="29" s="1"/>
  <c r="J135" i="11"/>
  <c r="AA134" i="11"/>
  <c r="M80" i="39" s="1"/>
  <c r="Z134" i="11"/>
  <c r="L80" i="39" s="1"/>
  <c r="X134" i="11"/>
  <c r="Y134" i="11" s="1"/>
  <c r="K80" i="39" s="1"/>
  <c r="Q134" i="11"/>
  <c r="L134" i="11"/>
  <c r="J134" i="11"/>
  <c r="K134" i="11" s="1"/>
  <c r="E80" i="39" s="1"/>
  <c r="Y133" i="11"/>
  <c r="K80" i="38" s="1"/>
  <c r="X133" i="11"/>
  <c r="Z133" i="11" s="1"/>
  <c r="L80" i="38" s="1"/>
  <c r="S133" i="11"/>
  <c r="Q133" i="11"/>
  <c r="R133" i="11" s="1"/>
  <c r="H80" i="38" s="1"/>
  <c r="M133" i="11"/>
  <c r="G80" i="38" s="1"/>
  <c r="K133" i="11"/>
  <c r="E80" i="38" s="1"/>
  <c r="J133" i="11"/>
  <c r="L133" i="11" s="1"/>
  <c r="F80" i="38" s="1"/>
  <c r="Z132" i="11"/>
  <c r="X132" i="11"/>
  <c r="Y132" i="11" s="1"/>
  <c r="K80" i="26" s="1"/>
  <c r="Q132" i="11"/>
  <c r="M132" i="11"/>
  <c r="G80" i="26" s="1"/>
  <c r="L132" i="11"/>
  <c r="F80" i="26" s="1"/>
  <c r="J132" i="11"/>
  <c r="K132" i="11" s="1"/>
  <c r="E80" i="26" s="1"/>
  <c r="X131" i="11"/>
  <c r="S131" i="11"/>
  <c r="Q131" i="11"/>
  <c r="R131" i="11" s="1"/>
  <c r="H41" i="42" s="1"/>
  <c r="M131" i="11"/>
  <c r="G41" i="42" s="1"/>
  <c r="K131" i="11"/>
  <c r="E41" i="42" s="1"/>
  <c r="J131" i="11"/>
  <c r="L131" i="11" s="1"/>
  <c r="F41" i="42" s="1"/>
  <c r="Z130" i="11"/>
  <c r="X130" i="11"/>
  <c r="Y130" i="11" s="1"/>
  <c r="K32" i="28" s="1"/>
  <c r="T130" i="11"/>
  <c r="J32" i="28" s="1"/>
  <c r="R130" i="11"/>
  <c r="H32" i="28" s="1"/>
  <c r="Q130" i="11"/>
  <c r="S130" i="11" s="1"/>
  <c r="I32" i="28" s="1"/>
  <c r="M130" i="11"/>
  <c r="G32" i="28" s="1"/>
  <c r="L130" i="11"/>
  <c r="F32" i="28" s="1"/>
  <c r="J130" i="11"/>
  <c r="K130" i="11" s="1"/>
  <c r="E32" i="28" s="1"/>
  <c r="X129" i="11"/>
  <c r="T129" i="11"/>
  <c r="J79" i="43" s="1"/>
  <c r="S129" i="11"/>
  <c r="I79" i="43" s="1"/>
  <c r="Q129" i="11"/>
  <c r="R129" i="11" s="1"/>
  <c r="H79" i="43" s="1"/>
  <c r="J129" i="11"/>
  <c r="Z128" i="11"/>
  <c r="X128" i="11"/>
  <c r="Y128" i="11" s="1"/>
  <c r="K79" i="27" s="1"/>
  <c r="R128" i="11"/>
  <c r="H79" i="27" s="1"/>
  <c r="Q128" i="11"/>
  <c r="S128" i="11" s="1"/>
  <c r="I79" i="27" s="1"/>
  <c r="L128" i="11"/>
  <c r="J128" i="11"/>
  <c r="K128" i="11" s="1"/>
  <c r="E79" i="27" s="1"/>
  <c r="AA127" i="11"/>
  <c r="M79" i="24" s="1"/>
  <c r="Y127" i="11"/>
  <c r="K79" i="24" s="1"/>
  <c r="X127" i="11"/>
  <c r="Z127" i="11" s="1"/>
  <c r="L79" i="24" s="1"/>
  <c r="S127" i="11"/>
  <c r="Q127" i="11"/>
  <c r="R127" i="11" s="1"/>
  <c r="H79" i="24" s="1"/>
  <c r="J127" i="11"/>
  <c r="AA126" i="11"/>
  <c r="M79" i="29" s="1"/>
  <c r="Z126" i="11"/>
  <c r="L79" i="29" s="1"/>
  <c r="X126" i="11"/>
  <c r="Y126" i="11" s="1"/>
  <c r="K79" i="29" s="1"/>
  <c r="Q126" i="11"/>
  <c r="L126" i="11"/>
  <c r="J126" i="11"/>
  <c r="K126" i="11" s="1"/>
  <c r="E79" i="29" s="1"/>
  <c r="AA125" i="11"/>
  <c r="M79" i="39" s="1"/>
  <c r="Y125" i="11"/>
  <c r="K79" i="39" s="1"/>
  <c r="X125" i="11"/>
  <c r="Z125" i="11" s="1"/>
  <c r="L79" i="39" s="1"/>
  <c r="S125" i="11"/>
  <c r="Q125" i="11"/>
  <c r="R125" i="11" s="1"/>
  <c r="H79" i="39" s="1"/>
  <c r="M125" i="11"/>
  <c r="G79" i="39" s="1"/>
  <c r="K125" i="11"/>
  <c r="E79" i="39" s="1"/>
  <c r="J125" i="11"/>
  <c r="L125" i="11" s="1"/>
  <c r="F79" i="39" s="1"/>
  <c r="AA124" i="11"/>
  <c r="M79" i="38" s="1"/>
  <c r="Z124" i="11"/>
  <c r="L79" i="38" s="1"/>
  <c r="X124" i="11"/>
  <c r="Y124" i="11" s="1"/>
  <c r="K79" i="38" s="1"/>
  <c r="Q124" i="11"/>
  <c r="M124" i="11"/>
  <c r="G79" i="38" s="1"/>
  <c r="L124" i="11"/>
  <c r="F79" i="38" s="1"/>
  <c r="J124" i="11"/>
  <c r="K124" i="11" s="1"/>
  <c r="E79" i="38" s="1"/>
  <c r="X123" i="11"/>
  <c r="S123" i="11"/>
  <c r="Q123" i="11"/>
  <c r="R123" i="11" s="1"/>
  <c r="H79" i="26" s="1"/>
  <c r="K123" i="11"/>
  <c r="E79" i="26" s="1"/>
  <c r="J123" i="11"/>
  <c r="L123" i="11" s="1"/>
  <c r="F79" i="26" s="1"/>
  <c r="Z122" i="11"/>
  <c r="X122" i="11"/>
  <c r="Y122" i="11" s="1"/>
  <c r="K43" i="37" s="1"/>
  <c r="T122" i="11"/>
  <c r="J43" i="37" s="1"/>
  <c r="R122" i="11"/>
  <c r="H43" i="37" s="1"/>
  <c r="Q122" i="11"/>
  <c r="S122" i="11" s="1"/>
  <c r="I43" i="37" s="1"/>
  <c r="L122" i="11"/>
  <c r="J122" i="11"/>
  <c r="K122" i="11" s="1"/>
  <c r="E43" i="37" s="1"/>
  <c r="X121" i="11"/>
  <c r="T121" i="11"/>
  <c r="J25" i="44" s="1"/>
  <c r="S121" i="11"/>
  <c r="I25" i="44" s="1"/>
  <c r="Q121" i="11"/>
  <c r="R121" i="11" s="1"/>
  <c r="H25" i="44" s="1"/>
  <c r="J121" i="11"/>
  <c r="Z120" i="11"/>
  <c r="X120" i="11"/>
  <c r="Y120" i="11" s="1"/>
  <c r="K78" i="43" s="1"/>
  <c r="T120" i="11"/>
  <c r="J78" i="43" s="1"/>
  <c r="R120" i="11"/>
  <c r="H78" i="43" s="1"/>
  <c r="Q120" i="11"/>
  <c r="S120" i="11" s="1"/>
  <c r="I78" i="43" s="1"/>
  <c r="L120" i="11"/>
  <c r="J120" i="11"/>
  <c r="K120" i="11" s="1"/>
  <c r="E78" i="43" s="1"/>
  <c r="AA119" i="11"/>
  <c r="M78" i="27" s="1"/>
  <c r="Y119" i="11"/>
  <c r="K78" i="27" s="1"/>
  <c r="X119" i="11"/>
  <c r="Z119" i="11" s="1"/>
  <c r="L78" i="27" s="1"/>
  <c r="S119" i="11"/>
  <c r="I78" i="27" s="1"/>
  <c r="Q119" i="11"/>
  <c r="R119" i="11" s="1"/>
  <c r="H78" i="27" s="1"/>
  <c r="J119" i="11"/>
  <c r="AA118" i="11"/>
  <c r="M78" i="24" s="1"/>
  <c r="Z118" i="11"/>
  <c r="L78" i="24" s="1"/>
  <c r="X118" i="11"/>
  <c r="Y118" i="11" s="1"/>
  <c r="K78" i="24" s="1"/>
  <c r="Q118" i="11"/>
  <c r="L118" i="11"/>
  <c r="J118" i="11"/>
  <c r="K118" i="11" s="1"/>
  <c r="E78" i="24" s="1"/>
  <c r="Y117" i="11"/>
  <c r="K78" i="29" s="1"/>
  <c r="X117" i="11"/>
  <c r="Z117" i="11" s="1"/>
  <c r="L78" i="29" s="1"/>
  <c r="S117" i="11"/>
  <c r="Q117" i="11"/>
  <c r="R117" i="11" s="1"/>
  <c r="H78" i="29" s="1"/>
  <c r="M117" i="11"/>
  <c r="G78" i="29" s="1"/>
  <c r="K117" i="11"/>
  <c r="E78" i="29" s="1"/>
  <c r="J117" i="11"/>
  <c r="L117" i="11" s="1"/>
  <c r="F78" i="29" s="1"/>
  <c r="Z116" i="11"/>
  <c r="X116" i="11"/>
  <c r="Y116" i="11" s="1"/>
  <c r="K78" i="39" s="1"/>
  <c r="Q116" i="11"/>
  <c r="M116" i="11"/>
  <c r="G78" i="39" s="1"/>
  <c r="L116" i="11"/>
  <c r="F78" i="39" s="1"/>
  <c r="J116" i="11"/>
  <c r="K116" i="11" s="1"/>
  <c r="E78" i="39" s="1"/>
  <c r="X115" i="11"/>
  <c r="S115" i="11"/>
  <c r="Q115" i="11"/>
  <c r="R115" i="11" s="1"/>
  <c r="H78" i="38" s="1"/>
  <c r="M115" i="11"/>
  <c r="G78" i="38" s="1"/>
  <c r="K115" i="11"/>
  <c r="E78" i="38" s="1"/>
  <c r="J115" i="11"/>
  <c r="L115" i="11" s="1"/>
  <c r="F78" i="38" s="1"/>
  <c r="Z114" i="11"/>
  <c r="X114" i="11"/>
  <c r="Y114" i="11" s="1"/>
  <c r="T114" i="11"/>
  <c r="J78" i="26" s="1"/>
  <c r="R114" i="11"/>
  <c r="H78" i="26" s="1"/>
  <c r="Q114" i="11"/>
  <c r="S114" i="11" s="1"/>
  <c r="I78" i="26" s="1"/>
  <c r="L114" i="11"/>
  <c r="F78" i="26" s="1"/>
  <c r="J114" i="11"/>
  <c r="K114" i="11" s="1"/>
  <c r="E78" i="26" s="1"/>
  <c r="X113" i="11"/>
  <c r="T113" i="11"/>
  <c r="J42" i="37" s="1"/>
  <c r="S113" i="11"/>
  <c r="I42" i="37" s="1"/>
  <c r="Q113" i="11"/>
  <c r="R113" i="11" s="1"/>
  <c r="H42" i="37" s="1"/>
  <c r="J113" i="11"/>
  <c r="Z112" i="11"/>
  <c r="X112" i="11"/>
  <c r="Y112" i="11" s="1"/>
  <c r="K24" i="44" s="1"/>
  <c r="R112" i="11"/>
  <c r="H24" i="44" s="1"/>
  <c r="Q112" i="11"/>
  <c r="S112" i="11" s="1"/>
  <c r="I24" i="44" s="1"/>
  <c r="L112" i="11"/>
  <c r="J112" i="11"/>
  <c r="K112" i="11" s="1"/>
  <c r="E24" i="44" s="1"/>
  <c r="AA111" i="11"/>
  <c r="M77" i="43" s="1"/>
  <c r="Y111" i="11"/>
  <c r="K77" i="43" s="1"/>
  <c r="X111" i="11"/>
  <c r="Z111" i="11" s="1"/>
  <c r="L77" i="43" s="1"/>
  <c r="S111" i="11"/>
  <c r="Q111" i="11"/>
  <c r="R111" i="11" s="1"/>
  <c r="H77" i="43" s="1"/>
  <c r="J111" i="11"/>
  <c r="AA110" i="11"/>
  <c r="M77" i="27" s="1"/>
  <c r="Z110" i="11"/>
  <c r="L77" i="27" s="1"/>
  <c r="X110" i="11"/>
  <c r="Y110" i="11" s="1"/>
  <c r="K77" i="27" s="1"/>
  <c r="Q110" i="11"/>
  <c r="L110" i="11"/>
  <c r="J110" i="11"/>
  <c r="K110" i="11" s="1"/>
  <c r="E77" i="27" s="1"/>
  <c r="AA109" i="11"/>
  <c r="M77" i="24" s="1"/>
  <c r="Y109" i="11"/>
  <c r="K77" i="24" s="1"/>
  <c r="X109" i="11"/>
  <c r="Z109" i="11" s="1"/>
  <c r="L77" i="24" s="1"/>
  <c r="S109" i="11"/>
  <c r="Q109" i="11"/>
  <c r="R109" i="11" s="1"/>
  <c r="H77" i="24" s="1"/>
  <c r="M109" i="11"/>
  <c r="G77" i="24" s="1"/>
  <c r="K109" i="11"/>
  <c r="E77" i="24" s="1"/>
  <c r="J109" i="11"/>
  <c r="L109" i="11" s="1"/>
  <c r="F77" i="24" s="1"/>
  <c r="Z108" i="11"/>
  <c r="L77" i="29" s="1"/>
  <c r="X108" i="11"/>
  <c r="Y108" i="11" s="1"/>
  <c r="K77" i="29" s="1"/>
  <c r="Q108" i="11"/>
  <c r="M108" i="11"/>
  <c r="G77" i="29" s="1"/>
  <c r="L108" i="11"/>
  <c r="F77" i="29" s="1"/>
  <c r="J108" i="11"/>
  <c r="K108" i="11" s="1"/>
  <c r="E77" i="29" s="1"/>
  <c r="X107" i="11"/>
  <c r="S107" i="11"/>
  <c r="Q107" i="11"/>
  <c r="R107" i="11" s="1"/>
  <c r="H77" i="39" s="1"/>
  <c r="K107" i="11"/>
  <c r="E77" i="39" s="1"/>
  <c r="J107" i="11"/>
  <c r="L107" i="11" s="1"/>
  <c r="F77" i="39" s="1"/>
  <c r="Z106" i="11"/>
  <c r="X106" i="11"/>
  <c r="Y106" i="11" s="1"/>
  <c r="K77" i="38" s="1"/>
  <c r="T106" i="11"/>
  <c r="J77" i="38" s="1"/>
  <c r="R106" i="11"/>
  <c r="H77" i="38" s="1"/>
  <c r="Q106" i="11"/>
  <c r="S106" i="11" s="1"/>
  <c r="I77" i="38" s="1"/>
  <c r="L106" i="11"/>
  <c r="J106" i="11"/>
  <c r="K106" i="11" s="1"/>
  <c r="E77" i="38" s="1"/>
  <c r="X105" i="11"/>
  <c r="T105" i="11"/>
  <c r="J77" i="26" s="1"/>
  <c r="S105" i="11"/>
  <c r="I77" i="26" s="1"/>
  <c r="Q105" i="11"/>
  <c r="R105" i="11" s="1"/>
  <c r="H77" i="26" s="1"/>
  <c r="J105" i="11"/>
  <c r="Z104" i="11"/>
  <c r="X104" i="11"/>
  <c r="Y104" i="11" s="1"/>
  <c r="K40" i="42" s="1"/>
  <c r="T104" i="11"/>
  <c r="J40" i="42" s="1"/>
  <c r="R104" i="11"/>
  <c r="H40" i="42" s="1"/>
  <c r="Q104" i="11"/>
  <c r="S104" i="11" s="1"/>
  <c r="I40" i="42" s="1"/>
  <c r="L104" i="11"/>
  <c r="J104" i="11"/>
  <c r="K104" i="11" s="1"/>
  <c r="E40" i="42" s="1"/>
  <c r="AA103" i="11"/>
  <c r="M31" i="28" s="1"/>
  <c r="Y103" i="11"/>
  <c r="K31" i="28" s="1"/>
  <c r="X103" i="11"/>
  <c r="Z103" i="11" s="1"/>
  <c r="L31" i="28" s="1"/>
  <c r="S103" i="11"/>
  <c r="I31" i="28" s="1"/>
  <c r="Q103" i="11"/>
  <c r="R103" i="11" s="1"/>
  <c r="H31" i="28" s="1"/>
  <c r="J103" i="11"/>
  <c r="AA102" i="11"/>
  <c r="M76" i="43" s="1"/>
  <c r="Z102" i="11"/>
  <c r="L76" i="43" s="1"/>
  <c r="X102" i="11"/>
  <c r="Y102" i="11" s="1"/>
  <c r="K76" i="43" s="1"/>
  <c r="Q102" i="11"/>
  <c r="L102" i="11"/>
  <c r="J102" i="11"/>
  <c r="K102" i="11" s="1"/>
  <c r="E76" i="43" s="1"/>
  <c r="Y101" i="11"/>
  <c r="K76" i="27" s="1"/>
  <c r="X101" i="11"/>
  <c r="Z101" i="11" s="1"/>
  <c r="L76" i="27" s="1"/>
  <c r="S101" i="11"/>
  <c r="Q101" i="11"/>
  <c r="R101" i="11" s="1"/>
  <c r="H76" i="27" s="1"/>
  <c r="M101" i="11"/>
  <c r="G76" i="27" s="1"/>
  <c r="K101" i="11"/>
  <c r="E76" i="27" s="1"/>
  <c r="J101" i="11"/>
  <c r="L101" i="11" s="1"/>
  <c r="F76" i="27" s="1"/>
  <c r="Z100" i="11"/>
  <c r="X100" i="11"/>
  <c r="Y100" i="11" s="1"/>
  <c r="K76" i="24" s="1"/>
  <c r="Q100" i="11"/>
  <c r="M100" i="11"/>
  <c r="G76" i="24" s="1"/>
  <c r="L100" i="11"/>
  <c r="F76" i="24" s="1"/>
  <c r="J100" i="11"/>
  <c r="K100" i="11" s="1"/>
  <c r="E76" i="24" s="1"/>
  <c r="X99" i="11"/>
  <c r="S99" i="11"/>
  <c r="Q99" i="11"/>
  <c r="R99" i="11" s="1"/>
  <c r="H76" i="29" s="1"/>
  <c r="M99" i="11"/>
  <c r="G76" i="29" s="1"/>
  <c r="K99" i="11"/>
  <c r="E76" i="29" s="1"/>
  <c r="J99" i="11"/>
  <c r="L99" i="11" s="1"/>
  <c r="F76" i="29" s="1"/>
  <c r="Z98" i="11"/>
  <c r="X98" i="11"/>
  <c r="Y98" i="11" s="1"/>
  <c r="K76" i="39" s="1"/>
  <c r="T98" i="11"/>
  <c r="J76" i="39" s="1"/>
  <c r="R98" i="11"/>
  <c r="H76" i="39" s="1"/>
  <c r="Q98" i="11"/>
  <c r="S98" i="11" s="1"/>
  <c r="I76" i="39" s="1"/>
  <c r="M98" i="11"/>
  <c r="G76" i="39" s="1"/>
  <c r="L98" i="11"/>
  <c r="F76" i="39" s="1"/>
  <c r="J98" i="11"/>
  <c r="K98" i="11" s="1"/>
  <c r="E76" i="39" s="1"/>
  <c r="X97" i="11"/>
  <c r="T97" i="11"/>
  <c r="J76" i="38" s="1"/>
  <c r="S97" i="11"/>
  <c r="I76" i="38" s="1"/>
  <c r="Q97" i="11"/>
  <c r="R97" i="11" s="1"/>
  <c r="H76" i="38" s="1"/>
  <c r="J97" i="11"/>
  <c r="Z96" i="11"/>
  <c r="X96" i="11"/>
  <c r="Y96" i="11" s="1"/>
  <c r="R96" i="11"/>
  <c r="H76" i="26" s="1"/>
  <c r="Q96" i="11"/>
  <c r="S96" i="11" s="1"/>
  <c r="I76" i="26" s="1"/>
  <c r="L96" i="11"/>
  <c r="J96" i="11"/>
  <c r="K96" i="11" s="1"/>
  <c r="E76" i="26" s="1"/>
  <c r="AA95" i="11"/>
  <c r="M41" i="37" s="1"/>
  <c r="Y95" i="11"/>
  <c r="K41" i="37" s="1"/>
  <c r="X95" i="11"/>
  <c r="Z95" i="11" s="1"/>
  <c r="L41" i="37" s="1"/>
  <c r="S95" i="11"/>
  <c r="Q95" i="11"/>
  <c r="R95" i="11" s="1"/>
  <c r="H41" i="37" s="1"/>
  <c r="J95" i="11"/>
  <c r="AA94" i="11"/>
  <c r="M32" i="36" s="1"/>
  <c r="Z94" i="11"/>
  <c r="L32" i="36" s="1"/>
  <c r="X94" i="11"/>
  <c r="Y94" i="11" s="1"/>
  <c r="K32" i="36" s="1"/>
  <c r="Q94" i="11"/>
  <c r="L94" i="11"/>
  <c r="J94" i="11"/>
  <c r="K94" i="11" s="1"/>
  <c r="E32" i="36" s="1"/>
  <c r="AA93" i="11"/>
  <c r="M75" i="43" s="1"/>
  <c r="Y93" i="11"/>
  <c r="K75" i="43" s="1"/>
  <c r="X93" i="11"/>
  <c r="Z93" i="11" s="1"/>
  <c r="L75" i="43" s="1"/>
  <c r="S93" i="11"/>
  <c r="Q93" i="11"/>
  <c r="R93" i="11" s="1"/>
  <c r="H75" i="43" s="1"/>
  <c r="M93" i="11"/>
  <c r="G75" i="43" s="1"/>
  <c r="K93" i="11"/>
  <c r="E75" i="43" s="1"/>
  <c r="J93" i="11"/>
  <c r="L93" i="11" s="1"/>
  <c r="F75" i="43" s="1"/>
  <c r="AA92" i="11"/>
  <c r="M75" i="27" s="1"/>
  <c r="Z92" i="11"/>
  <c r="L75" i="27" s="1"/>
  <c r="X92" i="11"/>
  <c r="Y92" i="11" s="1"/>
  <c r="K75" i="27" s="1"/>
  <c r="Q92" i="11"/>
  <c r="M92" i="11"/>
  <c r="G75" i="27" s="1"/>
  <c r="L92" i="11"/>
  <c r="F75" i="27" s="1"/>
  <c r="J92" i="11"/>
  <c r="K92" i="11" s="1"/>
  <c r="E75" i="27" s="1"/>
  <c r="X91" i="11"/>
  <c r="S91" i="11"/>
  <c r="Q91" i="11"/>
  <c r="R91" i="11" s="1"/>
  <c r="H75" i="24" s="1"/>
  <c r="K91" i="11"/>
  <c r="E75" i="24" s="1"/>
  <c r="J91" i="11"/>
  <c r="L91" i="11" s="1"/>
  <c r="F75" i="24" s="1"/>
  <c r="Z90" i="11"/>
  <c r="X90" i="11"/>
  <c r="Y90" i="11" s="1"/>
  <c r="K75" i="29" s="1"/>
  <c r="T90" i="11"/>
  <c r="J75" i="29" s="1"/>
  <c r="R90" i="11"/>
  <c r="H75" i="29" s="1"/>
  <c r="Q90" i="11"/>
  <c r="S90" i="11" s="1"/>
  <c r="I75" i="29" s="1"/>
  <c r="L90" i="11"/>
  <c r="J90" i="11"/>
  <c r="K90" i="11" s="1"/>
  <c r="E75" i="29" s="1"/>
  <c r="X89" i="11"/>
  <c r="T89" i="11"/>
  <c r="J75" i="39" s="1"/>
  <c r="S89" i="11"/>
  <c r="I75" i="39" s="1"/>
  <c r="Q89" i="11"/>
  <c r="R89" i="11" s="1"/>
  <c r="H75" i="39" s="1"/>
  <c r="J89" i="11"/>
  <c r="Z88" i="11"/>
  <c r="X88" i="11"/>
  <c r="Y88" i="11" s="1"/>
  <c r="K75" i="38" s="1"/>
  <c r="T88" i="11"/>
  <c r="J75" i="38" s="1"/>
  <c r="R88" i="11"/>
  <c r="H75" i="38" s="1"/>
  <c r="Q88" i="11"/>
  <c r="S88" i="11" s="1"/>
  <c r="I75" i="38" s="1"/>
  <c r="L88" i="11"/>
  <c r="J88" i="11"/>
  <c r="K88" i="11" s="1"/>
  <c r="E75" i="38" s="1"/>
  <c r="AA87" i="11"/>
  <c r="M75" i="26" s="1"/>
  <c r="Y87" i="11"/>
  <c r="X87" i="11"/>
  <c r="Z87" i="11" s="1"/>
  <c r="L75" i="26" s="1"/>
  <c r="S87" i="11"/>
  <c r="I75" i="26" s="1"/>
  <c r="Q87" i="11"/>
  <c r="R87" i="11" s="1"/>
  <c r="H75" i="26" s="1"/>
  <c r="J87" i="11"/>
  <c r="AA86" i="11"/>
  <c r="M39" i="42" s="1"/>
  <c r="Z86" i="11"/>
  <c r="L39" i="42" s="1"/>
  <c r="X86" i="11"/>
  <c r="Y86" i="11" s="1"/>
  <c r="K39" i="42" s="1"/>
  <c r="Q86" i="11"/>
  <c r="L86" i="11"/>
  <c r="J86" i="11"/>
  <c r="K86" i="11" s="1"/>
  <c r="E39" i="42" s="1"/>
  <c r="Y85" i="11"/>
  <c r="K31" i="36" s="1"/>
  <c r="X85" i="11"/>
  <c r="Z85" i="11" s="1"/>
  <c r="L31" i="36" s="1"/>
  <c r="S85" i="11"/>
  <c r="Q85" i="11"/>
  <c r="R85" i="11" s="1"/>
  <c r="H31" i="36" s="1"/>
  <c r="M85" i="11"/>
  <c r="G31" i="36" s="1"/>
  <c r="K85" i="11"/>
  <c r="E31" i="36" s="1"/>
  <c r="J85" i="11"/>
  <c r="L85" i="11" s="1"/>
  <c r="F31" i="36" s="1"/>
  <c r="Z84" i="11"/>
  <c r="X84" i="11"/>
  <c r="Y84" i="11" s="1"/>
  <c r="K74" i="43" s="1"/>
  <c r="Q84" i="11"/>
  <c r="M84" i="11"/>
  <c r="G74" i="43" s="1"/>
  <c r="L84" i="11"/>
  <c r="F74" i="43" s="1"/>
  <c r="J84" i="11"/>
  <c r="K84" i="11" s="1"/>
  <c r="E74" i="43" s="1"/>
  <c r="X83" i="11"/>
  <c r="S83" i="11"/>
  <c r="Q83" i="11"/>
  <c r="R83" i="11" s="1"/>
  <c r="H74" i="27" s="1"/>
  <c r="M83" i="11"/>
  <c r="G74" i="27" s="1"/>
  <c r="K83" i="11"/>
  <c r="E74" i="27" s="1"/>
  <c r="J83" i="11"/>
  <c r="L83" i="11" s="1"/>
  <c r="F74" i="27" s="1"/>
  <c r="Z82" i="11"/>
  <c r="X82" i="11"/>
  <c r="Y82" i="11" s="1"/>
  <c r="K74" i="24" s="1"/>
  <c r="T82" i="11"/>
  <c r="J74" i="24" s="1"/>
  <c r="R82" i="11"/>
  <c r="H74" i="24" s="1"/>
  <c r="Q82" i="11"/>
  <c r="S82" i="11" s="1"/>
  <c r="I74" i="24" s="1"/>
  <c r="M82" i="11"/>
  <c r="G74" i="24" s="1"/>
  <c r="L82" i="11"/>
  <c r="F74" i="24" s="1"/>
  <c r="J82" i="11"/>
  <c r="K82" i="11" s="1"/>
  <c r="E74" i="24" s="1"/>
  <c r="X81" i="11"/>
  <c r="T81" i="11"/>
  <c r="J74" i="29" s="1"/>
  <c r="S81" i="11"/>
  <c r="I74" i="29" s="1"/>
  <c r="Q81" i="11"/>
  <c r="R81" i="11" s="1"/>
  <c r="H74" i="29" s="1"/>
  <c r="J81" i="11"/>
  <c r="Z80" i="11"/>
  <c r="X80" i="11"/>
  <c r="Y80" i="11" s="1"/>
  <c r="K74" i="39" s="1"/>
  <c r="R80" i="11"/>
  <c r="H74" i="39" s="1"/>
  <c r="Q80" i="11"/>
  <c r="S80" i="11" s="1"/>
  <c r="I74" i="39" s="1"/>
  <c r="L80" i="11"/>
  <c r="J80" i="11"/>
  <c r="K80" i="11" s="1"/>
  <c r="E74" i="39" s="1"/>
  <c r="AA79" i="11"/>
  <c r="M74" i="38" s="1"/>
  <c r="Y79" i="11"/>
  <c r="K74" i="38" s="1"/>
  <c r="X79" i="11"/>
  <c r="Z79" i="11" s="1"/>
  <c r="L74" i="38" s="1"/>
  <c r="S79" i="11"/>
  <c r="Q79" i="11"/>
  <c r="R79" i="11" s="1"/>
  <c r="H74" i="38" s="1"/>
  <c r="J79" i="11"/>
  <c r="AA78" i="11"/>
  <c r="M74" i="26" s="1"/>
  <c r="Z78" i="11"/>
  <c r="L74" i="26" s="1"/>
  <c r="X78" i="11"/>
  <c r="Y78" i="11" s="1"/>
  <c r="Q78" i="11"/>
  <c r="L78" i="11"/>
  <c r="J78" i="11"/>
  <c r="K78" i="11" s="1"/>
  <c r="E74" i="26" s="1"/>
  <c r="AA77" i="11"/>
  <c r="M38" i="42" s="1"/>
  <c r="Y77" i="11"/>
  <c r="K38" i="42" s="1"/>
  <c r="X77" i="11"/>
  <c r="Z77" i="11" s="1"/>
  <c r="L38" i="42" s="1"/>
  <c r="S77" i="11"/>
  <c r="Q77" i="11"/>
  <c r="R77" i="11" s="1"/>
  <c r="H38" i="42" s="1"/>
  <c r="M77" i="11"/>
  <c r="G38" i="42" s="1"/>
  <c r="K77" i="11"/>
  <c r="E38" i="42" s="1"/>
  <c r="J77" i="11"/>
  <c r="L77" i="11" s="1"/>
  <c r="F38" i="42" s="1"/>
  <c r="Z76" i="11"/>
  <c r="L30" i="28" s="1"/>
  <c r="X76" i="11"/>
  <c r="Y76" i="11" s="1"/>
  <c r="K30" i="28" s="1"/>
  <c r="Q76" i="11"/>
  <c r="M76" i="11"/>
  <c r="G30" i="28" s="1"/>
  <c r="L76" i="11"/>
  <c r="F30" i="28" s="1"/>
  <c r="J76" i="11"/>
  <c r="K76" i="11" s="1"/>
  <c r="E30" i="28" s="1"/>
  <c r="X75" i="11"/>
  <c r="S75" i="11"/>
  <c r="Q75" i="11"/>
  <c r="R75" i="11" s="1"/>
  <c r="H73" i="43" s="1"/>
  <c r="K75" i="11"/>
  <c r="E73" i="43" s="1"/>
  <c r="J75" i="11"/>
  <c r="L75" i="11" s="1"/>
  <c r="F73" i="43" s="1"/>
  <c r="Z74" i="11"/>
  <c r="X74" i="11"/>
  <c r="Y74" i="11" s="1"/>
  <c r="K73" i="27" s="1"/>
  <c r="T74" i="11"/>
  <c r="J73" i="27" s="1"/>
  <c r="R74" i="11"/>
  <c r="H73" i="27" s="1"/>
  <c r="Q74" i="11"/>
  <c r="S74" i="11" s="1"/>
  <c r="I73" i="27" s="1"/>
  <c r="L74" i="11"/>
  <c r="J74" i="11"/>
  <c r="K74" i="11" s="1"/>
  <c r="E73" i="27" s="1"/>
  <c r="X73" i="11"/>
  <c r="T73" i="11"/>
  <c r="J73" i="24" s="1"/>
  <c r="S73" i="11"/>
  <c r="I73" i="24" s="1"/>
  <c r="Q73" i="11"/>
  <c r="R73" i="11" s="1"/>
  <c r="H73" i="24" s="1"/>
  <c r="J73" i="11"/>
  <c r="Z72" i="11"/>
  <c r="X72" i="11"/>
  <c r="Y72" i="11" s="1"/>
  <c r="K73" i="29" s="1"/>
  <c r="T72" i="11"/>
  <c r="J73" i="29" s="1"/>
  <c r="R72" i="11"/>
  <c r="H73" i="29" s="1"/>
  <c r="Q72" i="11"/>
  <c r="S72" i="11" s="1"/>
  <c r="I73" i="29" s="1"/>
  <c r="L72" i="11"/>
  <c r="J72" i="11"/>
  <c r="K72" i="11" s="1"/>
  <c r="E73" i="29" s="1"/>
  <c r="AA71" i="11"/>
  <c r="M73" i="39" s="1"/>
  <c r="Y71" i="11"/>
  <c r="K73" i="39" s="1"/>
  <c r="X71" i="11"/>
  <c r="Z71" i="11" s="1"/>
  <c r="L73" i="39" s="1"/>
  <c r="S71" i="11"/>
  <c r="I73" i="39" s="1"/>
  <c r="Q71" i="11"/>
  <c r="R71" i="11" s="1"/>
  <c r="H73" i="39" s="1"/>
  <c r="J71" i="11"/>
  <c r="AA70" i="11"/>
  <c r="M73" i="38" s="1"/>
  <c r="Z70" i="11"/>
  <c r="L73" i="38" s="1"/>
  <c r="X70" i="11"/>
  <c r="Y70" i="11" s="1"/>
  <c r="K73" i="38" s="1"/>
  <c r="Q70" i="11"/>
  <c r="L70" i="11"/>
  <c r="J70" i="11"/>
  <c r="K70" i="11" s="1"/>
  <c r="E73" i="38" s="1"/>
  <c r="Y69" i="11"/>
  <c r="X69" i="11"/>
  <c r="Z69" i="11" s="1"/>
  <c r="L73" i="26" s="1"/>
  <c r="S69" i="11"/>
  <c r="Q69" i="11"/>
  <c r="R69" i="11" s="1"/>
  <c r="H73" i="26" s="1"/>
  <c r="M69" i="11"/>
  <c r="G73" i="26" s="1"/>
  <c r="K69" i="11"/>
  <c r="E73" i="26" s="1"/>
  <c r="J69" i="11"/>
  <c r="L69" i="11" s="1"/>
  <c r="F73" i="26" s="1"/>
  <c r="Z68" i="11"/>
  <c r="X68" i="11"/>
  <c r="Y68" i="11" s="1"/>
  <c r="K37" i="42" s="1"/>
  <c r="Q68" i="11"/>
  <c r="M68" i="11"/>
  <c r="G37" i="42" s="1"/>
  <c r="L68" i="11"/>
  <c r="F37" i="42" s="1"/>
  <c r="J68" i="11"/>
  <c r="K68" i="11" s="1"/>
  <c r="E37" i="42" s="1"/>
  <c r="X67" i="11"/>
  <c r="S67" i="11"/>
  <c r="Q67" i="11"/>
  <c r="R67" i="11" s="1"/>
  <c r="H23" i="44" s="1"/>
  <c r="M67" i="11"/>
  <c r="G23" i="44" s="1"/>
  <c r="K67" i="11"/>
  <c r="E23" i="44" s="1"/>
  <c r="J67" i="11"/>
  <c r="L67" i="11" s="1"/>
  <c r="F23" i="44" s="1"/>
  <c r="Z66" i="11"/>
  <c r="X66" i="11"/>
  <c r="Y66" i="11" s="1"/>
  <c r="K72" i="43" s="1"/>
  <c r="T66" i="11"/>
  <c r="J72" i="43" s="1"/>
  <c r="R66" i="11"/>
  <c r="H72" i="43" s="1"/>
  <c r="Q66" i="11"/>
  <c r="S66" i="11" s="1"/>
  <c r="I72" i="43" s="1"/>
  <c r="L66" i="11"/>
  <c r="F72" i="43" s="1"/>
  <c r="J66" i="11"/>
  <c r="K66" i="11" s="1"/>
  <c r="E72" i="43" s="1"/>
  <c r="X65" i="11"/>
  <c r="T65" i="11"/>
  <c r="J72" i="27" s="1"/>
  <c r="S65" i="11"/>
  <c r="I72" i="27" s="1"/>
  <c r="Q65" i="11"/>
  <c r="R65" i="11" s="1"/>
  <c r="H72" i="27" s="1"/>
  <c r="J65" i="11"/>
  <c r="Z64" i="11"/>
  <c r="X64" i="11"/>
  <c r="Y64" i="11" s="1"/>
  <c r="K72" i="24" s="1"/>
  <c r="R64" i="11"/>
  <c r="H72" i="24" s="1"/>
  <c r="Q64" i="11"/>
  <c r="S64" i="11" s="1"/>
  <c r="I72" i="24" s="1"/>
  <c r="L64" i="11"/>
  <c r="J64" i="11"/>
  <c r="K64" i="11" s="1"/>
  <c r="E72" i="24" s="1"/>
  <c r="AA63" i="11"/>
  <c r="M72" i="29" s="1"/>
  <c r="Y63" i="11"/>
  <c r="K72" i="29" s="1"/>
  <c r="X63" i="11"/>
  <c r="Z63" i="11" s="1"/>
  <c r="L72" i="29" s="1"/>
  <c r="S63" i="11"/>
  <c r="Q63" i="11"/>
  <c r="R63" i="11" s="1"/>
  <c r="H72" i="29" s="1"/>
  <c r="K63" i="11"/>
  <c r="E72" i="29" s="1"/>
  <c r="J63" i="11"/>
  <c r="L63" i="11" s="1"/>
  <c r="AA62" i="11"/>
  <c r="M72" i="39" s="1"/>
  <c r="Z62" i="11"/>
  <c r="L72" i="39" s="1"/>
  <c r="X62" i="11"/>
  <c r="Y62" i="11" s="1"/>
  <c r="K72" i="39" s="1"/>
  <c r="Q62" i="11"/>
  <c r="J62" i="11"/>
  <c r="K62" i="11" s="1"/>
  <c r="E72" i="39" s="1"/>
  <c r="AA61" i="11"/>
  <c r="M72" i="38" s="1"/>
  <c r="Y61" i="11"/>
  <c r="K72" i="38" s="1"/>
  <c r="X61" i="11"/>
  <c r="Z61" i="11" s="1"/>
  <c r="L72" i="38" s="1"/>
  <c r="S61" i="11"/>
  <c r="Q61" i="11"/>
  <c r="R61" i="11" s="1"/>
  <c r="H72" i="38" s="1"/>
  <c r="J61" i="11"/>
  <c r="L61" i="11" s="1"/>
  <c r="AA60" i="11"/>
  <c r="M72" i="26" s="1"/>
  <c r="Z60" i="11"/>
  <c r="L72" i="26" s="1"/>
  <c r="X60" i="11"/>
  <c r="Y60" i="11" s="1"/>
  <c r="T60" i="11"/>
  <c r="J72" i="26" s="1"/>
  <c r="R60" i="11"/>
  <c r="H72" i="26" s="1"/>
  <c r="Q60" i="11"/>
  <c r="S60" i="11" s="1"/>
  <c r="I72" i="26" s="1"/>
  <c r="L60" i="11"/>
  <c r="F72" i="26" s="1"/>
  <c r="J60" i="11"/>
  <c r="K60" i="11" s="1"/>
  <c r="E72" i="26" s="1"/>
  <c r="X59" i="11"/>
  <c r="T59" i="11"/>
  <c r="J40" i="37" s="1"/>
  <c r="S59" i="11"/>
  <c r="I40" i="37" s="1"/>
  <c r="Q59" i="11"/>
  <c r="R59" i="11" s="1"/>
  <c r="H40" i="37" s="1"/>
  <c r="M59" i="11"/>
  <c r="G40" i="37" s="1"/>
  <c r="K59" i="11"/>
  <c r="E40" i="37" s="1"/>
  <c r="J59" i="11"/>
  <c r="L59" i="11" s="1"/>
  <c r="F40" i="37" s="1"/>
  <c r="Z58" i="11"/>
  <c r="X58" i="11"/>
  <c r="Y58" i="11" s="1"/>
  <c r="T58" i="11"/>
  <c r="J29" i="28" s="1"/>
  <c r="R58" i="11"/>
  <c r="H29" i="28" s="1"/>
  <c r="Q58" i="11"/>
  <c r="S58" i="11" s="1"/>
  <c r="I29" i="28" s="1"/>
  <c r="M58" i="11"/>
  <c r="G29" i="28" s="1"/>
  <c r="L58" i="11"/>
  <c r="F29" i="28" s="1"/>
  <c r="J58" i="11"/>
  <c r="K58" i="11" s="1"/>
  <c r="E29" i="28" s="1"/>
  <c r="X57" i="11"/>
  <c r="Q57" i="11"/>
  <c r="J57" i="11"/>
  <c r="X56" i="11"/>
  <c r="Q56" i="11"/>
  <c r="L56" i="11"/>
  <c r="J56" i="11"/>
  <c r="K56" i="11" s="1"/>
  <c r="E71" i="27" s="1"/>
  <c r="X55" i="11"/>
  <c r="T55" i="11"/>
  <c r="J71" i="24" s="1"/>
  <c r="S55" i="11"/>
  <c r="I71" i="24" s="1"/>
  <c r="Q55" i="11"/>
  <c r="R55" i="11" s="1"/>
  <c r="H71" i="24" s="1"/>
  <c r="M55" i="11"/>
  <c r="G71" i="24" s="1"/>
  <c r="K55" i="11"/>
  <c r="E71" i="24" s="1"/>
  <c r="J55" i="11"/>
  <c r="L55" i="11" s="1"/>
  <c r="F71" i="24" s="1"/>
  <c r="Z54" i="11"/>
  <c r="X54" i="11"/>
  <c r="Y54" i="11" s="1"/>
  <c r="K71" i="29" s="1"/>
  <c r="Q54" i="11"/>
  <c r="M54" i="11"/>
  <c r="G71" i="29" s="1"/>
  <c r="L54" i="11"/>
  <c r="F71" i="29" s="1"/>
  <c r="J54" i="11"/>
  <c r="K54" i="11" s="1"/>
  <c r="E71" i="29" s="1"/>
  <c r="Y53" i="11"/>
  <c r="K71" i="39" s="1"/>
  <c r="X53" i="11"/>
  <c r="Z53" i="11" s="1"/>
  <c r="L71" i="39" s="1"/>
  <c r="Q53" i="11"/>
  <c r="M53" i="11"/>
  <c r="G71" i="39" s="1"/>
  <c r="K53" i="11"/>
  <c r="E71" i="39" s="1"/>
  <c r="J53" i="11"/>
  <c r="L53" i="11" s="1"/>
  <c r="F71" i="39" s="1"/>
  <c r="Z52" i="11"/>
  <c r="X52" i="11"/>
  <c r="Y52" i="11" s="1"/>
  <c r="K71" i="38" s="1"/>
  <c r="R52" i="11"/>
  <c r="H71" i="38" s="1"/>
  <c r="Q52" i="11"/>
  <c r="S52" i="11" s="1"/>
  <c r="M52" i="11"/>
  <c r="G71" i="38" s="1"/>
  <c r="L52" i="11"/>
  <c r="F71" i="38" s="1"/>
  <c r="J52" i="11"/>
  <c r="K52" i="11" s="1"/>
  <c r="E71" i="38" s="1"/>
  <c r="X51" i="11"/>
  <c r="Q51" i="11"/>
  <c r="R51" i="11" s="1"/>
  <c r="H71" i="26" s="1"/>
  <c r="M51" i="11"/>
  <c r="G71" i="26" s="1"/>
  <c r="K51" i="11"/>
  <c r="E71" i="26" s="1"/>
  <c r="J51" i="11"/>
  <c r="L51" i="11" s="1"/>
  <c r="F71" i="26" s="1"/>
  <c r="Z50" i="11"/>
  <c r="X50" i="11"/>
  <c r="Y50" i="11" s="1"/>
  <c r="K36" i="42" s="1"/>
  <c r="R50" i="11"/>
  <c r="H36" i="42" s="1"/>
  <c r="Q50" i="11"/>
  <c r="S50" i="11" s="1"/>
  <c r="M50" i="11"/>
  <c r="G36" i="42" s="1"/>
  <c r="L50" i="11"/>
  <c r="F36" i="42" s="1"/>
  <c r="J50" i="11"/>
  <c r="K50" i="11" s="1"/>
  <c r="E36" i="42" s="1"/>
  <c r="AA49" i="11"/>
  <c r="M30" i="36" s="1"/>
  <c r="Y49" i="11"/>
  <c r="K30" i="36" s="1"/>
  <c r="X49" i="11"/>
  <c r="Z49" i="11" s="1"/>
  <c r="L30" i="36" s="1"/>
  <c r="T49" i="11"/>
  <c r="J30" i="36" s="1"/>
  <c r="S49" i="11"/>
  <c r="I30" i="36" s="1"/>
  <c r="Q49" i="11"/>
  <c r="R49" i="11" s="1"/>
  <c r="H30" i="36" s="1"/>
  <c r="J49" i="11"/>
  <c r="AA48" i="11"/>
  <c r="M70" i="43" s="1"/>
  <c r="Z48" i="11"/>
  <c r="L70" i="43" s="1"/>
  <c r="X48" i="11"/>
  <c r="Y48" i="11" s="1"/>
  <c r="K70" i="43" s="1"/>
  <c r="T48" i="11"/>
  <c r="J70" i="43" s="1"/>
  <c r="R48" i="11"/>
  <c r="H70" i="43" s="1"/>
  <c r="Q48" i="11"/>
  <c r="S48" i="11" s="1"/>
  <c r="I70" i="43" s="1"/>
  <c r="L48" i="11"/>
  <c r="J48" i="11"/>
  <c r="K48" i="11" s="1"/>
  <c r="E70" i="43" s="1"/>
  <c r="AA47" i="11"/>
  <c r="M70" i="27" s="1"/>
  <c r="Y47" i="11"/>
  <c r="K70" i="27" s="1"/>
  <c r="X47" i="11"/>
  <c r="Z47" i="11" s="1"/>
  <c r="L70" i="27" s="1"/>
  <c r="T47" i="11"/>
  <c r="J70" i="27" s="1"/>
  <c r="S47" i="11"/>
  <c r="I70" i="27" s="1"/>
  <c r="Q47" i="11"/>
  <c r="R47" i="11" s="1"/>
  <c r="H70" i="27" s="1"/>
  <c r="J47" i="11"/>
  <c r="X46" i="11"/>
  <c r="Q46" i="11"/>
  <c r="J46" i="11"/>
  <c r="X45" i="11"/>
  <c r="S45" i="11"/>
  <c r="Q45" i="11"/>
  <c r="R45" i="11" s="1"/>
  <c r="H70" i="29" s="1"/>
  <c r="J45" i="11"/>
  <c r="AA44" i="11"/>
  <c r="M70" i="39" s="1"/>
  <c r="Z44" i="11"/>
  <c r="L70" i="39" s="1"/>
  <c r="X44" i="11"/>
  <c r="Y44" i="11" s="1"/>
  <c r="K70" i="39" s="1"/>
  <c r="T44" i="11"/>
  <c r="J70" i="39" s="1"/>
  <c r="R44" i="11"/>
  <c r="H70" i="39" s="1"/>
  <c r="Q44" i="11"/>
  <c r="S44" i="11" s="1"/>
  <c r="I70" i="39" s="1"/>
  <c r="L44" i="11"/>
  <c r="J44" i="11"/>
  <c r="K44" i="11" s="1"/>
  <c r="E70" i="39" s="1"/>
  <c r="X43" i="11"/>
  <c r="T43" i="11"/>
  <c r="J70" i="38" s="1"/>
  <c r="S43" i="11"/>
  <c r="I70" i="38" s="1"/>
  <c r="Q43" i="11"/>
  <c r="R43" i="11" s="1"/>
  <c r="H70" i="38" s="1"/>
  <c r="K43" i="11"/>
  <c r="E70" i="38" s="1"/>
  <c r="J43" i="11"/>
  <c r="L43" i="11" s="1"/>
  <c r="F70" i="38" s="1"/>
  <c r="X42" i="11"/>
  <c r="T42" i="11"/>
  <c r="J70" i="26" s="1"/>
  <c r="R42" i="11"/>
  <c r="H70" i="26" s="1"/>
  <c r="Q42" i="11"/>
  <c r="S42" i="11" s="1"/>
  <c r="I70" i="26" s="1"/>
  <c r="L42" i="11"/>
  <c r="J42" i="11"/>
  <c r="K42" i="11" s="1"/>
  <c r="E70" i="26" s="1"/>
  <c r="Y41" i="11"/>
  <c r="K35" i="42" s="1"/>
  <c r="X41" i="11"/>
  <c r="Z41" i="11" s="1"/>
  <c r="T41" i="11"/>
  <c r="J35" i="42" s="1"/>
  <c r="S41" i="11"/>
  <c r="I35" i="42" s="1"/>
  <c r="Q41" i="11"/>
  <c r="R41" i="11" s="1"/>
  <c r="H35" i="42" s="1"/>
  <c r="J41" i="11"/>
  <c r="X40" i="11"/>
  <c r="Y40" i="11" s="1"/>
  <c r="K22" i="44" s="1"/>
  <c r="T40" i="11"/>
  <c r="J22" i="44" s="1"/>
  <c r="R40" i="11"/>
  <c r="H22" i="44" s="1"/>
  <c r="Q40" i="11"/>
  <c r="S40" i="11" s="1"/>
  <c r="I22" i="44" s="1"/>
  <c r="L40" i="11"/>
  <c r="J40" i="11"/>
  <c r="K40" i="11" s="1"/>
  <c r="E22" i="44" s="1"/>
  <c r="Y39" i="11"/>
  <c r="K69" i="43" s="1"/>
  <c r="X39" i="11"/>
  <c r="Z39" i="11" s="1"/>
  <c r="T39" i="11"/>
  <c r="J69" i="43" s="1"/>
  <c r="S39" i="11"/>
  <c r="I69" i="43" s="1"/>
  <c r="Q39" i="11"/>
  <c r="R39" i="11" s="1"/>
  <c r="H69" i="43" s="1"/>
  <c r="M39" i="11"/>
  <c r="G69" i="43" s="1"/>
  <c r="K39" i="11"/>
  <c r="E69" i="43" s="1"/>
  <c r="J39" i="11"/>
  <c r="L39" i="11" s="1"/>
  <c r="F69" i="43" s="1"/>
  <c r="X38" i="11"/>
  <c r="Y38" i="11" s="1"/>
  <c r="K69" i="27" s="1"/>
  <c r="Q38" i="11"/>
  <c r="M38" i="11"/>
  <c r="G69" i="27" s="1"/>
  <c r="L38" i="11"/>
  <c r="F69" i="27" s="1"/>
  <c r="J38" i="11"/>
  <c r="K38" i="11" s="1"/>
  <c r="E69" i="27" s="1"/>
  <c r="AA37" i="11"/>
  <c r="M69" i="24" s="1"/>
  <c r="Y37" i="11"/>
  <c r="K69" i="24" s="1"/>
  <c r="X37" i="11"/>
  <c r="Z37" i="11" s="1"/>
  <c r="L69" i="24" s="1"/>
  <c r="S37" i="11"/>
  <c r="Q37" i="11"/>
  <c r="R37" i="11" s="1"/>
  <c r="H69" i="24" s="1"/>
  <c r="M37" i="11"/>
  <c r="G69" i="24" s="1"/>
  <c r="K37" i="11"/>
  <c r="E69" i="24" s="1"/>
  <c r="J37" i="11"/>
  <c r="L37" i="11" s="1"/>
  <c r="F69" i="24" s="1"/>
  <c r="Z36" i="11"/>
  <c r="L69" i="29" s="1"/>
  <c r="X36" i="11"/>
  <c r="Y36" i="11" s="1"/>
  <c r="K69" i="29" s="1"/>
  <c r="Q36" i="11"/>
  <c r="J36" i="11"/>
  <c r="X35" i="11"/>
  <c r="Q35" i="11"/>
  <c r="J35" i="11"/>
  <c r="Z34" i="11"/>
  <c r="X34" i="11"/>
  <c r="Y34" i="11" s="1"/>
  <c r="K69" i="38" s="1"/>
  <c r="Q34" i="11"/>
  <c r="M34" i="11"/>
  <c r="G69" i="38" s="1"/>
  <c r="L34" i="11"/>
  <c r="F69" i="38" s="1"/>
  <c r="J34" i="11"/>
  <c r="K34" i="11" s="1"/>
  <c r="E69" i="38" s="1"/>
  <c r="AA33" i="11"/>
  <c r="M69" i="26" s="1"/>
  <c r="Y33" i="11"/>
  <c r="X33" i="11"/>
  <c r="Z33" i="11" s="1"/>
  <c r="L69" i="26" s="1"/>
  <c r="S33" i="11"/>
  <c r="Q33" i="11"/>
  <c r="R33" i="11" s="1"/>
  <c r="H69" i="26" s="1"/>
  <c r="J33" i="11"/>
  <c r="Z32" i="11"/>
  <c r="L34" i="42" s="1"/>
  <c r="X32" i="11"/>
  <c r="Y32" i="11" s="1"/>
  <c r="R32" i="11"/>
  <c r="H34" i="42" s="1"/>
  <c r="Q32" i="11"/>
  <c r="S32" i="11" s="1"/>
  <c r="I34" i="42" s="1"/>
  <c r="J32" i="11"/>
  <c r="AA31" i="11"/>
  <c r="M29" i="36" s="1"/>
  <c r="Y31" i="11"/>
  <c r="K29" i="36" s="1"/>
  <c r="X31" i="11"/>
  <c r="Z31" i="11" s="1"/>
  <c r="L29" i="36" s="1"/>
  <c r="S31" i="11"/>
  <c r="Q31" i="11"/>
  <c r="R31" i="11" s="1"/>
  <c r="H29" i="36" s="1"/>
  <c r="J31" i="11"/>
  <c r="L31" i="11" s="1"/>
  <c r="AA30" i="11"/>
  <c r="M68" i="43" s="1"/>
  <c r="Z30" i="11"/>
  <c r="L68" i="43" s="1"/>
  <c r="X30" i="11"/>
  <c r="Y30" i="11" s="1"/>
  <c r="K68" i="43" s="1"/>
  <c r="Q30" i="11"/>
  <c r="J30" i="11"/>
  <c r="K30" i="11" s="1"/>
  <c r="E68" i="43" s="1"/>
  <c r="AA29" i="11"/>
  <c r="M68" i="27" s="1"/>
  <c r="Y29" i="11"/>
  <c r="K68" i="27" s="1"/>
  <c r="X29" i="11"/>
  <c r="Z29" i="11" s="1"/>
  <c r="L68" i="27" s="1"/>
  <c r="S29" i="11"/>
  <c r="Q29" i="11"/>
  <c r="R29" i="11" s="1"/>
  <c r="H68" i="27" s="1"/>
  <c r="K29" i="11"/>
  <c r="E68" i="27" s="1"/>
  <c r="J29" i="11"/>
  <c r="L29" i="11" s="1"/>
  <c r="AA28" i="11"/>
  <c r="M68" i="24" s="1"/>
  <c r="Z28" i="11"/>
  <c r="L68" i="24" s="1"/>
  <c r="X28" i="11"/>
  <c r="Y28" i="11" s="1"/>
  <c r="K68" i="24" s="1"/>
  <c r="T28" i="11"/>
  <c r="J68" i="24" s="1"/>
  <c r="R28" i="11"/>
  <c r="H68" i="24" s="1"/>
  <c r="Q28" i="11"/>
  <c r="S28" i="11" s="1"/>
  <c r="I68" i="24" s="1"/>
  <c r="J28" i="11"/>
  <c r="K28" i="11" s="1"/>
  <c r="E68" i="24" s="1"/>
  <c r="X27" i="11"/>
  <c r="T27" i="11"/>
  <c r="J68" i="29" s="1"/>
  <c r="S27" i="11"/>
  <c r="I68" i="29" s="1"/>
  <c r="Q27" i="11"/>
  <c r="R27" i="11" s="1"/>
  <c r="H68" i="29" s="1"/>
  <c r="M27" i="11"/>
  <c r="G68" i="29" s="1"/>
  <c r="K27" i="11"/>
  <c r="E68" i="29" s="1"/>
  <c r="J27" i="11"/>
  <c r="L27" i="11" s="1"/>
  <c r="F68" i="29" s="1"/>
  <c r="Z26" i="11"/>
  <c r="X26" i="11"/>
  <c r="Y26" i="11" s="1"/>
  <c r="K68" i="39" s="1"/>
  <c r="T26" i="11"/>
  <c r="J68" i="39" s="1"/>
  <c r="R26" i="11"/>
  <c r="H68" i="39" s="1"/>
  <c r="Q26" i="11"/>
  <c r="S26" i="11" s="1"/>
  <c r="I68" i="39" s="1"/>
  <c r="L26" i="11"/>
  <c r="F68" i="39" s="1"/>
  <c r="J26" i="11"/>
  <c r="K26" i="11" s="1"/>
  <c r="E68" i="39" s="1"/>
  <c r="X25" i="11"/>
  <c r="Q25" i="11"/>
  <c r="J25" i="11"/>
  <c r="X24" i="11"/>
  <c r="Q24" i="11"/>
  <c r="L24" i="11"/>
  <c r="J24" i="11"/>
  <c r="K24" i="11" s="1"/>
  <c r="E68" i="26" s="1"/>
  <c r="X23" i="11"/>
  <c r="T23" i="11"/>
  <c r="J39" i="37" s="1"/>
  <c r="S23" i="11"/>
  <c r="I39" i="37" s="1"/>
  <c r="Q23" i="11"/>
  <c r="R23" i="11" s="1"/>
  <c r="H39" i="37" s="1"/>
  <c r="M23" i="11"/>
  <c r="G39" i="37" s="1"/>
  <c r="K23" i="11"/>
  <c r="E39" i="37" s="1"/>
  <c r="J23" i="11"/>
  <c r="L23" i="11" s="1"/>
  <c r="F39" i="37" s="1"/>
  <c r="Z22" i="11"/>
  <c r="X22" i="11"/>
  <c r="Y22" i="11" s="1"/>
  <c r="Q22" i="11"/>
  <c r="L22" i="11"/>
  <c r="F28" i="36" s="1"/>
  <c r="J22" i="11"/>
  <c r="K22" i="11" s="1"/>
  <c r="E28" i="36" s="1"/>
  <c r="Y21" i="11"/>
  <c r="K67" i="43" s="1"/>
  <c r="X21" i="11"/>
  <c r="Z21" i="11" s="1"/>
  <c r="L67" i="43" s="1"/>
  <c r="Q21" i="11"/>
  <c r="M21" i="11"/>
  <c r="G67" i="43" s="1"/>
  <c r="K21" i="11"/>
  <c r="E67" i="43" s="1"/>
  <c r="J21" i="11"/>
  <c r="L21" i="11" s="1"/>
  <c r="F67" i="43" s="1"/>
  <c r="Z20" i="11"/>
  <c r="X20" i="11"/>
  <c r="Y20" i="11" s="1"/>
  <c r="K67" i="27" s="1"/>
  <c r="Q20" i="11"/>
  <c r="S20" i="11" s="1"/>
  <c r="M20" i="11"/>
  <c r="G67" i="27" s="1"/>
  <c r="L20" i="11"/>
  <c r="F67" i="27" s="1"/>
  <c r="J20" i="11"/>
  <c r="K20" i="11" s="1"/>
  <c r="E67" i="27" s="1"/>
  <c r="X19" i="11"/>
  <c r="S19" i="11"/>
  <c r="Q19" i="11"/>
  <c r="R19" i="11" s="1"/>
  <c r="H67" i="24" s="1"/>
  <c r="M19" i="11"/>
  <c r="G67" i="24" s="1"/>
  <c r="K19" i="11"/>
  <c r="E67" i="24" s="1"/>
  <c r="J19" i="11"/>
  <c r="L19" i="11" s="1"/>
  <c r="F67" i="24" s="1"/>
  <c r="Z18" i="11"/>
  <c r="X18" i="11"/>
  <c r="Y18" i="11" s="1"/>
  <c r="K67" i="29" s="1"/>
  <c r="R18" i="11"/>
  <c r="H67" i="29" s="1"/>
  <c r="Q18" i="11"/>
  <c r="S18" i="11" s="1"/>
  <c r="M18" i="11"/>
  <c r="G67" i="29" s="1"/>
  <c r="L18" i="11"/>
  <c r="F67" i="29" s="1"/>
  <c r="J18" i="11"/>
  <c r="K18" i="11" s="1"/>
  <c r="E67" i="29" s="1"/>
  <c r="AA17" i="11"/>
  <c r="M67" i="39" s="1"/>
  <c r="Y17" i="11"/>
  <c r="K67" i="39" s="1"/>
  <c r="X17" i="11"/>
  <c r="Z17" i="11" s="1"/>
  <c r="L67" i="39" s="1"/>
  <c r="T17" i="11"/>
  <c r="J67" i="39" s="1"/>
  <c r="S17" i="11"/>
  <c r="I67" i="39" s="1"/>
  <c r="Q17" i="11"/>
  <c r="R17" i="11" s="1"/>
  <c r="H67" i="39" s="1"/>
  <c r="J17" i="11"/>
  <c r="AA16" i="11"/>
  <c r="M67" i="38" s="1"/>
  <c r="Z16" i="11"/>
  <c r="L67" i="38" s="1"/>
  <c r="X16" i="11"/>
  <c r="Y16" i="11" s="1"/>
  <c r="K67" i="38" s="1"/>
  <c r="R16" i="11"/>
  <c r="H67" i="38" s="1"/>
  <c r="Q16" i="11"/>
  <c r="S16" i="11" s="1"/>
  <c r="I67" i="38" s="1"/>
  <c r="L16" i="11"/>
  <c r="J16" i="11"/>
  <c r="K16" i="11" s="1"/>
  <c r="E67" i="38" s="1"/>
  <c r="AA15" i="11"/>
  <c r="M67" i="26" s="1"/>
  <c r="Y15" i="11"/>
  <c r="X15" i="11"/>
  <c r="Z15" i="11" s="1"/>
  <c r="L67" i="26" s="1"/>
  <c r="S15" i="11"/>
  <c r="I67" i="26" s="1"/>
  <c r="Q15" i="11"/>
  <c r="R15" i="11" s="1"/>
  <c r="H67" i="26" s="1"/>
  <c r="J15" i="11"/>
  <c r="X14" i="11"/>
  <c r="Q14" i="11"/>
  <c r="J14" i="11"/>
  <c r="X13" i="11"/>
  <c r="S13" i="11"/>
  <c r="Q13" i="11"/>
  <c r="R13" i="11" s="1"/>
  <c r="H21" i="44" s="1"/>
  <c r="J13" i="11"/>
  <c r="AA12" i="11"/>
  <c r="M66" i="43" s="1"/>
  <c r="Z12" i="11"/>
  <c r="L66" i="43" s="1"/>
  <c r="X12" i="11"/>
  <c r="Y12" i="11" s="1"/>
  <c r="T12" i="11"/>
  <c r="J66" i="43" s="1"/>
  <c r="R12" i="11"/>
  <c r="H66" i="43" s="1"/>
  <c r="Q12" i="11"/>
  <c r="S12" i="11" s="1"/>
  <c r="I66" i="43" s="1"/>
  <c r="L12" i="11"/>
  <c r="J12" i="11"/>
  <c r="K12" i="11" s="1"/>
  <c r="E66" i="43" s="1"/>
  <c r="X11" i="11"/>
  <c r="S11" i="11"/>
  <c r="I66" i="27" s="1"/>
  <c r="Q11" i="11"/>
  <c r="R11" i="11" s="1"/>
  <c r="H66" i="27" s="1"/>
  <c r="K11" i="11"/>
  <c r="E66" i="27" s="1"/>
  <c r="J11" i="11"/>
  <c r="L11" i="11" s="1"/>
  <c r="F66" i="27" s="1"/>
  <c r="X10" i="11"/>
  <c r="T10" i="11"/>
  <c r="J66" i="24" s="1"/>
  <c r="R10" i="11"/>
  <c r="H66" i="24" s="1"/>
  <c r="Q10" i="11"/>
  <c r="S10" i="11" s="1"/>
  <c r="I66" i="24" s="1"/>
  <c r="L10" i="11"/>
  <c r="J10" i="11"/>
  <c r="K10" i="11" s="1"/>
  <c r="E66" i="24" s="1"/>
  <c r="X9" i="11"/>
  <c r="Z9" i="11" s="1"/>
  <c r="T9" i="11"/>
  <c r="J66" i="29" s="1"/>
  <c r="S9" i="11"/>
  <c r="I66" i="29" s="1"/>
  <c r="Q9" i="11"/>
  <c r="R9" i="11" s="1"/>
  <c r="H66" i="29" s="1"/>
  <c r="J9" i="11"/>
  <c r="Z8" i="11"/>
  <c r="X8" i="11"/>
  <c r="Y8" i="11" s="1"/>
  <c r="T8" i="11"/>
  <c r="J66" i="39" s="1"/>
  <c r="R8" i="11"/>
  <c r="H66" i="39" s="1"/>
  <c r="Q8" i="11"/>
  <c r="S8" i="11" s="1"/>
  <c r="I66" i="39" s="1"/>
  <c r="L8" i="11"/>
  <c r="J8" i="11"/>
  <c r="K8" i="11" s="1"/>
  <c r="E66" i="39" s="1"/>
  <c r="X7" i="11"/>
  <c r="Z7" i="11" s="1"/>
  <c r="T7" i="11"/>
  <c r="J66" i="38" s="1"/>
  <c r="S7" i="11"/>
  <c r="I66" i="38" s="1"/>
  <c r="Q7" i="11"/>
  <c r="R7" i="11" s="1"/>
  <c r="H66" i="38" s="1"/>
  <c r="M7" i="11"/>
  <c r="G66" i="38" s="1"/>
  <c r="K7" i="11"/>
  <c r="E66" i="38" s="1"/>
  <c r="J7" i="11"/>
  <c r="L7" i="11" s="1"/>
  <c r="F66" i="38" s="1"/>
  <c r="Z6" i="11"/>
  <c r="L66" i="26" s="1"/>
  <c r="X6" i="11"/>
  <c r="Y6" i="11" s="1"/>
  <c r="Q6" i="11"/>
  <c r="M6" i="11"/>
  <c r="G66" i="26" s="1"/>
  <c r="L6" i="11"/>
  <c r="F66" i="26" s="1"/>
  <c r="J6" i="11"/>
  <c r="K6" i="11" s="1"/>
  <c r="E66" i="26" s="1"/>
  <c r="X275" i="10"/>
  <c r="Z275" i="10" s="1"/>
  <c r="L36" i="41" s="1"/>
  <c r="S275" i="10"/>
  <c r="Q275" i="10"/>
  <c r="R275" i="10" s="1"/>
  <c r="H36" i="41" s="1"/>
  <c r="M275" i="10"/>
  <c r="G36" i="41" s="1"/>
  <c r="K275" i="10"/>
  <c r="E36" i="41" s="1"/>
  <c r="J275" i="10"/>
  <c r="L275" i="10" s="1"/>
  <c r="F36" i="41" s="1"/>
  <c r="Z274" i="10"/>
  <c r="L31" i="23" s="1"/>
  <c r="X274" i="10"/>
  <c r="Y274" i="10" s="1"/>
  <c r="K31" i="23" s="1"/>
  <c r="Q274" i="10"/>
  <c r="J274" i="10"/>
  <c r="X273" i="10"/>
  <c r="Q273" i="10"/>
  <c r="J273" i="10"/>
  <c r="X272" i="10"/>
  <c r="Y272" i="10" s="1"/>
  <c r="K65" i="40" s="1"/>
  <c r="Q272" i="10"/>
  <c r="M272" i="10"/>
  <c r="G65" i="40" s="1"/>
  <c r="L272" i="10"/>
  <c r="F65" i="40" s="1"/>
  <c r="J272" i="10"/>
  <c r="K272" i="10" s="1"/>
  <c r="E65" i="40" s="1"/>
  <c r="AA271" i="10"/>
  <c r="M65" i="30" s="1"/>
  <c r="Y271" i="10"/>
  <c r="K65" i="30" s="1"/>
  <c r="X271" i="10"/>
  <c r="Z271" i="10" s="1"/>
  <c r="L65" i="30" s="1"/>
  <c r="S271" i="10"/>
  <c r="Q271" i="10"/>
  <c r="R271" i="10" s="1"/>
  <c r="H65" i="30" s="1"/>
  <c r="J271" i="10"/>
  <c r="AA270" i="10"/>
  <c r="M65" i="25" s="1"/>
  <c r="Z270" i="10"/>
  <c r="L65" i="25" s="1"/>
  <c r="X270" i="10"/>
  <c r="Y270" i="10" s="1"/>
  <c r="K65" i="25" s="1"/>
  <c r="R270" i="10"/>
  <c r="H65" i="25" s="1"/>
  <c r="Q270" i="10"/>
  <c r="S270" i="10" s="1"/>
  <c r="I65" i="25" s="1"/>
  <c r="J270" i="10"/>
  <c r="AA269" i="10"/>
  <c r="M65" i="33" s="1"/>
  <c r="Y269" i="10"/>
  <c r="K65" i="33" s="1"/>
  <c r="X269" i="10"/>
  <c r="Z269" i="10" s="1"/>
  <c r="L65" i="33" s="1"/>
  <c r="S269" i="10"/>
  <c r="Q269" i="10"/>
  <c r="R269" i="10" s="1"/>
  <c r="H65" i="33" s="1"/>
  <c r="J269" i="10"/>
  <c r="L269" i="10" s="1"/>
  <c r="AA268" i="10"/>
  <c r="M65" i="21" s="1"/>
  <c r="Z268" i="10"/>
  <c r="L65" i="21" s="1"/>
  <c r="X268" i="10"/>
  <c r="Y268" i="10" s="1"/>
  <c r="K65" i="21" s="1"/>
  <c r="Q268" i="10"/>
  <c r="L268" i="10"/>
  <c r="J268" i="10"/>
  <c r="K268" i="10" s="1"/>
  <c r="E65" i="21" s="1"/>
  <c r="AA267" i="10"/>
  <c r="M65" i="34" s="1"/>
  <c r="Y267" i="10"/>
  <c r="X267" i="10"/>
  <c r="Z267" i="10" s="1"/>
  <c r="L65" i="34" s="1"/>
  <c r="S267" i="10"/>
  <c r="Q267" i="10"/>
  <c r="R267" i="10" s="1"/>
  <c r="H65" i="34" s="1"/>
  <c r="J267" i="10"/>
  <c r="L267" i="10" s="1"/>
  <c r="AA266" i="10"/>
  <c r="M35" i="41" s="1"/>
  <c r="Z266" i="10"/>
  <c r="L35" i="41" s="1"/>
  <c r="X266" i="10"/>
  <c r="Y266" i="10" s="1"/>
  <c r="K35" i="41" s="1"/>
  <c r="T266" i="10"/>
  <c r="J35" i="41" s="1"/>
  <c r="R266" i="10"/>
  <c r="H35" i="41" s="1"/>
  <c r="Q266" i="10"/>
  <c r="S266" i="10" s="1"/>
  <c r="I35" i="41" s="1"/>
  <c r="L266" i="10"/>
  <c r="F35" i="41" s="1"/>
  <c r="J266" i="10"/>
  <c r="K266" i="10" s="1"/>
  <c r="E35" i="41" s="1"/>
  <c r="X265" i="10"/>
  <c r="T265" i="10"/>
  <c r="J30" i="23" s="1"/>
  <c r="S265" i="10"/>
  <c r="I30" i="23" s="1"/>
  <c r="Q265" i="10"/>
  <c r="R265" i="10" s="1"/>
  <c r="H30" i="23" s="1"/>
  <c r="J265" i="10"/>
  <c r="L265" i="10" s="1"/>
  <c r="F30" i="23" s="1"/>
  <c r="Z264" i="10"/>
  <c r="X264" i="10"/>
  <c r="Y264" i="10" s="1"/>
  <c r="K64" i="31" s="1"/>
  <c r="Q264" i="10"/>
  <c r="J264" i="10"/>
  <c r="Y263" i="10"/>
  <c r="K64" i="40" s="1"/>
  <c r="X263" i="10"/>
  <c r="Z263" i="10" s="1"/>
  <c r="S263" i="10"/>
  <c r="Q263" i="10"/>
  <c r="R263" i="10" s="1"/>
  <c r="H64" i="40" s="1"/>
  <c r="J263" i="10"/>
  <c r="X262" i="10"/>
  <c r="S262" i="10"/>
  <c r="R262" i="10"/>
  <c r="H64" i="30" s="1"/>
  <c r="Q262" i="10"/>
  <c r="L262" i="10"/>
  <c r="K262" i="10"/>
  <c r="E64" i="30" s="1"/>
  <c r="J262" i="10"/>
  <c r="Y261" i="10"/>
  <c r="K64" i="25" s="1"/>
  <c r="X261" i="10"/>
  <c r="Z261" i="10" s="1"/>
  <c r="R261" i="10"/>
  <c r="H64" i="25" s="1"/>
  <c r="Q261" i="10"/>
  <c r="S261" i="10" s="1"/>
  <c r="J261" i="10"/>
  <c r="L261" i="10" s="1"/>
  <c r="X260" i="10"/>
  <c r="Q260" i="10"/>
  <c r="M260" i="10"/>
  <c r="G64" i="33" s="1"/>
  <c r="L260" i="10"/>
  <c r="F64" i="33" s="1"/>
  <c r="K260" i="10"/>
  <c r="E64" i="33" s="1"/>
  <c r="J260" i="10"/>
  <c r="Z259" i="10"/>
  <c r="Y259" i="10"/>
  <c r="K64" i="21" s="1"/>
  <c r="X259" i="10"/>
  <c r="T259" i="10"/>
  <c r="J64" i="21" s="1"/>
  <c r="S259" i="10"/>
  <c r="I64" i="21" s="1"/>
  <c r="R259" i="10"/>
  <c r="H64" i="21" s="1"/>
  <c r="Q259" i="10"/>
  <c r="K259" i="10"/>
  <c r="E64" i="21" s="1"/>
  <c r="J259" i="10"/>
  <c r="L259" i="10" s="1"/>
  <c r="X258" i="10"/>
  <c r="Z258" i="10" s="1"/>
  <c r="Q258" i="10"/>
  <c r="J258" i="10"/>
  <c r="L258" i="10" s="1"/>
  <c r="Z257" i="10"/>
  <c r="Y257" i="10"/>
  <c r="K34" i="22" s="1"/>
  <c r="X257" i="10"/>
  <c r="Q257" i="10"/>
  <c r="L257" i="10"/>
  <c r="K257" i="10"/>
  <c r="E34" i="22" s="1"/>
  <c r="J257" i="10"/>
  <c r="Z256" i="10"/>
  <c r="Y256" i="10"/>
  <c r="K21" i="35" s="1"/>
  <c r="X256" i="10"/>
  <c r="R256" i="10"/>
  <c r="H21" i="35" s="1"/>
  <c r="Q256" i="10"/>
  <c r="S256" i="10" s="1"/>
  <c r="K256" i="10"/>
  <c r="E21" i="35" s="1"/>
  <c r="J256" i="10"/>
  <c r="L256" i="10" s="1"/>
  <c r="X255" i="10"/>
  <c r="Z255" i="10" s="1"/>
  <c r="Q255" i="10"/>
  <c r="J255" i="10"/>
  <c r="AA254" i="10"/>
  <c r="M63" i="40" s="1"/>
  <c r="Z254" i="10"/>
  <c r="L63" i="40" s="1"/>
  <c r="Y254" i="10"/>
  <c r="K63" i="40" s="1"/>
  <c r="X254" i="10"/>
  <c r="S254" i="10"/>
  <c r="R254" i="10"/>
  <c r="H63" i="40" s="1"/>
  <c r="Q254" i="10"/>
  <c r="M254" i="10"/>
  <c r="G63" i="40" s="1"/>
  <c r="L254" i="10"/>
  <c r="F63" i="40" s="1"/>
  <c r="K254" i="10"/>
  <c r="E63" i="40" s="1"/>
  <c r="J254" i="10"/>
  <c r="Y253" i="10"/>
  <c r="K63" i="30" s="1"/>
  <c r="X253" i="10"/>
  <c r="Z253" i="10" s="1"/>
  <c r="Q253" i="10"/>
  <c r="S253" i="10" s="1"/>
  <c r="J253" i="10"/>
  <c r="X252" i="10"/>
  <c r="Z252" i="10" s="1"/>
  <c r="S252" i="10"/>
  <c r="R252" i="10"/>
  <c r="H63" i="25" s="1"/>
  <c r="Q252" i="10"/>
  <c r="J252" i="10"/>
  <c r="Z251" i="10"/>
  <c r="Y251" i="10"/>
  <c r="K63" i="33" s="1"/>
  <c r="X251" i="10"/>
  <c r="S251" i="10"/>
  <c r="R251" i="10"/>
  <c r="H63" i="33" s="1"/>
  <c r="Q251" i="10"/>
  <c r="K251" i="10"/>
  <c r="E63" i="33" s="1"/>
  <c r="J251" i="10"/>
  <c r="L251" i="10" s="1"/>
  <c r="Y250" i="10"/>
  <c r="K63" i="21" s="1"/>
  <c r="X250" i="10"/>
  <c r="Z250" i="10" s="1"/>
  <c r="Q250" i="10"/>
  <c r="S250" i="10" s="1"/>
  <c r="J250" i="10"/>
  <c r="X249" i="10"/>
  <c r="T249" i="10"/>
  <c r="J63" i="34" s="1"/>
  <c r="S249" i="10"/>
  <c r="I63" i="34" s="1"/>
  <c r="R249" i="10"/>
  <c r="H63" i="34" s="1"/>
  <c r="Q249" i="10"/>
  <c r="L249" i="10"/>
  <c r="K249" i="10"/>
  <c r="E63" i="34" s="1"/>
  <c r="J249" i="10"/>
  <c r="AA248" i="10"/>
  <c r="M33" i="22" s="1"/>
  <c r="Z248" i="10"/>
  <c r="L33" i="22" s="1"/>
  <c r="Y248" i="10"/>
  <c r="K33" i="22" s="1"/>
  <c r="X248" i="10"/>
  <c r="R248" i="10"/>
  <c r="H33" i="22" s="1"/>
  <c r="Q248" i="10"/>
  <c r="S248" i="10" s="1"/>
  <c r="J248" i="10"/>
  <c r="L248" i="10" s="1"/>
  <c r="X247" i="10"/>
  <c r="Q247" i="10"/>
  <c r="S247" i="10" s="1"/>
  <c r="L247" i="10"/>
  <c r="K247" i="10"/>
  <c r="E23" i="32" s="1"/>
  <c r="J247" i="10"/>
  <c r="X246" i="10"/>
  <c r="S246" i="10"/>
  <c r="R246" i="10"/>
  <c r="H62" i="31" s="1"/>
  <c r="Q246" i="10"/>
  <c r="L246" i="10"/>
  <c r="K246" i="10"/>
  <c r="E62" i="31" s="1"/>
  <c r="J246" i="10"/>
  <c r="Y245" i="10"/>
  <c r="K62" i="40" s="1"/>
  <c r="X245" i="10"/>
  <c r="Z245" i="10" s="1"/>
  <c r="R245" i="10"/>
  <c r="H62" i="40" s="1"/>
  <c r="Q245" i="10"/>
  <c r="S245" i="10" s="1"/>
  <c r="J245" i="10"/>
  <c r="L245" i="10" s="1"/>
  <c r="X244" i="10"/>
  <c r="Q244" i="10"/>
  <c r="M244" i="10"/>
  <c r="G62" i="30" s="1"/>
  <c r="L244" i="10"/>
  <c r="F62" i="30" s="1"/>
  <c r="K244" i="10"/>
  <c r="E62" i="30" s="1"/>
  <c r="J244" i="10"/>
  <c r="Z243" i="10"/>
  <c r="Y243" i="10"/>
  <c r="K62" i="25" s="1"/>
  <c r="X243" i="10"/>
  <c r="T243" i="10"/>
  <c r="J62" i="25" s="1"/>
  <c r="S243" i="10"/>
  <c r="I62" i="25" s="1"/>
  <c r="R243" i="10"/>
  <c r="H62" i="25" s="1"/>
  <c r="Q243" i="10"/>
  <c r="K243" i="10"/>
  <c r="E62" i="25" s="1"/>
  <c r="J243" i="10"/>
  <c r="L243" i="10" s="1"/>
  <c r="X242" i="10"/>
  <c r="Z242" i="10" s="1"/>
  <c r="Q242" i="10"/>
  <c r="J242" i="10"/>
  <c r="L242" i="10" s="1"/>
  <c r="Z241" i="10"/>
  <c r="Y241" i="10"/>
  <c r="K62" i="21" s="1"/>
  <c r="X241" i="10"/>
  <c r="Q241" i="10"/>
  <c r="L241" i="10"/>
  <c r="K241" i="10"/>
  <c r="E62" i="21" s="1"/>
  <c r="J241" i="10"/>
  <c r="Z240" i="10"/>
  <c r="Y240" i="10"/>
  <c r="X240" i="10"/>
  <c r="R240" i="10"/>
  <c r="H62" i="34" s="1"/>
  <c r="Q240" i="10"/>
  <c r="S240" i="10" s="1"/>
  <c r="K240" i="10"/>
  <c r="E62" i="34" s="1"/>
  <c r="J240" i="10"/>
  <c r="L240" i="10" s="1"/>
  <c r="X239" i="10"/>
  <c r="Z239" i="10" s="1"/>
  <c r="Q239" i="10"/>
  <c r="J239" i="10"/>
  <c r="AA238" i="10"/>
  <c r="M29" i="23" s="1"/>
  <c r="Z238" i="10"/>
  <c r="L29" i="23" s="1"/>
  <c r="Y238" i="10"/>
  <c r="K29" i="23" s="1"/>
  <c r="X238" i="10"/>
  <c r="S238" i="10"/>
  <c r="R238" i="10"/>
  <c r="H29" i="23" s="1"/>
  <c r="Q238" i="10"/>
  <c r="M238" i="10"/>
  <c r="G29" i="23" s="1"/>
  <c r="L238" i="10"/>
  <c r="F29" i="23" s="1"/>
  <c r="K238" i="10"/>
  <c r="E29" i="23" s="1"/>
  <c r="J238" i="10"/>
  <c r="Y237" i="10"/>
  <c r="K61" i="31" s="1"/>
  <c r="X237" i="10"/>
  <c r="Z237" i="10" s="1"/>
  <c r="Q237" i="10"/>
  <c r="S237" i="10" s="1"/>
  <c r="J237" i="10"/>
  <c r="X236" i="10"/>
  <c r="Z236" i="10" s="1"/>
  <c r="S236" i="10"/>
  <c r="R236" i="10"/>
  <c r="H61" i="40" s="1"/>
  <c r="Q236" i="10"/>
  <c r="J236" i="10"/>
  <c r="Z235" i="10"/>
  <c r="Y235" i="10"/>
  <c r="K61" i="30" s="1"/>
  <c r="X235" i="10"/>
  <c r="S235" i="10"/>
  <c r="R235" i="10"/>
  <c r="H61" i="30" s="1"/>
  <c r="Q235" i="10"/>
  <c r="K235" i="10"/>
  <c r="E61" i="30" s="1"/>
  <c r="J235" i="10"/>
  <c r="L235" i="10" s="1"/>
  <c r="Y234" i="10"/>
  <c r="K61" i="25" s="1"/>
  <c r="X234" i="10"/>
  <c r="Z234" i="10" s="1"/>
  <c r="Q234" i="10"/>
  <c r="S234" i="10" s="1"/>
  <c r="J234" i="10"/>
  <c r="X233" i="10"/>
  <c r="T233" i="10"/>
  <c r="J61" i="33" s="1"/>
  <c r="S233" i="10"/>
  <c r="I61" i="33" s="1"/>
  <c r="R233" i="10"/>
  <c r="H61" i="33" s="1"/>
  <c r="Q233" i="10"/>
  <c r="L233" i="10"/>
  <c r="K233" i="10"/>
  <c r="E61" i="33" s="1"/>
  <c r="J233" i="10"/>
  <c r="AA232" i="10"/>
  <c r="M61" i="21" s="1"/>
  <c r="Z232" i="10"/>
  <c r="L61" i="21" s="1"/>
  <c r="Y232" i="10"/>
  <c r="K61" i="21" s="1"/>
  <c r="X232" i="10"/>
  <c r="R232" i="10"/>
  <c r="H61" i="21" s="1"/>
  <c r="Q232" i="10"/>
  <c r="S232" i="10" s="1"/>
  <c r="J232" i="10"/>
  <c r="L232" i="10" s="1"/>
  <c r="X231" i="10"/>
  <c r="Q231" i="10"/>
  <c r="S231" i="10" s="1"/>
  <c r="L231" i="10"/>
  <c r="K231" i="10"/>
  <c r="E61" i="34" s="1"/>
  <c r="J231" i="10"/>
  <c r="X230" i="10"/>
  <c r="S230" i="10"/>
  <c r="R230" i="10"/>
  <c r="H33" i="41" s="1"/>
  <c r="Q230" i="10"/>
  <c r="L230" i="10"/>
  <c r="K230" i="10"/>
  <c r="E33" i="41" s="1"/>
  <c r="J230" i="10"/>
  <c r="Y229" i="10"/>
  <c r="K20" i="35" s="1"/>
  <c r="X229" i="10"/>
  <c r="Z229" i="10" s="1"/>
  <c r="R229" i="10"/>
  <c r="H20" i="35" s="1"/>
  <c r="Q229" i="10"/>
  <c r="S229" i="10" s="1"/>
  <c r="J229" i="10"/>
  <c r="L229" i="10" s="1"/>
  <c r="X228" i="10"/>
  <c r="Q228" i="10"/>
  <c r="M228" i="10"/>
  <c r="G60" i="31" s="1"/>
  <c r="L228" i="10"/>
  <c r="F60" i="31" s="1"/>
  <c r="K228" i="10"/>
  <c r="E60" i="31" s="1"/>
  <c r="J228" i="10"/>
  <c r="Z227" i="10"/>
  <c r="Y227" i="10"/>
  <c r="K60" i="40" s="1"/>
  <c r="X227" i="10"/>
  <c r="T227" i="10"/>
  <c r="J60" i="40" s="1"/>
  <c r="S227" i="10"/>
  <c r="I60" i="40" s="1"/>
  <c r="R227" i="10"/>
  <c r="H60" i="40" s="1"/>
  <c r="Q227" i="10"/>
  <c r="K227" i="10"/>
  <c r="E60" i="40" s="1"/>
  <c r="J227" i="10"/>
  <c r="L227" i="10" s="1"/>
  <c r="X226" i="10"/>
  <c r="Z226" i="10" s="1"/>
  <c r="Q226" i="10"/>
  <c r="J226" i="10"/>
  <c r="L226" i="10" s="1"/>
  <c r="Z225" i="10"/>
  <c r="Y225" i="10"/>
  <c r="K60" i="25" s="1"/>
  <c r="X225" i="10"/>
  <c r="Q225" i="10"/>
  <c r="L225" i="10"/>
  <c r="K225" i="10"/>
  <c r="E60" i="25" s="1"/>
  <c r="J225" i="10"/>
  <c r="Z224" i="10"/>
  <c r="Y224" i="10"/>
  <c r="K60" i="33" s="1"/>
  <c r="X224" i="10"/>
  <c r="R224" i="10"/>
  <c r="H60" i="33" s="1"/>
  <c r="Q224" i="10"/>
  <c r="S224" i="10" s="1"/>
  <c r="K224" i="10"/>
  <c r="E60" i="33" s="1"/>
  <c r="J224" i="10"/>
  <c r="L224" i="10" s="1"/>
  <c r="X223" i="10"/>
  <c r="Z223" i="10" s="1"/>
  <c r="Q223" i="10"/>
  <c r="J223" i="10"/>
  <c r="AA222" i="10"/>
  <c r="M60" i="34" s="1"/>
  <c r="Z222" i="10"/>
  <c r="L60" i="34" s="1"/>
  <c r="Y222" i="10"/>
  <c r="X222" i="10"/>
  <c r="S222" i="10"/>
  <c r="R222" i="10"/>
  <c r="H60" i="34" s="1"/>
  <c r="Q222" i="10"/>
  <c r="M222" i="10"/>
  <c r="G60" i="34" s="1"/>
  <c r="L222" i="10"/>
  <c r="F60" i="34" s="1"/>
  <c r="K222" i="10"/>
  <c r="E60" i="34" s="1"/>
  <c r="J222" i="10"/>
  <c r="Y221" i="10"/>
  <c r="K32" i="22" s="1"/>
  <c r="X221" i="10"/>
  <c r="Z221" i="10" s="1"/>
  <c r="Q221" i="10"/>
  <c r="S221" i="10" s="1"/>
  <c r="J221" i="10"/>
  <c r="X220" i="10"/>
  <c r="Z220" i="10" s="1"/>
  <c r="S220" i="10"/>
  <c r="R220" i="10"/>
  <c r="H28" i="23" s="1"/>
  <c r="Q220" i="10"/>
  <c r="J220" i="10"/>
  <c r="Z219" i="10"/>
  <c r="Y219" i="10"/>
  <c r="K59" i="31" s="1"/>
  <c r="X219" i="10"/>
  <c r="S219" i="10"/>
  <c r="R219" i="10"/>
  <c r="H59" i="31" s="1"/>
  <c r="Q219" i="10"/>
  <c r="K219" i="10"/>
  <c r="E59" i="31" s="1"/>
  <c r="J219" i="10"/>
  <c r="L219" i="10" s="1"/>
  <c r="Y218" i="10"/>
  <c r="K59" i="40" s="1"/>
  <c r="X218" i="10"/>
  <c r="Z218" i="10" s="1"/>
  <c r="Q218" i="10"/>
  <c r="S218" i="10" s="1"/>
  <c r="J218" i="10"/>
  <c r="X217" i="10"/>
  <c r="T217" i="10"/>
  <c r="J59" i="30" s="1"/>
  <c r="S217" i="10"/>
  <c r="I59" i="30" s="1"/>
  <c r="R217" i="10"/>
  <c r="H59" i="30" s="1"/>
  <c r="Q217" i="10"/>
  <c r="L217" i="10"/>
  <c r="K217" i="10"/>
  <c r="E59" i="30" s="1"/>
  <c r="J217" i="10"/>
  <c r="AA216" i="10"/>
  <c r="M59" i="25" s="1"/>
  <c r="Z216" i="10"/>
  <c r="L59" i="25" s="1"/>
  <c r="Y216" i="10"/>
  <c r="K59" i="25" s="1"/>
  <c r="X216" i="10"/>
  <c r="R216" i="10"/>
  <c r="H59" i="25" s="1"/>
  <c r="Q216" i="10"/>
  <c r="S216" i="10" s="1"/>
  <c r="J216" i="10"/>
  <c r="L216" i="10" s="1"/>
  <c r="X215" i="10"/>
  <c r="Q215" i="10"/>
  <c r="S215" i="10" s="1"/>
  <c r="L215" i="10"/>
  <c r="K215" i="10"/>
  <c r="E59" i="33" s="1"/>
  <c r="J215" i="10"/>
  <c r="X214" i="10"/>
  <c r="S214" i="10"/>
  <c r="R214" i="10"/>
  <c r="H59" i="21" s="1"/>
  <c r="Q214" i="10"/>
  <c r="L214" i="10"/>
  <c r="K214" i="10"/>
  <c r="E59" i="21" s="1"/>
  <c r="J214" i="10"/>
  <c r="Y213" i="10"/>
  <c r="X213" i="10"/>
  <c r="Z213" i="10" s="1"/>
  <c r="R213" i="10"/>
  <c r="H59" i="34" s="1"/>
  <c r="Q213" i="10"/>
  <c r="S213" i="10" s="1"/>
  <c r="J213" i="10"/>
  <c r="L213" i="10" s="1"/>
  <c r="X212" i="10"/>
  <c r="Q212" i="10"/>
  <c r="L212" i="10"/>
  <c r="F32" i="41" s="1"/>
  <c r="K212" i="10"/>
  <c r="E32" i="41" s="1"/>
  <c r="J212" i="10"/>
  <c r="Z211" i="10"/>
  <c r="Y211" i="10"/>
  <c r="K27" i="23" s="1"/>
  <c r="X211" i="10"/>
  <c r="T211" i="10"/>
  <c r="J27" i="23" s="1"/>
  <c r="S211" i="10"/>
  <c r="I27" i="23" s="1"/>
  <c r="R211" i="10"/>
  <c r="H27" i="23" s="1"/>
  <c r="Q211" i="10"/>
  <c r="K211" i="10"/>
  <c r="E27" i="23" s="1"/>
  <c r="J211" i="10"/>
  <c r="L211" i="10" s="1"/>
  <c r="X210" i="10"/>
  <c r="Z210" i="10" s="1"/>
  <c r="Q210" i="10"/>
  <c r="K210" i="10"/>
  <c r="E58" i="31" s="1"/>
  <c r="J210" i="10"/>
  <c r="L210" i="10" s="1"/>
  <c r="Z209" i="10"/>
  <c r="Y209" i="10"/>
  <c r="K58" i="40" s="1"/>
  <c r="X209" i="10"/>
  <c r="Q209" i="10"/>
  <c r="L209" i="10"/>
  <c r="K209" i="10"/>
  <c r="E58" i="40" s="1"/>
  <c r="J209" i="10"/>
  <c r="Z208" i="10"/>
  <c r="Y208" i="10"/>
  <c r="K58" i="30" s="1"/>
  <c r="X208" i="10"/>
  <c r="R208" i="10"/>
  <c r="H58" i="30" s="1"/>
  <c r="Q208" i="10"/>
  <c r="S208" i="10" s="1"/>
  <c r="K208" i="10"/>
  <c r="E58" i="30" s="1"/>
  <c r="J208" i="10"/>
  <c r="L208" i="10" s="1"/>
  <c r="X207" i="10"/>
  <c r="Z207" i="10" s="1"/>
  <c r="Q207" i="10"/>
  <c r="J207" i="10"/>
  <c r="Z206" i="10"/>
  <c r="L58" i="33" s="1"/>
  <c r="Y206" i="10"/>
  <c r="K58" i="33" s="1"/>
  <c r="X206" i="10"/>
  <c r="S206" i="10"/>
  <c r="R206" i="10"/>
  <c r="H58" i="33" s="1"/>
  <c r="Q206" i="10"/>
  <c r="M206" i="10"/>
  <c r="G58" i="33" s="1"/>
  <c r="L206" i="10"/>
  <c r="F58" i="33" s="1"/>
  <c r="K206" i="10"/>
  <c r="E58" i="33" s="1"/>
  <c r="J206" i="10"/>
  <c r="Y205" i="10"/>
  <c r="K58" i="21" s="1"/>
  <c r="X205" i="10"/>
  <c r="Z205" i="10" s="1"/>
  <c r="Q205" i="10"/>
  <c r="S205" i="10" s="1"/>
  <c r="J205" i="10"/>
  <c r="Y204" i="10"/>
  <c r="X204" i="10"/>
  <c r="Z204" i="10" s="1"/>
  <c r="S204" i="10"/>
  <c r="R204" i="10"/>
  <c r="H58" i="34" s="1"/>
  <c r="Q204" i="10"/>
  <c r="J204" i="10"/>
  <c r="Z203" i="10"/>
  <c r="Y203" i="10"/>
  <c r="K31" i="41" s="1"/>
  <c r="X203" i="10"/>
  <c r="S203" i="10"/>
  <c r="R203" i="10"/>
  <c r="H31" i="41" s="1"/>
  <c r="Q203" i="10"/>
  <c r="K203" i="10"/>
  <c r="E31" i="41" s="1"/>
  <c r="J203" i="10"/>
  <c r="L203" i="10" s="1"/>
  <c r="Y202" i="10"/>
  <c r="K22" i="32" s="1"/>
  <c r="X202" i="10"/>
  <c r="Z202" i="10" s="1"/>
  <c r="Q202" i="10"/>
  <c r="S202" i="10" s="1"/>
  <c r="J202" i="10"/>
  <c r="X201" i="10"/>
  <c r="S201" i="10"/>
  <c r="I57" i="31" s="1"/>
  <c r="R201" i="10"/>
  <c r="H57" i="31" s="1"/>
  <c r="Q201" i="10"/>
  <c r="L201" i="10"/>
  <c r="K201" i="10"/>
  <c r="E57" i="31" s="1"/>
  <c r="J201" i="10"/>
  <c r="AA200" i="10"/>
  <c r="M57" i="40" s="1"/>
  <c r="Z200" i="10"/>
  <c r="L57" i="40" s="1"/>
  <c r="Y200" i="10"/>
  <c r="K57" i="40" s="1"/>
  <c r="X200" i="10"/>
  <c r="R200" i="10"/>
  <c r="H57" i="40" s="1"/>
  <c r="Q200" i="10"/>
  <c r="S200" i="10" s="1"/>
  <c r="J200" i="10"/>
  <c r="L200" i="10" s="1"/>
  <c r="X199" i="10"/>
  <c r="R199" i="10"/>
  <c r="H57" i="30" s="1"/>
  <c r="Q199" i="10"/>
  <c r="S199" i="10" s="1"/>
  <c r="L199" i="10"/>
  <c r="K199" i="10"/>
  <c r="E57" i="30" s="1"/>
  <c r="J199" i="10"/>
  <c r="X198" i="10"/>
  <c r="S198" i="10"/>
  <c r="R198" i="10"/>
  <c r="H57" i="25" s="1"/>
  <c r="Q198" i="10"/>
  <c r="L198" i="10"/>
  <c r="K198" i="10"/>
  <c r="E57" i="25" s="1"/>
  <c r="J198" i="10"/>
  <c r="Y197" i="10"/>
  <c r="K57" i="33" s="1"/>
  <c r="X197" i="10"/>
  <c r="Z197" i="10" s="1"/>
  <c r="R197" i="10"/>
  <c r="H57" i="33" s="1"/>
  <c r="Q197" i="10"/>
  <c r="S197" i="10" s="1"/>
  <c r="J197" i="10"/>
  <c r="L197" i="10" s="1"/>
  <c r="X196" i="10"/>
  <c r="Q196" i="10"/>
  <c r="L196" i="10"/>
  <c r="F57" i="21" s="1"/>
  <c r="K196" i="10"/>
  <c r="E57" i="21" s="1"/>
  <c r="J196" i="10"/>
  <c r="Z195" i="10"/>
  <c r="Y195" i="10"/>
  <c r="X195" i="10"/>
  <c r="T195" i="10"/>
  <c r="J57" i="34" s="1"/>
  <c r="S195" i="10"/>
  <c r="I57" i="34" s="1"/>
  <c r="R195" i="10"/>
  <c r="H57" i="34" s="1"/>
  <c r="Q195" i="10"/>
  <c r="K195" i="10"/>
  <c r="E57" i="34" s="1"/>
  <c r="J195" i="10"/>
  <c r="L195" i="10" s="1"/>
  <c r="X194" i="10"/>
  <c r="Z194" i="10" s="1"/>
  <c r="Q194" i="10"/>
  <c r="K194" i="10"/>
  <c r="E31" i="22" s="1"/>
  <c r="J194" i="10"/>
  <c r="L194" i="10" s="1"/>
  <c r="Z193" i="10"/>
  <c r="Y193" i="10"/>
  <c r="K21" i="32" s="1"/>
  <c r="X193" i="10"/>
  <c r="Q193" i="10"/>
  <c r="L193" i="10"/>
  <c r="K193" i="10"/>
  <c r="E21" i="32" s="1"/>
  <c r="J193" i="10"/>
  <c r="Z192" i="10"/>
  <c r="Y192" i="10"/>
  <c r="K56" i="31" s="1"/>
  <c r="X192" i="10"/>
  <c r="R192" i="10"/>
  <c r="H56" i="31" s="1"/>
  <c r="Q192" i="10"/>
  <c r="S192" i="10" s="1"/>
  <c r="K192" i="10"/>
  <c r="E56" i="31" s="1"/>
  <c r="J192" i="10"/>
  <c r="L192" i="10" s="1"/>
  <c r="X191" i="10"/>
  <c r="Z191" i="10" s="1"/>
  <c r="Q191" i="10"/>
  <c r="J191" i="10"/>
  <c r="Z190" i="10"/>
  <c r="L56" i="30" s="1"/>
  <c r="Y190" i="10"/>
  <c r="K56" i="30" s="1"/>
  <c r="X190" i="10"/>
  <c r="S190" i="10"/>
  <c r="R190" i="10"/>
  <c r="H56" i="30" s="1"/>
  <c r="Q190" i="10"/>
  <c r="M190" i="10"/>
  <c r="G56" i="30" s="1"/>
  <c r="L190" i="10"/>
  <c r="F56" i="30" s="1"/>
  <c r="K190" i="10"/>
  <c r="E56" i="30" s="1"/>
  <c r="J190" i="10"/>
  <c r="Y189" i="10"/>
  <c r="K56" i="25" s="1"/>
  <c r="X189" i="10"/>
  <c r="Z189" i="10" s="1"/>
  <c r="Q189" i="10"/>
  <c r="S189" i="10" s="1"/>
  <c r="J189" i="10"/>
  <c r="Y188" i="10"/>
  <c r="K56" i="33" s="1"/>
  <c r="X188" i="10"/>
  <c r="Z188" i="10" s="1"/>
  <c r="S188" i="10"/>
  <c r="R188" i="10"/>
  <c r="H56" i="33" s="1"/>
  <c r="Q188" i="10"/>
  <c r="J188" i="10"/>
  <c r="Z187" i="10"/>
  <c r="Y187" i="10"/>
  <c r="K56" i="21" s="1"/>
  <c r="X187" i="10"/>
  <c r="S187" i="10"/>
  <c r="R187" i="10"/>
  <c r="H56" i="21" s="1"/>
  <c r="Q187" i="10"/>
  <c r="K187" i="10"/>
  <c r="E56" i="21" s="1"/>
  <c r="J187" i="10"/>
  <c r="L187" i="10" s="1"/>
  <c r="Y186" i="10"/>
  <c r="X186" i="10"/>
  <c r="Z186" i="10" s="1"/>
  <c r="Q186" i="10"/>
  <c r="S186" i="10" s="1"/>
  <c r="J186" i="10"/>
  <c r="X185" i="10"/>
  <c r="S185" i="10"/>
  <c r="I30" i="41" s="1"/>
  <c r="R185" i="10"/>
  <c r="H30" i="41" s="1"/>
  <c r="Q185" i="10"/>
  <c r="L185" i="10"/>
  <c r="K185" i="10"/>
  <c r="E30" i="41" s="1"/>
  <c r="J185" i="10"/>
  <c r="AA184" i="10"/>
  <c r="M26" i="23" s="1"/>
  <c r="Z184" i="10"/>
  <c r="L26" i="23" s="1"/>
  <c r="Y184" i="10"/>
  <c r="K26" i="23" s="1"/>
  <c r="X184" i="10"/>
  <c r="R184" i="10"/>
  <c r="H26" i="23" s="1"/>
  <c r="Q184" i="10"/>
  <c r="S184" i="10" s="1"/>
  <c r="J184" i="10"/>
  <c r="L184" i="10" s="1"/>
  <c r="X183" i="10"/>
  <c r="R183" i="10"/>
  <c r="H55" i="31" s="1"/>
  <c r="Q183" i="10"/>
  <c r="S183" i="10" s="1"/>
  <c r="L183" i="10"/>
  <c r="K183" i="10"/>
  <c r="E55" i="31" s="1"/>
  <c r="J183" i="10"/>
  <c r="X182" i="10"/>
  <c r="S182" i="10"/>
  <c r="R182" i="10"/>
  <c r="H55" i="40" s="1"/>
  <c r="Q182" i="10"/>
  <c r="L182" i="10"/>
  <c r="K182" i="10"/>
  <c r="E55" i="40" s="1"/>
  <c r="J182" i="10"/>
  <c r="Y181" i="10"/>
  <c r="K55" i="30" s="1"/>
  <c r="X181" i="10"/>
  <c r="Z181" i="10" s="1"/>
  <c r="R181" i="10"/>
  <c r="H55" i="30" s="1"/>
  <c r="Q181" i="10"/>
  <c r="S181" i="10" s="1"/>
  <c r="J181" i="10"/>
  <c r="L181" i="10" s="1"/>
  <c r="X180" i="10"/>
  <c r="Q180" i="10"/>
  <c r="L180" i="10"/>
  <c r="F55" i="25" s="1"/>
  <c r="K180" i="10"/>
  <c r="E55" i="25" s="1"/>
  <c r="J180" i="10"/>
  <c r="Z179" i="10"/>
  <c r="Y179" i="10"/>
  <c r="K55" i="33" s="1"/>
  <c r="X179" i="10"/>
  <c r="T179" i="10"/>
  <c r="J55" i="33" s="1"/>
  <c r="S179" i="10"/>
  <c r="I55" i="33" s="1"/>
  <c r="R179" i="10"/>
  <c r="H55" i="33" s="1"/>
  <c r="Q179" i="10"/>
  <c r="K179" i="10"/>
  <c r="E55" i="33" s="1"/>
  <c r="J179" i="10"/>
  <c r="L179" i="10" s="1"/>
  <c r="X178" i="10"/>
  <c r="Z178" i="10" s="1"/>
  <c r="Q178" i="10"/>
  <c r="K178" i="10"/>
  <c r="E55" i="21" s="1"/>
  <c r="J178" i="10"/>
  <c r="L178" i="10" s="1"/>
  <c r="Z177" i="10"/>
  <c r="Y177" i="10"/>
  <c r="X177" i="10"/>
  <c r="Q177" i="10"/>
  <c r="L177" i="10"/>
  <c r="K177" i="10"/>
  <c r="E55" i="34" s="1"/>
  <c r="J177" i="10"/>
  <c r="Z176" i="10"/>
  <c r="Y176" i="10"/>
  <c r="K29" i="41" s="1"/>
  <c r="X176" i="10"/>
  <c r="R176" i="10"/>
  <c r="H29" i="41" s="1"/>
  <c r="Q176" i="10"/>
  <c r="S176" i="10" s="1"/>
  <c r="K176" i="10"/>
  <c r="E29" i="41" s="1"/>
  <c r="J176" i="10"/>
  <c r="L176" i="10" s="1"/>
  <c r="X175" i="10"/>
  <c r="Z175" i="10" s="1"/>
  <c r="Q175" i="10"/>
  <c r="L175" i="10"/>
  <c r="J175" i="10"/>
  <c r="K175" i="10" s="1"/>
  <c r="E25" i="23" s="1"/>
  <c r="AA174" i="10"/>
  <c r="M54" i="31" s="1"/>
  <c r="Z174" i="10"/>
  <c r="L54" i="31" s="1"/>
  <c r="Y174" i="10"/>
  <c r="K54" i="31" s="1"/>
  <c r="X174" i="10"/>
  <c r="S174" i="10"/>
  <c r="R174" i="10"/>
  <c r="H54" i="31" s="1"/>
  <c r="Q174" i="10"/>
  <c r="L174" i="10"/>
  <c r="F54" i="31" s="1"/>
  <c r="K174" i="10"/>
  <c r="E54" i="31" s="1"/>
  <c r="J174" i="10"/>
  <c r="Y173" i="10"/>
  <c r="K54" i="40" s="1"/>
  <c r="X173" i="10"/>
  <c r="Z173" i="10" s="1"/>
  <c r="R173" i="10"/>
  <c r="H54" i="40" s="1"/>
  <c r="Q173" i="10"/>
  <c r="S173" i="10" s="1"/>
  <c r="J173" i="10"/>
  <c r="X172" i="10"/>
  <c r="Z172" i="10" s="1"/>
  <c r="L54" i="30" s="1"/>
  <c r="S172" i="10"/>
  <c r="R172" i="10"/>
  <c r="H54" i="30" s="1"/>
  <c r="Q172" i="10"/>
  <c r="L172" i="10"/>
  <c r="F54" i="30" s="1"/>
  <c r="J172" i="10"/>
  <c r="K172" i="10" s="1"/>
  <c r="E54" i="30" s="1"/>
  <c r="Z171" i="10"/>
  <c r="Y171" i="10"/>
  <c r="K54" i="25" s="1"/>
  <c r="X171" i="10"/>
  <c r="S171" i="10"/>
  <c r="R171" i="10"/>
  <c r="H54" i="25" s="1"/>
  <c r="Q171" i="10"/>
  <c r="L171" i="10"/>
  <c r="K171" i="10"/>
  <c r="E54" i="25" s="1"/>
  <c r="J171" i="10"/>
  <c r="Y170" i="10"/>
  <c r="K54" i="33" s="1"/>
  <c r="X170" i="10"/>
  <c r="Z170" i="10" s="1"/>
  <c r="Q170" i="10"/>
  <c r="S170" i="10" s="1"/>
  <c r="J170" i="10"/>
  <c r="Z169" i="10"/>
  <c r="X169" i="10"/>
  <c r="Y169" i="10" s="1"/>
  <c r="K54" i="21" s="1"/>
  <c r="T169" i="10"/>
  <c r="J54" i="21" s="1"/>
  <c r="S169" i="10"/>
  <c r="I54" i="21" s="1"/>
  <c r="R169" i="10"/>
  <c r="H54" i="21" s="1"/>
  <c r="Q169" i="10"/>
  <c r="L169" i="10"/>
  <c r="K169" i="10"/>
  <c r="E54" i="21" s="1"/>
  <c r="J169" i="10"/>
  <c r="Z168" i="10"/>
  <c r="L54" i="34" s="1"/>
  <c r="Y168" i="10"/>
  <c r="X168" i="10"/>
  <c r="R168" i="10"/>
  <c r="H54" i="34" s="1"/>
  <c r="Q168" i="10"/>
  <c r="S168" i="10" s="1"/>
  <c r="L168" i="10"/>
  <c r="K168" i="10"/>
  <c r="E54" i="34" s="1"/>
  <c r="J168" i="10"/>
  <c r="X167" i="10"/>
  <c r="Q167" i="10"/>
  <c r="S167" i="10" s="1"/>
  <c r="I28" i="41" s="1"/>
  <c r="L167" i="10"/>
  <c r="K167" i="10"/>
  <c r="E28" i="41" s="1"/>
  <c r="J167" i="10"/>
  <c r="Z166" i="10"/>
  <c r="L24" i="23" s="1"/>
  <c r="X166" i="10"/>
  <c r="Y166" i="10" s="1"/>
  <c r="K24" i="23" s="1"/>
  <c r="S166" i="10"/>
  <c r="R166" i="10"/>
  <c r="H24" i="23" s="1"/>
  <c r="Q166" i="10"/>
  <c r="L166" i="10"/>
  <c r="K166" i="10"/>
  <c r="E24" i="23" s="1"/>
  <c r="J166" i="10"/>
  <c r="Z165" i="10"/>
  <c r="Y165" i="10"/>
  <c r="K53" i="31" s="1"/>
  <c r="X165" i="10"/>
  <c r="R165" i="10"/>
  <c r="H53" i="31" s="1"/>
  <c r="Q165" i="10"/>
  <c r="S165" i="10" s="1"/>
  <c r="K165" i="10"/>
  <c r="E53" i="31" s="1"/>
  <c r="J165" i="10"/>
  <c r="L165" i="10" s="1"/>
  <c r="X164" i="10"/>
  <c r="S164" i="10"/>
  <c r="Q164" i="10"/>
  <c r="R164" i="10" s="1"/>
  <c r="H53" i="40" s="1"/>
  <c r="M164" i="10"/>
  <c r="G53" i="40" s="1"/>
  <c r="L164" i="10"/>
  <c r="F53" i="40" s="1"/>
  <c r="K164" i="10"/>
  <c r="E53" i="40" s="1"/>
  <c r="J164" i="10"/>
  <c r="Z163" i="10"/>
  <c r="Y163" i="10"/>
  <c r="K53" i="30" s="1"/>
  <c r="X163" i="10"/>
  <c r="S163" i="10"/>
  <c r="I53" i="30" s="1"/>
  <c r="Q163" i="10"/>
  <c r="R163" i="10" s="1"/>
  <c r="H53" i="30" s="1"/>
  <c r="K163" i="10"/>
  <c r="E53" i="30" s="1"/>
  <c r="J163" i="10"/>
  <c r="L163" i="10" s="1"/>
  <c r="Z162" i="10"/>
  <c r="Y162" i="10"/>
  <c r="K53" i="25" s="1"/>
  <c r="X162" i="10"/>
  <c r="S162" i="10"/>
  <c r="Q162" i="10"/>
  <c r="R162" i="10" s="1"/>
  <c r="H53" i="25" s="1"/>
  <c r="M162" i="10"/>
  <c r="G53" i="25" s="1"/>
  <c r="K162" i="10"/>
  <c r="E53" i="25" s="1"/>
  <c r="J162" i="10"/>
  <c r="L162" i="10" s="1"/>
  <c r="F53" i="25" s="1"/>
  <c r="Z161" i="10"/>
  <c r="Y161" i="10"/>
  <c r="K53" i="33" s="1"/>
  <c r="X161" i="10"/>
  <c r="Q161" i="10"/>
  <c r="R161" i="10" s="1"/>
  <c r="H53" i="33" s="1"/>
  <c r="J161" i="10"/>
  <c r="L161" i="10" s="1"/>
  <c r="Z160" i="10"/>
  <c r="Y160" i="10"/>
  <c r="K53" i="21" s="1"/>
  <c r="X160" i="10"/>
  <c r="S160" i="10"/>
  <c r="R160" i="10"/>
  <c r="H53" i="21" s="1"/>
  <c r="Q160" i="10"/>
  <c r="K160" i="10"/>
  <c r="E53" i="21" s="1"/>
  <c r="J160" i="10"/>
  <c r="L160" i="10" s="1"/>
  <c r="F53" i="21" s="1"/>
  <c r="X159" i="10"/>
  <c r="Z159" i="10" s="1"/>
  <c r="S159" i="10"/>
  <c r="I53" i="34" s="1"/>
  <c r="Q159" i="10"/>
  <c r="R159" i="10" s="1"/>
  <c r="H53" i="34" s="1"/>
  <c r="J159" i="10"/>
  <c r="K159" i="10" s="1"/>
  <c r="E53" i="34" s="1"/>
  <c r="AA158" i="10"/>
  <c r="M30" i="22" s="1"/>
  <c r="Z158" i="10"/>
  <c r="L30" i="22" s="1"/>
  <c r="Y158" i="10"/>
  <c r="K30" i="22" s="1"/>
  <c r="X158" i="10"/>
  <c r="S158" i="10"/>
  <c r="R158" i="10"/>
  <c r="H30" i="22" s="1"/>
  <c r="Q158" i="10"/>
  <c r="J158" i="10"/>
  <c r="L158" i="10" s="1"/>
  <c r="X157" i="10"/>
  <c r="Z157" i="10" s="1"/>
  <c r="Q157" i="10"/>
  <c r="S157" i="10" s="1"/>
  <c r="L157" i="10"/>
  <c r="J157" i="10"/>
  <c r="K157" i="10" s="1"/>
  <c r="E23" i="23" s="1"/>
  <c r="AA156" i="10"/>
  <c r="M52" i="31" s="1"/>
  <c r="X156" i="10"/>
  <c r="Z156" i="10" s="1"/>
  <c r="L52" i="31" s="1"/>
  <c r="S156" i="10"/>
  <c r="R156" i="10"/>
  <c r="H52" i="31" s="1"/>
  <c r="Q156" i="10"/>
  <c r="J156" i="10"/>
  <c r="K156" i="10" s="1"/>
  <c r="E52" i="31" s="1"/>
  <c r="Z155" i="10"/>
  <c r="Y155" i="10"/>
  <c r="K52" i="40" s="1"/>
  <c r="X155" i="10"/>
  <c r="S155" i="10"/>
  <c r="R155" i="10"/>
  <c r="H52" i="40" s="1"/>
  <c r="Q155" i="10"/>
  <c r="K155" i="10"/>
  <c r="E52" i="40" s="1"/>
  <c r="J155" i="10"/>
  <c r="L155" i="10" s="1"/>
  <c r="AA154" i="10"/>
  <c r="M52" i="30" s="1"/>
  <c r="Y154" i="10"/>
  <c r="K52" i="30" s="1"/>
  <c r="X154" i="10"/>
  <c r="Z154" i="10" s="1"/>
  <c r="L52" i="30" s="1"/>
  <c r="R154" i="10"/>
  <c r="H52" i="30" s="1"/>
  <c r="Q154" i="10"/>
  <c r="S154" i="10" s="1"/>
  <c r="L154" i="10"/>
  <c r="F52" i="30" s="1"/>
  <c r="J154" i="10"/>
  <c r="K154" i="10" s="1"/>
  <c r="E52" i="30" s="1"/>
  <c r="Z153" i="10"/>
  <c r="X153" i="10"/>
  <c r="Y153" i="10" s="1"/>
  <c r="K52" i="25" s="1"/>
  <c r="S153" i="10"/>
  <c r="I52" i="25" s="1"/>
  <c r="R153" i="10"/>
  <c r="H52" i="25" s="1"/>
  <c r="Q153" i="10"/>
  <c r="L153" i="10"/>
  <c r="K153" i="10"/>
  <c r="E52" i="25" s="1"/>
  <c r="J153" i="10"/>
  <c r="Y152" i="10"/>
  <c r="K52" i="33" s="1"/>
  <c r="X152" i="10"/>
  <c r="Z152" i="10" s="1"/>
  <c r="Q152" i="10"/>
  <c r="S152" i="10" s="1"/>
  <c r="L152" i="10"/>
  <c r="K152" i="10"/>
  <c r="E52" i="33" s="1"/>
  <c r="J152" i="10"/>
  <c r="X151" i="10"/>
  <c r="Y151" i="10" s="1"/>
  <c r="K52" i="21" s="1"/>
  <c r="Q151" i="10"/>
  <c r="S151" i="10" s="1"/>
  <c r="I52" i="21" s="1"/>
  <c r="L151" i="10"/>
  <c r="K151" i="10"/>
  <c r="E52" i="21" s="1"/>
  <c r="J151" i="10"/>
  <c r="Z150" i="10"/>
  <c r="L52" i="34" s="1"/>
  <c r="X150" i="10"/>
  <c r="Y150" i="10" s="1"/>
  <c r="R150" i="10"/>
  <c r="H52" i="34" s="1"/>
  <c r="Q150" i="10"/>
  <c r="S150" i="10" s="1"/>
  <c r="L150" i="10"/>
  <c r="K150" i="10"/>
  <c r="E52" i="34" s="1"/>
  <c r="J150" i="10"/>
  <c r="Z149" i="10"/>
  <c r="Y149" i="10"/>
  <c r="K27" i="41" s="1"/>
  <c r="X149" i="10"/>
  <c r="T149" i="10"/>
  <c r="J27" i="41" s="1"/>
  <c r="Q149" i="10"/>
  <c r="S149" i="10" s="1"/>
  <c r="I27" i="41" s="1"/>
  <c r="K149" i="10"/>
  <c r="E27" i="41" s="1"/>
  <c r="J149" i="10"/>
  <c r="L149" i="10" s="1"/>
  <c r="AA148" i="10"/>
  <c r="M20" i="32" s="1"/>
  <c r="Z148" i="10"/>
  <c r="L20" i="32" s="1"/>
  <c r="X148" i="10"/>
  <c r="Y148" i="10" s="1"/>
  <c r="K20" i="32" s="1"/>
  <c r="S148" i="10"/>
  <c r="Q148" i="10"/>
  <c r="R148" i="10" s="1"/>
  <c r="H20" i="32" s="1"/>
  <c r="M148" i="10"/>
  <c r="G20" i="32" s="1"/>
  <c r="L148" i="10"/>
  <c r="F20" i="32" s="1"/>
  <c r="K148" i="10"/>
  <c r="E20" i="32" s="1"/>
  <c r="J148" i="10"/>
  <c r="Z147" i="10"/>
  <c r="Y147" i="10"/>
  <c r="K51" i="31" s="1"/>
  <c r="X147" i="10"/>
  <c r="S147" i="10"/>
  <c r="I51" i="31" s="1"/>
  <c r="R147" i="10"/>
  <c r="H51" i="31" s="1"/>
  <c r="Q147" i="10"/>
  <c r="K147" i="10"/>
  <c r="E51" i="31" s="1"/>
  <c r="J147" i="10"/>
  <c r="L147" i="10" s="1"/>
  <c r="Y146" i="10"/>
  <c r="K51" i="40" s="1"/>
  <c r="X146" i="10"/>
  <c r="Z146" i="10" s="1"/>
  <c r="S146" i="10"/>
  <c r="Q146" i="10"/>
  <c r="R146" i="10" s="1"/>
  <c r="H51" i="40" s="1"/>
  <c r="K146" i="10"/>
  <c r="E51" i="40" s="1"/>
  <c r="J146" i="10"/>
  <c r="L146" i="10" s="1"/>
  <c r="F51" i="40" s="1"/>
  <c r="Z145" i="10"/>
  <c r="Y145" i="10"/>
  <c r="K51" i="30" s="1"/>
  <c r="X145" i="10"/>
  <c r="T145" i="10"/>
  <c r="J51" i="30" s="1"/>
  <c r="S145" i="10"/>
  <c r="I51" i="30" s="1"/>
  <c r="Q145" i="10"/>
  <c r="R145" i="10" s="1"/>
  <c r="H51" i="30" s="1"/>
  <c r="L145" i="10"/>
  <c r="K145" i="10"/>
  <c r="E51" i="30" s="1"/>
  <c r="J145" i="10"/>
  <c r="Z144" i="10"/>
  <c r="Y144" i="10"/>
  <c r="K51" i="25" s="1"/>
  <c r="X144" i="10"/>
  <c r="Q144" i="10"/>
  <c r="S144" i="10" s="1"/>
  <c r="J144" i="10"/>
  <c r="L144" i="10" s="1"/>
  <c r="F51" i="25" s="1"/>
  <c r="X143" i="10"/>
  <c r="Z143" i="10" s="1"/>
  <c r="Q143" i="10"/>
  <c r="R143" i="10" s="1"/>
  <c r="H51" i="33" s="1"/>
  <c r="L143" i="10"/>
  <c r="J143" i="10"/>
  <c r="K143" i="10" s="1"/>
  <c r="E51" i="33" s="1"/>
  <c r="AA142" i="10"/>
  <c r="M51" i="21" s="1"/>
  <c r="Z142" i="10"/>
  <c r="L51" i="21" s="1"/>
  <c r="Y142" i="10"/>
  <c r="K51" i="21" s="1"/>
  <c r="X142" i="10"/>
  <c r="S142" i="10"/>
  <c r="R142" i="10"/>
  <c r="H51" i="21" s="1"/>
  <c r="Q142" i="10"/>
  <c r="L142" i="10"/>
  <c r="F51" i="21" s="1"/>
  <c r="J142" i="10"/>
  <c r="K142" i="10" s="1"/>
  <c r="E51" i="21" s="1"/>
  <c r="Y141" i="10"/>
  <c r="X141" i="10"/>
  <c r="Z141" i="10" s="1"/>
  <c r="S141" i="10"/>
  <c r="R141" i="10"/>
  <c r="H51" i="34" s="1"/>
  <c r="Q141" i="10"/>
  <c r="L141" i="10"/>
  <c r="J141" i="10"/>
  <c r="K141" i="10" s="1"/>
  <c r="E51" i="34" s="1"/>
  <c r="AA140" i="10"/>
  <c r="M26" i="41" s="1"/>
  <c r="Y140" i="10"/>
  <c r="K26" i="41" s="1"/>
  <c r="X140" i="10"/>
  <c r="Z140" i="10" s="1"/>
  <c r="L26" i="41" s="1"/>
  <c r="S140" i="10"/>
  <c r="R140" i="10"/>
  <c r="H26" i="41" s="1"/>
  <c r="Q140" i="10"/>
  <c r="J140" i="10"/>
  <c r="K140" i="10" s="1"/>
  <c r="E26" i="41" s="1"/>
  <c r="X139" i="10"/>
  <c r="Z139" i="10" s="1"/>
  <c r="S139" i="10"/>
  <c r="R139" i="10"/>
  <c r="H19" i="35" s="1"/>
  <c r="Q139" i="10"/>
  <c r="L139" i="10"/>
  <c r="K139" i="10"/>
  <c r="E19" i="35" s="1"/>
  <c r="J139" i="10"/>
  <c r="Y138" i="10"/>
  <c r="K50" i="31" s="1"/>
  <c r="X138" i="10"/>
  <c r="Z138" i="10" s="1"/>
  <c r="L50" i="31" s="1"/>
  <c r="Q138" i="10"/>
  <c r="S138" i="10" s="1"/>
  <c r="L138" i="10"/>
  <c r="F50" i="31" s="1"/>
  <c r="J138" i="10"/>
  <c r="K138" i="10" s="1"/>
  <c r="E50" i="31" s="1"/>
  <c r="X137" i="10"/>
  <c r="Y137" i="10" s="1"/>
  <c r="K50" i="40" s="1"/>
  <c r="T137" i="10"/>
  <c r="J50" i="40" s="1"/>
  <c r="S137" i="10"/>
  <c r="I50" i="40" s="1"/>
  <c r="R137" i="10"/>
  <c r="H50" i="40" s="1"/>
  <c r="Q137" i="10"/>
  <c r="L137" i="10"/>
  <c r="K137" i="10"/>
  <c r="E50" i="40" s="1"/>
  <c r="J137" i="10"/>
  <c r="X136" i="10"/>
  <c r="Z136" i="10" s="1"/>
  <c r="Q136" i="10"/>
  <c r="S136" i="10" s="1"/>
  <c r="J136" i="10"/>
  <c r="L136" i="10" s="1"/>
  <c r="Z135" i="10"/>
  <c r="X135" i="10"/>
  <c r="Y135" i="10" s="1"/>
  <c r="K50" i="25" s="1"/>
  <c r="T135" i="10"/>
  <c r="J50" i="25" s="1"/>
  <c r="Q135" i="10"/>
  <c r="S135" i="10" s="1"/>
  <c r="I50" i="25" s="1"/>
  <c r="L135" i="10"/>
  <c r="K135" i="10"/>
  <c r="E50" i="25" s="1"/>
  <c r="J135" i="10"/>
  <c r="X134" i="10"/>
  <c r="Y134" i="10" s="1"/>
  <c r="K50" i="33" s="1"/>
  <c r="S134" i="10"/>
  <c r="R134" i="10"/>
  <c r="H50" i="33" s="1"/>
  <c r="Q134" i="10"/>
  <c r="L134" i="10"/>
  <c r="K134" i="10"/>
  <c r="E50" i="33" s="1"/>
  <c r="J134" i="10"/>
  <c r="Y133" i="10"/>
  <c r="K50" i="21" s="1"/>
  <c r="X133" i="10"/>
  <c r="Z133" i="10" s="1"/>
  <c r="T133" i="10"/>
  <c r="J50" i="21" s="1"/>
  <c r="R133" i="10"/>
  <c r="H50" i="21" s="1"/>
  <c r="Q133" i="10"/>
  <c r="S133" i="10" s="1"/>
  <c r="I50" i="21" s="1"/>
  <c r="K133" i="10"/>
  <c r="E50" i="21" s="1"/>
  <c r="J133" i="10"/>
  <c r="L133" i="10" s="1"/>
  <c r="Z132" i="10"/>
  <c r="L50" i="34" s="1"/>
  <c r="X132" i="10"/>
  <c r="Y132" i="10" s="1"/>
  <c r="S132" i="10"/>
  <c r="Q132" i="10"/>
  <c r="R132" i="10" s="1"/>
  <c r="H50" i="34" s="1"/>
  <c r="L132" i="10"/>
  <c r="F50" i="34" s="1"/>
  <c r="K132" i="10"/>
  <c r="E50" i="34" s="1"/>
  <c r="J132" i="10"/>
  <c r="Z131" i="10"/>
  <c r="Y131" i="10"/>
  <c r="K25" i="41" s="1"/>
  <c r="X131" i="10"/>
  <c r="R131" i="10"/>
  <c r="H25" i="41" s="1"/>
  <c r="Q131" i="10"/>
  <c r="S131" i="10" s="1"/>
  <c r="J131" i="10"/>
  <c r="L131" i="10" s="1"/>
  <c r="Z130" i="10"/>
  <c r="Y130" i="10"/>
  <c r="K18" i="35" s="1"/>
  <c r="X130" i="10"/>
  <c r="Q130" i="10"/>
  <c r="R130" i="10" s="1"/>
  <c r="H18" i="35" s="1"/>
  <c r="J130" i="10"/>
  <c r="L130" i="10" s="1"/>
  <c r="F18" i="35" s="1"/>
  <c r="Z129" i="10"/>
  <c r="Y129" i="10"/>
  <c r="K49" i="31" s="1"/>
  <c r="X129" i="10"/>
  <c r="S129" i="10"/>
  <c r="I49" i="31" s="1"/>
  <c r="Q129" i="10"/>
  <c r="R129" i="10" s="1"/>
  <c r="H49" i="31" s="1"/>
  <c r="K129" i="10"/>
  <c r="E49" i="31" s="1"/>
  <c r="J129" i="10"/>
  <c r="L129" i="10" s="1"/>
  <c r="Z128" i="10"/>
  <c r="Y128" i="10"/>
  <c r="K49" i="40" s="1"/>
  <c r="X128" i="10"/>
  <c r="S128" i="10"/>
  <c r="R128" i="10"/>
  <c r="H49" i="40" s="1"/>
  <c r="Q128" i="10"/>
  <c r="M128" i="10"/>
  <c r="G49" i="40" s="1"/>
  <c r="J128" i="10"/>
  <c r="L128" i="10" s="1"/>
  <c r="F49" i="40" s="1"/>
  <c r="Y127" i="10"/>
  <c r="K49" i="30" s="1"/>
  <c r="X127" i="10"/>
  <c r="Z127" i="10" s="1"/>
  <c r="T127" i="10"/>
  <c r="J49" i="30" s="1"/>
  <c r="S127" i="10"/>
  <c r="I49" i="30" s="1"/>
  <c r="Q127" i="10"/>
  <c r="R127" i="10" s="1"/>
  <c r="H49" i="30" s="1"/>
  <c r="L127" i="10"/>
  <c r="J127" i="10"/>
  <c r="K127" i="10" s="1"/>
  <c r="E49" i="30" s="1"/>
  <c r="AA126" i="10"/>
  <c r="M49" i="25" s="1"/>
  <c r="Z126" i="10"/>
  <c r="L49" i="25" s="1"/>
  <c r="Y126" i="10"/>
  <c r="K49" i="25" s="1"/>
  <c r="X126" i="10"/>
  <c r="S126" i="10"/>
  <c r="R126" i="10"/>
  <c r="H49" i="25" s="1"/>
  <c r="Q126" i="10"/>
  <c r="L126" i="10"/>
  <c r="F49" i="25" s="1"/>
  <c r="K126" i="10"/>
  <c r="E49" i="25" s="1"/>
  <c r="J126" i="10"/>
  <c r="Y125" i="10"/>
  <c r="K49" i="33" s="1"/>
  <c r="X125" i="10"/>
  <c r="Z125" i="10" s="1"/>
  <c r="R125" i="10"/>
  <c r="H49" i="33" s="1"/>
  <c r="Q125" i="10"/>
  <c r="S125" i="10" s="1"/>
  <c r="L125" i="10"/>
  <c r="J125" i="10"/>
  <c r="K125" i="10" s="1"/>
  <c r="E49" i="33" s="1"/>
  <c r="Y124" i="10"/>
  <c r="K49" i="21" s="1"/>
  <c r="X124" i="10"/>
  <c r="Z124" i="10" s="1"/>
  <c r="L49" i="21" s="1"/>
  <c r="S124" i="10"/>
  <c r="R124" i="10"/>
  <c r="H49" i="21" s="1"/>
  <c r="Q124" i="10"/>
  <c r="M124" i="10"/>
  <c r="G49" i="21" s="1"/>
  <c r="L124" i="10"/>
  <c r="F49" i="21" s="1"/>
  <c r="J124" i="10"/>
  <c r="K124" i="10" s="1"/>
  <c r="E49" i="21" s="1"/>
  <c r="Z123" i="10"/>
  <c r="Y123" i="10"/>
  <c r="X123" i="10"/>
  <c r="S123" i="10"/>
  <c r="R123" i="10"/>
  <c r="H49" i="34" s="1"/>
  <c r="Q123" i="10"/>
  <c r="J123" i="10"/>
  <c r="L123" i="10" s="1"/>
  <c r="X122" i="10"/>
  <c r="Z122" i="10" s="1"/>
  <c r="L29" i="22" s="1"/>
  <c r="Q122" i="10"/>
  <c r="S122" i="10" s="1"/>
  <c r="J122" i="10"/>
  <c r="K122" i="10" s="1"/>
  <c r="E29" i="22" s="1"/>
  <c r="Z121" i="10"/>
  <c r="X121" i="10"/>
  <c r="Y121" i="10" s="1"/>
  <c r="K19" i="32" s="1"/>
  <c r="T121" i="10"/>
  <c r="J19" i="32" s="1"/>
  <c r="S121" i="10"/>
  <c r="I19" i="32" s="1"/>
  <c r="R121" i="10"/>
  <c r="H19" i="32" s="1"/>
  <c r="Q121" i="10"/>
  <c r="L121" i="10"/>
  <c r="K121" i="10"/>
  <c r="E19" i="32" s="1"/>
  <c r="J121" i="10"/>
  <c r="Z120" i="10"/>
  <c r="L48" i="31" s="1"/>
  <c r="X120" i="10"/>
  <c r="Y120" i="10" s="1"/>
  <c r="K48" i="31" s="1"/>
  <c r="R120" i="10"/>
  <c r="H48" i="31" s="1"/>
  <c r="Q120" i="10"/>
  <c r="S120" i="10" s="1"/>
  <c r="L120" i="10"/>
  <c r="K120" i="10"/>
  <c r="E48" i="31" s="1"/>
  <c r="J120" i="10"/>
  <c r="Z119" i="10"/>
  <c r="X119" i="10"/>
  <c r="Y119" i="10" s="1"/>
  <c r="K48" i="40" s="1"/>
  <c r="T119" i="10"/>
  <c r="J48" i="40" s="1"/>
  <c r="R119" i="10"/>
  <c r="H48" i="40" s="1"/>
  <c r="Q119" i="10"/>
  <c r="S119" i="10" s="1"/>
  <c r="I48" i="40" s="1"/>
  <c r="L119" i="10"/>
  <c r="K119" i="10"/>
  <c r="E48" i="40" s="1"/>
  <c r="J119" i="10"/>
  <c r="X118" i="10"/>
  <c r="Y118" i="10" s="1"/>
  <c r="K48" i="30" s="1"/>
  <c r="Q118" i="10"/>
  <c r="S118" i="10" s="1"/>
  <c r="L118" i="10"/>
  <c r="K118" i="10"/>
  <c r="E48" i="30" s="1"/>
  <c r="J118" i="10"/>
  <c r="Z117" i="10"/>
  <c r="Y117" i="10"/>
  <c r="K48" i="25" s="1"/>
  <c r="X117" i="10"/>
  <c r="R117" i="10"/>
  <c r="H48" i="25" s="1"/>
  <c r="Q117" i="10"/>
  <c r="S117" i="10" s="1"/>
  <c r="I48" i="25" s="1"/>
  <c r="J117" i="10"/>
  <c r="L117" i="10" s="1"/>
  <c r="Z116" i="10"/>
  <c r="L48" i="33" s="1"/>
  <c r="X116" i="10"/>
  <c r="Y116" i="10" s="1"/>
  <c r="K48" i="33" s="1"/>
  <c r="Q116" i="10"/>
  <c r="R116" i="10" s="1"/>
  <c r="H48" i="33" s="1"/>
  <c r="M116" i="10"/>
  <c r="G48" i="33" s="1"/>
  <c r="L116" i="10"/>
  <c r="F48" i="33" s="1"/>
  <c r="K116" i="10"/>
  <c r="E48" i="33" s="1"/>
  <c r="J116" i="10"/>
  <c r="Z115" i="10"/>
  <c r="Y115" i="10"/>
  <c r="K48" i="21" s="1"/>
  <c r="X115" i="10"/>
  <c r="Q115" i="10"/>
  <c r="S115" i="10" s="1"/>
  <c r="J115" i="10"/>
  <c r="L115" i="10" s="1"/>
  <c r="X114" i="10"/>
  <c r="Z114" i="10" s="1"/>
  <c r="S114" i="10"/>
  <c r="Q114" i="10"/>
  <c r="R114" i="10" s="1"/>
  <c r="H48" i="34" s="1"/>
  <c r="M114" i="10"/>
  <c r="G48" i="34" s="1"/>
  <c r="J114" i="10"/>
  <c r="L114" i="10" s="1"/>
  <c r="F48" i="34" s="1"/>
  <c r="Z113" i="10"/>
  <c r="Y113" i="10"/>
  <c r="K28" i="22" s="1"/>
  <c r="X113" i="10"/>
  <c r="Q113" i="10"/>
  <c r="R113" i="10" s="1"/>
  <c r="H28" i="22" s="1"/>
  <c r="L113" i="10"/>
  <c r="K113" i="10"/>
  <c r="E28" i="22" s="1"/>
  <c r="J113" i="10"/>
  <c r="Z112" i="10"/>
  <c r="Y112" i="10"/>
  <c r="K17" i="35" s="1"/>
  <c r="X112" i="10"/>
  <c r="R112" i="10"/>
  <c r="H17" i="35" s="1"/>
  <c r="Q112" i="10"/>
  <c r="S112" i="10" s="1"/>
  <c r="M112" i="10"/>
  <c r="G17" i="35" s="1"/>
  <c r="K112" i="10"/>
  <c r="E17" i="35" s="1"/>
  <c r="J112" i="10"/>
  <c r="L112" i="10" s="1"/>
  <c r="F17" i="35" s="1"/>
  <c r="Y111" i="10"/>
  <c r="K47" i="31" s="1"/>
  <c r="X111" i="10"/>
  <c r="Z111" i="10" s="1"/>
  <c r="S111" i="10"/>
  <c r="I47" i="31" s="1"/>
  <c r="Q111" i="10"/>
  <c r="R111" i="10" s="1"/>
  <c r="H47" i="31" s="1"/>
  <c r="L111" i="10"/>
  <c r="J111" i="10"/>
  <c r="K111" i="10" s="1"/>
  <c r="E47" i="31" s="1"/>
  <c r="Z110" i="10"/>
  <c r="L47" i="40" s="1"/>
  <c r="Y110" i="10"/>
  <c r="K47" i="40" s="1"/>
  <c r="X110" i="10"/>
  <c r="S110" i="10"/>
  <c r="R110" i="10"/>
  <c r="H47" i="40" s="1"/>
  <c r="Q110" i="10"/>
  <c r="K110" i="10"/>
  <c r="E47" i="40" s="1"/>
  <c r="J110" i="10"/>
  <c r="L110" i="10" s="1"/>
  <c r="X109" i="10"/>
  <c r="Z109" i="10" s="1"/>
  <c r="S109" i="10"/>
  <c r="R109" i="10"/>
  <c r="H47" i="30" s="1"/>
  <c r="Q109" i="10"/>
  <c r="J109" i="10"/>
  <c r="K109" i="10" s="1"/>
  <c r="E47" i="30" s="1"/>
  <c r="X108" i="10"/>
  <c r="Z108" i="10" s="1"/>
  <c r="L47" i="25" s="1"/>
  <c r="S108" i="10"/>
  <c r="R108" i="10"/>
  <c r="H47" i="25" s="1"/>
  <c r="Q108" i="10"/>
  <c r="L108" i="10"/>
  <c r="F47" i="25" s="1"/>
  <c r="J108" i="10"/>
  <c r="K108" i="10" s="1"/>
  <c r="E47" i="25" s="1"/>
  <c r="Y107" i="10"/>
  <c r="K47" i="33" s="1"/>
  <c r="X107" i="10"/>
  <c r="Z107" i="10" s="1"/>
  <c r="S107" i="10"/>
  <c r="R107" i="10"/>
  <c r="H47" i="33" s="1"/>
  <c r="Q107" i="10"/>
  <c r="L107" i="10"/>
  <c r="K107" i="10"/>
  <c r="E47" i="33" s="1"/>
  <c r="J107" i="10"/>
  <c r="AA106" i="10"/>
  <c r="M47" i="21" s="1"/>
  <c r="X106" i="10"/>
  <c r="Z106" i="10" s="1"/>
  <c r="L47" i="21" s="1"/>
  <c r="R106" i="10"/>
  <c r="H47" i="21" s="1"/>
  <c r="Q106" i="10"/>
  <c r="S106" i="10" s="1"/>
  <c r="M106" i="10"/>
  <c r="G47" i="21" s="1"/>
  <c r="L106" i="10"/>
  <c r="F47" i="21" s="1"/>
  <c r="J106" i="10"/>
  <c r="K106" i="10" s="1"/>
  <c r="E47" i="21" s="1"/>
  <c r="Z105" i="10"/>
  <c r="X105" i="10"/>
  <c r="Y105" i="10" s="1"/>
  <c r="T105" i="10"/>
  <c r="J47" i="34" s="1"/>
  <c r="S105" i="10"/>
  <c r="I47" i="34" s="1"/>
  <c r="R105" i="10"/>
  <c r="H47" i="34" s="1"/>
  <c r="Q105" i="10"/>
  <c r="L105" i="10"/>
  <c r="K105" i="10"/>
  <c r="E47" i="34" s="1"/>
  <c r="J105" i="10"/>
  <c r="Z104" i="10"/>
  <c r="L27" i="22" s="1"/>
  <c r="Y104" i="10"/>
  <c r="K27" i="22" s="1"/>
  <c r="X104" i="10"/>
  <c r="R104" i="10"/>
  <c r="H27" i="22" s="1"/>
  <c r="Q104" i="10"/>
  <c r="S104" i="10" s="1"/>
  <c r="K104" i="10"/>
  <c r="E27" i="22" s="1"/>
  <c r="J104" i="10"/>
  <c r="L104" i="10" s="1"/>
  <c r="Z103" i="10"/>
  <c r="X103" i="10"/>
  <c r="Y103" i="10" s="1"/>
  <c r="K16" i="35" s="1"/>
  <c r="R103" i="10"/>
  <c r="H16" i="35" s="1"/>
  <c r="Q103" i="10"/>
  <c r="S103" i="10" s="1"/>
  <c r="I16" i="35" s="1"/>
  <c r="L103" i="10"/>
  <c r="K103" i="10"/>
  <c r="E16" i="35" s="1"/>
  <c r="J103" i="10"/>
  <c r="AA102" i="10"/>
  <c r="M46" i="31" s="1"/>
  <c r="Z102" i="10"/>
  <c r="L46" i="31" s="1"/>
  <c r="X102" i="10"/>
  <c r="Y102" i="10" s="1"/>
  <c r="K46" i="31" s="1"/>
  <c r="S102" i="10"/>
  <c r="R102" i="10"/>
  <c r="H46" i="31" s="1"/>
  <c r="Q102" i="10"/>
  <c r="L102" i="10"/>
  <c r="K102" i="10"/>
  <c r="E46" i="31" s="1"/>
  <c r="J102" i="10"/>
  <c r="X101" i="10"/>
  <c r="Z101" i="10" s="1"/>
  <c r="Q101" i="10"/>
  <c r="S101" i="10" s="1"/>
  <c r="I46" i="40" s="1"/>
  <c r="J101" i="10"/>
  <c r="L101" i="10" s="1"/>
  <c r="X100" i="10"/>
  <c r="Y100" i="10" s="1"/>
  <c r="K46" i="30" s="1"/>
  <c r="S100" i="10"/>
  <c r="Q100" i="10"/>
  <c r="R100" i="10" s="1"/>
  <c r="H46" i="30" s="1"/>
  <c r="M100" i="10"/>
  <c r="G46" i="30" s="1"/>
  <c r="L100" i="10"/>
  <c r="F46" i="30" s="1"/>
  <c r="K100" i="10"/>
  <c r="E46" i="30" s="1"/>
  <c r="J100" i="10"/>
  <c r="Z99" i="10"/>
  <c r="Y99" i="10"/>
  <c r="K46" i="25" s="1"/>
  <c r="X99" i="10"/>
  <c r="S99" i="10"/>
  <c r="I46" i="25" s="1"/>
  <c r="Q99" i="10"/>
  <c r="R99" i="10" s="1"/>
  <c r="H46" i="25" s="1"/>
  <c r="K99" i="10"/>
  <c r="E46" i="25" s="1"/>
  <c r="J99" i="10"/>
  <c r="L99" i="10" s="1"/>
  <c r="Z98" i="10"/>
  <c r="Y98" i="10"/>
  <c r="K46" i="33" s="1"/>
  <c r="X98" i="10"/>
  <c r="S98" i="10"/>
  <c r="Q98" i="10"/>
  <c r="R98" i="10" s="1"/>
  <c r="H46" i="33" s="1"/>
  <c r="M98" i="10"/>
  <c r="G46" i="33" s="1"/>
  <c r="K98" i="10"/>
  <c r="E46" i="33" s="1"/>
  <c r="J98" i="10"/>
  <c r="L98" i="10" s="1"/>
  <c r="F46" i="33" s="1"/>
  <c r="Z97" i="10"/>
  <c r="Y97" i="10"/>
  <c r="K46" i="21" s="1"/>
  <c r="X97" i="10"/>
  <c r="Q97" i="10"/>
  <c r="R97" i="10" s="1"/>
  <c r="H46" i="21" s="1"/>
  <c r="J97" i="10"/>
  <c r="L97" i="10" s="1"/>
  <c r="Z96" i="10"/>
  <c r="Y96" i="10"/>
  <c r="X96" i="10"/>
  <c r="S96" i="10"/>
  <c r="R96" i="10"/>
  <c r="H46" i="34" s="1"/>
  <c r="Q96" i="10"/>
  <c r="K96" i="10"/>
  <c r="E46" i="34" s="1"/>
  <c r="J96" i="10"/>
  <c r="L96" i="10" s="1"/>
  <c r="F46" i="34" s="1"/>
  <c r="X95" i="10"/>
  <c r="Z95" i="10" s="1"/>
  <c r="S95" i="10"/>
  <c r="I24" i="41" s="1"/>
  <c r="Q95" i="10"/>
  <c r="R95" i="10" s="1"/>
  <c r="H24" i="41" s="1"/>
  <c r="J95" i="10"/>
  <c r="K95" i="10" s="1"/>
  <c r="E24" i="41" s="1"/>
  <c r="AA94" i="10"/>
  <c r="M15" i="35" s="1"/>
  <c r="Z94" i="10"/>
  <c r="L15" i="35" s="1"/>
  <c r="Y94" i="10"/>
  <c r="K15" i="35" s="1"/>
  <c r="X94" i="10"/>
  <c r="S94" i="10"/>
  <c r="R94" i="10"/>
  <c r="H15" i="35" s="1"/>
  <c r="Q94" i="10"/>
  <c r="J94" i="10"/>
  <c r="L94" i="10" s="1"/>
  <c r="X93" i="10"/>
  <c r="Z93" i="10" s="1"/>
  <c r="Q93" i="10"/>
  <c r="S93" i="10" s="1"/>
  <c r="L93" i="10"/>
  <c r="J93" i="10"/>
  <c r="K93" i="10" s="1"/>
  <c r="E45" i="31" s="1"/>
  <c r="AA92" i="10"/>
  <c r="M45" i="40" s="1"/>
  <c r="X92" i="10"/>
  <c r="Z92" i="10" s="1"/>
  <c r="L45" i="40" s="1"/>
  <c r="S92" i="10"/>
  <c r="R92" i="10"/>
  <c r="H45" i="40" s="1"/>
  <c r="Q92" i="10"/>
  <c r="J92" i="10"/>
  <c r="K92" i="10" s="1"/>
  <c r="E45" i="40" s="1"/>
  <c r="Z91" i="10"/>
  <c r="Y91" i="10"/>
  <c r="K45" i="30" s="1"/>
  <c r="X91" i="10"/>
  <c r="S91" i="10"/>
  <c r="R91" i="10"/>
  <c r="H45" i="30" s="1"/>
  <c r="Q91" i="10"/>
  <c r="K91" i="10"/>
  <c r="E45" i="30" s="1"/>
  <c r="J91" i="10"/>
  <c r="L91" i="10" s="1"/>
  <c r="AA90" i="10"/>
  <c r="M45" i="25" s="1"/>
  <c r="Y90" i="10"/>
  <c r="K45" i="25" s="1"/>
  <c r="X90" i="10"/>
  <c r="Z90" i="10" s="1"/>
  <c r="L45" i="25" s="1"/>
  <c r="R90" i="10"/>
  <c r="H45" i="25" s="1"/>
  <c r="Q90" i="10"/>
  <c r="S90" i="10" s="1"/>
  <c r="L90" i="10"/>
  <c r="F45" i="25" s="1"/>
  <c r="J90" i="10"/>
  <c r="K90" i="10" s="1"/>
  <c r="E45" i="25" s="1"/>
  <c r="Z89" i="10"/>
  <c r="X89" i="10"/>
  <c r="Y89" i="10" s="1"/>
  <c r="K45" i="33" s="1"/>
  <c r="S89" i="10"/>
  <c r="I45" i="33" s="1"/>
  <c r="R89" i="10"/>
  <c r="H45" i="33" s="1"/>
  <c r="Q89" i="10"/>
  <c r="L89" i="10"/>
  <c r="K89" i="10"/>
  <c r="E45" i="33" s="1"/>
  <c r="J89" i="10"/>
  <c r="Y88" i="10"/>
  <c r="K45" i="21" s="1"/>
  <c r="X88" i="10"/>
  <c r="Z88" i="10" s="1"/>
  <c r="Q88" i="10"/>
  <c r="S88" i="10" s="1"/>
  <c r="L88" i="10"/>
  <c r="K88" i="10"/>
  <c r="E45" i="21" s="1"/>
  <c r="J88" i="10"/>
  <c r="X87" i="10"/>
  <c r="Y87" i="10" s="1"/>
  <c r="Q87" i="10"/>
  <c r="S87" i="10" s="1"/>
  <c r="I45" i="34" s="1"/>
  <c r="L87" i="10"/>
  <c r="K87" i="10"/>
  <c r="E45" i="34" s="1"/>
  <c r="J87" i="10"/>
  <c r="Z86" i="10"/>
  <c r="L26" i="22" s="1"/>
  <c r="X86" i="10"/>
  <c r="Y86" i="10" s="1"/>
  <c r="K26" i="22" s="1"/>
  <c r="R86" i="10"/>
  <c r="H26" i="22" s="1"/>
  <c r="Q86" i="10"/>
  <c r="S86" i="10" s="1"/>
  <c r="L86" i="10"/>
  <c r="K86" i="10"/>
  <c r="E26" i="22" s="1"/>
  <c r="J86" i="10"/>
  <c r="Z85" i="10"/>
  <c r="Y85" i="10"/>
  <c r="K22" i="23" s="1"/>
  <c r="X85" i="10"/>
  <c r="T85" i="10"/>
  <c r="J22" i="23" s="1"/>
  <c r="Q85" i="10"/>
  <c r="S85" i="10" s="1"/>
  <c r="I22" i="23" s="1"/>
  <c r="K85" i="10"/>
  <c r="E22" i="23" s="1"/>
  <c r="J85" i="10"/>
  <c r="L85" i="10" s="1"/>
  <c r="AA84" i="10"/>
  <c r="M44" i="31" s="1"/>
  <c r="Z84" i="10"/>
  <c r="L44" i="31" s="1"/>
  <c r="X84" i="10"/>
  <c r="Y84" i="10" s="1"/>
  <c r="K44" i="31" s="1"/>
  <c r="S84" i="10"/>
  <c r="Q84" i="10"/>
  <c r="R84" i="10" s="1"/>
  <c r="H44" i="31" s="1"/>
  <c r="M84" i="10"/>
  <c r="G44" i="31" s="1"/>
  <c r="L84" i="10"/>
  <c r="F44" i="31" s="1"/>
  <c r="K84" i="10"/>
  <c r="E44" i="31" s="1"/>
  <c r="J84" i="10"/>
  <c r="Z83" i="10"/>
  <c r="Y83" i="10"/>
  <c r="K44" i="40" s="1"/>
  <c r="X83" i="10"/>
  <c r="S83" i="10"/>
  <c r="I44" i="40" s="1"/>
  <c r="R83" i="10"/>
  <c r="H44" i="40" s="1"/>
  <c r="Q83" i="10"/>
  <c r="K83" i="10"/>
  <c r="E44" i="40" s="1"/>
  <c r="J83" i="10"/>
  <c r="L83" i="10" s="1"/>
  <c r="Y82" i="10"/>
  <c r="K44" i="30" s="1"/>
  <c r="X82" i="10"/>
  <c r="Z82" i="10" s="1"/>
  <c r="S82" i="10"/>
  <c r="Q82" i="10"/>
  <c r="R82" i="10" s="1"/>
  <c r="H44" i="30" s="1"/>
  <c r="K82" i="10"/>
  <c r="E44" i="30" s="1"/>
  <c r="J82" i="10"/>
  <c r="L82" i="10" s="1"/>
  <c r="F44" i="30" s="1"/>
  <c r="Z81" i="10"/>
  <c r="Y81" i="10"/>
  <c r="K44" i="25" s="1"/>
  <c r="X81" i="10"/>
  <c r="T81" i="10"/>
  <c r="J44" i="25" s="1"/>
  <c r="S81" i="10"/>
  <c r="I44" i="25" s="1"/>
  <c r="Q81" i="10"/>
  <c r="R81" i="10" s="1"/>
  <c r="H44" i="25" s="1"/>
  <c r="L81" i="10"/>
  <c r="K81" i="10"/>
  <c r="E44" i="25" s="1"/>
  <c r="J81" i="10"/>
  <c r="Z80" i="10"/>
  <c r="Y80" i="10"/>
  <c r="K44" i="33" s="1"/>
  <c r="X80" i="10"/>
  <c r="Q80" i="10"/>
  <c r="S80" i="10" s="1"/>
  <c r="J80" i="10"/>
  <c r="L80" i="10" s="1"/>
  <c r="F44" i="33" s="1"/>
  <c r="X79" i="10"/>
  <c r="Z79" i="10" s="1"/>
  <c r="Q79" i="10"/>
  <c r="R79" i="10" s="1"/>
  <c r="H44" i="21" s="1"/>
  <c r="L79" i="10"/>
  <c r="J79" i="10"/>
  <c r="K79" i="10" s="1"/>
  <c r="E44" i="21" s="1"/>
  <c r="AA78" i="10"/>
  <c r="M44" i="34" s="1"/>
  <c r="Z78" i="10"/>
  <c r="L44" i="34" s="1"/>
  <c r="Y78" i="10"/>
  <c r="X78" i="10"/>
  <c r="S78" i="10"/>
  <c r="R78" i="10"/>
  <c r="H44" i="34" s="1"/>
  <c r="Q78" i="10"/>
  <c r="J78" i="10"/>
  <c r="K78" i="10" s="1"/>
  <c r="E44" i="34" s="1"/>
  <c r="Y77" i="10"/>
  <c r="K23" i="41" s="1"/>
  <c r="X77" i="10"/>
  <c r="Z77" i="10" s="1"/>
  <c r="S77" i="10"/>
  <c r="R77" i="10"/>
  <c r="H23" i="41" s="1"/>
  <c r="Q77" i="10"/>
  <c r="L77" i="10"/>
  <c r="J77" i="10"/>
  <c r="K77" i="10" s="1"/>
  <c r="E23" i="41" s="1"/>
  <c r="AA76" i="10"/>
  <c r="M18" i="32" s="1"/>
  <c r="Y76" i="10"/>
  <c r="X76" i="10"/>
  <c r="Z76" i="10" s="1"/>
  <c r="L18" i="32" s="1"/>
  <c r="S76" i="10"/>
  <c r="R76" i="10"/>
  <c r="H18" i="32" s="1"/>
  <c r="Q76" i="10"/>
  <c r="J76" i="10"/>
  <c r="K76" i="10" s="1"/>
  <c r="E18" i="32" s="1"/>
  <c r="X75" i="10"/>
  <c r="Z75" i="10" s="1"/>
  <c r="S75" i="10"/>
  <c r="R75" i="10"/>
  <c r="H43" i="31" s="1"/>
  <c r="Q75" i="10"/>
  <c r="L75" i="10"/>
  <c r="K75" i="10"/>
  <c r="E43" i="31" s="1"/>
  <c r="J75" i="10"/>
  <c r="Y74" i="10"/>
  <c r="K43" i="40" s="1"/>
  <c r="X74" i="10"/>
  <c r="Z74" i="10" s="1"/>
  <c r="L43" i="40" s="1"/>
  <c r="Q74" i="10"/>
  <c r="S74" i="10" s="1"/>
  <c r="L74" i="10"/>
  <c r="F43" i="40" s="1"/>
  <c r="J74" i="10"/>
  <c r="K74" i="10" s="1"/>
  <c r="E43" i="40" s="1"/>
  <c r="X73" i="10"/>
  <c r="Y73" i="10" s="1"/>
  <c r="K43" i="30" s="1"/>
  <c r="T73" i="10"/>
  <c r="J43" i="30" s="1"/>
  <c r="S73" i="10"/>
  <c r="I43" i="30" s="1"/>
  <c r="R73" i="10"/>
  <c r="H43" i="30" s="1"/>
  <c r="Q73" i="10"/>
  <c r="L73" i="10"/>
  <c r="K73" i="10"/>
  <c r="E43" i="30" s="1"/>
  <c r="J73" i="10"/>
  <c r="X72" i="10"/>
  <c r="Z72" i="10" s="1"/>
  <c r="Q72" i="10"/>
  <c r="S72" i="10" s="1"/>
  <c r="J72" i="10"/>
  <c r="L72" i="10" s="1"/>
  <c r="Z71" i="10"/>
  <c r="X71" i="10"/>
  <c r="Y71" i="10" s="1"/>
  <c r="K43" i="33" s="1"/>
  <c r="Q71" i="10"/>
  <c r="S71" i="10" s="1"/>
  <c r="I43" i="33" s="1"/>
  <c r="L71" i="10"/>
  <c r="K71" i="10"/>
  <c r="E43" i="33" s="1"/>
  <c r="J71" i="10"/>
  <c r="X70" i="10"/>
  <c r="Y70" i="10" s="1"/>
  <c r="K43" i="21" s="1"/>
  <c r="S70" i="10"/>
  <c r="R70" i="10"/>
  <c r="H43" i="21" s="1"/>
  <c r="Q70" i="10"/>
  <c r="L70" i="10"/>
  <c r="K70" i="10"/>
  <c r="E43" i="21" s="1"/>
  <c r="J70" i="10"/>
  <c r="Y69" i="10"/>
  <c r="X69" i="10"/>
  <c r="Z69" i="10" s="1"/>
  <c r="T69" i="10"/>
  <c r="J43" i="34" s="1"/>
  <c r="R69" i="10"/>
  <c r="H43" i="34" s="1"/>
  <c r="Q69" i="10"/>
  <c r="S69" i="10" s="1"/>
  <c r="I43" i="34" s="1"/>
  <c r="K69" i="10"/>
  <c r="E43" i="34" s="1"/>
  <c r="J69" i="10"/>
  <c r="L69" i="10" s="1"/>
  <c r="Z68" i="10"/>
  <c r="L25" i="22" s="1"/>
  <c r="X68" i="10"/>
  <c r="Y68" i="10" s="1"/>
  <c r="K25" i="22" s="1"/>
  <c r="S68" i="10"/>
  <c r="Q68" i="10"/>
  <c r="R68" i="10" s="1"/>
  <c r="H25" i="22" s="1"/>
  <c r="L68" i="10"/>
  <c r="F25" i="22" s="1"/>
  <c r="K68" i="10"/>
  <c r="E25" i="22" s="1"/>
  <c r="J68" i="10"/>
  <c r="Z67" i="10"/>
  <c r="Y67" i="10"/>
  <c r="K14" i="35" s="1"/>
  <c r="X67" i="10"/>
  <c r="R67" i="10"/>
  <c r="H14" i="35" s="1"/>
  <c r="Q67" i="10"/>
  <c r="S67" i="10" s="1"/>
  <c r="J67" i="10"/>
  <c r="L67" i="10" s="1"/>
  <c r="Z66" i="10"/>
  <c r="Y66" i="10"/>
  <c r="K42" i="31" s="1"/>
  <c r="X66" i="10"/>
  <c r="Q66" i="10"/>
  <c r="R66" i="10" s="1"/>
  <c r="H42" i="31" s="1"/>
  <c r="J66" i="10"/>
  <c r="L66" i="10" s="1"/>
  <c r="F42" i="31" s="1"/>
  <c r="Z65" i="10"/>
  <c r="Y65" i="10"/>
  <c r="K42" i="40" s="1"/>
  <c r="X65" i="10"/>
  <c r="S65" i="10"/>
  <c r="I42" i="40" s="1"/>
  <c r="Q65" i="10"/>
  <c r="R65" i="10" s="1"/>
  <c r="H42" i="40" s="1"/>
  <c r="K65" i="10"/>
  <c r="E42" i="40" s="1"/>
  <c r="J65" i="10"/>
  <c r="L65" i="10" s="1"/>
  <c r="Z64" i="10"/>
  <c r="Y64" i="10"/>
  <c r="K42" i="30" s="1"/>
  <c r="X64" i="10"/>
  <c r="S64" i="10"/>
  <c r="R64" i="10"/>
  <c r="H42" i="30" s="1"/>
  <c r="Q64" i="10"/>
  <c r="J64" i="10"/>
  <c r="L64" i="10" s="1"/>
  <c r="F42" i="30" s="1"/>
  <c r="Y63" i="10"/>
  <c r="K42" i="25" s="1"/>
  <c r="X63" i="10"/>
  <c r="Z63" i="10" s="1"/>
  <c r="T63" i="10"/>
  <c r="J42" i="25" s="1"/>
  <c r="S63" i="10"/>
  <c r="I42" i="25" s="1"/>
  <c r="Q63" i="10"/>
  <c r="R63" i="10" s="1"/>
  <c r="H42" i="25" s="1"/>
  <c r="L63" i="10"/>
  <c r="J63" i="10"/>
  <c r="K63" i="10" s="1"/>
  <c r="E42" i="25" s="1"/>
  <c r="AA62" i="10"/>
  <c r="M42" i="33" s="1"/>
  <c r="Z62" i="10"/>
  <c r="L42" i="33" s="1"/>
  <c r="Y62" i="10"/>
  <c r="K42" i="33" s="1"/>
  <c r="X62" i="10"/>
  <c r="S62" i="10"/>
  <c r="R62" i="10"/>
  <c r="H42" i="33" s="1"/>
  <c r="Q62" i="10"/>
  <c r="L62" i="10"/>
  <c r="F42" i="33" s="1"/>
  <c r="K62" i="10"/>
  <c r="E42" i="33" s="1"/>
  <c r="J62" i="10"/>
  <c r="Y61" i="10"/>
  <c r="K42" i="21" s="1"/>
  <c r="X61" i="10"/>
  <c r="Z61" i="10" s="1"/>
  <c r="R61" i="10"/>
  <c r="H42" i="21" s="1"/>
  <c r="Q61" i="10"/>
  <c r="S61" i="10" s="1"/>
  <c r="L61" i="10"/>
  <c r="J61" i="10"/>
  <c r="K61" i="10" s="1"/>
  <c r="E42" i="21" s="1"/>
  <c r="Y60" i="10"/>
  <c r="X60" i="10"/>
  <c r="Z60" i="10" s="1"/>
  <c r="L42" i="34" s="1"/>
  <c r="S60" i="10"/>
  <c r="R60" i="10"/>
  <c r="H42" i="34" s="1"/>
  <c r="Q60" i="10"/>
  <c r="M60" i="10"/>
  <c r="G42" i="34" s="1"/>
  <c r="L60" i="10"/>
  <c r="F42" i="34" s="1"/>
  <c r="J60" i="10"/>
  <c r="K60" i="10" s="1"/>
  <c r="E42" i="34" s="1"/>
  <c r="Z59" i="10"/>
  <c r="Y59" i="10"/>
  <c r="K22" i="41" s="1"/>
  <c r="X59" i="10"/>
  <c r="S59" i="10"/>
  <c r="R59" i="10"/>
  <c r="H22" i="41" s="1"/>
  <c r="Q59" i="10"/>
  <c r="J59" i="10"/>
  <c r="L59" i="10" s="1"/>
  <c r="X58" i="10"/>
  <c r="Z58" i="10" s="1"/>
  <c r="L21" i="23" s="1"/>
  <c r="Q58" i="10"/>
  <c r="S58" i="10" s="1"/>
  <c r="J58" i="10"/>
  <c r="K58" i="10" s="1"/>
  <c r="E21" i="23" s="1"/>
  <c r="Z57" i="10"/>
  <c r="X57" i="10"/>
  <c r="Y57" i="10" s="1"/>
  <c r="K41" i="31" s="1"/>
  <c r="T57" i="10"/>
  <c r="J41" i="31" s="1"/>
  <c r="S57" i="10"/>
  <c r="I41" i="31" s="1"/>
  <c r="R57" i="10"/>
  <c r="H41" i="31" s="1"/>
  <c r="Q57" i="10"/>
  <c r="L57" i="10"/>
  <c r="K57" i="10"/>
  <c r="E41" i="31" s="1"/>
  <c r="J57" i="10"/>
  <c r="X56" i="10"/>
  <c r="Y56" i="10" s="1"/>
  <c r="K41" i="40" s="1"/>
  <c r="R56" i="10"/>
  <c r="H41" i="40" s="1"/>
  <c r="Q56" i="10"/>
  <c r="S56" i="10" s="1"/>
  <c r="L56" i="10"/>
  <c r="K56" i="10"/>
  <c r="E41" i="40" s="1"/>
  <c r="J56" i="10"/>
  <c r="Z55" i="10"/>
  <c r="X55" i="10"/>
  <c r="Y55" i="10" s="1"/>
  <c r="K41" i="30" s="1"/>
  <c r="T55" i="10"/>
  <c r="J41" i="30" s="1"/>
  <c r="R55" i="10"/>
  <c r="H41" i="30" s="1"/>
  <c r="Q55" i="10"/>
  <c r="S55" i="10" s="1"/>
  <c r="I41" i="30" s="1"/>
  <c r="L55" i="10"/>
  <c r="K55" i="10"/>
  <c r="E41" i="30" s="1"/>
  <c r="J55" i="10"/>
  <c r="X54" i="10"/>
  <c r="Y54" i="10" s="1"/>
  <c r="K41" i="25" s="1"/>
  <c r="Q54" i="10"/>
  <c r="S54" i="10" s="1"/>
  <c r="L54" i="10"/>
  <c r="K54" i="10"/>
  <c r="E41" i="25" s="1"/>
  <c r="J54" i="10"/>
  <c r="Z53" i="10"/>
  <c r="Y53" i="10"/>
  <c r="K41" i="33" s="1"/>
  <c r="X53" i="10"/>
  <c r="R53" i="10"/>
  <c r="H41" i="33" s="1"/>
  <c r="Q53" i="10"/>
  <c r="S53" i="10" s="1"/>
  <c r="I41" i="33" s="1"/>
  <c r="J53" i="10"/>
  <c r="L53" i="10" s="1"/>
  <c r="Z52" i="10"/>
  <c r="L41" i="21" s="1"/>
  <c r="X52" i="10"/>
  <c r="Y52" i="10" s="1"/>
  <c r="K41" i="21" s="1"/>
  <c r="Q52" i="10"/>
  <c r="R52" i="10" s="1"/>
  <c r="H41" i="21" s="1"/>
  <c r="M52" i="10"/>
  <c r="G41" i="21" s="1"/>
  <c r="L52" i="10"/>
  <c r="F41" i="21" s="1"/>
  <c r="K52" i="10"/>
  <c r="E41" i="21" s="1"/>
  <c r="J52" i="10"/>
  <c r="Z51" i="10"/>
  <c r="Y51" i="10"/>
  <c r="X51" i="10"/>
  <c r="Q51" i="10"/>
  <c r="S51" i="10" s="1"/>
  <c r="J51" i="10"/>
  <c r="L51" i="10" s="1"/>
  <c r="X50" i="10"/>
  <c r="Z50" i="10" s="1"/>
  <c r="S50" i="10"/>
  <c r="Q50" i="10"/>
  <c r="R50" i="10" s="1"/>
  <c r="H21" i="41" s="1"/>
  <c r="J50" i="10"/>
  <c r="L50" i="10" s="1"/>
  <c r="F21" i="41" s="1"/>
  <c r="Z49" i="10"/>
  <c r="Y49" i="10"/>
  <c r="K20" i="23" s="1"/>
  <c r="X49" i="10"/>
  <c r="Q49" i="10"/>
  <c r="R49" i="10" s="1"/>
  <c r="H20" i="23" s="1"/>
  <c r="L49" i="10"/>
  <c r="K49" i="10"/>
  <c r="E20" i="23" s="1"/>
  <c r="J49" i="10"/>
  <c r="Z48" i="10"/>
  <c r="Y48" i="10"/>
  <c r="K40" i="31" s="1"/>
  <c r="X48" i="10"/>
  <c r="R48" i="10"/>
  <c r="H40" i="31" s="1"/>
  <c r="Q48" i="10"/>
  <c r="S48" i="10" s="1"/>
  <c r="M48" i="10"/>
  <c r="G40" i="31" s="1"/>
  <c r="K48" i="10"/>
  <c r="E40" i="31" s="1"/>
  <c r="J48" i="10"/>
  <c r="L48" i="10" s="1"/>
  <c r="F40" i="31" s="1"/>
  <c r="Y47" i="10"/>
  <c r="K40" i="40" s="1"/>
  <c r="X47" i="10"/>
  <c r="Z47" i="10" s="1"/>
  <c r="S47" i="10"/>
  <c r="I40" i="40" s="1"/>
  <c r="Q47" i="10"/>
  <c r="R47" i="10" s="1"/>
  <c r="H40" i="40" s="1"/>
  <c r="L47" i="10"/>
  <c r="J47" i="10"/>
  <c r="K47" i="10" s="1"/>
  <c r="E40" i="40" s="1"/>
  <c r="Z46" i="10"/>
  <c r="L40" i="30" s="1"/>
  <c r="Y46" i="10"/>
  <c r="K40" i="30" s="1"/>
  <c r="X46" i="10"/>
  <c r="S46" i="10"/>
  <c r="R46" i="10"/>
  <c r="H40" i="30" s="1"/>
  <c r="Q46" i="10"/>
  <c r="K46" i="10"/>
  <c r="E40" i="30" s="1"/>
  <c r="J46" i="10"/>
  <c r="L46" i="10" s="1"/>
  <c r="X45" i="10"/>
  <c r="Z45" i="10" s="1"/>
  <c r="S45" i="10"/>
  <c r="R45" i="10"/>
  <c r="H40" i="25" s="1"/>
  <c r="Q45" i="10"/>
  <c r="J45" i="10"/>
  <c r="K45" i="10" s="1"/>
  <c r="E40" i="25" s="1"/>
  <c r="X44" i="10"/>
  <c r="Z44" i="10" s="1"/>
  <c r="L40" i="33" s="1"/>
  <c r="S44" i="10"/>
  <c r="R44" i="10"/>
  <c r="H40" i="33" s="1"/>
  <c r="Q44" i="10"/>
  <c r="L44" i="10"/>
  <c r="F40" i="33" s="1"/>
  <c r="J44" i="10"/>
  <c r="K44" i="10" s="1"/>
  <c r="E40" i="33" s="1"/>
  <c r="Y43" i="10"/>
  <c r="K40" i="21" s="1"/>
  <c r="X43" i="10"/>
  <c r="Z43" i="10" s="1"/>
  <c r="S43" i="10"/>
  <c r="R43" i="10"/>
  <c r="H40" i="21" s="1"/>
  <c r="Q43" i="10"/>
  <c r="L43" i="10"/>
  <c r="K43" i="10"/>
  <c r="E40" i="21" s="1"/>
  <c r="J43" i="10"/>
  <c r="X42" i="10"/>
  <c r="Z42" i="10" s="1"/>
  <c r="L40" i="34" s="1"/>
  <c r="R42" i="10"/>
  <c r="H40" i="34" s="1"/>
  <c r="Q42" i="10"/>
  <c r="S42" i="10" s="1"/>
  <c r="M42" i="10"/>
  <c r="G40" i="34" s="1"/>
  <c r="L42" i="10"/>
  <c r="F40" i="34" s="1"/>
  <c r="J42" i="10"/>
  <c r="K42" i="10" s="1"/>
  <c r="E40" i="34" s="1"/>
  <c r="Z41" i="10"/>
  <c r="X41" i="10"/>
  <c r="Y41" i="10" s="1"/>
  <c r="K24" i="22" s="1"/>
  <c r="T41" i="10"/>
  <c r="J24" i="22" s="1"/>
  <c r="S41" i="10"/>
  <c r="I24" i="22" s="1"/>
  <c r="R41" i="10"/>
  <c r="H24" i="22" s="1"/>
  <c r="Q41" i="10"/>
  <c r="J41" i="10"/>
  <c r="K41" i="10" s="1"/>
  <c r="E24" i="22" s="1"/>
  <c r="Z40" i="10"/>
  <c r="L19" i="23" s="1"/>
  <c r="Y40" i="10"/>
  <c r="X40" i="10"/>
  <c r="T40" i="10"/>
  <c r="J19" i="23" s="1"/>
  <c r="S40" i="10"/>
  <c r="I19" i="23" s="1"/>
  <c r="Q40" i="10"/>
  <c r="R40" i="10" s="1"/>
  <c r="H19" i="23" s="1"/>
  <c r="M40" i="10"/>
  <c r="G19" i="23" s="1"/>
  <c r="L40" i="10"/>
  <c r="F19" i="23" s="1"/>
  <c r="K40" i="10"/>
  <c r="E19" i="23" s="1"/>
  <c r="J40" i="10"/>
  <c r="Z39" i="10"/>
  <c r="L39" i="31" s="1"/>
  <c r="X39" i="10"/>
  <c r="Y39" i="10" s="1"/>
  <c r="K39" i="31" s="1"/>
  <c r="S39" i="10"/>
  <c r="I39" i="31" s="1"/>
  <c r="R39" i="10"/>
  <c r="H39" i="31" s="1"/>
  <c r="Q39" i="10"/>
  <c r="J39" i="10"/>
  <c r="K39" i="10" s="1"/>
  <c r="E39" i="31" s="1"/>
  <c r="AA38" i="10"/>
  <c r="M39" i="40" s="1"/>
  <c r="Z38" i="10"/>
  <c r="L39" i="40" s="1"/>
  <c r="Y38" i="10"/>
  <c r="K39" i="40" s="1"/>
  <c r="X38" i="10"/>
  <c r="T38" i="10"/>
  <c r="J39" i="40" s="1"/>
  <c r="S38" i="10"/>
  <c r="I39" i="40" s="1"/>
  <c r="Q38" i="10"/>
  <c r="R38" i="10" s="1"/>
  <c r="H39" i="40" s="1"/>
  <c r="M38" i="10"/>
  <c r="G39" i="40" s="1"/>
  <c r="L38" i="10"/>
  <c r="F39" i="40" s="1"/>
  <c r="K38" i="10"/>
  <c r="E39" i="40" s="1"/>
  <c r="J38" i="10"/>
  <c r="Z37" i="10"/>
  <c r="L39" i="30" s="1"/>
  <c r="X37" i="10"/>
  <c r="Y37" i="10" s="1"/>
  <c r="K39" i="30" s="1"/>
  <c r="S37" i="10"/>
  <c r="I39" i="30" s="1"/>
  <c r="R37" i="10"/>
  <c r="H39" i="30" s="1"/>
  <c r="Q37" i="10"/>
  <c r="J37" i="10"/>
  <c r="K37" i="10" s="1"/>
  <c r="E39" i="30" s="1"/>
  <c r="AA36" i="10"/>
  <c r="M39" i="25" s="1"/>
  <c r="Z36" i="10"/>
  <c r="L39" i="25" s="1"/>
  <c r="Y36" i="10"/>
  <c r="K39" i="25" s="1"/>
  <c r="X36" i="10"/>
  <c r="S36" i="10"/>
  <c r="I39" i="25" s="1"/>
  <c r="Q36" i="10"/>
  <c r="R36" i="10" s="1"/>
  <c r="H39" i="25" s="1"/>
  <c r="M36" i="10"/>
  <c r="G39" i="25" s="1"/>
  <c r="L36" i="10"/>
  <c r="F39" i="25" s="1"/>
  <c r="K36" i="10"/>
  <c r="E39" i="25" s="1"/>
  <c r="J36" i="10"/>
  <c r="X35" i="10"/>
  <c r="Y35" i="10" s="1"/>
  <c r="K39" i="33" s="1"/>
  <c r="S35" i="10"/>
  <c r="I39" i="33" s="1"/>
  <c r="R35" i="10"/>
  <c r="H39" i="33" s="1"/>
  <c r="Q35" i="10"/>
  <c r="M35" i="10"/>
  <c r="G39" i="33" s="1"/>
  <c r="L35" i="10"/>
  <c r="F39" i="33" s="1"/>
  <c r="J35" i="10"/>
  <c r="K35" i="10" s="1"/>
  <c r="E39" i="33" s="1"/>
  <c r="AA34" i="10"/>
  <c r="M39" i="21" s="1"/>
  <c r="Z34" i="10"/>
  <c r="L39" i="21" s="1"/>
  <c r="Y34" i="10"/>
  <c r="K39" i="21" s="1"/>
  <c r="X34" i="10"/>
  <c r="S34" i="10"/>
  <c r="I39" i="21" s="1"/>
  <c r="Q34" i="10"/>
  <c r="R34" i="10" s="1"/>
  <c r="H39" i="21" s="1"/>
  <c r="L34" i="10"/>
  <c r="F39" i="21" s="1"/>
  <c r="K34" i="10"/>
  <c r="E39" i="21" s="1"/>
  <c r="J34" i="10"/>
  <c r="X33" i="10"/>
  <c r="Y33" i="10" s="1"/>
  <c r="T33" i="10"/>
  <c r="J39" i="34" s="1"/>
  <c r="S33" i="10"/>
  <c r="I39" i="34" s="1"/>
  <c r="R33" i="10"/>
  <c r="H39" i="34" s="1"/>
  <c r="Q33" i="10"/>
  <c r="M33" i="10"/>
  <c r="G39" i="34" s="1"/>
  <c r="L33" i="10"/>
  <c r="F39" i="34" s="1"/>
  <c r="J33" i="10"/>
  <c r="K33" i="10" s="1"/>
  <c r="E39" i="34" s="1"/>
  <c r="AA32" i="10"/>
  <c r="M23" i="22" s="1"/>
  <c r="Z32" i="10"/>
  <c r="L23" i="22" s="1"/>
  <c r="Y32" i="10"/>
  <c r="K23" i="22" s="1"/>
  <c r="X32" i="10"/>
  <c r="S32" i="10"/>
  <c r="I23" i="22" s="1"/>
  <c r="Q32" i="10"/>
  <c r="R32" i="10" s="1"/>
  <c r="H23" i="22" s="1"/>
  <c r="L32" i="10"/>
  <c r="F23" i="22" s="1"/>
  <c r="K32" i="10"/>
  <c r="E23" i="22" s="1"/>
  <c r="J32" i="10"/>
  <c r="X31" i="10"/>
  <c r="Y31" i="10" s="1"/>
  <c r="K13" i="35" s="1"/>
  <c r="T31" i="10"/>
  <c r="J13" i="35" s="1"/>
  <c r="S31" i="10"/>
  <c r="I13" i="35" s="1"/>
  <c r="R31" i="10"/>
  <c r="H13" i="35" s="1"/>
  <c r="Q31" i="10"/>
  <c r="L31" i="10"/>
  <c r="F13" i="35" s="1"/>
  <c r="J31" i="10"/>
  <c r="K31" i="10" s="1"/>
  <c r="E13" i="35" s="1"/>
  <c r="AA30" i="10"/>
  <c r="M38" i="31" s="1"/>
  <c r="Z30" i="10"/>
  <c r="L38" i="31" s="1"/>
  <c r="Y30" i="10"/>
  <c r="K38" i="31" s="1"/>
  <c r="X30" i="10"/>
  <c r="Q30" i="10"/>
  <c r="R30" i="10" s="1"/>
  <c r="H38" i="31" s="1"/>
  <c r="L30" i="10"/>
  <c r="F38" i="31" s="1"/>
  <c r="K30" i="10"/>
  <c r="E38" i="31" s="1"/>
  <c r="J30" i="10"/>
  <c r="AA29" i="10"/>
  <c r="M38" i="40" s="1"/>
  <c r="Z29" i="10"/>
  <c r="L38" i="40" s="1"/>
  <c r="X29" i="10"/>
  <c r="Y29" i="10" s="1"/>
  <c r="K38" i="40" s="1"/>
  <c r="T29" i="10"/>
  <c r="J38" i="40" s="1"/>
  <c r="S29" i="10"/>
  <c r="I38" i="40" s="1"/>
  <c r="R29" i="10"/>
  <c r="H38" i="40" s="1"/>
  <c r="Q29" i="10"/>
  <c r="L29" i="10"/>
  <c r="F38" i="40" s="1"/>
  <c r="J29" i="10"/>
  <c r="K29" i="10" s="1"/>
  <c r="E38" i="40" s="1"/>
  <c r="Z28" i="10"/>
  <c r="L38" i="30" s="1"/>
  <c r="Y28" i="10"/>
  <c r="K38" i="30" s="1"/>
  <c r="X28" i="10"/>
  <c r="Q28" i="10"/>
  <c r="R28" i="10" s="1"/>
  <c r="H38" i="30" s="1"/>
  <c r="M28" i="10"/>
  <c r="G38" i="30" s="1"/>
  <c r="L28" i="10"/>
  <c r="F38" i="30" s="1"/>
  <c r="K28" i="10"/>
  <c r="E38" i="30" s="1"/>
  <c r="J28" i="10"/>
  <c r="AA27" i="10"/>
  <c r="M38" i="25" s="1"/>
  <c r="Z27" i="10"/>
  <c r="L38" i="25" s="1"/>
  <c r="X27" i="10"/>
  <c r="Y27" i="10" s="1"/>
  <c r="K38" i="25" s="1"/>
  <c r="T27" i="10"/>
  <c r="J38" i="25" s="1"/>
  <c r="S27" i="10"/>
  <c r="I38" i="25" s="1"/>
  <c r="R27" i="10"/>
  <c r="H38" i="25" s="1"/>
  <c r="Q27" i="10"/>
  <c r="L27" i="10"/>
  <c r="F38" i="25" s="1"/>
  <c r="J27" i="10"/>
  <c r="K27" i="10" s="1"/>
  <c r="E38" i="25" s="1"/>
  <c r="Z26" i="10"/>
  <c r="L38" i="33" s="1"/>
  <c r="Y26" i="10"/>
  <c r="K38" i="33" s="1"/>
  <c r="X26" i="10"/>
  <c r="Q26" i="10"/>
  <c r="R26" i="10" s="1"/>
  <c r="H38" i="33" s="1"/>
  <c r="M26" i="10"/>
  <c r="G38" i="33" s="1"/>
  <c r="L26" i="10"/>
  <c r="F38" i="33" s="1"/>
  <c r="K26" i="10"/>
  <c r="E38" i="33" s="1"/>
  <c r="J26" i="10"/>
  <c r="Z25" i="10"/>
  <c r="L38" i="21" s="1"/>
  <c r="X25" i="10"/>
  <c r="Y25" i="10" s="1"/>
  <c r="K38" i="21" s="1"/>
  <c r="T25" i="10"/>
  <c r="J38" i="21" s="1"/>
  <c r="S25" i="10"/>
  <c r="I38" i="21" s="1"/>
  <c r="R25" i="10"/>
  <c r="H38" i="21" s="1"/>
  <c r="Q25" i="10"/>
  <c r="J25" i="10"/>
  <c r="K25" i="10" s="1"/>
  <c r="E38" i="21" s="1"/>
  <c r="Z24" i="10"/>
  <c r="L38" i="34" s="1"/>
  <c r="Y24" i="10"/>
  <c r="X24" i="10"/>
  <c r="T24" i="10"/>
  <c r="J38" i="34" s="1"/>
  <c r="S24" i="10"/>
  <c r="I38" i="34" s="1"/>
  <c r="Q24" i="10"/>
  <c r="R24" i="10" s="1"/>
  <c r="H38" i="34" s="1"/>
  <c r="M24" i="10"/>
  <c r="G38" i="34" s="1"/>
  <c r="L24" i="10"/>
  <c r="F38" i="34" s="1"/>
  <c r="K24" i="10"/>
  <c r="E38" i="34" s="1"/>
  <c r="J24" i="10"/>
  <c r="Z23" i="10"/>
  <c r="L22" i="22" s="1"/>
  <c r="X23" i="10"/>
  <c r="Y23" i="10" s="1"/>
  <c r="K22" i="22" s="1"/>
  <c r="S23" i="10"/>
  <c r="I22" i="22" s="1"/>
  <c r="R23" i="10"/>
  <c r="H22" i="22" s="1"/>
  <c r="Q23" i="10"/>
  <c r="J23" i="10"/>
  <c r="K23" i="10" s="1"/>
  <c r="E22" i="22" s="1"/>
  <c r="AA22" i="10"/>
  <c r="M12" i="35" s="1"/>
  <c r="Z22" i="10"/>
  <c r="L12" i="35" s="1"/>
  <c r="Y22" i="10"/>
  <c r="K12" i="35" s="1"/>
  <c r="X22" i="10"/>
  <c r="T22" i="10"/>
  <c r="J12" i="35" s="1"/>
  <c r="S22" i="10"/>
  <c r="I12" i="35" s="1"/>
  <c r="Q22" i="10"/>
  <c r="R22" i="10" s="1"/>
  <c r="H12" i="35" s="1"/>
  <c r="M22" i="10"/>
  <c r="G12" i="35" s="1"/>
  <c r="L22" i="10"/>
  <c r="F12" i="35" s="1"/>
  <c r="K22" i="10"/>
  <c r="E12" i="35" s="1"/>
  <c r="J22" i="10"/>
  <c r="Z21" i="10"/>
  <c r="L37" i="31" s="1"/>
  <c r="X21" i="10"/>
  <c r="Y21" i="10" s="1"/>
  <c r="K37" i="31" s="1"/>
  <c r="S21" i="10"/>
  <c r="I37" i="31" s="1"/>
  <c r="R21" i="10"/>
  <c r="H37" i="31" s="1"/>
  <c r="Q21" i="10"/>
  <c r="J21" i="10"/>
  <c r="K21" i="10" s="1"/>
  <c r="E37" i="31" s="1"/>
  <c r="AA20" i="10"/>
  <c r="M37" i="40" s="1"/>
  <c r="Z20" i="10"/>
  <c r="L37" i="40" s="1"/>
  <c r="Y20" i="10"/>
  <c r="K37" i="40" s="1"/>
  <c r="X20" i="10"/>
  <c r="S20" i="10"/>
  <c r="I37" i="40" s="1"/>
  <c r="Q20" i="10"/>
  <c r="R20" i="10" s="1"/>
  <c r="H37" i="40" s="1"/>
  <c r="M20" i="10"/>
  <c r="G37" i="40" s="1"/>
  <c r="L20" i="10"/>
  <c r="F37" i="40" s="1"/>
  <c r="K20" i="10"/>
  <c r="E37" i="40" s="1"/>
  <c r="J20" i="10"/>
  <c r="X19" i="10"/>
  <c r="Y19" i="10" s="1"/>
  <c r="K37" i="30" s="1"/>
  <c r="S19" i="10"/>
  <c r="I37" i="30" s="1"/>
  <c r="R19" i="10"/>
  <c r="H37" i="30" s="1"/>
  <c r="Q19" i="10"/>
  <c r="M19" i="10"/>
  <c r="G37" i="30" s="1"/>
  <c r="L19" i="10"/>
  <c r="F37" i="30" s="1"/>
  <c r="J19" i="10"/>
  <c r="K19" i="10" s="1"/>
  <c r="E37" i="30" s="1"/>
  <c r="AA18" i="10"/>
  <c r="M37" i="25" s="1"/>
  <c r="Z18" i="10"/>
  <c r="L37" i="25" s="1"/>
  <c r="Y18" i="10"/>
  <c r="K37" i="25" s="1"/>
  <c r="X18" i="10"/>
  <c r="S18" i="10"/>
  <c r="I37" i="25" s="1"/>
  <c r="Q18" i="10"/>
  <c r="R18" i="10" s="1"/>
  <c r="H37" i="25" s="1"/>
  <c r="L18" i="10"/>
  <c r="F37" i="25" s="1"/>
  <c r="K18" i="10"/>
  <c r="E37" i="25" s="1"/>
  <c r="J18" i="10"/>
  <c r="X17" i="10"/>
  <c r="Y17" i="10" s="1"/>
  <c r="K37" i="33" s="1"/>
  <c r="T17" i="10"/>
  <c r="J37" i="33" s="1"/>
  <c r="S17" i="10"/>
  <c r="I37" i="33" s="1"/>
  <c r="R17" i="10"/>
  <c r="H37" i="33" s="1"/>
  <c r="Q17" i="10"/>
  <c r="M17" i="10"/>
  <c r="G37" i="33" s="1"/>
  <c r="L17" i="10"/>
  <c r="F37" i="33" s="1"/>
  <c r="J17" i="10"/>
  <c r="K17" i="10" s="1"/>
  <c r="E37" i="33" s="1"/>
  <c r="AA16" i="10"/>
  <c r="M37" i="21" s="1"/>
  <c r="Z16" i="10"/>
  <c r="L37" i="21" s="1"/>
  <c r="Y16" i="10"/>
  <c r="K37" i="21" s="1"/>
  <c r="X16" i="10"/>
  <c r="S16" i="10"/>
  <c r="I37" i="21" s="1"/>
  <c r="Q16" i="10"/>
  <c r="R16" i="10" s="1"/>
  <c r="H37" i="21" s="1"/>
  <c r="L16" i="10"/>
  <c r="F37" i="21" s="1"/>
  <c r="K16" i="10"/>
  <c r="E37" i="21" s="1"/>
  <c r="J16" i="10"/>
  <c r="X15" i="10"/>
  <c r="Y15" i="10" s="1"/>
  <c r="T15" i="10"/>
  <c r="J37" i="34" s="1"/>
  <c r="S15" i="10"/>
  <c r="I37" i="34" s="1"/>
  <c r="R15" i="10"/>
  <c r="H37" i="34" s="1"/>
  <c r="Q15" i="10"/>
  <c r="L15" i="10"/>
  <c r="F37" i="34" s="1"/>
  <c r="J15" i="10"/>
  <c r="K15" i="10" s="1"/>
  <c r="E37" i="34" s="1"/>
  <c r="AA14" i="10"/>
  <c r="M21" i="22" s="1"/>
  <c r="Z14" i="10"/>
  <c r="L21" i="22" s="1"/>
  <c r="Y14" i="10"/>
  <c r="X14" i="10"/>
  <c r="Q14" i="10"/>
  <c r="R14" i="10" s="1"/>
  <c r="H21" i="22" s="1"/>
  <c r="L14" i="10"/>
  <c r="F21" i="22" s="1"/>
  <c r="K14" i="10"/>
  <c r="E21" i="22" s="1"/>
  <c r="J14" i="10"/>
  <c r="AA13" i="10"/>
  <c r="M11" i="35" s="1"/>
  <c r="Z13" i="10"/>
  <c r="L11" i="35" s="1"/>
  <c r="X13" i="10"/>
  <c r="Y13" i="10" s="1"/>
  <c r="T13" i="10"/>
  <c r="J11" i="35" s="1"/>
  <c r="S13" i="10"/>
  <c r="I11" i="35" s="1"/>
  <c r="R13" i="10"/>
  <c r="H11" i="35" s="1"/>
  <c r="Q13" i="10"/>
  <c r="L13" i="10"/>
  <c r="F11" i="35" s="1"/>
  <c r="J13" i="10"/>
  <c r="K13" i="10" s="1"/>
  <c r="E11" i="35" s="1"/>
  <c r="Z12" i="10"/>
  <c r="L36" i="31" s="1"/>
  <c r="Y12" i="10"/>
  <c r="X12" i="10"/>
  <c r="Q12" i="10"/>
  <c r="R12" i="10" s="1"/>
  <c r="H36" i="31" s="1"/>
  <c r="M12" i="10"/>
  <c r="G36" i="31" s="1"/>
  <c r="L12" i="10"/>
  <c r="F36" i="31" s="1"/>
  <c r="K12" i="10"/>
  <c r="E36" i="31" s="1"/>
  <c r="J12" i="10"/>
  <c r="AA11" i="10"/>
  <c r="M36" i="40" s="1"/>
  <c r="Z11" i="10"/>
  <c r="L36" i="40" s="1"/>
  <c r="X11" i="10"/>
  <c r="Y11" i="10" s="1"/>
  <c r="T11" i="10"/>
  <c r="J36" i="40" s="1"/>
  <c r="S11" i="10"/>
  <c r="I36" i="40" s="1"/>
  <c r="R11" i="10"/>
  <c r="H36" i="40" s="1"/>
  <c r="Q11" i="10"/>
  <c r="L11" i="10"/>
  <c r="F36" i="40" s="1"/>
  <c r="J11" i="10"/>
  <c r="K11" i="10" s="1"/>
  <c r="E36" i="40" s="1"/>
  <c r="Z10" i="10"/>
  <c r="L36" i="30" s="1"/>
  <c r="Y10" i="10"/>
  <c r="X10" i="10"/>
  <c r="Q10" i="10"/>
  <c r="R10" i="10" s="1"/>
  <c r="H36" i="30" s="1"/>
  <c r="M10" i="10"/>
  <c r="G36" i="30" s="1"/>
  <c r="L10" i="10"/>
  <c r="F36" i="30" s="1"/>
  <c r="K10" i="10"/>
  <c r="E36" i="30" s="1"/>
  <c r="J10" i="10"/>
  <c r="Z9" i="10"/>
  <c r="L36" i="25" s="1"/>
  <c r="X9" i="10"/>
  <c r="Y9" i="10" s="1"/>
  <c r="T9" i="10"/>
  <c r="J36" i="25" s="1"/>
  <c r="S9" i="10"/>
  <c r="I36" i="25" s="1"/>
  <c r="R9" i="10"/>
  <c r="H36" i="25" s="1"/>
  <c r="Q9" i="10"/>
  <c r="J9" i="10"/>
  <c r="K9" i="10" s="1"/>
  <c r="E36" i="25" s="1"/>
  <c r="Z8" i="10"/>
  <c r="L36" i="33" s="1"/>
  <c r="Y8" i="10"/>
  <c r="X8" i="10"/>
  <c r="T8" i="10"/>
  <c r="J36" i="33" s="1"/>
  <c r="S8" i="10"/>
  <c r="I36" i="33" s="1"/>
  <c r="Q8" i="10"/>
  <c r="R8" i="10" s="1"/>
  <c r="H36" i="33" s="1"/>
  <c r="M8" i="10"/>
  <c r="G36" i="33" s="1"/>
  <c r="L8" i="10"/>
  <c r="F36" i="33" s="1"/>
  <c r="K8" i="10"/>
  <c r="E36" i="33" s="1"/>
  <c r="J8" i="10"/>
  <c r="Z7" i="10"/>
  <c r="L36" i="21" s="1"/>
  <c r="X7" i="10"/>
  <c r="Y7" i="10" s="1"/>
  <c r="S7" i="10"/>
  <c r="I36" i="21" s="1"/>
  <c r="R7" i="10"/>
  <c r="H36" i="21" s="1"/>
  <c r="Q7" i="10"/>
  <c r="J7" i="10"/>
  <c r="K7" i="10" s="1"/>
  <c r="E36" i="21" s="1"/>
  <c r="AA6" i="10"/>
  <c r="M36" i="34" s="1"/>
  <c r="Z6" i="10"/>
  <c r="L36" i="34" s="1"/>
  <c r="Y6" i="10"/>
  <c r="X6" i="10"/>
  <c r="T6" i="10"/>
  <c r="J36" i="34" s="1"/>
  <c r="S6" i="10"/>
  <c r="I36" i="34" s="1"/>
  <c r="Q6" i="10"/>
  <c r="R6" i="10" s="1"/>
  <c r="H36" i="34" s="1"/>
  <c r="M6" i="10"/>
  <c r="G36" i="34" s="1"/>
  <c r="L6" i="10"/>
  <c r="F36" i="34" s="1"/>
  <c r="K6" i="10"/>
  <c r="E36" i="34" s="1"/>
  <c r="J6" i="10"/>
  <c r="Z275" i="9"/>
  <c r="L33" i="42" s="1"/>
  <c r="X275" i="9"/>
  <c r="Y275" i="9" s="1"/>
  <c r="K33" i="42" s="1"/>
  <c r="S275" i="9"/>
  <c r="I33" i="42" s="1"/>
  <c r="R275" i="9"/>
  <c r="H33" i="42" s="1"/>
  <c r="Q275" i="9"/>
  <c r="J275" i="9"/>
  <c r="K275" i="9" s="1"/>
  <c r="E33" i="42" s="1"/>
  <c r="AA274" i="9"/>
  <c r="M27" i="36" s="1"/>
  <c r="Z274" i="9"/>
  <c r="L27" i="36" s="1"/>
  <c r="Y274" i="9"/>
  <c r="K27" i="36" s="1"/>
  <c r="X274" i="9"/>
  <c r="S274" i="9"/>
  <c r="I27" i="36" s="1"/>
  <c r="Q274" i="9"/>
  <c r="R274" i="9" s="1"/>
  <c r="H27" i="36" s="1"/>
  <c r="M274" i="9"/>
  <c r="G27" i="36" s="1"/>
  <c r="L274" i="9"/>
  <c r="F27" i="36" s="1"/>
  <c r="K274" i="9"/>
  <c r="E27" i="36" s="1"/>
  <c r="J274" i="9"/>
  <c r="X273" i="9"/>
  <c r="Y273" i="9" s="1"/>
  <c r="K65" i="43" s="1"/>
  <c r="S273" i="9"/>
  <c r="I65" i="43" s="1"/>
  <c r="R273" i="9"/>
  <c r="H65" i="43" s="1"/>
  <c r="Q273" i="9"/>
  <c r="M273" i="9"/>
  <c r="G65" i="43" s="1"/>
  <c r="L273" i="9"/>
  <c r="F65" i="43" s="1"/>
  <c r="J273" i="9"/>
  <c r="K273" i="9" s="1"/>
  <c r="E65" i="43" s="1"/>
  <c r="AA272" i="9"/>
  <c r="M65" i="27" s="1"/>
  <c r="Z272" i="9"/>
  <c r="L65" i="27" s="1"/>
  <c r="Y272" i="9"/>
  <c r="K65" i="27" s="1"/>
  <c r="X272" i="9"/>
  <c r="S272" i="9"/>
  <c r="I65" i="27" s="1"/>
  <c r="Q272" i="9"/>
  <c r="R272" i="9" s="1"/>
  <c r="H65" i="27" s="1"/>
  <c r="L272" i="9"/>
  <c r="F65" i="27" s="1"/>
  <c r="K272" i="9"/>
  <c r="E65" i="27" s="1"/>
  <c r="J272" i="9"/>
  <c r="X271" i="9"/>
  <c r="Y271" i="9" s="1"/>
  <c r="K65" i="24" s="1"/>
  <c r="T271" i="9"/>
  <c r="J65" i="24" s="1"/>
  <c r="S271" i="9"/>
  <c r="I65" i="24" s="1"/>
  <c r="R271" i="9"/>
  <c r="H65" i="24" s="1"/>
  <c r="Q271" i="9"/>
  <c r="M271" i="9"/>
  <c r="G65" i="24" s="1"/>
  <c r="L271" i="9"/>
  <c r="F65" i="24" s="1"/>
  <c r="J271" i="9"/>
  <c r="K271" i="9" s="1"/>
  <c r="E65" i="24" s="1"/>
  <c r="Z270" i="9"/>
  <c r="L65" i="29" s="1"/>
  <c r="Y270" i="9"/>
  <c r="K65" i="29" s="1"/>
  <c r="X270" i="9"/>
  <c r="S270" i="9"/>
  <c r="I65" i="29" s="1"/>
  <c r="Q270" i="9"/>
  <c r="R270" i="9" s="1"/>
  <c r="H65" i="29" s="1"/>
  <c r="L270" i="9"/>
  <c r="F65" i="29" s="1"/>
  <c r="K270" i="9"/>
  <c r="E65" i="29" s="1"/>
  <c r="J270" i="9"/>
  <c r="X269" i="9"/>
  <c r="Y269" i="9" s="1"/>
  <c r="K65" i="39" s="1"/>
  <c r="T269" i="9"/>
  <c r="J65" i="39" s="1"/>
  <c r="S269" i="9"/>
  <c r="I65" i="39" s="1"/>
  <c r="R269" i="9"/>
  <c r="H65" i="39" s="1"/>
  <c r="Q269" i="9"/>
  <c r="L269" i="9"/>
  <c r="F65" i="39" s="1"/>
  <c r="J269" i="9"/>
  <c r="K269" i="9" s="1"/>
  <c r="E65" i="39" s="1"/>
  <c r="AA268" i="9"/>
  <c r="M65" i="38" s="1"/>
  <c r="Z268" i="9"/>
  <c r="L65" i="38" s="1"/>
  <c r="Y268" i="9"/>
  <c r="K65" i="38" s="1"/>
  <c r="X268" i="9"/>
  <c r="Q268" i="9"/>
  <c r="R268" i="9" s="1"/>
  <c r="H65" i="38" s="1"/>
  <c r="L268" i="9"/>
  <c r="F65" i="38" s="1"/>
  <c r="K268" i="9"/>
  <c r="E65" i="38" s="1"/>
  <c r="J268" i="9"/>
  <c r="Z267" i="9"/>
  <c r="L65" i="26" s="1"/>
  <c r="X267" i="9"/>
  <c r="Y267" i="9" s="1"/>
  <c r="T267" i="9"/>
  <c r="J65" i="26" s="1"/>
  <c r="S267" i="9"/>
  <c r="I65" i="26" s="1"/>
  <c r="R267" i="9"/>
  <c r="H65" i="26" s="1"/>
  <c r="Q267" i="9"/>
  <c r="J267" i="9"/>
  <c r="K267" i="9" s="1"/>
  <c r="E65" i="26" s="1"/>
  <c r="Z266" i="9"/>
  <c r="L37" i="37" s="1"/>
  <c r="Y266" i="9"/>
  <c r="K37" i="37" s="1"/>
  <c r="X266" i="9"/>
  <c r="Q266" i="9"/>
  <c r="R266" i="9" s="1"/>
  <c r="H37" i="37" s="1"/>
  <c r="M266" i="9"/>
  <c r="G37" i="37" s="1"/>
  <c r="L266" i="9"/>
  <c r="F37" i="37" s="1"/>
  <c r="K266" i="9"/>
  <c r="E37" i="37" s="1"/>
  <c r="J266" i="9"/>
  <c r="AA265" i="9"/>
  <c r="M26" i="36" s="1"/>
  <c r="Z265" i="9"/>
  <c r="L26" i="36" s="1"/>
  <c r="X265" i="9"/>
  <c r="Y265" i="9" s="1"/>
  <c r="K26" i="36" s="1"/>
  <c r="S265" i="9"/>
  <c r="I26" i="36" s="1"/>
  <c r="R265" i="9"/>
  <c r="H26" i="36" s="1"/>
  <c r="Q265" i="9"/>
  <c r="L265" i="9"/>
  <c r="F26" i="36" s="1"/>
  <c r="J265" i="9"/>
  <c r="K265" i="9" s="1"/>
  <c r="E26" i="36" s="1"/>
  <c r="Z264" i="9"/>
  <c r="L64" i="43" s="1"/>
  <c r="Y264" i="9"/>
  <c r="K64" i="43" s="1"/>
  <c r="X264" i="9"/>
  <c r="Q264" i="9"/>
  <c r="R264" i="9" s="1"/>
  <c r="H64" i="43" s="1"/>
  <c r="M264" i="9"/>
  <c r="G64" i="43" s="1"/>
  <c r="L264" i="9"/>
  <c r="F64" i="43" s="1"/>
  <c r="K264" i="9"/>
  <c r="E64" i="43" s="1"/>
  <c r="J264" i="9"/>
  <c r="Z263" i="9"/>
  <c r="L64" i="27" s="1"/>
  <c r="X263" i="9"/>
  <c r="Y263" i="9" s="1"/>
  <c r="K64" i="27" s="1"/>
  <c r="T263" i="9"/>
  <c r="J64" i="27" s="1"/>
  <c r="S263" i="9"/>
  <c r="I64" i="27" s="1"/>
  <c r="R263" i="9"/>
  <c r="H64" i="27" s="1"/>
  <c r="Q263" i="9"/>
  <c r="J263" i="9"/>
  <c r="K263" i="9" s="1"/>
  <c r="E64" i="27" s="1"/>
  <c r="Z262" i="9"/>
  <c r="L64" i="24" s="1"/>
  <c r="Y262" i="9"/>
  <c r="K64" i="24" s="1"/>
  <c r="X262" i="9"/>
  <c r="S262" i="9"/>
  <c r="I64" i="24" s="1"/>
  <c r="Q262" i="9"/>
  <c r="R262" i="9" s="1"/>
  <c r="H64" i="24" s="1"/>
  <c r="M262" i="9"/>
  <c r="G64" i="24" s="1"/>
  <c r="L262" i="9"/>
  <c r="F64" i="24" s="1"/>
  <c r="K262" i="9"/>
  <c r="E64" i="24" s="1"/>
  <c r="J262" i="9"/>
  <c r="X261" i="9"/>
  <c r="Y261" i="9" s="1"/>
  <c r="K64" i="29" s="1"/>
  <c r="S261" i="9"/>
  <c r="I64" i="29" s="1"/>
  <c r="R261" i="9"/>
  <c r="H64" i="29" s="1"/>
  <c r="Q261" i="9"/>
  <c r="J261" i="9"/>
  <c r="K261" i="9" s="1"/>
  <c r="E64" i="29" s="1"/>
  <c r="AA260" i="9"/>
  <c r="M64" i="39" s="1"/>
  <c r="Z260" i="9"/>
  <c r="L64" i="39" s="1"/>
  <c r="Y260" i="9"/>
  <c r="K64" i="39" s="1"/>
  <c r="X260" i="9"/>
  <c r="T260" i="9"/>
  <c r="J64" i="39" s="1"/>
  <c r="S260" i="9"/>
  <c r="I64" i="39" s="1"/>
  <c r="Q260" i="9"/>
  <c r="R260" i="9" s="1"/>
  <c r="H64" i="39" s="1"/>
  <c r="L260" i="9"/>
  <c r="F64" i="39" s="1"/>
  <c r="K260" i="9"/>
  <c r="E64" i="39" s="1"/>
  <c r="J260" i="9"/>
  <c r="Z259" i="9"/>
  <c r="L64" i="38" s="1"/>
  <c r="X259" i="9"/>
  <c r="Y259" i="9" s="1"/>
  <c r="K64" i="38" s="1"/>
  <c r="S259" i="9"/>
  <c r="I64" i="38" s="1"/>
  <c r="R259" i="9"/>
  <c r="H64" i="38" s="1"/>
  <c r="Q259" i="9"/>
  <c r="J259" i="9"/>
  <c r="K259" i="9" s="1"/>
  <c r="E64" i="38" s="1"/>
  <c r="AA258" i="9"/>
  <c r="M64" i="26" s="1"/>
  <c r="Z258" i="9"/>
  <c r="L64" i="26" s="1"/>
  <c r="Y258" i="9"/>
  <c r="X258" i="9"/>
  <c r="S258" i="9"/>
  <c r="I64" i="26" s="1"/>
  <c r="Q258" i="9"/>
  <c r="R258" i="9" s="1"/>
  <c r="H64" i="26" s="1"/>
  <c r="M258" i="9"/>
  <c r="G64" i="26" s="1"/>
  <c r="L258" i="9"/>
  <c r="F64" i="26" s="1"/>
  <c r="K258" i="9"/>
  <c r="E64" i="26" s="1"/>
  <c r="J258" i="9"/>
  <c r="X257" i="9"/>
  <c r="Y257" i="9" s="1"/>
  <c r="K32" i="42" s="1"/>
  <c r="S257" i="9"/>
  <c r="I32" i="42" s="1"/>
  <c r="R257" i="9"/>
  <c r="H32" i="42" s="1"/>
  <c r="Q257" i="9"/>
  <c r="L257" i="9"/>
  <c r="F32" i="42" s="1"/>
  <c r="J257" i="9"/>
  <c r="K257" i="9" s="1"/>
  <c r="E32" i="42" s="1"/>
  <c r="AA256" i="9"/>
  <c r="M28" i="28" s="1"/>
  <c r="Z256" i="9"/>
  <c r="L28" i="28" s="1"/>
  <c r="Y256" i="9"/>
  <c r="K28" i="28" s="1"/>
  <c r="X256" i="9"/>
  <c r="Q256" i="9"/>
  <c r="R256" i="9" s="1"/>
  <c r="H28" i="28" s="1"/>
  <c r="L256" i="9"/>
  <c r="F28" i="28" s="1"/>
  <c r="K256" i="9"/>
  <c r="E28" i="28" s="1"/>
  <c r="J256" i="9"/>
  <c r="X255" i="9"/>
  <c r="Y255" i="9" s="1"/>
  <c r="K63" i="43" s="1"/>
  <c r="T255" i="9"/>
  <c r="J63" i="43" s="1"/>
  <c r="S255" i="9"/>
  <c r="I63" i="43" s="1"/>
  <c r="R255" i="9"/>
  <c r="H63" i="43" s="1"/>
  <c r="Q255" i="9"/>
  <c r="M255" i="9"/>
  <c r="G63" i="43" s="1"/>
  <c r="L255" i="9"/>
  <c r="F63" i="43" s="1"/>
  <c r="J255" i="9"/>
  <c r="K255" i="9" s="1"/>
  <c r="E63" i="43" s="1"/>
  <c r="Z254" i="9"/>
  <c r="L63" i="27" s="1"/>
  <c r="Y254" i="9"/>
  <c r="K63" i="27" s="1"/>
  <c r="X254" i="9"/>
  <c r="S254" i="9"/>
  <c r="I63" i="27" s="1"/>
  <c r="Q254" i="9"/>
  <c r="R254" i="9" s="1"/>
  <c r="H63" i="27" s="1"/>
  <c r="L254" i="9"/>
  <c r="F63" i="27" s="1"/>
  <c r="K254" i="9"/>
  <c r="E63" i="27" s="1"/>
  <c r="J254" i="9"/>
  <c r="X253" i="9"/>
  <c r="Y253" i="9" s="1"/>
  <c r="K63" i="24" s="1"/>
  <c r="T253" i="9"/>
  <c r="J63" i="24" s="1"/>
  <c r="S253" i="9"/>
  <c r="I63" i="24" s="1"/>
  <c r="R253" i="9"/>
  <c r="H63" i="24" s="1"/>
  <c r="Q253" i="9"/>
  <c r="L253" i="9"/>
  <c r="F63" i="24" s="1"/>
  <c r="J253" i="9"/>
  <c r="K253" i="9" s="1"/>
  <c r="E63" i="24" s="1"/>
  <c r="AA252" i="9"/>
  <c r="M63" i="29" s="1"/>
  <c r="Z252" i="9"/>
  <c r="L63" i="29" s="1"/>
  <c r="Y252" i="9"/>
  <c r="K63" i="29" s="1"/>
  <c r="X252" i="9"/>
  <c r="Q252" i="9"/>
  <c r="R252" i="9" s="1"/>
  <c r="H63" i="29" s="1"/>
  <c r="L252" i="9"/>
  <c r="F63" i="29" s="1"/>
  <c r="K252" i="9"/>
  <c r="E63" i="29" s="1"/>
  <c r="J252" i="9"/>
  <c r="Z251" i="9"/>
  <c r="L63" i="39" s="1"/>
  <c r="X251" i="9"/>
  <c r="Y251" i="9" s="1"/>
  <c r="K63" i="39" s="1"/>
  <c r="T251" i="9"/>
  <c r="J63" i="39" s="1"/>
  <c r="S251" i="9"/>
  <c r="I63" i="39" s="1"/>
  <c r="R251" i="9"/>
  <c r="H63" i="39" s="1"/>
  <c r="Q251" i="9"/>
  <c r="J251" i="9"/>
  <c r="K251" i="9" s="1"/>
  <c r="E63" i="39" s="1"/>
  <c r="Z250" i="9"/>
  <c r="L63" i="38" s="1"/>
  <c r="Y250" i="9"/>
  <c r="K63" i="38" s="1"/>
  <c r="X250" i="9"/>
  <c r="Q250" i="9"/>
  <c r="R250" i="9" s="1"/>
  <c r="H63" i="38" s="1"/>
  <c r="M250" i="9"/>
  <c r="G63" i="38" s="1"/>
  <c r="L250" i="9"/>
  <c r="F63" i="38" s="1"/>
  <c r="K250" i="9"/>
  <c r="E63" i="38" s="1"/>
  <c r="J250" i="9"/>
  <c r="AA249" i="9"/>
  <c r="M63" i="26" s="1"/>
  <c r="Z249" i="9"/>
  <c r="L63" i="26" s="1"/>
  <c r="X249" i="9"/>
  <c r="Y249" i="9" s="1"/>
  <c r="S249" i="9"/>
  <c r="I63" i="26" s="1"/>
  <c r="R249" i="9"/>
  <c r="H63" i="26" s="1"/>
  <c r="Q249" i="9"/>
  <c r="L249" i="9"/>
  <c r="F63" i="26" s="1"/>
  <c r="J249" i="9"/>
  <c r="K249" i="9" s="1"/>
  <c r="E63" i="26" s="1"/>
  <c r="Z248" i="9"/>
  <c r="L36" i="37" s="1"/>
  <c r="Y248" i="9"/>
  <c r="K36" i="37" s="1"/>
  <c r="X248" i="9"/>
  <c r="Q248" i="9"/>
  <c r="R248" i="9" s="1"/>
  <c r="H36" i="37" s="1"/>
  <c r="M248" i="9"/>
  <c r="G36" i="37" s="1"/>
  <c r="L248" i="9"/>
  <c r="F36" i="37" s="1"/>
  <c r="K248" i="9"/>
  <c r="E36" i="37" s="1"/>
  <c r="J248" i="9"/>
  <c r="Z247" i="9"/>
  <c r="L27" i="28" s="1"/>
  <c r="X247" i="9"/>
  <c r="Y247" i="9" s="1"/>
  <c r="K27" i="28" s="1"/>
  <c r="T247" i="9"/>
  <c r="J27" i="28" s="1"/>
  <c r="S247" i="9"/>
  <c r="I27" i="28" s="1"/>
  <c r="R247" i="9"/>
  <c r="H27" i="28" s="1"/>
  <c r="Q247" i="9"/>
  <c r="J247" i="9"/>
  <c r="K247" i="9" s="1"/>
  <c r="E27" i="28" s="1"/>
  <c r="Z246" i="9"/>
  <c r="L62" i="43" s="1"/>
  <c r="Y246" i="9"/>
  <c r="K62" i="43" s="1"/>
  <c r="X246" i="9"/>
  <c r="S246" i="9"/>
  <c r="I62" i="43" s="1"/>
  <c r="Q246" i="9"/>
  <c r="R246" i="9" s="1"/>
  <c r="H62" i="43" s="1"/>
  <c r="M246" i="9"/>
  <c r="G62" i="43" s="1"/>
  <c r="L246" i="9"/>
  <c r="F62" i="43" s="1"/>
  <c r="K246" i="9"/>
  <c r="E62" i="43" s="1"/>
  <c r="J246" i="9"/>
  <c r="X245" i="9"/>
  <c r="Y245" i="9" s="1"/>
  <c r="K62" i="27" s="1"/>
  <c r="S245" i="9"/>
  <c r="I62" i="27" s="1"/>
  <c r="R245" i="9"/>
  <c r="H62" i="27" s="1"/>
  <c r="Q245" i="9"/>
  <c r="J245" i="9"/>
  <c r="K245" i="9" s="1"/>
  <c r="E62" i="27" s="1"/>
  <c r="AA244" i="9"/>
  <c r="M62" i="24" s="1"/>
  <c r="Z244" i="9"/>
  <c r="L62" i="24" s="1"/>
  <c r="Y244" i="9"/>
  <c r="K62" i="24" s="1"/>
  <c r="X244" i="9"/>
  <c r="T244" i="9"/>
  <c r="J62" i="24" s="1"/>
  <c r="S244" i="9"/>
  <c r="I62" i="24" s="1"/>
  <c r="Q244" i="9"/>
  <c r="R244" i="9" s="1"/>
  <c r="H62" i="24" s="1"/>
  <c r="L244" i="9"/>
  <c r="F62" i="24" s="1"/>
  <c r="K244" i="9"/>
  <c r="E62" i="24" s="1"/>
  <c r="J244" i="9"/>
  <c r="Z243" i="9"/>
  <c r="L62" i="29" s="1"/>
  <c r="X243" i="9"/>
  <c r="Y243" i="9" s="1"/>
  <c r="K62" i="29" s="1"/>
  <c r="S243" i="9"/>
  <c r="I62" i="29" s="1"/>
  <c r="R243" i="9"/>
  <c r="H62" i="29" s="1"/>
  <c r="Q243" i="9"/>
  <c r="J243" i="9"/>
  <c r="K243" i="9" s="1"/>
  <c r="E62" i="29" s="1"/>
  <c r="AA242" i="9"/>
  <c r="M62" i="39" s="1"/>
  <c r="Z242" i="9"/>
  <c r="L62" i="39" s="1"/>
  <c r="Y242" i="9"/>
  <c r="K62" i="39" s="1"/>
  <c r="X242" i="9"/>
  <c r="S242" i="9"/>
  <c r="I62" i="39" s="1"/>
  <c r="Q242" i="9"/>
  <c r="R242" i="9" s="1"/>
  <c r="H62" i="39" s="1"/>
  <c r="M242" i="9"/>
  <c r="G62" i="39" s="1"/>
  <c r="L242" i="9"/>
  <c r="F62" i="39" s="1"/>
  <c r="K242" i="9"/>
  <c r="E62" i="39" s="1"/>
  <c r="J242" i="9"/>
  <c r="X241" i="9"/>
  <c r="Y241" i="9" s="1"/>
  <c r="K62" i="38" s="1"/>
  <c r="S241" i="9"/>
  <c r="I62" i="38" s="1"/>
  <c r="R241" i="9"/>
  <c r="H62" i="38" s="1"/>
  <c r="Q241" i="9"/>
  <c r="L241" i="9"/>
  <c r="F62" i="38" s="1"/>
  <c r="J241" i="9"/>
  <c r="K241" i="9" s="1"/>
  <c r="E62" i="38" s="1"/>
  <c r="AA240" i="9"/>
  <c r="M62" i="26" s="1"/>
  <c r="Z240" i="9"/>
  <c r="L62" i="26" s="1"/>
  <c r="Y240" i="9"/>
  <c r="X240" i="9"/>
  <c r="Q240" i="9"/>
  <c r="R240" i="9" s="1"/>
  <c r="H62" i="26" s="1"/>
  <c r="L240" i="9"/>
  <c r="F62" i="26" s="1"/>
  <c r="K240" i="9"/>
  <c r="E62" i="26" s="1"/>
  <c r="J240" i="9"/>
  <c r="X239" i="9"/>
  <c r="Y239" i="9" s="1"/>
  <c r="K31" i="42" s="1"/>
  <c r="T239" i="9"/>
  <c r="J31" i="42" s="1"/>
  <c r="S239" i="9"/>
  <c r="I31" i="42" s="1"/>
  <c r="R239" i="9"/>
  <c r="H31" i="42" s="1"/>
  <c r="Q239" i="9"/>
  <c r="M239" i="9"/>
  <c r="G31" i="42" s="1"/>
  <c r="L239" i="9"/>
  <c r="F31" i="42" s="1"/>
  <c r="J239" i="9"/>
  <c r="K239" i="9" s="1"/>
  <c r="E31" i="42" s="1"/>
  <c r="Z238" i="9"/>
  <c r="L26" i="28" s="1"/>
  <c r="Y238" i="9"/>
  <c r="K26" i="28" s="1"/>
  <c r="X238" i="9"/>
  <c r="S238" i="9"/>
  <c r="I26" i="28" s="1"/>
  <c r="Q238" i="9"/>
  <c r="R238" i="9" s="1"/>
  <c r="H26" i="28" s="1"/>
  <c r="L238" i="9"/>
  <c r="F26" i="28" s="1"/>
  <c r="K238" i="9"/>
  <c r="E26" i="28" s="1"/>
  <c r="J238" i="9"/>
  <c r="X237" i="9"/>
  <c r="Y237" i="9" s="1"/>
  <c r="K61" i="43" s="1"/>
  <c r="T237" i="9"/>
  <c r="J61" i="43" s="1"/>
  <c r="S237" i="9"/>
  <c r="I61" i="43" s="1"/>
  <c r="R237" i="9"/>
  <c r="H61" i="43" s="1"/>
  <c r="Q237" i="9"/>
  <c r="L237" i="9"/>
  <c r="F61" i="43" s="1"/>
  <c r="J237" i="9"/>
  <c r="K237" i="9" s="1"/>
  <c r="E61" i="43" s="1"/>
  <c r="AA236" i="9"/>
  <c r="M61" i="27" s="1"/>
  <c r="Z236" i="9"/>
  <c r="L61" i="27" s="1"/>
  <c r="Y236" i="9"/>
  <c r="K61" i="27" s="1"/>
  <c r="X236" i="9"/>
  <c r="Q236" i="9"/>
  <c r="R236" i="9" s="1"/>
  <c r="H61" i="27" s="1"/>
  <c r="L236" i="9"/>
  <c r="F61" i="27" s="1"/>
  <c r="K236" i="9"/>
  <c r="E61" i="27" s="1"/>
  <c r="J236" i="9"/>
  <c r="Z235" i="9"/>
  <c r="L61" i="24" s="1"/>
  <c r="X235" i="9"/>
  <c r="Y235" i="9" s="1"/>
  <c r="K61" i="24" s="1"/>
  <c r="T235" i="9"/>
  <c r="J61" i="24" s="1"/>
  <c r="S235" i="9"/>
  <c r="I61" i="24" s="1"/>
  <c r="R235" i="9"/>
  <c r="H61" i="24" s="1"/>
  <c r="Q235" i="9"/>
  <c r="J235" i="9"/>
  <c r="K235" i="9" s="1"/>
  <c r="E61" i="24" s="1"/>
  <c r="Z234" i="9"/>
  <c r="L61" i="29" s="1"/>
  <c r="Y234" i="9"/>
  <c r="K61" i="29" s="1"/>
  <c r="X234" i="9"/>
  <c r="Q234" i="9"/>
  <c r="R234" i="9" s="1"/>
  <c r="H61" i="29" s="1"/>
  <c r="M234" i="9"/>
  <c r="G61" i="29" s="1"/>
  <c r="L234" i="9"/>
  <c r="F61" i="29" s="1"/>
  <c r="K234" i="9"/>
  <c r="E61" i="29" s="1"/>
  <c r="J234" i="9"/>
  <c r="AA233" i="9"/>
  <c r="M61" i="39" s="1"/>
  <c r="Z233" i="9"/>
  <c r="L61" i="39" s="1"/>
  <c r="X233" i="9"/>
  <c r="Y233" i="9" s="1"/>
  <c r="K61" i="39" s="1"/>
  <c r="S233" i="9"/>
  <c r="I61" i="39" s="1"/>
  <c r="R233" i="9"/>
  <c r="H61" i="39" s="1"/>
  <c r="Q233" i="9"/>
  <c r="L233" i="9"/>
  <c r="F61" i="39" s="1"/>
  <c r="J233" i="9"/>
  <c r="K233" i="9" s="1"/>
  <c r="E61" i="39" s="1"/>
  <c r="Z232" i="9"/>
  <c r="L61" i="38" s="1"/>
  <c r="Y232" i="9"/>
  <c r="K61" i="38" s="1"/>
  <c r="X232" i="9"/>
  <c r="Q232" i="9"/>
  <c r="R232" i="9" s="1"/>
  <c r="H61" i="38" s="1"/>
  <c r="M232" i="9"/>
  <c r="G61" i="38" s="1"/>
  <c r="L232" i="9"/>
  <c r="F61" i="38" s="1"/>
  <c r="K232" i="9"/>
  <c r="E61" i="38" s="1"/>
  <c r="J232" i="9"/>
  <c r="Z231" i="9"/>
  <c r="L61" i="26" s="1"/>
  <c r="X231" i="9"/>
  <c r="Y231" i="9" s="1"/>
  <c r="T231" i="9"/>
  <c r="J61" i="26" s="1"/>
  <c r="S231" i="9"/>
  <c r="I61" i="26" s="1"/>
  <c r="R231" i="9"/>
  <c r="H61" i="26" s="1"/>
  <c r="Q231" i="9"/>
  <c r="J231" i="9"/>
  <c r="K231" i="9" s="1"/>
  <c r="E61" i="26" s="1"/>
  <c r="Z230" i="9"/>
  <c r="L35" i="37" s="1"/>
  <c r="Y230" i="9"/>
  <c r="K35" i="37" s="1"/>
  <c r="X230" i="9"/>
  <c r="S230" i="9"/>
  <c r="I35" i="37" s="1"/>
  <c r="Q230" i="9"/>
  <c r="R230" i="9" s="1"/>
  <c r="H35" i="37" s="1"/>
  <c r="M230" i="9"/>
  <c r="G35" i="37" s="1"/>
  <c r="L230" i="9"/>
  <c r="F35" i="37" s="1"/>
  <c r="K230" i="9"/>
  <c r="E35" i="37" s="1"/>
  <c r="J230" i="9"/>
  <c r="X229" i="9"/>
  <c r="Y229" i="9" s="1"/>
  <c r="K25" i="28" s="1"/>
  <c r="S229" i="9"/>
  <c r="I25" i="28" s="1"/>
  <c r="R229" i="9"/>
  <c r="H25" i="28" s="1"/>
  <c r="Q229" i="9"/>
  <c r="J229" i="9"/>
  <c r="K229" i="9" s="1"/>
  <c r="E25" i="28" s="1"/>
  <c r="AA228" i="9"/>
  <c r="M60" i="43" s="1"/>
  <c r="Z228" i="9"/>
  <c r="L60" i="43" s="1"/>
  <c r="Y228" i="9"/>
  <c r="K60" i="43" s="1"/>
  <c r="X228" i="9"/>
  <c r="T228" i="9"/>
  <c r="J60" i="43" s="1"/>
  <c r="S228" i="9"/>
  <c r="I60" i="43" s="1"/>
  <c r="Q228" i="9"/>
  <c r="R228" i="9" s="1"/>
  <c r="H60" i="43" s="1"/>
  <c r="L228" i="9"/>
  <c r="F60" i="43" s="1"/>
  <c r="K228" i="9"/>
  <c r="E60" i="43" s="1"/>
  <c r="J228" i="9"/>
  <c r="Z227" i="9"/>
  <c r="L60" i="27" s="1"/>
  <c r="X227" i="9"/>
  <c r="Y227" i="9" s="1"/>
  <c r="K60" i="27" s="1"/>
  <c r="S227" i="9"/>
  <c r="I60" i="27" s="1"/>
  <c r="R227" i="9"/>
  <c r="H60" i="27" s="1"/>
  <c r="Q227" i="9"/>
  <c r="J227" i="9"/>
  <c r="K227" i="9" s="1"/>
  <c r="E60" i="27" s="1"/>
  <c r="AA226" i="9"/>
  <c r="M60" i="24" s="1"/>
  <c r="Z226" i="9"/>
  <c r="L60" i="24" s="1"/>
  <c r="Y226" i="9"/>
  <c r="K60" i="24" s="1"/>
  <c r="X226" i="9"/>
  <c r="S226" i="9"/>
  <c r="I60" i="24" s="1"/>
  <c r="Q226" i="9"/>
  <c r="R226" i="9" s="1"/>
  <c r="H60" i="24" s="1"/>
  <c r="M226" i="9"/>
  <c r="G60" i="24" s="1"/>
  <c r="L226" i="9"/>
  <c r="F60" i="24" s="1"/>
  <c r="K226" i="9"/>
  <c r="E60" i="24" s="1"/>
  <c r="J226" i="9"/>
  <c r="X225" i="9"/>
  <c r="Y225" i="9" s="1"/>
  <c r="K60" i="29" s="1"/>
  <c r="S225" i="9"/>
  <c r="I60" i="29" s="1"/>
  <c r="R225" i="9"/>
  <c r="H60" i="29" s="1"/>
  <c r="Q225" i="9"/>
  <c r="L225" i="9"/>
  <c r="F60" i="29" s="1"/>
  <c r="J225" i="9"/>
  <c r="K225" i="9" s="1"/>
  <c r="E60" i="29" s="1"/>
  <c r="AA224" i="9"/>
  <c r="M60" i="39" s="1"/>
  <c r="Z224" i="9"/>
  <c r="L60" i="39" s="1"/>
  <c r="Y224" i="9"/>
  <c r="K60" i="39" s="1"/>
  <c r="X224" i="9"/>
  <c r="Q224" i="9"/>
  <c r="R224" i="9" s="1"/>
  <c r="H60" i="39" s="1"/>
  <c r="L224" i="9"/>
  <c r="F60" i="39" s="1"/>
  <c r="K224" i="9"/>
  <c r="E60" i="39" s="1"/>
  <c r="J224" i="9"/>
  <c r="X223" i="9"/>
  <c r="Y223" i="9" s="1"/>
  <c r="K60" i="38" s="1"/>
  <c r="T223" i="9"/>
  <c r="J60" i="38" s="1"/>
  <c r="S223" i="9"/>
  <c r="I60" i="38" s="1"/>
  <c r="R223" i="9"/>
  <c r="H60" i="38" s="1"/>
  <c r="Q223" i="9"/>
  <c r="M223" i="9"/>
  <c r="G60" i="38" s="1"/>
  <c r="L223" i="9"/>
  <c r="F60" i="38" s="1"/>
  <c r="J223" i="9"/>
  <c r="K223" i="9" s="1"/>
  <c r="E60" i="38" s="1"/>
  <c r="Z222" i="9"/>
  <c r="L60" i="26" s="1"/>
  <c r="Y222" i="9"/>
  <c r="X222" i="9"/>
  <c r="S222" i="9"/>
  <c r="I60" i="26" s="1"/>
  <c r="Q222" i="9"/>
  <c r="R222" i="9" s="1"/>
  <c r="H60" i="26" s="1"/>
  <c r="L222" i="9"/>
  <c r="F60" i="26" s="1"/>
  <c r="K222" i="9"/>
  <c r="E60" i="26" s="1"/>
  <c r="J222" i="9"/>
  <c r="X221" i="9"/>
  <c r="Y221" i="9" s="1"/>
  <c r="K34" i="37" s="1"/>
  <c r="T221" i="9"/>
  <c r="J34" i="37" s="1"/>
  <c r="S221" i="9"/>
  <c r="I34" i="37" s="1"/>
  <c r="R221" i="9"/>
  <c r="H34" i="37" s="1"/>
  <c r="Q221" i="9"/>
  <c r="L221" i="9"/>
  <c r="F34" i="37" s="1"/>
  <c r="J221" i="9"/>
  <c r="K221" i="9" s="1"/>
  <c r="E34" i="37" s="1"/>
  <c r="AA220" i="9"/>
  <c r="M25" i="36" s="1"/>
  <c r="Z220" i="9"/>
  <c r="L25" i="36" s="1"/>
  <c r="Y220" i="9"/>
  <c r="K25" i="36" s="1"/>
  <c r="X220" i="9"/>
  <c r="Q220" i="9"/>
  <c r="R220" i="9" s="1"/>
  <c r="H25" i="36" s="1"/>
  <c r="L220" i="9"/>
  <c r="F25" i="36" s="1"/>
  <c r="K220" i="9"/>
  <c r="E25" i="36" s="1"/>
  <c r="J220" i="9"/>
  <c r="Z219" i="9"/>
  <c r="L59" i="43" s="1"/>
  <c r="X219" i="9"/>
  <c r="Y219" i="9" s="1"/>
  <c r="K59" i="43" s="1"/>
  <c r="T219" i="9"/>
  <c r="J59" i="43" s="1"/>
  <c r="S219" i="9"/>
  <c r="I59" i="43" s="1"/>
  <c r="R219" i="9"/>
  <c r="H59" i="43" s="1"/>
  <c r="Q219" i="9"/>
  <c r="J219" i="9"/>
  <c r="K219" i="9" s="1"/>
  <c r="E59" i="43" s="1"/>
  <c r="Z218" i="9"/>
  <c r="L59" i="27" s="1"/>
  <c r="Y218" i="9"/>
  <c r="K59" i="27" s="1"/>
  <c r="X218" i="9"/>
  <c r="Q218" i="9"/>
  <c r="R218" i="9" s="1"/>
  <c r="H59" i="27" s="1"/>
  <c r="M218" i="9"/>
  <c r="G59" i="27" s="1"/>
  <c r="L218" i="9"/>
  <c r="F59" i="27" s="1"/>
  <c r="K218" i="9"/>
  <c r="E59" i="27" s="1"/>
  <c r="J218" i="9"/>
  <c r="AA217" i="9"/>
  <c r="M59" i="24" s="1"/>
  <c r="Z217" i="9"/>
  <c r="L59" i="24" s="1"/>
  <c r="X217" i="9"/>
  <c r="Y217" i="9" s="1"/>
  <c r="K59" i="24" s="1"/>
  <c r="S217" i="9"/>
  <c r="I59" i="24" s="1"/>
  <c r="R217" i="9"/>
  <c r="H59" i="24" s="1"/>
  <c r="Q217" i="9"/>
  <c r="L217" i="9"/>
  <c r="J217" i="9"/>
  <c r="K217" i="9" s="1"/>
  <c r="E59" i="24" s="1"/>
  <c r="Z216" i="9"/>
  <c r="L59" i="29" s="1"/>
  <c r="Y216" i="9"/>
  <c r="K59" i="29" s="1"/>
  <c r="X216" i="9"/>
  <c r="Q216" i="9"/>
  <c r="M216" i="9"/>
  <c r="G59" i="29" s="1"/>
  <c r="L216" i="9"/>
  <c r="F59" i="29" s="1"/>
  <c r="K216" i="9"/>
  <c r="E59" i="29" s="1"/>
  <c r="J216" i="9"/>
  <c r="Z215" i="9"/>
  <c r="L59" i="39" s="1"/>
  <c r="X215" i="9"/>
  <c r="Y215" i="9" s="1"/>
  <c r="K59" i="39" s="1"/>
  <c r="T215" i="9"/>
  <c r="J59" i="39" s="1"/>
  <c r="S215" i="9"/>
  <c r="I59" i="39" s="1"/>
  <c r="R215" i="9"/>
  <c r="H59" i="39" s="1"/>
  <c r="Q215" i="9"/>
  <c r="J215" i="9"/>
  <c r="K215" i="9" s="1"/>
  <c r="E59" i="39" s="1"/>
  <c r="Z214" i="9"/>
  <c r="Y214" i="9"/>
  <c r="K59" i="38" s="1"/>
  <c r="X214" i="9"/>
  <c r="S214" i="9"/>
  <c r="I59" i="38" s="1"/>
  <c r="Q214" i="9"/>
  <c r="R214" i="9" s="1"/>
  <c r="H59" i="38" s="1"/>
  <c r="M214" i="9"/>
  <c r="G59" i="38" s="1"/>
  <c r="L214" i="9"/>
  <c r="F59" i="38" s="1"/>
  <c r="K214" i="9"/>
  <c r="E59" i="38" s="1"/>
  <c r="J214" i="9"/>
  <c r="X213" i="9"/>
  <c r="Y213" i="9" s="1"/>
  <c r="S213" i="9"/>
  <c r="I59" i="26" s="1"/>
  <c r="R213" i="9"/>
  <c r="H59" i="26" s="1"/>
  <c r="Q213" i="9"/>
  <c r="J213" i="9"/>
  <c r="K213" i="9" s="1"/>
  <c r="E59" i="26" s="1"/>
  <c r="AA212" i="9"/>
  <c r="M30" i="42" s="1"/>
  <c r="Z212" i="9"/>
  <c r="L30" i="42" s="1"/>
  <c r="Y212" i="9"/>
  <c r="K30" i="42" s="1"/>
  <c r="X212" i="9"/>
  <c r="T212" i="9"/>
  <c r="J30" i="42" s="1"/>
  <c r="S212" i="9"/>
  <c r="I30" i="42" s="1"/>
  <c r="Q212" i="9"/>
  <c r="R212" i="9" s="1"/>
  <c r="H30" i="42" s="1"/>
  <c r="L212" i="9"/>
  <c r="F30" i="42" s="1"/>
  <c r="K212" i="9"/>
  <c r="E30" i="42" s="1"/>
  <c r="J212" i="9"/>
  <c r="Z211" i="9"/>
  <c r="X211" i="9"/>
  <c r="Y211" i="9" s="1"/>
  <c r="K24" i="36" s="1"/>
  <c r="S211" i="9"/>
  <c r="I24" i="36" s="1"/>
  <c r="R211" i="9"/>
  <c r="H24" i="36" s="1"/>
  <c r="Q211" i="9"/>
  <c r="J211" i="9"/>
  <c r="AA210" i="9"/>
  <c r="M58" i="43" s="1"/>
  <c r="Z210" i="9"/>
  <c r="L58" i="43" s="1"/>
  <c r="Y210" i="9"/>
  <c r="K58" i="43" s="1"/>
  <c r="X210" i="9"/>
  <c r="S210" i="9"/>
  <c r="I58" i="43" s="1"/>
  <c r="Q210" i="9"/>
  <c r="R210" i="9" s="1"/>
  <c r="H58" i="43" s="1"/>
  <c r="M210" i="9"/>
  <c r="G58" i="43" s="1"/>
  <c r="L210" i="9"/>
  <c r="F58" i="43" s="1"/>
  <c r="K210" i="9"/>
  <c r="E58" i="43" s="1"/>
  <c r="J210" i="9"/>
  <c r="X209" i="9"/>
  <c r="Y209" i="9" s="1"/>
  <c r="K58" i="27" s="1"/>
  <c r="S209" i="9"/>
  <c r="R209" i="9"/>
  <c r="H58" i="27" s="1"/>
  <c r="Q209" i="9"/>
  <c r="L209" i="9"/>
  <c r="F58" i="27" s="1"/>
  <c r="J209" i="9"/>
  <c r="K209" i="9" s="1"/>
  <c r="E58" i="27" s="1"/>
  <c r="AA208" i="9"/>
  <c r="M58" i="24" s="1"/>
  <c r="Z208" i="9"/>
  <c r="L58" i="24" s="1"/>
  <c r="Y208" i="9"/>
  <c r="K58" i="24" s="1"/>
  <c r="X208" i="9"/>
  <c r="Q208" i="9"/>
  <c r="R208" i="9" s="1"/>
  <c r="H58" i="24" s="1"/>
  <c r="L208" i="9"/>
  <c r="F58" i="24" s="1"/>
  <c r="K208" i="9"/>
  <c r="E58" i="24" s="1"/>
  <c r="J208" i="9"/>
  <c r="X207" i="9"/>
  <c r="Y207" i="9" s="1"/>
  <c r="K58" i="29" s="1"/>
  <c r="T207" i="9"/>
  <c r="J58" i="29" s="1"/>
  <c r="S207" i="9"/>
  <c r="I58" i="29" s="1"/>
  <c r="R207" i="9"/>
  <c r="H58" i="29" s="1"/>
  <c r="Q207" i="9"/>
  <c r="M207" i="9"/>
  <c r="G58" i="29" s="1"/>
  <c r="L207" i="9"/>
  <c r="F58" i="29" s="1"/>
  <c r="J207" i="9"/>
  <c r="K207" i="9" s="1"/>
  <c r="E58" i="29" s="1"/>
  <c r="Z206" i="9"/>
  <c r="L58" i="39" s="1"/>
  <c r="Y206" i="9"/>
  <c r="K58" i="39" s="1"/>
  <c r="X206" i="9"/>
  <c r="S206" i="9"/>
  <c r="Q206" i="9"/>
  <c r="R206" i="9" s="1"/>
  <c r="H58" i="39" s="1"/>
  <c r="L206" i="9"/>
  <c r="F58" i="39" s="1"/>
  <c r="K206" i="9"/>
  <c r="E58" i="39" s="1"/>
  <c r="J206" i="9"/>
  <c r="X205" i="9"/>
  <c r="T205" i="9"/>
  <c r="J58" i="38" s="1"/>
  <c r="S205" i="9"/>
  <c r="I58" i="38" s="1"/>
  <c r="R205" i="9"/>
  <c r="H58" i="38" s="1"/>
  <c r="Q205" i="9"/>
  <c r="L205" i="9"/>
  <c r="F58" i="38" s="1"/>
  <c r="J205" i="9"/>
  <c r="K205" i="9" s="1"/>
  <c r="E58" i="38" s="1"/>
  <c r="AA204" i="9"/>
  <c r="M58" i="26" s="1"/>
  <c r="Z204" i="9"/>
  <c r="L58" i="26" s="1"/>
  <c r="Y204" i="9"/>
  <c r="X204" i="9"/>
  <c r="Q204" i="9"/>
  <c r="R204" i="9" s="1"/>
  <c r="H58" i="26" s="1"/>
  <c r="L204" i="9"/>
  <c r="K204" i="9"/>
  <c r="E58" i="26" s="1"/>
  <c r="J204" i="9"/>
  <c r="Z203" i="9"/>
  <c r="L33" i="37" s="1"/>
  <c r="X203" i="9"/>
  <c r="Y203" i="9" s="1"/>
  <c r="K33" i="37" s="1"/>
  <c r="T203" i="9"/>
  <c r="J33" i="37" s="1"/>
  <c r="S203" i="9"/>
  <c r="I33" i="37" s="1"/>
  <c r="R203" i="9"/>
  <c r="H33" i="37" s="1"/>
  <c r="Q203" i="9"/>
  <c r="J203" i="9"/>
  <c r="K203" i="9" s="1"/>
  <c r="E33" i="37" s="1"/>
  <c r="Z202" i="9"/>
  <c r="L24" i="28" s="1"/>
  <c r="Y202" i="9"/>
  <c r="K24" i="28" s="1"/>
  <c r="X202" i="9"/>
  <c r="Q202" i="9"/>
  <c r="R202" i="9" s="1"/>
  <c r="H24" i="28" s="1"/>
  <c r="M202" i="9"/>
  <c r="G24" i="28" s="1"/>
  <c r="L202" i="9"/>
  <c r="F24" i="28" s="1"/>
  <c r="K202" i="9"/>
  <c r="E24" i="28" s="1"/>
  <c r="J202" i="9"/>
  <c r="AA201" i="9"/>
  <c r="M57" i="43" s="1"/>
  <c r="Z201" i="9"/>
  <c r="L57" i="43" s="1"/>
  <c r="X201" i="9"/>
  <c r="Y201" i="9" s="1"/>
  <c r="K57" i="43" s="1"/>
  <c r="S201" i="9"/>
  <c r="I57" i="43" s="1"/>
  <c r="R201" i="9"/>
  <c r="H57" i="43" s="1"/>
  <c r="Q201" i="9"/>
  <c r="L201" i="9"/>
  <c r="J201" i="9"/>
  <c r="K201" i="9" s="1"/>
  <c r="E57" i="43" s="1"/>
  <c r="Z200" i="9"/>
  <c r="L57" i="27" s="1"/>
  <c r="Y200" i="9"/>
  <c r="K57" i="27" s="1"/>
  <c r="X200" i="9"/>
  <c r="Q200" i="9"/>
  <c r="M200" i="9"/>
  <c r="G57" i="27" s="1"/>
  <c r="L200" i="9"/>
  <c r="F57" i="27" s="1"/>
  <c r="K200" i="9"/>
  <c r="E57" i="27" s="1"/>
  <c r="J200" i="9"/>
  <c r="Z199" i="9"/>
  <c r="L57" i="24" s="1"/>
  <c r="X199" i="9"/>
  <c r="Y199" i="9" s="1"/>
  <c r="K57" i="24" s="1"/>
  <c r="T199" i="9"/>
  <c r="J57" i="24" s="1"/>
  <c r="S199" i="9"/>
  <c r="I57" i="24" s="1"/>
  <c r="R199" i="9"/>
  <c r="H57" i="24" s="1"/>
  <c r="Q199" i="9"/>
  <c r="J199" i="9"/>
  <c r="K199" i="9" s="1"/>
  <c r="E57" i="24" s="1"/>
  <c r="Z198" i="9"/>
  <c r="Y198" i="9"/>
  <c r="K57" i="29" s="1"/>
  <c r="X198" i="9"/>
  <c r="S198" i="9"/>
  <c r="I57" i="29" s="1"/>
  <c r="Q198" i="9"/>
  <c r="R198" i="9" s="1"/>
  <c r="H57" i="29" s="1"/>
  <c r="M198" i="9"/>
  <c r="G57" i="29" s="1"/>
  <c r="L198" i="9"/>
  <c r="F57" i="29" s="1"/>
  <c r="K198" i="9"/>
  <c r="E57" i="29" s="1"/>
  <c r="J198" i="9"/>
  <c r="X197" i="9"/>
  <c r="Y197" i="9" s="1"/>
  <c r="K57" i="39" s="1"/>
  <c r="S197" i="9"/>
  <c r="I57" i="39" s="1"/>
  <c r="R197" i="9"/>
  <c r="H57" i="39" s="1"/>
  <c r="Q197" i="9"/>
  <c r="J197" i="9"/>
  <c r="K197" i="9" s="1"/>
  <c r="E57" i="39" s="1"/>
  <c r="AA196" i="9"/>
  <c r="M57" i="38" s="1"/>
  <c r="Z196" i="9"/>
  <c r="L57" i="38" s="1"/>
  <c r="Y196" i="9"/>
  <c r="K57" i="38" s="1"/>
  <c r="X196" i="9"/>
  <c r="T196" i="9"/>
  <c r="J57" i="38" s="1"/>
  <c r="S196" i="9"/>
  <c r="I57" i="38" s="1"/>
  <c r="Q196" i="9"/>
  <c r="R196" i="9" s="1"/>
  <c r="H57" i="38" s="1"/>
  <c r="L196" i="9"/>
  <c r="F57" i="38" s="1"/>
  <c r="K196" i="9"/>
  <c r="E57" i="38" s="1"/>
  <c r="J196" i="9"/>
  <c r="Z195" i="9"/>
  <c r="X195" i="9"/>
  <c r="Y195" i="9" s="1"/>
  <c r="S195" i="9"/>
  <c r="I57" i="26" s="1"/>
  <c r="R195" i="9"/>
  <c r="H57" i="26" s="1"/>
  <c r="Q195" i="9"/>
  <c r="J195" i="9"/>
  <c r="AA194" i="9"/>
  <c r="M32" i="37" s="1"/>
  <c r="Z194" i="9"/>
  <c r="L32" i="37" s="1"/>
  <c r="Y194" i="9"/>
  <c r="K32" i="37" s="1"/>
  <c r="X194" i="9"/>
  <c r="S194" i="9"/>
  <c r="I32" i="37" s="1"/>
  <c r="Q194" i="9"/>
  <c r="R194" i="9" s="1"/>
  <c r="H32" i="37" s="1"/>
  <c r="M194" i="9"/>
  <c r="G32" i="37" s="1"/>
  <c r="L194" i="9"/>
  <c r="F32" i="37" s="1"/>
  <c r="K194" i="9"/>
  <c r="E32" i="37" s="1"/>
  <c r="J194" i="9"/>
  <c r="X193" i="9"/>
  <c r="Y193" i="9" s="1"/>
  <c r="K20" i="44" s="1"/>
  <c r="S193" i="9"/>
  <c r="R193" i="9"/>
  <c r="H20" i="44" s="1"/>
  <c r="Q193" i="9"/>
  <c r="L193" i="9"/>
  <c r="F20" i="44" s="1"/>
  <c r="J193" i="9"/>
  <c r="K193" i="9" s="1"/>
  <c r="E20" i="44" s="1"/>
  <c r="AA192" i="9"/>
  <c r="M56" i="43" s="1"/>
  <c r="Z192" i="9"/>
  <c r="L56" i="43" s="1"/>
  <c r="Y192" i="9"/>
  <c r="K56" i="43" s="1"/>
  <c r="X192" i="9"/>
  <c r="Q192" i="9"/>
  <c r="R192" i="9" s="1"/>
  <c r="H56" i="43" s="1"/>
  <c r="L192" i="9"/>
  <c r="F56" i="43" s="1"/>
  <c r="K192" i="9"/>
  <c r="E56" i="43" s="1"/>
  <c r="J192" i="9"/>
  <c r="X191" i="9"/>
  <c r="Y191" i="9" s="1"/>
  <c r="K56" i="27" s="1"/>
  <c r="T191" i="9"/>
  <c r="J56" i="27" s="1"/>
  <c r="S191" i="9"/>
  <c r="I56" i="27" s="1"/>
  <c r="R191" i="9"/>
  <c r="H56" i="27" s="1"/>
  <c r="Q191" i="9"/>
  <c r="M191" i="9"/>
  <c r="G56" i="27" s="1"/>
  <c r="L191" i="9"/>
  <c r="F56" i="27" s="1"/>
  <c r="J191" i="9"/>
  <c r="K191" i="9" s="1"/>
  <c r="E56" i="27" s="1"/>
  <c r="Z190" i="9"/>
  <c r="L56" i="24" s="1"/>
  <c r="Y190" i="9"/>
  <c r="K56" i="24" s="1"/>
  <c r="X190" i="9"/>
  <c r="S190" i="9"/>
  <c r="Q190" i="9"/>
  <c r="R190" i="9" s="1"/>
  <c r="H56" i="24" s="1"/>
  <c r="L190" i="9"/>
  <c r="F56" i="24" s="1"/>
  <c r="K190" i="9"/>
  <c r="E56" i="24" s="1"/>
  <c r="J190" i="9"/>
  <c r="X189" i="9"/>
  <c r="T189" i="9"/>
  <c r="J56" i="29" s="1"/>
  <c r="S189" i="9"/>
  <c r="I56" i="29" s="1"/>
  <c r="R189" i="9"/>
  <c r="H56" i="29" s="1"/>
  <c r="Q189" i="9"/>
  <c r="L189" i="9"/>
  <c r="F56" i="29" s="1"/>
  <c r="J189" i="9"/>
  <c r="K189" i="9" s="1"/>
  <c r="E56" i="29" s="1"/>
  <c r="AA188" i="9"/>
  <c r="M56" i="39" s="1"/>
  <c r="Z188" i="9"/>
  <c r="L56" i="39" s="1"/>
  <c r="Y188" i="9"/>
  <c r="K56" i="39" s="1"/>
  <c r="X188" i="9"/>
  <c r="Q188" i="9"/>
  <c r="R188" i="9" s="1"/>
  <c r="H56" i="39" s="1"/>
  <c r="L188" i="9"/>
  <c r="K188" i="9"/>
  <c r="E56" i="39" s="1"/>
  <c r="J188" i="9"/>
  <c r="Z187" i="9"/>
  <c r="L56" i="38" s="1"/>
  <c r="X187" i="9"/>
  <c r="Y187" i="9" s="1"/>
  <c r="K56" i="38" s="1"/>
  <c r="T187" i="9"/>
  <c r="J56" i="38" s="1"/>
  <c r="S187" i="9"/>
  <c r="I56" i="38" s="1"/>
  <c r="R187" i="9"/>
  <c r="H56" i="38" s="1"/>
  <c r="Q187" i="9"/>
  <c r="J187" i="9"/>
  <c r="K187" i="9" s="1"/>
  <c r="E56" i="38" s="1"/>
  <c r="Z186" i="9"/>
  <c r="L56" i="26" s="1"/>
  <c r="Y186" i="9"/>
  <c r="X186" i="9"/>
  <c r="Q186" i="9"/>
  <c r="R186" i="9" s="1"/>
  <c r="H56" i="26" s="1"/>
  <c r="K186" i="9"/>
  <c r="E56" i="26" s="1"/>
  <c r="J186" i="9"/>
  <c r="L186" i="9" s="1"/>
  <c r="AA185" i="9"/>
  <c r="M31" i="37" s="1"/>
  <c r="Z185" i="9"/>
  <c r="L31" i="37" s="1"/>
  <c r="X185" i="9"/>
  <c r="Y185" i="9" s="1"/>
  <c r="K31" i="37" s="1"/>
  <c r="Q185" i="9"/>
  <c r="S185" i="9" s="1"/>
  <c r="L185" i="9"/>
  <c r="J185" i="9"/>
  <c r="K185" i="9" s="1"/>
  <c r="E31" i="37" s="1"/>
  <c r="Z184" i="9"/>
  <c r="L23" i="28" s="1"/>
  <c r="Y184" i="9"/>
  <c r="K23" i="28" s="1"/>
  <c r="X184" i="9"/>
  <c r="Q184" i="9"/>
  <c r="J184" i="9"/>
  <c r="L184" i="9" s="1"/>
  <c r="Z183" i="9"/>
  <c r="L55" i="43" s="1"/>
  <c r="X183" i="9"/>
  <c r="Y183" i="9" s="1"/>
  <c r="K55" i="43" s="1"/>
  <c r="Q183" i="9"/>
  <c r="S183" i="9" s="1"/>
  <c r="I55" i="43" s="1"/>
  <c r="J183" i="9"/>
  <c r="K183" i="9" s="1"/>
  <c r="E55" i="43" s="1"/>
  <c r="Z182" i="9"/>
  <c r="Y182" i="9"/>
  <c r="K55" i="27" s="1"/>
  <c r="X182" i="9"/>
  <c r="S182" i="9"/>
  <c r="I55" i="27" s="1"/>
  <c r="Q182" i="9"/>
  <c r="R182" i="9" s="1"/>
  <c r="H55" i="27" s="1"/>
  <c r="K182" i="9"/>
  <c r="E55" i="27" s="1"/>
  <c r="J182" i="9"/>
  <c r="L182" i="9" s="1"/>
  <c r="X181" i="9"/>
  <c r="Y181" i="9" s="1"/>
  <c r="K55" i="24" s="1"/>
  <c r="Q181" i="9"/>
  <c r="J181" i="9"/>
  <c r="K181" i="9" s="1"/>
  <c r="E55" i="24" s="1"/>
  <c r="Y180" i="9"/>
  <c r="K55" i="29" s="1"/>
  <c r="X180" i="9"/>
  <c r="Z180" i="9" s="1"/>
  <c r="T180" i="9"/>
  <c r="J55" i="29" s="1"/>
  <c r="S180" i="9"/>
  <c r="I55" i="29" s="1"/>
  <c r="Q180" i="9"/>
  <c r="R180" i="9" s="1"/>
  <c r="H55" i="29" s="1"/>
  <c r="J180" i="9"/>
  <c r="L180" i="9" s="1"/>
  <c r="Z179" i="9"/>
  <c r="X179" i="9"/>
  <c r="Y179" i="9" s="1"/>
  <c r="K55" i="39" s="1"/>
  <c r="S179" i="9"/>
  <c r="I55" i="39" s="1"/>
  <c r="R179" i="9"/>
  <c r="H55" i="39" s="1"/>
  <c r="Q179" i="9"/>
  <c r="J179" i="9"/>
  <c r="X178" i="9"/>
  <c r="Z178" i="9" s="1"/>
  <c r="S178" i="9"/>
  <c r="I55" i="38" s="1"/>
  <c r="Q178" i="9"/>
  <c r="R178" i="9" s="1"/>
  <c r="H55" i="38" s="1"/>
  <c r="M178" i="9"/>
  <c r="G55" i="38" s="1"/>
  <c r="J178" i="9"/>
  <c r="L178" i="9" s="1"/>
  <c r="F55" i="38" s="1"/>
  <c r="X177" i="9"/>
  <c r="Y177" i="9" s="1"/>
  <c r="S177" i="9"/>
  <c r="R177" i="9"/>
  <c r="H55" i="26" s="1"/>
  <c r="Q177" i="9"/>
  <c r="L177" i="9"/>
  <c r="F55" i="26" s="1"/>
  <c r="J177" i="9"/>
  <c r="K177" i="9" s="1"/>
  <c r="E55" i="26" s="1"/>
  <c r="Y176" i="9"/>
  <c r="K29" i="42" s="1"/>
  <c r="X176" i="9"/>
  <c r="Z176" i="9" s="1"/>
  <c r="Q176" i="9"/>
  <c r="R176" i="9" s="1"/>
  <c r="H29" i="42" s="1"/>
  <c r="J176" i="9"/>
  <c r="X175" i="9"/>
  <c r="Y175" i="9" s="1"/>
  <c r="K23" i="36" s="1"/>
  <c r="R175" i="9"/>
  <c r="H23" i="36" s="1"/>
  <c r="Q175" i="9"/>
  <c r="S175" i="9" s="1"/>
  <c r="M175" i="9"/>
  <c r="G23" i="36" s="1"/>
  <c r="L175" i="9"/>
  <c r="F23" i="36" s="1"/>
  <c r="J175" i="9"/>
  <c r="K175" i="9" s="1"/>
  <c r="E23" i="36" s="1"/>
  <c r="X174" i="9"/>
  <c r="Z174" i="9" s="1"/>
  <c r="S174" i="9"/>
  <c r="Q174" i="9"/>
  <c r="R174" i="9" s="1"/>
  <c r="H54" i="43" s="1"/>
  <c r="L174" i="9"/>
  <c r="F54" i="43" s="1"/>
  <c r="K174" i="9"/>
  <c r="E54" i="43" s="1"/>
  <c r="J174" i="9"/>
  <c r="X173" i="9"/>
  <c r="Q173" i="9"/>
  <c r="S173" i="9" s="1"/>
  <c r="L173" i="9"/>
  <c r="F54" i="27" s="1"/>
  <c r="J173" i="9"/>
  <c r="K173" i="9" s="1"/>
  <c r="E54" i="27" s="1"/>
  <c r="X172" i="9"/>
  <c r="Z172" i="9" s="1"/>
  <c r="L54" i="24" s="1"/>
  <c r="Q172" i="9"/>
  <c r="R172" i="9" s="1"/>
  <c r="H54" i="24" s="1"/>
  <c r="L172" i="9"/>
  <c r="K172" i="9"/>
  <c r="E54" i="24" s="1"/>
  <c r="J172" i="9"/>
  <c r="Z171" i="9"/>
  <c r="L54" i="29" s="1"/>
  <c r="X171" i="9"/>
  <c r="Y171" i="9" s="1"/>
  <c r="K54" i="29" s="1"/>
  <c r="R171" i="9"/>
  <c r="H54" i="29" s="1"/>
  <c r="Q171" i="9"/>
  <c r="S171" i="9" s="1"/>
  <c r="J171" i="9"/>
  <c r="K171" i="9" s="1"/>
  <c r="E54" i="29" s="1"/>
  <c r="X170" i="9"/>
  <c r="Q170" i="9"/>
  <c r="R170" i="9" s="1"/>
  <c r="H54" i="39" s="1"/>
  <c r="K170" i="9"/>
  <c r="E54" i="39" s="1"/>
  <c r="J170" i="9"/>
  <c r="L170" i="9" s="1"/>
  <c r="AA169" i="9"/>
  <c r="M54" i="38" s="1"/>
  <c r="Z169" i="9"/>
  <c r="L54" i="38" s="1"/>
  <c r="X169" i="9"/>
  <c r="Y169" i="9" s="1"/>
  <c r="K54" i="38" s="1"/>
  <c r="Q169" i="9"/>
  <c r="S169" i="9" s="1"/>
  <c r="L169" i="9"/>
  <c r="J169" i="9"/>
  <c r="K169" i="9" s="1"/>
  <c r="E54" i="38" s="1"/>
  <c r="Z168" i="9"/>
  <c r="L54" i="26" s="1"/>
  <c r="Y168" i="9"/>
  <c r="X168" i="9"/>
  <c r="Q168" i="9"/>
  <c r="J168" i="9"/>
  <c r="L168" i="9" s="1"/>
  <c r="Z167" i="9"/>
  <c r="L28" i="42" s="1"/>
  <c r="X167" i="9"/>
  <c r="Y167" i="9" s="1"/>
  <c r="K28" i="42" s="1"/>
  <c r="T167" i="9"/>
  <c r="J28" i="42" s="1"/>
  <c r="Q167" i="9"/>
  <c r="S167" i="9" s="1"/>
  <c r="I28" i="42" s="1"/>
  <c r="J167" i="9"/>
  <c r="K167" i="9" s="1"/>
  <c r="E28" i="42" s="1"/>
  <c r="Z166" i="9"/>
  <c r="Y166" i="9"/>
  <c r="K19" i="44" s="1"/>
  <c r="X166" i="9"/>
  <c r="S166" i="9"/>
  <c r="I19" i="44" s="1"/>
  <c r="Q166" i="9"/>
  <c r="R166" i="9" s="1"/>
  <c r="H19" i="44" s="1"/>
  <c r="K166" i="9"/>
  <c r="E19" i="44" s="1"/>
  <c r="J166" i="9"/>
  <c r="L166" i="9" s="1"/>
  <c r="X165" i="9"/>
  <c r="Y165" i="9" s="1"/>
  <c r="K53" i="43" s="1"/>
  <c r="Q165" i="9"/>
  <c r="J165" i="9"/>
  <c r="K165" i="9" s="1"/>
  <c r="E53" i="43" s="1"/>
  <c r="Y164" i="9"/>
  <c r="K53" i="27" s="1"/>
  <c r="X164" i="9"/>
  <c r="Z164" i="9" s="1"/>
  <c r="T164" i="9"/>
  <c r="J53" i="27" s="1"/>
  <c r="S164" i="9"/>
  <c r="I53" i="27" s="1"/>
  <c r="Q164" i="9"/>
  <c r="R164" i="9" s="1"/>
  <c r="H53" i="27" s="1"/>
  <c r="J164" i="9"/>
  <c r="L164" i="9" s="1"/>
  <c r="Z163" i="9"/>
  <c r="X163" i="9"/>
  <c r="Y163" i="9" s="1"/>
  <c r="K53" i="24" s="1"/>
  <c r="S163" i="9"/>
  <c r="I53" i="24" s="1"/>
  <c r="R163" i="9"/>
  <c r="H53" i="24" s="1"/>
  <c r="Q163" i="9"/>
  <c r="J163" i="9"/>
  <c r="X162" i="9"/>
  <c r="Z162" i="9" s="1"/>
  <c r="S162" i="9"/>
  <c r="I53" i="29" s="1"/>
  <c r="Q162" i="9"/>
  <c r="R162" i="9" s="1"/>
  <c r="H53" i="29" s="1"/>
  <c r="J162" i="9"/>
  <c r="L162" i="9" s="1"/>
  <c r="F53" i="29" s="1"/>
  <c r="X161" i="9"/>
  <c r="Y161" i="9" s="1"/>
  <c r="K53" i="39" s="1"/>
  <c r="S161" i="9"/>
  <c r="R161" i="9"/>
  <c r="H53" i="39" s="1"/>
  <c r="Q161" i="9"/>
  <c r="L161" i="9"/>
  <c r="F53" i="39" s="1"/>
  <c r="J161" i="9"/>
  <c r="K161" i="9" s="1"/>
  <c r="E53" i="39" s="1"/>
  <c r="Y160" i="9"/>
  <c r="K53" i="38" s="1"/>
  <c r="X160" i="9"/>
  <c r="Z160" i="9" s="1"/>
  <c r="Q160" i="9"/>
  <c r="R160" i="9" s="1"/>
  <c r="H53" i="38" s="1"/>
  <c r="J160" i="9"/>
  <c r="X159" i="9"/>
  <c r="Y159" i="9" s="1"/>
  <c r="R159" i="9"/>
  <c r="H53" i="26" s="1"/>
  <c r="Q159" i="9"/>
  <c r="S159" i="9" s="1"/>
  <c r="M159" i="9"/>
  <c r="G53" i="26" s="1"/>
  <c r="L159" i="9"/>
  <c r="F53" i="26" s="1"/>
  <c r="J159" i="9"/>
  <c r="K159" i="9" s="1"/>
  <c r="E53" i="26" s="1"/>
  <c r="X158" i="9"/>
  <c r="Z158" i="9" s="1"/>
  <c r="S158" i="9"/>
  <c r="Q158" i="9"/>
  <c r="R158" i="9" s="1"/>
  <c r="H30" i="37" s="1"/>
  <c r="L158" i="9"/>
  <c r="F30" i="37" s="1"/>
  <c r="K158" i="9"/>
  <c r="E30" i="37" s="1"/>
  <c r="J158" i="9"/>
  <c r="X157" i="9"/>
  <c r="Q157" i="9"/>
  <c r="S157" i="9" s="1"/>
  <c r="L157" i="9"/>
  <c r="F22" i="28" s="1"/>
  <c r="J157" i="9"/>
  <c r="K157" i="9" s="1"/>
  <c r="E22" i="28" s="1"/>
  <c r="AA156" i="9"/>
  <c r="M52" i="43" s="1"/>
  <c r="X156" i="9"/>
  <c r="Z156" i="9" s="1"/>
  <c r="L52" i="43" s="1"/>
  <c r="Q156" i="9"/>
  <c r="R156" i="9" s="1"/>
  <c r="H52" i="43" s="1"/>
  <c r="L156" i="9"/>
  <c r="K156" i="9"/>
  <c r="E52" i="43" s="1"/>
  <c r="J156" i="9"/>
  <c r="Z155" i="9"/>
  <c r="L52" i="27" s="1"/>
  <c r="X155" i="9"/>
  <c r="Y155" i="9" s="1"/>
  <c r="K52" i="27" s="1"/>
  <c r="R155" i="9"/>
  <c r="H52" i="27" s="1"/>
  <c r="Q155" i="9"/>
  <c r="S155" i="9" s="1"/>
  <c r="J155" i="9"/>
  <c r="K155" i="9" s="1"/>
  <c r="E52" i="27" s="1"/>
  <c r="X154" i="9"/>
  <c r="Q154" i="9"/>
  <c r="R154" i="9" s="1"/>
  <c r="H52" i="24" s="1"/>
  <c r="K154" i="9"/>
  <c r="E52" i="24" s="1"/>
  <c r="J154" i="9"/>
  <c r="L154" i="9" s="1"/>
  <c r="AA153" i="9"/>
  <c r="M52" i="29" s="1"/>
  <c r="Z153" i="9"/>
  <c r="L52" i="29" s="1"/>
  <c r="X153" i="9"/>
  <c r="Y153" i="9" s="1"/>
  <c r="K52" i="29" s="1"/>
  <c r="Q153" i="9"/>
  <c r="S153" i="9" s="1"/>
  <c r="L153" i="9"/>
  <c r="J153" i="9"/>
  <c r="K153" i="9" s="1"/>
  <c r="E52" i="29" s="1"/>
  <c r="Z152" i="9"/>
  <c r="L52" i="39" s="1"/>
  <c r="Y152" i="9"/>
  <c r="K52" i="39" s="1"/>
  <c r="X152" i="9"/>
  <c r="Q152" i="9"/>
  <c r="J152" i="9"/>
  <c r="L152" i="9" s="1"/>
  <c r="Z151" i="9"/>
  <c r="L52" i="38" s="1"/>
  <c r="X151" i="9"/>
  <c r="Y151" i="9" s="1"/>
  <c r="K52" i="38" s="1"/>
  <c r="Q151" i="9"/>
  <c r="S151" i="9" s="1"/>
  <c r="I52" i="38" s="1"/>
  <c r="J151" i="9"/>
  <c r="K151" i="9" s="1"/>
  <c r="E52" i="38" s="1"/>
  <c r="Z150" i="9"/>
  <c r="Y150" i="9"/>
  <c r="X150" i="9"/>
  <c r="S150" i="9"/>
  <c r="I52" i="26" s="1"/>
  <c r="Q150" i="9"/>
  <c r="R150" i="9" s="1"/>
  <c r="H52" i="26" s="1"/>
  <c r="K150" i="9"/>
  <c r="E52" i="26" s="1"/>
  <c r="J150" i="9"/>
  <c r="L150" i="9" s="1"/>
  <c r="X149" i="9"/>
  <c r="Y149" i="9" s="1"/>
  <c r="K27" i="42" s="1"/>
  <c r="Q149" i="9"/>
  <c r="J149" i="9"/>
  <c r="K149" i="9" s="1"/>
  <c r="E27" i="42" s="1"/>
  <c r="Y148" i="9"/>
  <c r="K18" i="44" s="1"/>
  <c r="X148" i="9"/>
  <c r="Z148" i="9" s="1"/>
  <c r="T148" i="9"/>
  <c r="J18" i="44" s="1"/>
  <c r="S148" i="9"/>
  <c r="I18" i="44" s="1"/>
  <c r="Q148" i="9"/>
  <c r="R148" i="9" s="1"/>
  <c r="H18" i="44" s="1"/>
  <c r="J148" i="9"/>
  <c r="L148" i="9" s="1"/>
  <c r="Z147" i="9"/>
  <c r="X147" i="9"/>
  <c r="Y147" i="9" s="1"/>
  <c r="K51" i="43" s="1"/>
  <c r="S147" i="9"/>
  <c r="I51" i="43" s="1"/>
  <c r="R147" i="9"/>
  <c r="H51" i="43" s="1"/>
  <c r="Q147" i="9"/>
  <c r="J147" i="9"/>
  <c r="X146" i="9"/>
  <c r="Z146" i="9" s="1"/>
  <c r="S146" i="9"/>
  <c r="I51" i="27" s="1"/>
  <c r="Q146" i="9"/>
  <c r="R146" i="9" s="1"/>
  <c r="H51" i="27" s="1"/>
  <c r="M146" i="9"/>
  <c r="G51" i="27" s="1"/>
  <c r="J146" i="9"/>
  <c r="L146" i="9" s="1"/>
  <c r="F51" i="27" s="1"/>
  <c r="X145" i="9"/>
  <c r="Y145" i="9" s="1"/>
  <c r="K51" i="24" s="1"/>
  <c r="S145" i="9"/>
  <c r="R145" i="9"/>
  <c r="H51" i="24" s="1"/>
  <c r="Q145" i="9"/>
  <c r="L145" i="9"/>
  <c r="F51" i="24" s="1"/>
  <c r="J145" i="9"/>
  <c r="K145" i="9" s="1"/>
  <c r="E51" i="24" s="1"/>
  <c r="Y144" i="9"/>
  <c r="K51" i="29" s="1"/>
  <c r="X144" i="9"/>
  <c r="Z144" i="9" s="1"/>
  <c r="Q144" i="9"/>
  <c r="R144" i="9" s="1"/>
  <c r="H51" i="29" s="1"/>
  <c r="J144" i="9"/>
  <c r="X143" i="9"/>
  <c r="Y143" i="9" s="1"/>
  <c r="K51" i="39" s="1"/>
  <c r="R143" i="9"/>
  <c r="H51" i="39" s="1"/>
  <c r="Q143" i="9"/>
  <c r="S143" i="9" s="1"/>
  <c r="M143" i="9"/>
  <c r="G51" i="39" s="1"/>
  <c r="L143" i="9"/>
  <c r="F51" i="39" s="1"/>
  <c r="J143" i="9"/>
  <c r="K143" i="9" s="1"/>
  <c r="E51" i="39" s="1"/>
  <c r="X142" i="9"/>
  <c r="Z142" i="9" s="1"/>
  <c r="S142" i="9"/>
  <c r="Q142" i="9"/>
  <c r="R142" i="9" s="1"/>
  <c r="H51" i="38" s="1"/>
  <c r="L142" i="9"/>
  <c r="F51" i="38" s="1"/>
  <c r="K142" i="9"/>
  <c r="E51" i="38" s="1"/>
  <c r="J142" i="9"/>
  <c r="X141" i="9"/>
  <c r="Q141" i="9"/>
  <c r="S141" i="9" s="1"/>
  <c r="L141" i="9"/>
  <c r="F51" i="26" s="1"/>
  <c r="J141" i="9"/>
  <c r="K141" i="9" s="1"/>
  <c r="E51" i="26" s="1"/>
  <c r="X140" i="9"/>
  <c r="Z140" i="9" s="1"/>
  <c r="L29" i="37" s="1"/>
  <c r="Q140" i="9"/>
  <c r="R140" i="9" s="1"/>
  <c r="H29" i="37" s="1"/>
  <c r="L140" i="9"/>
  <c r="K140" i="9"/>
  <c r="E29" i="37" s="1"/>
  <c r="J140" i="9"/>
  <c r="Z139" i="9"/>
  <c r="L17" i="44" s="1"/>
  <c r="X139" i="9"/>
  <c r="Y139" i="9" s="1"/>
  <c r="K17" i="44" s="1"/>
  <c r="R139" i="9"/>
  <c r="H17" i="44" s="1"/>
  <c r="Q139" i="9"/>
  <c r="S139" i="9" s="1"/>
  <c r="J139" i="9"/>
  <c r="K139" i="9" s="1"/>
  <c r="E17" i="44" s="1"/>
  <c r="X138" i="9"/>
  <c r="Q138" i="9"/>
  <c r="R138" i="9" s="1"/>
  <c r="H50" i="43" s="1"/>
  <c r="K138" i="9"/>
  <c r="E50" i="43" s="1"/>
  <c r="J138" i="9"/>
  <c r="L138" i="9" s="1"/>
  <c r="AA137" i="9"/>
  <c r="M50" i="27" s="1"/>
  <c r="Z137" i="9"/>
  <c r="L50" i="27" s="1"/>
  <c r="X137" i="9"/>
  <c r="Y137" i="9" s="1"/>
  <c r="K50" i="27" s="1"/>
  <c r="Q137" i="9"/>
  <c r="S137" i="9" s="1"/>
  <c r="L137" i="9"/>
  <c r="J137" i="9"/>
  <c r="K137" i="9" s="1"/>
  <c r="E50" i="27" s="1"/>
  <c r="Z136" i="9"/>
  <c r="L50" i="24" s="1"/>
  <c r="Y136" i="9"/>
  <c r="K50" i="24" s="1"/>
  <c r="X136" i="9"/>
  <c r="Q136" i="9"/>
  <c r="J136" i="9"/>
  <c r="L136" i="9" s="1"/>
  <c r="Z135" i="9"/>
  <c r="L50" i="29" s="1"/>
  <c r="X135" i="9"/>
  <c r="Y135" i="9" s="1"/>
  <c r="K50" i="29" s="1"/>
  <c r="T135" i="9"/>
  <c r="J50" i="29" s="1"/>
  <c r="Q135" i="9"/>
  <c r="S135" i="9" s="1"/>
  <c r="I50" i="29" s="1"/>
  <c r="J135" i="9"/>
  <c r="K135" i="9" s="1"/>
  <c r="E50" i="29" s="1"/>
  <c r="Z134" i="9"/>
  <c r="Y134" i="9"/>
  <c r="K50" i="39" s="1"/>
  <c r="X134" i="9"/>
  <c r="S134" i="9"/>
  <c r="I50" i="39" s="1"/>
  <c r="Q134" i="9"/>
  <c r="R134" i="9" s="1"/>
  <c r="H50" i="39" s="1"/>
  <c r="K134" i="9"/>
  <c r="E50" i="39" s="1"/>
  <c r="J134" i="9"/>
  <c r="L134" i="9" s="1"/>
  <c r="X133" i="9"/>
  <c r="Y133" i="9" s="1"/>
  <c r="K50" i="38" s="1"/>
  <c r="Q133" i="9"/>
  <c r="J133" i="9"/>
  <c r="K133" i="9" s="1"/>
  <c r="E50" i="38" s="1"/>
  <c r="Y132" i="9"/>
  <c r="X132" i="9"/>
  <c r="Z132" i="9" s="1"/>
  <c r="T132" i="9"/>
  <c r="J50" i="26" s="1"/>
  <c r="S132" i="9"/>
  <c r="I50" i="26" s="1"/>
  <c r="Q132" i="9"/>
  <c r="R132" i="9" s="1"/>
  <c r="H50" i="26" s="1"/>
  <c r="J132" i="9"/>
  <c r="L132" i="9" s="1"/>
  <c r="Z131" i="9"/>
  <c r="X131" i="9"/>
  <c r="Y131" i="9" s="1"/>
  <c r="K28" i="37" s="1"/>
  <c r="S131" i="9"/>
  <c r="I28" i="37" s="1"/>
  <c r="R131" i="9"/>
  <c r="H28" i="37" s="1"/>
  <c r="Q131" i="9"/>
  <c r="J131" i="9"/>
  <c r="X130" i="9"/>
  <c r="Z130" i="9" s="1"/>
  <c r="S130" i="9"/>
  <c r="I16" i="44" s="1"/>
  <c r="Q130" i="9"/>
  <c r="R130" i="9" s="1"/>
  <c r="H16" i="44" s="1"/>
  <c r="J130" i="9"/>
  <c r="L130" i="9" s="1"/>
  <c r="F16" i="44" s="1"/>
  <c r="X129" i="9"/>
  <c r="Y129" i="9" s="1"/>
  <c r="K49" i="43" s="1"/>
  <c r="S129" i="9"/>
  <c r="R129" i="9"/>
  <c r="H49" i="43" s="1"/>
  <c r="Q129" i="9"/>
  <c r="L129" i="9"/>
  <c r="F49" i="43" s="1"/>
  <c r="J129" i="9"/>
  <c r="K129" i="9" s="1"/>
  <c r="E49" i="43" s="1"/>
  <c r="Y128" i="9"/>
  <c r="K49" i="27" s="1"/>
  <c r="X128" i="9"/>
  <c r="Z128" i="9" s="1"/>
  <c r="Q128" i="9"/>
  <c r="R128" i="9" s="1"/>
  <c r="H49" i="27" s="1"/>
  <c r="J128" i="9"/>
  <c r="X127" i="9"/>
  <c r="Y127" i="9" s="1"/>
  <c r="K49" i="24" s="1"/>
  <c r="R127" i="9"/>
  <c r="H49" i="24" s="1"/>
  <c r="Q127" i="9"/>
  <c r="S127" i="9" s="1"/>
  <c r="M127" i="9"/>
  <c r="G49" i="24" s="1"/>
  <c r="L127" i="9"/>
  <c r="F49" i="24" s="1"/>
  <c r="J127" i="9"/>
  <c r="K127" i="9" s="1"/>
  <c r="E49" i="24" s="1"/>
  <c r="X126" i="9"/>
  <c r="Z126" i="9" s="1"/>
  <c r="S126" i="9"/>
  <c r="Q126" i="9"/>
  <c r="R126" i="9" s="1"/>
  <c r="H49" i="29" s="1"/>
  <c r="L126" i="9"/>
  <c r="F49" i="29" s="1"/>
  <c r="K126" i="9"/>
  <c r="E49" i="29" s="1"/>
  <c r="J126" i="9"/>
  <c r="X125" i="9"/>
  <c r="Q125" i="9"/>
  <c r="S125" i="9" s="1"/>
  <c r="L125" i="9"/>
  <c r="F49" i="39" s="1"/>
  <c r="J125" i="9"/>
  <c r="K125" i="9" s="1"/>
  <c r="E49" i="39" s="1"/>
  <c r="AA124" i="9"/>
  <c r="M49" i="38" s="1"/>
  <c r="X124" i="9"/>
  <c r="Z124" i="9" s="1"/>
  <c r="L49" i="38" s="1"/>
  <c r="Q124" i="9"/>
  <c r="R124" i="9" s="1"/>
  <c r="H49" i="38" s="1"/>
  <c r="L124" i="9"/>
  <c r="K124" i="9"/>
  <c r="E49" i="38" s="1"/>
  <c r="J124" i="9"/>
  <c r="Z123" i="9"/>
  <c r="L49" i="26" s="1"/>
  <c r="X123" i="9"/>
  <c r="Y123" i="9" s="1"/>
  <c r="R123" i="9"/>
  <c r="H49" i="26" s="1"/>
  <c r="Q123" i="9"/>
  <c r="S123" i="9" s="1"/>
  <c r="J123" i="9"/>
  <c r="K123" i="9" s="1"/>
  <c r="E49" i="26" s="1"/>
  <c r="X122" i="9"/>
  <c r="Q122" i="9"/>
  <c r="R122" i="9" s="1"/>
  <c r="H27" i="37" s="1"/>
  <c r="K122" i="9"/>
  <c r="E27" i="37" s="1"/>
  <c r="J122" i="9"/>
  <c r="L122" i="9" s="1"/>
  <c r="AA121" i="9"/>
  <c r="M15" i="44" s="1"/>
  <c r="Z121" i="9"/>
  <c r="L15" i="44" s="1"/>
  <c r="X121" i="9"/>
  <c r="Y121" i="9" s="1"/>
  <c r="K15" i="44" s="1"/>
  <c r="Q121" i="9"/>
  <c r="S121" i="9" s="1"/>
  <c r="L121" i="9"/>
  <c r="J121" i="9"/>
  <c r="K121" i="9" s="1"/>
  <c r="E15" i="44" s="1"/>
  <c r="Z120" i="9"/>
  <c r="L48" i="43" s="1"/>
  <c r="Y120" i="9"/>
  <c r="K48" i="43" s="1"/>
  <c r="X120" i="9"/>
  <c r="Q120" i="9"/>
  <c r="J120" i="9"/>
  <c r="L120" i="9" s="1"/>
  <c r="Z119" i="9"/>
  <c r="L48" i="27" s="1"/>
  <c r="X119" i="9"/>
  <c r="Y119" i="9" s="1"/>
  <c r="K48" i="27" s="1"/>
  <c r="Q119" i="9"/>
  <c r="S119" i="9" s="1"/>
  <c r="I48" i="27" s="1"/>
  <c r="J119" i="9"/>
  <c r="K119" i="9" s="1"/>
  <c r="E48" i="27" s="1"/>
  <c r="Z118" i="9"/>
  <c r="Y118" i="9"/>
  <c r="K48" i="24" s="1"/>
  <c r="X118" i="9"/>
  <c r="S118" i="9"/>
  <c r="I48" i="24" s="1"/>
  <c r="Q118" i="9"/>
  <c r="R118" i="9" s="1"/>
  <c r="H48" i="24" s="1"/>
  <c r="K118" i="9"/>
  <c r="E48" i="24" s="1"/>
  <c r="J118" i="9"/>
  <c r="L118" i="9" s="1"/>
  <c r="X117" i="9"/>
  <c r="Y117" i="9" s="1"/>
  <c r="K48" i="29" s="1"/>
  <c r="Q117" i="9"/>
  <c r="J117" i="9"/>
  <c r="K117" i="9" s="1"/>
  <c r="E48" i="29" s="1"/>
  <c r="Y116" i="9"/>
  <c r="K48" i="39" s="1"/>
  <c r="X116" i="9"/>
  <c r="Z116" i="9" s="1"/>
  <c r="T116" i="9"/>
  <c r="J48" i="39" s="1"/>
  <c r="S116" i="9"/>
  <c r="I48" i="39" s="1"/>
  <c r="Q116" i="9"/>
  <c r="R116" i="9" s="1"/>
  <c r="H48" i="39" s="1"/>
  <c r="J116" i="9"/>
  <c r="L116" i="9" s="1"/>
  <c r="Z115" i="9"/>
  <c r="X115" i="9"/>
  <c r="Y115" i="9" s="1"/>
  <c r="K48" i="38" s="1"/>
  <c r="S115" i="9"/>
  <c r="I48" i="38" s="1"/>
  <c r="R115" i="9"/>
  <c r="H48" i="38" s="1"/>
  <c r="Q115" i="9"/>
  <c r="J115" i="9"/>
  <c r="X114" i="9"/>
  <c r="Z114" i="9" s="1"/>
  <c r="S114" i="9"/>
  <c r="I48" i="26" s="1"/>
  <c r="Q114" i="9"/>
  <c r="R114" i="9" s="1"/>
  <c r="H48" i="26" s="1"/>
  <c r="M114" i="9"/>
  <c r="G48" i="26" s="1"/>
  <c r="J114" i="9"/>
  <c r="L114" i="9" s="1"/>
  <c r="F48" i="26" s="1"/>
  <c r="X113" i="9"/>
  <c r="Y113" i="9" s="1"/>
  <c r="K26" i="37" s="1"/>
  <c r="S113" i="9"/>
  <c r="R113" i="9"/>
  <c r="H26" i="37" s="1"/>
  <c r="Q113" i="9"/>
  <c r="L113" i="9"/>
  <c r="F26" i="37" s="1"/>
  <c r="J113" i="9"/>
  <c r="K113" i="9" s="1"/>
  <c r="E26" i="37" s="1"/>
  <c r="Y112" i="9"/>
  <c r="K14" i="44" s="1"/>
  <c r="X112" i="9"/>
  <c r="Z112" i="9" s="1"/>
  <c r="Q112" i="9"/>
  <c r="R112" i="9" s="1"/>
  <c r="H14" i="44" s="1"/>
  <c r="J112" i="9"/>
  <c r="X111" i="9"/>
  <c r="Y111" i="9" s="1"/>
  <c r="K47" i="43" s="1"/>
  <c r="R111" i="9"/>
  <c r="H47" i="43" s="1"/>
  <c r="Q111" i="9"/>
  <c r="S111" i="9" s="1"/>
  <c r="M111" i="9"/>
  <c r="G47" i="43" s="1"/>
  <c r="L111" i="9"/>
  <c r="F47" i="43" s="1"/>
  <c r="J111" i="9"/>
  <c r="K111" i="9" s="1"/>
  <c r="E47" i="43" s="1"/>
  <c r="X110" i="9"/>
  <c r="Z110" i="9" s="1"/>
  <c r="S110" i="9"/>
  <c r="Q110" i="9"/>
  <c r="R110" i="9" s="1"/>
  <c r="H47" i="27" s="1"/>
  <c r="L110" i="9"/>
  <c r="F47" i="27" s="1"/>
  <c r="K110" i="9"/>
  <c r="E47" i="27" s="1"/>
  <c r="J110" i="9"/>
  <c r="X109" i="9"/>
  <c r="Q109" i="9"/>
  <c r="S109" i="9" s="1"/>
  <c r="L109" i="9"/>
  <c r="F47" i="24" s="1"/>
  <c r="J109" i="9"/>
  <c r="K109" i="9" s="1"/>
  <c r="E47" i="24" s="1"/>
  <c r="X108" i="9"/>
  <c r="Z108" i="9" s="1"/>
  <c r="L47" i="29" s="1"/>
  <c r="Q108" i="9"/>
  <c r="R108" i="9" s="1"/>
  <c r="H47" i="29" s="1"/>
  <c r="L108" i="9"/>
  <c r="K108" i="9"/>
  <c r="E47" i="29" s="1"/>
  <c r="J108" i="9"/>
  <c r="Z107" i="9"/>
  <c r="L47" i="39" s="1"/>
  <c r="X107" i="9"/>
  <c r="Y107" i="9" s="1"/>
  <c r="K47" i="39" s="1"/>
  <c r="R107" i="9"/>
  <c r="H47" i="39" s="1"/>
  <c r="Q107" i="9"/>
  <c r="S107" i="9" s="1"/>
  <c r="J107" i="9"/>
  <c r="K107" i="9" s="1"/>
  <c r="E47" i="39" s="1"/>
  <c r="X106" i="9"/>
  <c r="Q106" i="9"/>
  <c r="R106" i="9" s="1"/>
  <c r="H47" i="38" s="1"/>
  <c r="K106" i="9"/>
  <c r="E47" i="38" s="1"/>
  <c r="J106" i="9"/>
  <c r="L106" i="9" s="1"/>
  <c r="AA105" i="9"/>
  <c r="M47" i="26" s="1"/>
  <c r="Z105" i="9"/>
  <c r="L47" i="26" s="1"/>
  <c r="X105" i="9"/>
  <c r="Y105" i="9" s="1"/>
  <c r="Q105" i="9"/>
  <c r="S105" i="9" s="1"/>
  <c r="L105" i="9"/>
  <c r="J105" i="9"/>
  <c r="K105" i="9" s="1"/>
  <c r="E47" i="26" s="1"/>
  <c r="Z104" i="9"/>
  <c r="L25" i="37" s="1"/>
  <c r="Y104" i="9"/>
  <c r="K25" i="37" s="1"/>
  <c r="X104" i="9"/>
  <c r="Q104" i="9"/>
  <c r="J104" i="9"/>
  <c r="L104" i="9" s="1"/>
  <c r="Z103" i="9"/>
  <c r="L21" i="28" s="1"/>
  <c r="X103" i="9"/>
  <c r="Y103" i="9" s="1"/>
  <c r="K21" i="28" s="1"/>
  <c r="T103" i="9"/>
  <c r="J21" i="28" s="1"/>
  <c r="Q103" i="9"/>
  <c r="S103" i="9" s="1"/>
  <c r="I21" i="28" s="1"/>
  <c r="J103" i="9"/>
  <c r="K103" i="9" s="1"/>
  <c r="E21" i="28" s="1"/>
  <c r="Z102" i="9"/>
  <c r="Y102" i="9"/>
  <c r="K46" i="43" s="1"/>
  <c r="X102" i="9"/>
  <c r="S102" i="9"/>
  <c r="I46" i="43" s="1"/>
  <c r="Q102" i="9"/>
  <c r="R102" i="9" s="1"/>
  <c r="H46" i="43" s="1"/>
  <c r="K102" i="9"/>
  <c r="E46" i="43" s="1"/>
  <c r="J102" i="9"/>
  <c r="L102" i="9" s="1"/>
  <c r="X101" i="9"/>
  <c r="Y101" i="9" s="1"/>
  <c r="K46" i="27" s="1"/>
  <c r="Q101" i="9"/>
  <c r="J101" i="9"/>
  <c r="K101" i="9" s="1"/>
  <c r="E46" i="27" s="1"/>
  <c r="Y100" i="9"/>
  <c r="K46" i="24" s="1"/>
  <c r="X100" i="9"/>
  <c r="Z100" i="9" s="1"/>
  <c r="T100" i="9"/>
  <c r="J46" i="24" s="1"/>
  <c r="S100" i="9"/>
  <c r="I46" i="24" s="1"/>
  <c r="Q100" i="9"/>
  <c r="R100" i="9" s="1"/>
  <c r="H46" i="24" s="1"/>
  <c r="J100" i="9"/>
  <c r="L100" i="9" s="1"/>
  <c r="Z99" i="9"/>
  <c r="X99" i="9"/>
  <c r="Y99" i="9" s="1"/>
  <c r="K46" i="29" s="1"/>
  <c r="S99" i="9"/>
  <c r="I46" i="29" s="1"/>
  <c r="R99" i="9"/>
  <c r="H46" i="29" s="1"/>
  <c r="Q99" i="9"/>
  <c r="J99" i="9"/>
  <c r="X98" i="9"/>
  <c r="Z98" i="9" s="1"/>
  <c r="S98" i="9"/>
  <c r="I46" i="39" s="1"/>
  <c r="Q98" i="9"/>
  <c r="R98" i="9" s="1"/>
  <c r="H46" i="39" s="1"/>
  <c r="J98" i="9"/>
  <c r="L98" i="9" s="1"/>
  <c r="F46" i="39" s="1"/>
  <c r="X97" i="9"/>
  <c r="Y97" i="9" s="1"/>
  <c r="K46" i="38" s="1"/>
  <c r="S97" i="9"/>
  <c r="R97" i="9"/>
  <c r="H46" i="38" s="1"/>
  <c r="Q97" i="9"/>
  <c r="L97" i="9"/>
  <c r="F46" i="38" s="1"/>
  <c r="J97" i="9"/>
  <c r="K97" i="9" s="1"/>
  <c r="E46" i="38" s="1"/>
  <c r="Y96" i="9"/>
  <c r="X96" i="9"/>
  <c r="Z96" i="9" s="1"/>
  <c r="Q96" i="9"/>
  <c r="R96" i="9" s="1"/>
  <c r="H46" i="26" s="1"/>
  <c r="J96" i="9"/>
  <c r="X95" i="9"/>
  <c r="Y95" i="9" s="1"/>
  <c r="K26" i="42" s="1"/>
  <c r="R95" i="9"/>
  <c r="H26" i="42" s="1"/>
  <c r="Q95" i="9"/>
  <c r="S95" i="9" s="1"/>
  <c r="M95" i="9"/>
  <c r="G26" i="42" s="1"/>
  <c r="L95" i="9"/>
  <c r="F26" i="42" s="1"/>
  <c r="J95" i="9"/>
  <c r="K95" i="9" s="1"/>
  <c r="E26" i="42" s="1"/>
  <c r="X94" i="9"/>
  <c r="Z94" i="9" s="1"/>
  <c r="S94" i="9"/>
  <c r="Q94" i="9"/>
  <c r="R94" i="9" s="1"/>
  <c r="H13" i="44" s="1"/>
  <c r="L94" i="9"/>
  <c r="F13" i="44" s="1"/>
  <c r="K94" i="9"/>
  <c r="E13" i="44" s="1"/>
  <c r="J94" i="9"/>
  <c r="X93" i="9"/>
  <c r="Q93" i="9"/>
  <c r="S93" i="9" s="1"/>
  <c r="L93" i="9"/>
  <c r="F45" i="43" s="1"/>
  <c r="J93" i="9"/>
  <c r="K93" i="9" s="1"/>
  <c r="E45" i="43" s="1"/>
  <c r="AA92" i="9"/>
  <c r="M45" i="27" s="1"/>
  <c r="X92" i="9"/>
  <c r="Z92" i="9" s="1"/>
  <c r="L45" i="27" s="1"/>
  <c r="Q92" i="9"/>
  <c r="R92" i="9" s="1"/>
  <c r="H45" i="27" s="1"/>
  <c r="L92" i="9"/>
  <c r="K92" i="9"/>
  <c r="E45" i="27" s="1"/>
  <c r="J92" i="9"/>
  <c r="Z91" i="9"/>
  <c r="L45" i="24" s="1"/>
  <c r="X91" i="9"/>
  <c r="Y91" i="9" s="1"/>
  <c r="K45" i="24" s="1"/>
  <c r="R91" i="9"/>
  <c r="H45" i="24" s="1"/>
  <c r="Q91" i="9"/>
  <c r="S91" i="9" s="1"/>
  <c r="J91" i="9"/>
  <c r="K91" i="9" s="1"/>
  <c r="E45" i="24" s="1"/>
  <c r="X90" i="9"/>
  <c r="Q90" i="9"/>
  <c r="R90" i="9" s="1"/>
  <c r="H45" i="29" s="1"/>
  <c r="K90" i="9"/>
  <c r="E45" i="29" s="1"/>
  <c r="J90" i="9"/>
  <c r="L90" i="9" s="1"/>
  <c r="AA89" i="9"/>
  <c r="M45" i="39" s="1"/>
  <c r="Z89" i="9"/>
  <c r="L45" i="39" s="1"/>
  <c r="X89" i="9"/>
  <c r="Y89" i="9" s="1"/>
  <c r="K45" i="39" s="1"/>
  <c r="Q89" i="9"/>
  <c r="S89" i="9" s="1"/>
  <c r="L89" i="9"/>
  <c r="J89" i="9"/>
  <c r="K89" i="9" s="1"/>
  <c r="E45" i="39" s="1"/>
  <c r="Z88" i="9"/>
  <c r="L45" i="38" s="1"/>
  <c r="Y88" i="9"/>
  <c r="K45" i="38" s="1"/>
  <c r="X88" i="9"/>
  <c r="Q88" i="9"/>
  <c r="J88" i="9"/>
  <c r="L88" i="9" s="1"/>
  <c r="Z87" i="9"/>
  <c r="L45" i="26" s="1"/>
  <c r="X87" i="9"/>
  <c r="Y87" i="9" s="1"/>
  <c r="Q87" i="9"/>
  <c r="S87" i="9" s="1"/>
  <c r="I45" i="26" s="1"/>
  <c r="J87" i="9"/>
  <c r="K87" i="9" s="1"/>
  <c r="E45" i="26" s="1"/>
  <c r="Z86" i="9"/>
  <c r="Y86" i="9"/>
  <c r="K25" i="42" s="1"/>
  <c r="X86" i="9"/>
  <c r="S86" i="9"/>
  <c r="I25" i="42" s="1"/>
  <c r="Q86" i="9"/>
  <c r="R86" i="9" s="1"/>
  <c r="H25" i="42" s="1"/>
  <c r="K86" i="9"/>
  <c r="E25" i="42" s="1"/>
  <c r="J86" i="9"/>
  <c r="L86" i="9" s="1"/>
  <c r="Z85" i="9"/>
  <c r="L22" i="36" s="1"/>
  <c r="Y85" i="9"/>
  <c r="K22" i="36" s="1"/>
  <c r="X85" i="9"/>
  <c r="R85" i="9"/>
  <c r="H22" i="36" s="1"/>
  <c r="Q85" i="9"/>
  <c r="S85" i="9" s="1"/>
  <c r="L85" i="9"/>
  <c r="F22" i="36" s="1"/>
  <c r="K85" i="9"/>
  <c r="E22" i="36" s="1"/>
  <c r="J85" i="9"/>
  <c r="Y84" i="9"/>
  <c r="K44" i="43" s="1"/>
  <c r="X84" i="9"/>
  <c r="Z84" i="9" s="1"/>
  <c r="S84" i="9"/>
  <c r="I44" i="43" s="1"/>
  <c r="R84" i="9"/>
  <c r="H44" i="43" s="1"/>
  <c r="Q84" i="9"/>
  <c r="K84" i="9"/>
  <c r="E44" i="43" s="1"/>
  <c r="J84" i="9"/>
  <c r="L84" i="9" s="1"/>
  <c r="Z83" i="9"/>
  <c r="L44" i="27" s="1"/>
  <c r="Y83" i="9"/>
  <c r="K44" i="27" s="1"/>
  <c r="X83" i="9"/>
  <c r="R83" i="9"/>
  <c r="H44" i="27" s="1"/>
  <c r="Q83" i="9"/>
  <c r="S83" i="9" s="1"/>
  <c r="L83" i="9"/>
  <c r="F44" i="27" s="1"/>
  <c r="K83" i="9"/>
  <c r="E44" i="27" s="1"/>
  <c r="J83" i="9"/>
  <c r="Y82" i="9"/>
  <c r="K44" i="24" s="1"/>
  <c r="X82" i="9"/>
  <c r="Z82" i="9" s="1"/>
  <c r="S82" i="9"/>
  <c r="I44" i="24" s="1"/>
  <c r="R82" i="9"/>
  <c r="H44" i="24" s="1"/>
  <c r="Q82" i="9"/>
  <c r="K82" i="9"/>
  <c r="E44" i="24" s="1"/>
  <c r="J82" i="9"/>
  <c r="L82" i="9" s="1"/>
  <c r="Z81" i="9"/>
  <c r="L44" i="29" s="1"/>
  <c r="Y81" i="9"/>
  <c r="K44" i="29" s="1"/>
  <c r="X81" i="9"/>
  <c r="R81" i="9"/>
  <c r="H44" i="29" s="1"/>
  <c r="Q81" i="9"/>
  <c r="S81" i="9" s="1"/>
  <c r="L81" i="9"/>
  <c r="F44" i="29" s="1"/>
  <c r="K81" i="9"/>
  <c r="E44" i="29" s="1"/>
  <c r="J81" i="9"/>
  <c r="Y80" i="9"/>
  <c r="K44" i="39" s="1"/>
  <c r="X80" i="9"/>
  <c r="Z80" i="9" s="1"/>
  <c r="S80" i="9"/>
  <c r="I44" i="39" s="1"/>
  <c r="R80" i="9"/>
  <c r="H44" i="39" s="1"/>
  <c r="Q80" i="9"/>
  <c r="K80" i="9"/>
  <c r="E44" i="39" s="1"/>
  <c r="J80" i="9"/>
  <c r="L80" i="9" s="1"/>
  <c r="Z79" i="9"/>
  <c r="L44" i="38" s="1"/>
  <c r="Y79" i="9"/>
  <c r="K44" i="38" s="1"/>
  <c r="X79" i="9"/>
  <c r="R79" i="9"/>
  <c r="H44" i="38" s="1"/>
  <c r="Q79" i="9"/>
  <c r="S79" i="9" s="1"/>
  <c r="L79" i="9"/>
  <c r="F44" i="38" s="1"/>
  <c r="K79" i="9"/>
  <c r="E44" i="38" s="1"/>
  <c r="J79" i="9"/>
  <c r="Y78" i="9"/>
  <c r="X78" i="9"/>
  <c r="Z78" i="9" s="1"/>
  <c r="S78" i="9"/>
  <c r="I44" i="26" s="1"/>
  <c r="R78" i="9"/>
  <c r="H44" i="26" s="1"/>
  <c r="Q78" i="9"/>
  <c r="K78" i="9"/>
  <c r="E44" i="26" s="1"/>
  <c r="J78" i="9"/>
  <c r="L78" i="9" s="1"/>
  <c r="Z77" i="9"/>
  <c r="L24" i="37" s="1"/>
  <c r="Y77" i="9"/>
  <c r="K24" i="37" s="1"/>
  <c r="X77" i="9"/>
  <c r="R77" i="9"/>
  <c r="H24" i="37" s="1"/>
  <c r="Q77" i="9"/>
  <c r="S77" i="9" s="1"/>
  <c r="L77" i="9"/>
  <c r="F24" i="37" s="1"/>
  <c r="K77" i="9"/>
  <c r="E24" i="37" s="1"/>
  <c r="J77" i="9"/>
  <c r="Y76" i="9"/>
  <c r="K20" i="28" s="1"/>
  <c r="X76" i="9"/>
  <c r="Z76" i="9" s="1"/>
  <c r="S76" i="9"/>
  <c r="I20" i="28" s="1"/>
  <c r="R76" i="9"/>
  <c r="H20" i="28" s="1"/>
  <c r="Q76" i="9"/>
  <c r="K76" i="9"/>
  <c r="E20" i="28" s="1"/>
  <c r="J76" i="9"/>
  <c r="L76" i="9" s="1"/>
  <c r="Z75" i="9"/>
  <c r="L43" i="43" s="1"/>
  <c r="Y75" i="9"/>
  <c r="K43" i="43" s="1"/>
  <c r="X75" i="9"/>
  <c r="R75" i="9"/>
  <c r="H43" i="43" s="1"/>
  <c r="Q75" i="9"/>
  <c r="S75" i="9" s="1"/>
  <c r="L75" i="9"/>
  <c r="F43" i="43" s="1"/>
  <c r="K75" i="9"/>
  <c r="E43" i="43" s="1"/>
  <c r="J75" i="9"/>
  <c r="Y74" i="9"/>
  <c r="K43" i="27" s="1"/>
  <c r="X74" i="9"/>
  <c r="Z74" i="9" s="1"/>
  <c r="S74" i="9"/>
  <c r="I43" i="27" s="1"/>
  <c r="R74" i="9"/>
  <c r="H43" i="27" s="1"/>
  <c r="Q74" i="9"/>
  <c r="K74" i="9"/>
  <c r="E43" i="27" s="1"/>
  <c r="J74" i="9"/>
  <c r="L74" i="9" s="1"/>
  <c r="Z73" i="9"/>
  <c r="L43" i="24" s="1"/>
  <c r="Y73" i="9"/>
  <c r="K43" i="24" s="1"/>
  <c r="X73" i="9"/>
  <c r="R73" i="9"/>
  <c r="H43" i="24" s="1"/>
  <c r="Q73" i="9"/>
  <c r="S73" i="9" s="1"/>
  <c r="L73" i="9"/>
  <c r="F43" i="24" s="1"/>
  <c r="K73" i="9"/>
  <c r="E43" i="24" s="1"/>
  <c r="J73" i="9"/>
  <c r="Y72" i="9"/>
  <c r="K43" i="29" s="1"/>
  <c r="X72" i="9"/>
  <c r="Z72" i="9" s="1"/>
  <c r="S72" i="9"/>
  <c r="I43" i="29" s="1"/>
  <c r="R72" i="9"/>
  <c r="H43" i="29" s="1"/>
  <c r="Q72" i="9"/>
  <c r="K72" i="9"/>
  <c r="E43" i="29" s="1"/>
  <c r="J72" i="9"/>
  <c r="L72" i="9" s="1"/>
  <c r="Z71" i="9"/>
  <c r="L43" i="39" s="1"/>
  <c r="Y71" i="9"/>
  <c r="K43" i="39" s="1"/>
  <c r="X71" i="9"/>
  <c r="R71" i="9"/>
  <c r="H43" i="39" s="1"/>
  <c r="Q71" i="9"/>
  <c r="S71" i="9" s="1"/>
  <c r="L71" i="9"/>
  <c r="F43" i="39" s="1"/>
  <c r="K71" i="9"/>
  <c r="E43" i="39" s="1"/>
  <c r="J71" i="9"/>
  <c r="Y70" i="9"/>
  <c r="K43" i="38" s="1"/>
  <c r="X70" i="9"/>
  <c r="Z70" i="9" s="1"/>
  <c r="S70" i="9"/>
  <c r="I43" i="38" s="1"/>
  <c r="R70" i="9"/>
  <c r="H43" i="38" s="1"/>
  <c r="Q70" i="9"/>
  <c r="K70" i="9"/>
  <c r="E43" i="38" s="1"/>
  <c r="J70" i="9"/>
  <c r="L70" i="9" s="1"/>
  <c r="Z69" i="9"/>
  <c r="L43" i="26" s="1"/>
  <c r="Y69" i="9"/>
  <c r="X69" i="9"/>
  <c r="R69" i="9"/>
  <c r="H43" i="26" s="1"/>
  <c r="Q69" i="9"/>
  <c r="S69" i="9" s="1"/>
  <c r="L69" i="9"/>
  <c r="F43" i="26" s="1"/>
  <c r="K69" i="9"/>
  <c r="E43" i="26" s="1"/>
  <c r="J69" i="9"/>
  <c r="Y68" i="9"/>
  <c r="K24" i="42" s="1"/>
  <c r="X68" i="9"/>
  <c r="Z68" i="9" s="1"/>
  <c r="S68" i="9"/>
  <c r="I24" i="42" s="1"/>
  <c r="R68" i="9"/>
  <c r="H24" i="42" s="1"/>
  <c r="Q68" i="9"/>
  <c r="K68" i="9"/>
  <c r="E24" i="42" s="1"/>
  <c r="J68" i="9"/>
  <c r="L68" i="9" s="1"/>
  <c r="Z67" i="9"/>
  <c r="L21" i="36" s="1"/>
  <c r="Y67" i="9"/>
  <c r="K21" i="36" s="1"/>
  <c r="X67" i="9"/>
  <c r="R67" i="9"/>
  <c r="H21" i="36" s="1"/>
  <c r="Q67" i="9"/>
  <c r="S67" i="9" s="1"/>
  <c r="L67" i="9"/>
  <c r="F21" i="36" s="1"/>
  <c r="K67" i="9"/>
  <c r="E21" i="36" s="1"/>
  <c r="J67" i="9"/>
  <c r="Y66" i="9"/>
  <c r="K42" i="43" s="1"/>
  <c r="X66" i="9"/>
  <c r="Z66" i="9" s="1"/>
  <c r="S66" i="9"/>
  <c r="I42" i="43" s="1"/>
  <c r="R66" i="9"/>
  <c r="H42" i="43" s="1"/>
  <c r="Q66" i="9"/>
  <c r="K66" i="9"/>
  <c r="E42" i="43" s="1"/>
  <c r="J66" i="9"/>
  <c r="L66" i="9" s="1"/>
  <c r="Z65" i="9"/>
  <c r="L42" i="27" s="1"/>
  <c r="Y65" i="9"/>
  <c r="K42" i="27" s="1"/>
  <c r="X65" i="9"/>
  <c r="R65" i="9"/>
  <c r="H42" i="27" s="1"/>
  <c r="Q65" i="9"/>
  <c r="S65" i="9" s="1"/>
  <c r="L65" i="9"/>
  <c r="F42" i="27" s="1"/>
  <c r="K65" i="9"/>
  <c r="E42" i="27" s="1"/>
  <c r="J65" i="9"/>
  <c r="Y64" i="9"/>
  <c r="K42" i="24" s="1"/>
  <c r="X64" i="9"/>
  <c r="Z64" i="9" s="1"/>
  <c r="S64" i="9"/>
  <c r="I42" i="24" s="1"/>
  <c r="R64" i="9"/>
  <c r="H42" i="24" s="1"/>
  <c r="Q64" i="9"/>
  <c r="K64" i="9"/>
  <c r="E42" i="24" s="1"/>
  <c r="J64" i="9"/>
  <c r="L64" i="9" s="1"/>
  <c r="Z63" i="9"/>
  <c r="L42" i="29" s="1"/>
  <c r="Y63" i="9"/>
  <c r="K42" i="29" s="1"/>
  <c r="X63" i="9"/>
  <c r="R63" i="9"/>
  <c r="H42" i="29" s="1"/>
  <c r="Q63" i="9"/>
  <c r="S63" i="9" s="1"/>
  <c r="L63" i="9"/>
  <c r="F42" i="29" s="1"/>
  <c r="K63" i="9"/>
  <c r="E42" i="29" s="1"/>
  <c r="J63" i="9"/>
  <c r="Y62" i="9"/>
  <c r="K42" i="39" s="1"/>
  <c r="X62" i="9"/>
  <c r="Z62" i="9" s="1"/>
  <c r="S62" i="9"/>
  <c r="I42" i="39" s="1"/>
  <c r="R62" i="9"/>
  <c r="H42" i="39" s="1"/>
  <c r="Q62" i="9"/>
  <c r="K62" i="9"/>
  <c r="E42" i="39" s="1"/>
  <c r="J62" i="9"/>
  <c r="L62" i="9" s="1"/>
  <c r="Z61" i="9"/>
  <c r="L42" i="38" s="1"/>
  <c r="Y61" i="9"/>
  <c r="K42" i="38" s="1"/>
  <c r="X61" i="9"/>
  <c r="R61" i="9"/>
  <c r="H42" i="38" s="1"/>
  <c r="Q61" i="9"/>
  <c r="S61" i="9" s="1"/>
  <c r="L61" i="9"/>
  <c r="F42" i="38" s="1"/>
  <c r="K61" i="9"/>
  <c r="E42" i="38" s="1"/>
  <c r="J61" i="9"/>
  <c r="Y60" i="9"/>
  <c r="X60" i="9"/>
  <c r="Z60" i="9" s="1"/>
  <c r="S60" i="9"/>
  <c r="I42" i="26" s="1"/>
  <c r="R60" i="9"/>
  <c r="H42" i="26" s="1"/>
  <c r="Q60" i="9"/>
  <c r="K60" i="9"/>
  <c r="E42" i="26" s="1"/>
  <c r="J60" i="9"/>
  <c r="L60" i="9" s="1"/>
  <c r="Z59" i="9"/>
  <c r="L23" i="42" s="1"/>
  <c r="Y59" i="9"/>
  <c r="K23" i="42" s="1"/>
  <c r="X59" i="9"/>
  <c r="R59" i="9"/>
  <c r="H23" i="42" s="1"/>
  <c r="Q59" i="9"/>
  <c r="S59" i="9" s="1"/>
  <c r="L59" i="9"/>
  <c r="F23" i="42" s="1"/>
  <c r="K59" i="9"/>
  <c r="E23" i="42" s="1"/>
  <c r="J59" i="9"/>
  <c r="Y58" i="9"/>
  <c r="K19" i="28" s="1"/>
  <c r="X58" i="9"/>
  <c r="Z58" i="9" s="1"/>
  <c r="S58" i="9"/>
  <c r="I19" i="28" s="1"/>
  <c r="R58" i="9"/>
  <c r="H19" i="28" s="1"/>
  <c r="Q58" i="9"/>
  <c r="K58" i="9"/>
  <c r="E19" i="28" s="1"/>
  <c r="J58" i="9"/>
  <c r="L58" i="9" s="1"/>
  <c r="Z57" i="9"/>
  <c r="L41" i="43" s="1"/>
  <c r="Y57" i="9"/>
  <c r="K41" i="43" s="1"/>
  <c r="X57" i="9"/>
  <c r="R57" i="9"/>
  <c r="H41" i="43" s="1"/>
  <c r="Q57" i="9"/>
  <c r="S57" i="9" s="1"/>
  <c r="L57" i="9"/>
  <c r="F41" i="43" s="1"/>
  <c r="K57" i="9"/>
  <c r="E41" i="43" s="1"/>
  <c r="J57" i="9"/>
  <c r="Y56" i="9"/>
  <c r="K41" i="27" s="1"/>
  <c r="X56" i="9"/>
  <c r="Z56" i="9" s="1"/>
  <c r="S56" i="9"/>
  <c r="I41" i="27" s="1"/>
  <c r="R56" i="9"/>
  <c r="H41" i="27" s="1"/>
  <c r="Q56" i="9"/>
  <c r="K56" i="9"/>
  <c r="E41" i="27" s="1"/>
  <c r="J56" i="9"/>
  <c r="L56" i="9" s="1"/>
  <c r="Z55" i="9"/>
  <c r="L41" i="24" s="1"/>
  <c r="Y55" i="9"/>
  <c r="K41" i="24" s="1"/>
  <c r="X55" i="9"/>
  <c r="R55" i="9"/>
  <c r="H41" i="24" s="1"/>
  <c r="Q55" i="9"/>
  <c r="S55" i="9" s="1"/>
  <c r="L55" i="9"/>
  <c r="F41" i="24" s="1"/>
  <c r="K55" i="9"/>
  <c r="E41" i="24" s="1"/>
  <c r="J55" i="9"/>
  <c r="Y54" i="9"/>
  <c r="K41" i="29" s="1"/>
  <c r="X54" i="9"/>
  <c r="Z54" i="9" s="1"/>
  <c r="S54" i="9"/>
  <c r="I41" i="29" s="1"/>
  <c r="R54" i="9"/>
  <c r="H41" i="29" s="1"/>
  <c r="Q54" i="9"/>
  <c r="K54" i="9"/>
  <c r="E41" i="29" s="1"/>
  <c r="J54" i="9"/>
  <c r="L54" i="9" s="1"/>
  <c r="Z53" i="9"/>
  <c r="L41" i="39" s="1"/>
  <c r="Y53" i="9"/>
  <c r="K41" i="39" s="1"/>
  <c r="X53" i="9"/>
  <c r="R53" i="9"/>
  <c r="H41" i="39" s="1"/>
  <c r="Q53" i="9"/>
  <c r="S53" i="9" s="1"/>
  <c r="L53" i="9"/>
  <c r="F41" i="39" s="1"/>
  <c r="K53" i="9"/>
  <c r="E41" i="39" s="1"/>
  <c r="J53" i="9"/>
  <c r="Y52" i="9"/>
  <c r="K41" i="38" s="1"/>
  <c r="X52" i="9"/>
  <c r="Z52" i="9" s="1"/>
  <c r="S52" i="9"/>
  <c r="I41" i="38" s="1"/>
  <c r="R52" i="9"/>
  <c r="H41" i="38" s="1"/>
  <c r="Q52" i="9"/>
  <c r="K52" i="9"/>
  <c r="E41" i="38" s="1"/>
  <c r="J52" i="9"/>
  <c r="L52" i="9" s="1"/>
  <c r="Z51" i="9"/>
  <c r="L41" i="26" s="1"/>
  <c r="Y51" i="9"/>
  <c r="X51" i="9"/>
  <c r="R51" i="9"/>
  <c r="H41" i="26" s="1"/>
  <c r="Q51" i="9"/>
  <c r="S51" i="9" s="1"/>
  <c r="L51" i="9"/>
  <c r="F41" i="26" s="1"/>
  <c r="K51" i="9"/>
  <c r="E41" i="26" s="1"/>
  <c r="J51" i="9"/>
  <c r="Y50" i="9"/>
  <c r="K23" i="37" s="1"/>
  <c r="X50" i="9"/>
  <c r="Z50" i="9" s="1"/>
  <c r="S50" i="9"/>
  <c r="I23" i="37" s="1"/>
  <c r="R50" i="9"/>
  <c r="H23" i="37" s="1"/>
  <c r="Q50" i="9"/>
  <c r="K50" i="9"/>
  <c r="E23" i="37" s="1"/>
  <c r="J50" i="9"/>
  <c r="L50" i="9" s="1"/>
  <c r="Z49" i="9"/>
  <c r="L18" i="28" s="1"/>
  <c r="Y49" i="9"/>
  <c r="K18" i="28" s="1"/>
  <c r="X49" i="9"/>
  <c r="R49" i="9"/>
  <c r="H18" i="28" s="1"/>
  <c r="Q49" i="9"/>
  <c r="S49" i="9" s="1"/>
  <c r="L49" i="9"/>
  <c r="F18" i="28" s="1"/>
  <c r="K49" i="9"/>
  <c r="E18" i="28" s="1"/>
  <c r="J49" i="9"/>
  <c r="Y48" i="9"/>
  <c r="K40" i="43" s="1"/>
  <c r="X48" i="9"/>
  <c r="Z48" i="9" s="1"/>
  <c r="S48" i="9"/>
  <c r="I40" i="43" s="1"/>
  <c r="R48" i="9"/>
  <c r="H40" i="43" s="1"/>
  <c r="Q48" i="9"/>
  <c r="K48" i="9"/>
  <c r="E40" i="43" s="1"/>
  <c r="J48" i="9"/>
  <c r="L48" i="9" s="1"/>
  <c r="Z47" i="9"/>
  <c r="L40" i="27" s="1"/>
  <c r="Y47" i="9"/>
  <c r="K40" i="27" s="1"/>
  <c r="X47" i="9"/>
  <c r="R47" i="9"/>
  <c r="H40" i="27" s="1"/>
  <c r="Q47" i="9"/>
  <c r="S47" i="9" s="1"/>
  <c r="L47" i="9"/>
  <c r="F40" i="27" s="1"/>
  <c r="K47" i="9"/>
  <c r="E40" i="27" s="1"/>
  <c r="J47" i="9"/>
  <c r="Y46" i="9"/>
  <c r="K40" i="24" s="1"/>
  <c r="X46" i="9"/>
  <c r="Z46" i="9" s="1"/>
  <c r="S46" i="9"/>
  <c r="I40" i="24" s="1"/>
  <c r="R46" i="9"/>
  <c r="H40" i="24" s="1"/>
  <c r="Q46" i="9"/>
  <c r="K46" i="9"/>
  <c r="E40" i="24" s="1"/>
  <c r="J46" i="9"/>
  <c r="L46" i="9" s="1"/>
  <c r="Z45" i="9"/>
  <c r="L40" i="29" s="1"/>
  <c r="Y45" i="9"/>
  <c r="K40" i="29" s="1"/>
  <c r="X45" i="9"/>
  <c r="R45" i="9"/>
  <c r="H40" i="29" s="1"/>
  <c r="Q45" i="9"/>
  <c r="S45" i="9" s="1"/>
  <c r="L45" i="9"/>
  <c r="F40" i="29" s="1"/>
  <c r="K45" i="9"/>
  <c r="E40" i="29" s="1"/>
  <c r="J45" i="9"/>
  <c r="Y44" i="9"/>
  <c r="K40" i="39" s="1"/>
  <c r="X44" i="9"/>
  <c r="Z44" i="9" s="1"/>
  <c r="S44" i="9"/>
  <c r="I40" i="39" s="1"/>
  <c r="R44" i="9"/>
  <c r="H40" i="39" s="1"/>
  <c r="Q44" i="9"/>
  <c r="K44" i="9"/>
  <c r="E40" i="39" s="1"/>
  <c r="J44" i="9"/>
  <c r="L44" i="9" s="1"/>
  <c r="Z43" i="9"/>
  <c r="L40" i="38" s="1"/>
  <c r="Y43" i="9"/>
  <c r="K40" i="38" s="1"/>
  <c r="X43" i="9"/>
  <c r="R43" i="9"/>
  <c r="H40" i="38" s="1"/>
  <c r="Q43" i="9"/>
  <c r="S43" i="9" s="1"/>
  <c r="L43" i="9"/>
  <c r="F40" i="38" s="1"/>
  <c r="K43" i="9"/>
  <c r="E40" i="38" s="1"/>
  <c r="J43" i="9"/>
  <c r="Y42" i="9"/>
  <c r="X42" i="9"/>
  <c r="Z42" i="9" s="1"/>
  <c r="S42" i="9"/>
  <c r="I40" i="26" s="1"/>
  <c r="R42" i="9"/>
  <c r="H40" i="26" s="1"/>
  <c r="Q42" i="9"/>
  <c r="K42" i="9"/>
  <c r="E40" i="26" s="1"/>
  <c r="J42" i="9"/>
  <c r="L42" i="9" s="1"/>
  <c r="Z41" i="9"/>
  <c r="L22" i="37" s="1"/>
  <c r="Y41" i="9"/>
  <c r="K22" i="37" s="1"/>
  <c r="X41" i="9"/>
  <c r="R41" i="9"/>
  <c r="H22" i="37" s="1"/>
  <c r="Q41" i="9"/>
  <c r="S41" i="9" s="1"/>
  <c r="L41" i="9"/>
  <c r="F22" i="37" s="1"/>
  <c r="K41" i="9"/>
  <c r="E22" i="37" s="1"/>
  <c r="J41" i="9"/>
  <c r="Y40" i="9"/>
  <c r="K17" i="28" s="1"/>
  <c r="X40" i="9"/>
  <c r="Z40" i="9" s="1"/>
  <c r="S40" i="9"/>
  <c r="I17" i="28" s="1"/>
  <c r="R40" i="9"/>
  <c r="H17" i="28" s="1"/>
  <c r="Q40" i="9"/>
  <c r="K40" i="9"/>
  <c r="E17" i="28" s="1"/>
  <c r="J40" i="9"/>
  <c r="L40" i="9" s="1"/>
  <c r="Z39" i="9"/>
  <c r="L39" i="43" s="1"/>
  <c r="Y39" i="9"/>
  <c r="K39" i="43" s="1"/>
  <c r="X39" i="9"/>
  <c r="R39" i="9"/>
  <c r="H39" i="43" s="1"/>
  <c r="Q39" i="9"/>
  <c r="S39" i="9" s="1"/>
  <c r="L39" i="9"/>
  <c r="F39" i="43" s="1"/>
  <c r="K39" i="9"/>
  <c r="E39" i="43" s="1"/>
  <c r="J39" i="9"/>
  <c r="Y38" i="9"/>
  <c r="K39" i="27" s="1"/>
  <c r="X38" i="9"/>
  <c r="Z38" i="9" s="1"/>
  <c r="S38" i="9"/>
  <c r="I39" i="27" s="1"/>
  <c r="R38" i="9"/>
  <c r="H39" i="27" s="1"/>
  <c r="Q38" i="9"/>
  <c r="K38" i="9"/>
  <c r="E39" i="27" s="1"/>
  <c r="J38" i="9"/>
  <c r="L38" i="9" s="1"/>
  <c r="Z37" i="9"/>
  <c r="L39" i="24" s="1"/>
  <c r="Y37" i="9"/>
  <c r="K39" i="24" s="1"/>
  <c r="X37" i="9"/>
  <c r="R37" i="9"/>
  <c r="H39" i="24" s="1"/>
  <c r="Q37" i="9"/>
  <c r="S37" i="9" s="1"/>
  <c r="L37" i="9"/>
  <c r="F39" i="24" s="1"/>
  <c r="K37" i="9"/>
  <c r="E39" i="24" s="1"/>
  <c r="J37" i="9"/>
  <c r="Y36" i="9"/>
  <c r="K39" i="29" s="1"/>
  <c r="X36" i="9"/>
  <c r="Z36" i="9" s="1"/>
  <c r="S36" i="9"/>
  <c r="I39" i="29" s="1"/>
  <c r="R36" i="9"/>
  <c r="H39" i="29" s="1"/>
  <c r="Q36" i="9"/>
  <c r="K36" i="9"/>
  <c r="E39" i="29" s="1"/>
  <c r="J36" i="9"/>
  <c r="L36" i="9" s="1"/>
  <c r="Z35" i="9"/>
  <c r="L39" i="39" s="1"/>
  <c r="Y35" i="9"/>
  <c r="K39" i="39" s="1"/>
  <c r="X35" i="9"/>
  <c r="R35" i="9"/>
  <c r="H39" i="39" s="1"/>
  <c r="Q35" i="9"/>
  <c r="S35" i="9" s="1"/>
  <c r="L35" i="9"/>
  <c r="F39" i="39" s="1"/>
  <c r="K35" i="9"/>
  <c r="E39" i="39" s="1"/>
  <c r="J35" i="9"/>
  <c r="Y34" i="9"/>
  <c r="K39" i="38" s="1"/>
  <c r="X34" i="9"/>
  <c r="Z34" i="9" s="1"/>
  <c r="S34" i="9"/>
  <c r="I39" i="38" s="1"/>
  <c r="R34" i="9"/>
  <c r="H39" i="38" s="1"/>
  <c r="Q34" i="9"/>
  <c r="K34" i="9"/>
  <c r="E39" i="38" s="1"/>
  <c r="J34" i="9"/>
  <c r="L34" i="9" s="1"/>
  <c r="Z33" i="9"/>
  <c r="L39" i="26" s="1"/>
  <c r="Y33" i="9"/>
  <c r="X33" i="9"/>
  <c r="R33" i="9"/>
  <c r="H39" i="26" s="1"/>
  <c r="Q33" i="9"/>
  <c r="S33" i="9" s="1"/>
  <c r="L33" i="9"/>
  <c r="F39" i="26" s="1"/>
  <c r="K33" i="9"/>
  <c r="E39" i="26" s="1"/>
  <c r="J33" i="9"/>
  <c r="Y32" i="9"/>
  <c r="X32" i="9"/>
  <c r="Z32" i="9" s="1"/>
  <c r="S32" i="9"/>
  <c r="I21" i="37" s="1"/>
  <c r="R32" i="9"/>
  <c r="H21" i="37" s="1"/>
  <c r="Q32" i="9"/>
  <c r="K32" i="9"/>
  <c r="E21" i="37" s="1"/>
  <c r="J32" i="9"/>
  <c r="L32" i="9" s="1"/>
  <c r="Z31" i="9"/>
  <c r="L16" i="28" s="1"/>
  <c r="Y31" i="9"/>
  <c r="X31" i="9"/>
  <c r="R31" i="9"/>
  <c r="H16" i="28" s="1"/>
  <c r="Q31" i="9"/>
  <c r="S31" i="9" s="1"/>
  <c r="L31" i="9"/>
  <c r="F16" i="28" s="1"/>
  <c r="K31" i="9"/>
  <c r="E16" i="28" s="1"/>
  <c r="J31" i="9"/>
  <c r="Y30" i="9"/>
  <c r="K38" i="43" s="1"/>
  <c r="X30" i="9"/>
  <c r="Z30" i="9" s="1"/>
  <c r="S30" i="9"/>
  <c r="I38" i="43" s="1"/>
  <c r="R30" i="9"/>
  <c r="H38" i="43" s="1"/>
  <c r="Q30" i="9"/>
  <c r="K30" i="9"/>
  <c r="E38" i="43" s="1"/>
  <c r="J30" i="9"/>
  <c r="L30" i="9" s="1"/>
  <c r="Z29" i="9"/>
  <c r="L38" i="27" s="1"/>
  <c r="Y29" i="9"/>
  <c r="K38" i="27" s="1"/>
  <c r="X29" i="9"/>
  <c r="R29" i="9"/>
  <c r="H38" i="27" s="1"/>
  <c r="Q29" i="9"/>
  <c r="S29" i="9" s="1"/>
  <c r="L29" i="9"/>
  <c r="F38" i="27" s="1"/>
  <c r="K29" i="9"/>
  <c r="E38" i="27" s="1"/>
  <c r="J29" i="9"/>
  <c r="Y28" i="9"/>
  <c r="K38" i="24" s="1"/>
  <c r="X28" i="9"/>
  <c r="Z28" i="9" s="1"/>
  <c r="S28" i="9"/>
  <c r="I38" i="24" s="1"/>
  <c r="R28" i="9"/>
  <c r="H38" i="24" s="1"/>
  <c r="Q28" i="9"/>
  <c r="K28" i="9"/>
  <c r="E38" i="24" s="1"/>
  <c r="J28" i="9"/>
  <c r="L28" i="9" s="1"/>
  <c r="Z27" i="9"/>
  <c r="L38" i="29" s="1"/>
  <c r="Y27" i="9"/>
  <c r="K38" i="29" s="1"/>
  <c r="X27" i="9"/>
  <c r="R27" i="9"/>
  <c r="H38" i="29" s="1"/>
  <c r="Q27" i="9"/>
  <c r="S27" i="9" s="1"/>
  <c r="L27" i="9"/>
  <c r="F38" i="29" s="1"/>
  <c r="K27" i="9"/>
  <c r="E38" i="29" s="1"/>
  <c r="J27" i="9"/>
  <c r="Y26" i="9"/>
  <c r="K38" i="39" s="1"/>
  <c r="X26" i="9"/>
  <c r="Z26" i="9" s="1"/>
  <c r="S26" i="9"/>
  <c r="I38" i="39" s="1"/>
  <c r="R26" i="9"/>
  <c r="H38" i="39" s="1"/>
  <c r="Q26" i="9"/>
  <c r="K26" i="9"/>
  <c r="E38" i="39" s="1"/>
  <c r="J26" i="9"/>
  <c r="L26" i="9" s="1"/>
  <c r="Z25" i="9"/>
  <c r="L38" i="38" s="1"/>
  <c r="Y25" i="9"/>
  <c r="K38" i="38" s="1"/>
  <c r="X25" i="9"/>
  <c r="R25" i="9"/>
  <c r="H38" i="38" s="1"/>
  <c r="Q25" i="9"/>
  <c r="S25" i="9" s="1"/>
  <c r="L25" i="9"/>
  <c r="F38" i="38" s="1"/>
  <c r="K25" i="9"/>
  <c r="E38" i="38" s="1"/>
  <c r="J25" i="9"/>
  <c r="Y24" i="9"/>
  <c r="X24" i="9"/>
  <c r="Z24" i="9" s="1"/>
  <c r="S24" i="9"/>
  <c r="I38" i="26" s="1"/>
  <c r="R24" i="9"/>
  <c r="H38" i="26" s="1"/>
  <c r="Q24" i="9"/>
  <c r="K24" i="9"/>
  <c r="E38" i="26" s="1"/>
  <c r="J24" i="9"/>
  <c r="L24" i="9" s="1"/>
  <c r="Z23" i="9"/>
  <c r="L22" i="42" s="1"/>
  <c r="Y23" i="9"/>
  <c r="K22" i="42" s="1"/>
  <c r="X23" i="9"/>
  <c r="R23" i="9"/>
  <c r="H22" i="42" s="1"/>
  <c r="Q23" i="9"/>
  <c r="S23" i="9" s="1"/>
  <c r="L23" i="9"/>
  <c r="F22" i="42" s="1"/>
  <c r="K23" i="9"/>
  <c r="E22" i="42" s="1"/>
  <c r="J23" i="9"/>
  <c r="Y22" i="9"/>
  <c r="K20" i="36" s="1"/>
  <c r="X22" i="9"/>
  <c r="Z22" i="9" s="1"/>
  <c r="S22" i="9"/>
  <c r="I20" i="36" s="1"/>
  <c r="R22" i="9"/>
  <c r="H20" i="36" s="1"/>
  <c r="Q22" i="9"/>
  <c r="K22" i="9"/>
  <c r="E20" i="36" s="1"/>
  <c r="J22" i="9"/>
  <c r="L22" i="9" s="1"/>
  <c r="Z21" i="9"/>
  <c r="L37" i="43" s="1"/>
  <c r="Y21" i="9"/>
  <c r="K37" i="43" s="1"/>
  <c r="X21" i="9"/>
  <c r="R21" i="9"/>
  <c r="H37" i="43" s="1"/>
  <c r="Q21" i="9"/>
  <c r="S21" i="9" s="1"/>
  <c r="L21" i="9"/>
  <c r="F37" i="43" s="1"/>
  <c r="K21" i="9"/>
  <c r="E37" i="43" s="1"/>
  <c r="J21" i="9"/>
  <c r="Y20" i="9"/>
  <c r="K37" i="27" s="1"/>
  <c r="X20" i="9"/>
  <c r="Z20" i="9" s="1"/>
  <c r="S20" i="9"/>
  <c r="I37" i="27" s="1"/>
  <c r="R20" i="9"/>
  <c r="H37" i="27" s="1"/>
  <c r="Q20" i="9"/>
  <c r="K20" i="9"/>
  <c r="E37" i="27" s="1"/>
  <c r="J20" i="9"/>
  <c r="L20" i="9" s="1"/>
  <c r="Z19" i="9"/>
  <c r="L37" i="24" s="1"/>
  <c r="Y19" i="9"/>
  <c r="K37" i="24" s="1"/>
  <c r="X19" i="9"/>
  <c r="R19" i="9"/>
  <c r="H37" i="24" s="1"/>
  <c r="Q19" i="9"/>
  <c r="S19" i="9" s="1"/>
  <c r="L19" i="9"/>
  <c r="F37" i="24" s="1"/>
  <c r="K19" i="9"/>
  <c r="E37" i="24" s="1"/>
  <c r="J19" i="9"/>
  <c r="Y18" i="9"/>
  <c r="K37" i="29" s="1"/>
  <c r="X18" i="9"/>
  <c r="Z18" i="9" s="1"/>
  <c r="S18" i="9"/>
  <c r="I37" i="29" s="1"/>
  <c r="R18" i="9"/>
  <c r="H37" i="29" s="1"/>
  <c r="Q18" i="9"/>
  <c r="K18" i="9"/>
  <c r="E37" i="29" s="1"/>
  <c r="J18" i="9"/>
  <c r="L18" i="9" s="1"/>
  <c r="Z17" i="9"/>
  <c r="L37" i="39" s="1"/>
  <c r="Y17" i="9"/>
  <c r="K37" i="39" s="1"/>
  <c r="X17" i="9"/>
  <c r="R17" i="9"/>
  <c r="H37" i="39" s="1"/>
  <c r="Q17" i="9"/>
  <c r="S17" i="9" s="1"/>
  <c r="L17" i="9"/>
  <c r="F37" i="39" s="1"/>
  <c r="K17" i="9"/>
  <c r="E37" i="39" s="1"/>
  <c r="J17" i="9"/>
  <c r="Y16" i="9"/>
  <c r="K37" i="38" s="1"/>
  <c r="X16" i="9"/>
  <c r="Z16" i="9" s="1"/>
  <c r="S16" i="9"/>
  <c r="I37" i="38" s="1"/>
  <c r="R16" i="9"/>
  <c r="H37" i="38" s="1"/>
  <c r="Q16" i="9"/>
  <c r="K16" i="9"/>
  <c r="E37" i="38" s="1"/>
  <c r="J16" i="9"/>
  <c r="L16" i="9" s="1"/>
  <c r="Z15" i="9"/>
  <c r="L37" i="26" s="1"/>
  <c r="Y15" i="9"/>
  <c r="X15" i="9"/>
  <c r="R15" i="9"/>
  <c r="H37" i="26" s="1"/>
  <c r="Q15" i="9"/>
  <c r="S15" i="9" s="1"/>
  <c r="L15" i="9"/>
  <c r="F37" i="26" s="1"/>
  <c r="K15" i="9"/>
  <c r="E37" i="26" s="1"/>
  <c r="J15" i="9"/>
  <c r="Y14" i="9"/>
  <c r="X14" i="9"/>
  <c r="Z14" i="9" s="1"/>
  <c r="S14" i="9"/>
  <c r="I21" i="42" s="1"/>
  <c r="R14" i="9"/>
  <c r="H21" i="42" s="1"/>
  <c r="Q14" i="9"/>
  <c r="K14" i="9"/>
  <c r="E21" i="42" s="1"/>
  <c r="J14" i="9"/>
  <c r="L14" i="9" s="1"/>
  <c r="Z13" i="9"/>
  <c r="L19" i="36" s="1"/>
  <c r="Y13" i="9"/>
  <c r="X13" i="9"/>
  <c r="R13" i="9"/>
  <c r="H19" i="36" s="1"/>
  <c r="Q13" i="9"/>
  <c r="S13" i="9" s="1"/>
  <c r="L13" i="9"/>
  <c r="F19" i="36" s="1"/>
  <c r="K13" i="9"/>
  <c r="E19" i="36" s="1"/>
  <c r="J13" i="9"/>
  <c r="Y12" i="9"/>
  <c r="X12" i="9"/>
  <c r="Z12" i="9" s="1"/>
  <c r="S12" i="9"/>
  <c r="I36" i="43" s="1"/>
  <c r="R12" i="9"/>
  <c r="H36" i="43" s="1"/>
  <c r="Q12" i="9"/>
  <c r="K12" i="9"/>
  <c r="E36" i="43" s="1"/>
  <c r="J12" i="9"/>
  <c r="L12" i="9" s="1"/>
  <c r="Z11" i="9"/>
  <c r="L36" i="27" s="1"/>
  <c r="Y11" i="9"/>
  <c r="X11" i="9"/>
  <c r="R11" i="9"/>
  <c r="H36" i="27" s="1"/>
  <c r="Q11" i="9"/>
  <c r="S11" i="9" s="1"/>
  <c r="L11" i="9"/>
  <c r="F36" i="27" s="1"/>
  <c r="K11" i="9"/>
  <c r="E36" i="27" s="1"/>
  <c r="J11" i="9"/>
  <c r="Y10" i="9"/>
  <c r="X10" i="9"/>
  <c r="Z10" i="9" s="1"/>
  <c r="S10" i="9"/>
  <c r="I36" i="24" s="1"/>
  <c r="R10" i="9"/>
  <c r="H36" i="24" s="1"/>
  <c r="Q10" i="9"/>
  <c r="K10" i="9"/>
  <c r="E36" i="24" s="1"/>
  <c r="J10" i="9"/>
  <c r="L10" i="9" s="1"/>
  <c r="Z9" i="9"/>
  <c r="L36" i="29" s="1"/>
  <c r="Y9" i="9"/>
  <c r="X9" i="9"/>
  <c r="R9" i="9"/>
  <c r="H36" i="29" s="1"/>
  <c r="Q9" i="9"/>
  <c r="S9" i="9" s="1"/>
  <c r="L9" i="9"/>
  <c r="F36" i="29" s="1"/>
  <c r="K9" i="9"/>
  <c r="E36" i="29" s="1"/>
  <c r="J9" i="9"/>
  <c r="Y8" i="9"/>
  <c r="X8" i="9"/>
  <c r="Z8" i="9" s="1"/>
  <c r="S8" i="9"/>
  <c r="I36" i="39" s="1"/>
  <c r="R8" i="9"/>
  <c r="H36" i="39" s="1"/>
  <c r="Q8" i="9"/>
  <c r="K8" i="9"/>
  <c r="E36" i="39" s="1"/>
  <c r="J8" i="9"/>
  <c r="L8" i="9" s="1"/>
  <c r="Z7" i="9"/>
  <c r="L36" i="38" s="1"/>
  <c r="Y7" i="9"/>
  <c r="X7" i="9"/>
  <c r="R7" i="9"/>
  <c r="H36" i="38" s="1"/>
  <c r="Q7" i="9"/>
  <c r="S7" i="9" s="1"/>
  <c r="L7" i="9"/>
  <c r="F36" i="38" s="1"/>
  <c r="K7" i="9"/>
  <c r="E36" i="38" s="1"/>
  <c r="J7" i="9"/>
  <c r="Y6" i="9"/>
  <c r="X6" i="9"/>
  <c r="Z6" i="9" s="1"/>
  <c r="S6" i="9"/>
  <c r="I36" i="26" s="1"/>
  <c r="R6" i="9"/>
  <c r="H36" i="26" s="1"/>
  <c r="Q6" i="9"/>
  <c r="K6" i="9"/>
  <c r="E36" i="26" s="1"/>
  <c r="J6" i="9"/>
  <c r="L6" i="9" s="1"/>
  <c r="Z275" i="8"/>
  <c r="L20" i="41" s="1"/>
  <c r="Y275" i="8"/>
  <c r="K20" i="41" s="1"/>
  <c r="X275" i="8"/>
  <c r="R275" i="8"/>
  <c r="H20" i="41" s="1"/>
  <c r="Q275" i="8"/>
  <c r="S275" i="8" s="1"/>
  <c r="L275" i="8"/>
  <c r="F20" i="41" s="1"/>
  <c r="K275" i="8"/>
  <c r="E20" i="41" s="1"/>
  <c r="J275" i="8"/>
  <c r="Y274" i="8"/>
  <c r="K17" i="32" s="1"/>
  <c r="X274" i="8"/>
  <c r="Z274" i="8" s="1"/>
  <c r="S274" i="8"/>
  <c r="I17" i="32" s="1"/>
  <c r="R274" i="8"/>
  <c r="H17" i="32" s="1"/>
  <c r="Q274" i="8"/>
  <c r="K274" i="8"/>
  <c r="E17" i="32" s="1"/>
  <c r="J274" i="8"/>
  <c r="L274" i="8" s="1"/>
  <c r="Z273" i="8"/>
  <c r="L35" i="31" s="1"/>
  <c r="Y273" i="8"/>
  <c r="K35" i="31" s="1"/>
  <c r="X273" i="8"/>
  <c r="R273" i="8"/>
  <c r="H35" i="31" s="1"/>
  <c r="Q273" i="8"/>
  <c r="S273" i="8" s="1"/>
  <c r="L273" i="8"/>
  <c r="F35" i="31" s="1"/>
  <c r="K273" i="8"/>
  <c r="E35" i="31" s="1"/>
  <c r="J273" i="8"/>
  <c r="Y272" i="8"/>
  <c r="K35" i="40" s="1"/>
  <c r="X272" i="8"/>
  <c r="Z272" i="8" s="1"/>
  <c r="S272" i="8"/>
  <c r="I35" i="40" s="1"/>
  <c r="R272" i="8"/>
  <c r="H35" i="40" s="1"/>
  <c r="Q272" i="8"/>
  <c r="K272" i="8"/>
  <c r="E35" i="40" s="1"/>
  <c r="J272" i="8"/>
  <c r="L272" i="8" s="1"/>
  <c r="Z271" i="8"/>
  <c r="L35" i="30" s="1"/>
  <c r="Y271" i="8"/>
  <c r="K35" i="30" s="1"/>
  <c r="X271" i="8"/>
  <c r="R271" i="8"/>
  <c r="H35" i="30" s="1"/>
  <c r="Q271" i="8"/>
  <c r="S271" i="8" s="1"/>
  <c r="L271" i="8"/>
  <c r="F35" i="30" s="1"/>
  <c r="K271" i="8"/>
  <c r="E35" i="30" s="1"/>
  <c r="J271" i="8"/>
  <c r="Y270" i="8"/>
  <c r="K35" i="25" s="1"/>
  <c r="X270" i="8"/>
  <c r="Z270" i="8" s="1"/>
  <c r="S270" i="8"/>
  <c r="I35" i="25" s="1"/>
  <c r="R270" i="8"/>
  <c r="H35" i="25" s="1"/>
  <c r="Q270" i="8"/>
  <c r="K270" i="8"/>
  <c r="E35" i="25" s="1"/>
  <c r="J270" i="8"/>
  <c r="L270" i="8" s="1"/>
  <c r="Z269" i="8"/>
  <c r="L35" i="33" s="1"/>
  <c r="Y269" i="8"/>
  <c r="K35" i="33" s="1"/>
  <c r="X269" i="8"/>
  <c r="R269" i="8"/>
  <c r="H35" i="33" s="1"/>
  <c r="Q269" i="8"/>
  <c r="S269" i="8" s="1"/>
  <c r="L269" i="8"/>
  <c r="F35" i="33" s="1"/>
  <c r="K269" i="8"/>
  <c r="E35" i="33" s="1"/>
  <c r="J269" i="8"/>
  <c r="Y268" i="8"/>
  <c r="K35" i="21" s="1"/>
  <c r="X268" i="8"/>
  <c r="Z268" i="8" s="1"/>
  <c r="S268" i="8"/>
  <c r="I35" i="21" s="1"/>
  <c r="R268" i="8"/>
  <c r="H35" i="21" s="1"/>
  <c r="Q268" i="8"/>
  <c r="K268" i="8"/>
  <c r="E35" i="21" s="1"/>
  <c r="J268" i="8"/>
  <c r="L268" i="8" s="1"/>
  <c r="Z267" i="8"/>
  <c r="L35" i="34" s="1"/>
  <c r="Y267" i="8"/>
  <c r="X267" i="8"/>
  <c r="R267" i="8"/>
  <c r="H35" i="34" s="1"/>
  <c r="Q267" i="8"/>
  <c r="S267" i="8" s="1"/>
  <c r="L267" i="8"/>
  <c r="F35" i="34" s="1"/>
  <c r="K267" i="8"/>
  <c r="E35" i="34" s="1"/>
  <c r="J267" i="8"/>
  <c r="Y266" i="8"/>
  <c r="K20" i="22" s="1"/>
  <c r="X266" i="8"/>
  <c r="Z266" i="8" s="1"/>
  <c r="S266" i="8"/>
  <c r="I20" i="22" s="1"/>
  <c r="R266" i="8"/>
  <c r="H20" i="22" s="1"/>
  <c r="Q266" i="8"/>
  <c r="K266" i="8"/>
  <c r="E20" i="22" s="1"/>
  <c r="J266" i="8"/>
  <c r="L266" i="8" s="1"/>
  <c r="Z265" i="8"/>
  <c r="L18" i="23" s="1"/>
  <c r="Y265" i="8"/>
  <c r="K18" i="23" s="1"/>
  <c r="X265" i="8"/>
  <c r="R265" i="8"/>
  <c r="H18" i="23" s="1"/>
  <c r="Q265" i="8"/>
  <c r="S265" i="8" s="1"/>
  <c r="L265" i="8"/>
  <c r="F18" i="23" s="1"/>
  <c r="K265" i="8"/>
  <c r="E18" i="23" s="1"/>
  <c r="J265" i="8"/>
  <c r="Y264" i="8"/>
  <c r="K34" i="31" s="1"/>
  <c r="X264" i="8"/>
  <c r="Z264" i="8" s="1"/>
  <c r="S264" i="8"/>
  <c r="I34" i="31" s="1"/>
  <c r="R264" i="8"/>
  <c r="H34" i="31" s="1"/>
  <c r="Q264" i="8"/>
  <c r="K264" i="8"/>
  <c r="E34" i="31" s="1"/>
  <c r="J264" i="8"/>
  <c r="L264" i="8" s="1"/>
  <c r="Z263" i="8"/>
  <c r="L34" i="40" s="1"/>
  <c r="Y263" i="8"/>
  <c r="K34" i="40" s="1"/>
  <c r="X263" i="8"/>
  <c r="R263" i="8"/>
  <c r="H34" i="40" s="1"/>
  <c r="Q263" i="8"/>
  <c r="S263" i="8" s="1"/>
  <c r="L263" i="8"/>
  <c r="F34" i="40" s="1"/>
  <c r="K263" i="8"/>
  <c r="E34" i="40" s="1"/>
  <c r="J263" i="8"/>
  <c r="Y262" i="8"/>
  <c r="K34" i="30" s="1"/>
  <c r="X262" i="8"/>
  <c r="Z262" i="8" s="1"/>
  <c r="S262" i="8"/>
  <c r="I34" i="30" s="1"/>
  <c r="R262" i="8"/>
  <c r="H34" i="30" s="1"/>
  <c r="Q262" i="8"/>
  <c r="K262" i="8"/>
  <c r="E34" i="30" s="1"/>
  <c r="J262" i="8"/>
  <c r="L262" i="8" s="1"/>
  <c r="Z261" i="8"/>
  <c r="L34" i="25" s="1"/>
  <c r="Y261" i="8"/>
  <c r="K34" i="25" s="1"/>
  <c r="X261" i="8"/>
  <c r="R261" i="8"/>
  <c r="H34" i="25" s="1"/>
  <c r="Q261" i="8"/>
  <c r="S261" i="8" s="1"/>
  <c r="L261" i="8"/>
  <c r="F34" i="25" s="1"/>
  <c r="K261" i="8"/>
  <c r="E34" i="25" s="1"/>
  <c r="J261" i="8"/>
  <c r="Y260" i="8"/>
  <c r="K34" i="33" s="1"/>
  <c r="X260" i="8"/>
  <c r="Z260" i="8" s="1"/>
  <c r="S260" i="8"/>
  <c r="I34" i="33" s="1"/>
  <c r="R260" i="8"/>
  <c r="H34" i="33" s="1"/>
  <c r="Q260" i="8"/>
  <c r="K260" i="8"/>
  <c r="E34" i="33" s="1"/>
  <c r="J260" i="8"/>
  <c r="L260" i="8" s="1"/>
  <c r="Z259" i="8"/>
  <c r="L34" i="21" s="1"/>
  <c r="Y259" i="8"/>
  <c r="K34" i="21" s="1"/>
  <c r="X259" i="8"/>
  <c r="R259" i="8"/>
  <c r="H34" i="21" s="1"/>
  <c r="Q259" i="8"/>
  <c r="S259" i="8" s="1"/>
  <c r="L259" i="8"/>
  <c r="F34" i="21" s="1"/>
  <c r="K259" i="8"/>
  <c r="E34" i="21" s="1"/>
  <c r="J259" i="8"/>
  <c r="Y258" i="8"/>
  <c r="X258" i="8"/>
  <c r="Z258" i="8" s="1"/>
  <c r="S258" i="8"/>
  <c r="I34" i="34" s="1"/>
  <c r="R258" i="8"/>
  <c r="H34" i="34" s="1"/>
  <c r="Q258" i="8"/>
  <c r="K258" i="8"/>
  <c r="E34" i="34" s="1"/>
  <c r="J258" i="8"/>
  <c r="L258" i="8" s="1"/>
  <c r="Z257" i="8"/>
  <c r="L19" i="41" s="1"/>
  <c r="Y257" i="8"/>
  <c r="K19" i="41" s="1"/>
  <c r="X257" i="8"/>
  <c r="R257" i="8"/>
  <c r="H19" i="41" s="1"/>
  <c r="Q257" i="8"/>
  <c r="S257" i="8" s="1"/>
  <c r="L257" i="8"/>
  <c r="F19" i="41" s="1"/>
  <c r="K257" i="8"/>
  <c r="E19" i="41" s="1"/>
  <c r="J257" i="8"/>
  <c r="Y256" i="8"/>
  <c r="K10" i="35" s="1"/>
  <c r="X256" i="8"/>
  <c r="Z256" i="8" s="1"/>
  <c r="S256" i="8"/>
  <c r="I10" i="35" s="1"/>
  <c r="R256" i="8"/>
  <c r="H10" i="35" s="1"/>
  <c r="Q256" i="8"/>
  <c r="K256" i="8"/>
  <c r="E10" i="35" s="1"/>
  <c r="J256" i="8"/>
  <c r="L256" i="8" s="1"/>
  <c r="Z255" i="8"/>
  <c r="L33" i="31" s="1"/>
  <c r="Y255" i="8"/>
  <c r="K33" i="31" s="1"/>
  <c r="X255" i="8"/>
  <c r="R255" i="8"/>
  <c r="H33" i="31" s="1"/>
  <c r="Q255" i="8"/>
  <c r="S255" i="8" s="1"/>
  <c r="L255" i="8"/>
  <c r="F33" i="31" s="1"/>
  <c r="K255" i="8"/>
  <c r="E33" i="31" s="1"/>
  <c r="J255" i="8"/>
  <c r="Y254" i="8"/>
  <c r="K33" i="40" s="1"/>
  <c r="X254" i="8"/>
  <c r="Z254" i="8" s="1"/>
  <c r="S254" i="8"/>
  <c r="I33" i="40" s="1"/>
  <c r="R254" i="8"/>
  <c r="H33" i="40" s="1"/>
  <c r="Q254" i="8"/>
  <c r="K254" i="8"/>
  <c r="E33" i="40" s="1"/>
  <c r="J254" i="8"/>
  <c r="L254" i="8" s="1"/>
  <c r="Z253" i="8"/>
  <c r="L33" i="30" s="1"/>
  <c r="Y253" i="8"/>
  <c r="K33" i="30" s="1"/>
  <c r="X253" i="8"/>
  <c r="R253" i="8"/>
  <c r="H33" i="30" s="1"/>
  <c r="Q253" i="8"/>
  <c r="S253" i="8" s="1"/>
  <c r="L253" i="8"/>
  <c r="F33" i="30" s="1"/>
  <c r="K253" i="8"/>
  <c r="E33" i="30" s="1"/>
  <c r="J253" i="8"/>
  <c r="Y252" i="8"/>
  <c r="K33" i="25" s="1"/>
  <c r="X252" i="8"/>
  <c r="Z252" i="8" s="1"/>
  <c r="S252" i="8"/>
  <c r="I33" i="25" s="1"/>
  <c r="R252" i="8"/>
  <c r="H33" i="25" s="1"/>
  <c r="Q252" i="8"/>
  <c r="K252" i="8"/>
  <c r="E33" i="25" s="1"/>
  <c r="J252" i="8"/>
  <c r="L252" i="8" s="1"/>
  <c r="Z251" i="8"/>
  <c r="L33" i="33" s="1"/>
  <c r="Y251" i="8"/>
  <c r="K33" i="33" s="1"/>
  <c r="X251" i="8"/>
  <c r="R251" i="8"/>
  <c r="H33" i="33" s="1"/>
  <c r="Q251" i="8"/>
  <c r="S251" i="8" s="1"/>
  <c r="L251" i="8"/>
  <c r="F33" i="33" s="1"/>
  <c r="K251" i="8"/>
  <c r="E33" i="33" s="1"/>
  <c r="J251" i="8"/>
  <c r="Y250" i="8"/>
  <c r="K33" i="21" s="1"/>
  <c r="X250" i="8"/>
  <c r="Z250" i="8" s="1"/>
  <c r="S250" i="8"/>
  <c r="I33" i="21" s="1"/>
  <c r="R250" i="8"/>
  <c r="H33" i="21" s="1"/>
  <c r="Q250" i="8"/>
  <c r="K250" i="8"/>
  <c r="E33" i="21" s="1"/>
  <c r="J250" i="8"/>
  <c r="L250" i="8" s="1"/>
  <c r="Z249" i="8"/>
  <c r="L33" i="34" s="1"/>
  <c r="Y249" i="8"/>
  <c r="X249" i="8"/>
  <c r="R249" i="8"/>
  <c r="H33" i="34" s="1"/>
  <c r="Q249" i="8"/>
  <c r="S249" i="8" s="1"/>
  <c r="L249" i="8"/>
  <c r="F33" i="34" s="1"/>
  <c r="K249" i="8"/>
  <c r="E33" i="34" s="1"/>
  <c r="J249" i="8"/>
  <c r="Y248" i="8"/>
  <c r="K18" i="41" s="1"/>
  <c r="X248" i="8"/>
  <c r="Z248" i="8" s="1"/>
  <c r="S248" i="8"/>
  <c r="I18" i="41" s="1"/>
  <c r="R248" i="8"/>
  <c r="H18" i="41" s="1"/>
  <c r="Q248" i="8"/>
  <c r="K248" i="8"/>
  <c r="E18" i="41" s="1"/>
  <c r="J248" i="8"/>
  <c r="L248" i="8" s="1"/>
  <c r="Z247" i="8"/>
  <c r="L9" i="35" s="1"/>
  <c r="Y247" i="8"/>
  <c r="K9" i="35" s="1"/>
  <c r="X247" i="8"/>
  <c r="R247" i="8"/>
  <c r="H9" i="35" s="1"/>
  <c r="Q247" i="8"/>
  <c r="S247" i="8" s="1"/>
  <c r="L247" i="8"/>
  <c r="F9" i="35" s="1"/>
  <c r="K247" i="8"/>
  <c r="E9" i="35" s="1"/>
  <c r="J247" i="8"/>
  <c r="Y246" i="8"/>
  <c r="K32" i="31" s="1"/>
  <c r="X246" i="8"/>
  <c r="Z246" i="8" s="1"/>
  <c r="S246" i="8"/>
  <c r="I32" i="31" s="1"/>
  <c r="R246" i="8"/>
  <c r="H32" i="31" s="1"/>
  <c r="Q246" i="8"/>
  <c r="K246" i="8"/>
  <c r="E32" i="31" s="1"/>
  <c r="J246" i="8"/>
  <c r="L246" i="8" s="1"/>
  <c r="Z245" i="8"/>
  <c r="L32" i="40" s="1"/>
  <c r="Y245" i="8"/>
  <c r="K32" i="40" s="1"/>
  <c r="X245" i="8"/>
  <c r="R245" i="8"/>
  <c r="H32" i="40" s="1"/>
  <c r="Q245" i="8"/>
  <c r="S245" i="8" s="1"/>
  <c r="L245" i="8"/>
  <c r="F32" i="40" s="1"/>
  <c r="K245" i="8"/>
  <c r="E32" i="40" s="1"/>
  <c r="J245" i="8"/>
  <c r="Y244" i="8"/>
  <c r="K32" i="30" s="1"/>
  <c r="X244" i="8"/>
  <c r="Z244" i="8" s="1"/>
  <c r="S244" i="8"/>
  <c r="I32" i="30" s="1"/>
  <c r="R244" i="8"/>
  <c r="H32" i="30" s="1"/>
  <c r="Q244" i="8"/>
  <c r="K244" i="8"/>
  <c r="E32" i="30" s="1"/>
  <c r="J244" i="8"/>
  <c r="L244" i="8" s="1"/>
  <c r="Z243" i="8"/>
  <c r="L32" i="25" s="1"/>
  <c r="Y243" i="8"/>
  <c r="K32" i="25" s="1"/>
  <c r="X243" i="8"/>
  <c r="R243" i="8"/>
  <c r="H32" i="25" s="1"/>
  <c r="Q243" i="8"/>
  <c r="S243" i="8" s="1"/>
  <c r="L243" i="8"/>
  <c r="F32" i="25" s="1"/>
  <c r="K243" i="8"/>
  <c r="E32" i="25" s="1"/>
  <c r="J243" i="8"/>
  <c r="Y242" i="8"/>
  <c r="K32" i="33" s="1"/>
  <c r="X242" i="8"/>
  <c r="Z242" i="8" s="1"/>
  <c r="S242" i="8"/>
  <c r="I32" i="33" s="1"/>
  <c r="R242" i="8"/>
  <c r="H32" i="33" s="1"/>
  <c r="Q242" i="8"/>
  <c r="K242" i="8"/>
  <c r="E32" i="33" s="1"/>
  <c r="J242" i="8"/>
  <c r="L242" i="8" s="1"/>
  <c r="Z241" i="8"/>
  <c r="L32" i="21" s="1"/>
  <c r="Y241" i="8"/>
  <c r="K32" i="21" s="1"/>
  <c r="X241" i="8"/>
  <c r="R241" i="8"/>
  <c r="H32" i="21" s="1"/>
  <c r="Q241" i="8"/>
  <c r="S241" i="8" s="1"/>
  <c r="L241" i="8"/>
  <c r="F32" i="21" s="1"/>
  <c r="K241" i="8"/>
  <c r="E32" i="21" s="1"/>
  <c r="J241" i="8"/>
  <c r="Y240" i="8"/>
  <c r="X240" i="8"/>
  <c r="Z240" i="8" s="1"/>
  <c r="S240" i="8"/>
  <c r="I32" i="34" s="1"/>
  <c r="R240" i="8"/>
  <c r="H32" i="34" s="1"/>
  <c r="Q240" i="8"/>
  <c r="K240" i="8"/>
  <c r="E32" i="34" s="1"/>
  <c r="J240" i="8"/>
  <c r="L240" i="8" s="1"/>
  <c r="Z239" i="8"/>
  <c r="L19" i="22" s="1"/>
  <c r="Y239" i="8"/>
  <c r="K19" i="22" s="1"/>
  <c r="X239" i="8"/>
  <c r="R239" i="8"/>
  <c r="H19" i="22" s="1"/>
  <c r="Q239" i="8"/>
  <c r="S239" i="8" s="1"/>
  <c r="L239" i="8"/>
  <c r="F19" i="22" s="1"/>
  <c r="K239" i="8"/>
  <c r="E19" i="22" s="1"/>
  <c r="J239" i="8"/>
  <c r="Y238" i="8"/>
  <c r="K8" i="35" s="1"/>
  <c r="X238" i="8"/>
  <c r="Z238" i="8" s="1"/>
  <c r="S238" i="8"/>
  <c r="I8" i="35" s="1"/>
  <c r="R238" i="8"/>
  <c r="H8" i="35" s="1"/>
  <c r="Q238" i="8"/>
  <c r="K238" i="8"/>
  <c r="E8" i="35" s="1"/>
  <c r="J238" i="8"/>
  <c r="L238" i="8" s="1"/>
  <c r="Z237" i="8"/>
  <c r="L31" i="31" s="1"/>
  <c r="Y237" i="8"/>
  <c r="K31" i="31" s="1"/>
  <c r="X237" i="8"/>
  <c r="R237" i="8"/>
  <c r="H31" i="31" s="1"/>
  <c r="Q237" i="8"/>
  <c r="S237" i="8" s="1"/>
  <c r="L237" i="8"/>
  <c r="F31" i="31" s="1"/>
  <c r="K237" i="8"/>
  <c r="E31" i="31" s="1"/>
  <c r="J237" i="8"/>
  <c r="Y236" i="8"/>
  <c r="K31" i="40" s="1"/>
  <c r="X236" i="8"/>
  <c r="Z236" i="8" s="1"/>
  <c r="S236" i="8"/>
  <c r="I31" i="40" s="1"/>
  <c r="R236" i="8"/>
  <c r="H31" i="40" s="1"/>
  <c r="Q236" i="8"/>
  <c r="K236" i="8"/>
  <c r="E31" i="40" s="1"/>
  <c r="J236" i="8"/>
  <c r="L236" i="8" s="1"/>
  <c r="Z235" i="8"/>
  <c r="L31" i="30" s="1"/>
  <c r="Y235" i="8"/>
  <c r="K31" i="30" s="1"/>
  <c r="X235" i="8"/>
  <c r="R235" i="8"/>
  <c r="H31" i="30" s="1"/>
  <c r="Q235" i="8"/>
  <c r="S235" i="8" s="1"/>
  <c r="L235" i="8"/>
  <c r="F31" i="30" s="1"/>
  <c r="K235" i="8"/>
  <c r="E31" i="30" s="1"/>
  <c r="J235" i="8"/>
  <c r="Y234" i="8"/>
  <c r="K31" i="25" s="1"/>
  <c r="X234" i="8"/>
  <c r="Z234" i="8" s="1"/>
  <c r="S234" i="8"/>
  <c r="I31" i="25" s="1"/>
  <c r="R234" i="8"/>
  <c r="H31" i="25" s="1"/>
  <c r="Q234" i="8"/>
  <c r="K234" i="8"/>
  <c r="E31" i="25" s="1"/>
  <c r="J234" i="8"/>
  <c r="L234" i="8" s="1"/>
  <c r="Z233" i="8"/>
  <c r="L31" i="33" s="1"/>
  <c r="Y233" i="8"/>
  <c r="K31" i="33" s="1"/>
  <c r="X233" i="8"/>
  <c r="R233" i="8"/>
  <c r="H31" i="33" s="1"/>
  <c r="Q233" i="8"/>
  <c r="S233" i="8" s="1"/>
  <c r="L233" i="8"/>
  <c r="F31" i="33" s="1"/>
  <c r="K233" i="8"/>
  <c r="E31" i="33" s="1"/>
  <c r="J233" i="8"/>
  <c r="Y232" i="8"/>
  <c r="K31" i="21" s="1"/>
  <c r="X232" i="8"/>
  <c r="Z232" i="8" s="1"/>
  <c r="S232" i="8"/>
  <c r="I31" i="21" s="1"/>
  <c r="R232" i="8"/>
  <c r="H31" i="21" s="1"/>
  <c r="Q232" i="8"/>
  <c r="K232" i="8"/>
  <c r="E31" i="21" s="1"/>
  <c r="J232" i="8"/>
  <c r="L232" i="8" s="1"/>
  <c r="Z231" i="8"/>
  <c r="L31" i="34" s="1"/>
  <c r="Y231" i="8"/>
  <c r="X231" i="8"/>
  <c r="R231" i="8"/>
  <c r="H31" i="34" s="1"/>
  <c r="Q231" i="8"/>
  <c r="S231" i="8" s="1"/>
  <c r="L231" i="8"/>
  <c r="F31" i="34" s="1"/>
  <c r="K231" i="8"/>
  <c r="E31" i="34" s="1"/>
  <c r="J231" i="8"/>
  <c r="Y230" i="8"/>
  <c r="K17" i="41" s="1"/>
  <c r="X230" i="8"/>
  <c r="Z230" i="8" s="1"/>
  <c r="S230" i="8"/>
  <c r="I17" i="41" s="1"/>
  <c r="R230" i="8"/>
  <c r="H17" i="41" s="1"/>
  <c r="Q230" i="8"/>
  <c r="K230" i="8"/>
  <c r="E17" i="41" s="1"/>
  <c r="J230" i="8"/>
  <c r="L230" i="8" s="1"/>
  <c r="Z229" i="8"/>
  <c r="L16" i="32" s="1"/>
  <c r="Y229" i="8"/>
  <c r="K16" i="32" s="1"/>
  <c r="X229" i="8"/>
  <c r="R229" i="8"/>
  <c r="H16" i="32" s="1"/>
  <c r="Q229" i="8"/>
  <c r="S229" i="8" s="1"/>
  <c r="L229" i="8"/>
  <c r="F16" i="32" s="1"/>
  <c r="K229" i="8"/>
  <c r="E16" i="32" s="1"/>
  <c r="J229" i="8"/>
  <c r="Y228" i="8"/>
  <c r="K30" i="31" s="1"/>
  <c r="X228" i="8"/>
  <c r="Z228" i="8" s="1"/>
  <c r="S228" i="8"/>
  <c r="I30" i="31" s="1"/>
  <c r="R228" i="8"/>
  <c r="H30" i="31" s="1"/>
  <c r="Q228" i="8"/>
  <c r="K228" i="8"/>
  <c r="E30" i="31" s="1"/>
  <c r="J228" i="8"/>
  <c r="L228" i="8" s="1"/>
  <c r="Z227" i="8"/>
  <c r="L30" i="40" s="1"/>
  <c r="Y227" i="8"/>
  <c r="K30" i="40" s="1"/>
  <c r="X227" i="8"/>
  <c r="R227" i="8"/>
  <c r="H30" i="40" s="1"/>
  <c r="Q227" i="8"/>
  <c r="S227" i="8" s="1"/>
  <c r="L227" i="8"/>
  <c r="F30" i="40" s="1"/>
  <c r="K227" i="8"/>
  <c r="E30" i="40" s="1"/>
  <c r="J227" i="8"/>
  <c r="Y226" i="8"/>
  <c r="K30" i="30" s="1"/>
  <c r="X226" i="8"/>
  <c r="Z226" i="8" s="1"/>
  <c r="S226" i="8"/>
  <c r="I30" i="30" s="1"/>
  <c r="R226" i="8"/>
  <c r="H30" i="30" s="1"/>
  <c r="Q226" i="8"/>
  <c r="K226" i="8"/>
  <c r="E30" i="30" s="1"/>
  <c r="J226" i="8"/>
  <c r="L226" i="8" s="1"/>
  <c r="Z225" i="8"/>
  <c r="L30" i="25" s="1"/>
  <c r="Y225" i="8"/>
  <c r="K30" i="25" s="1"/>
  <c r="X225" i="8"/>
  <c r="R225" i="8"/>
  <c r="H30" i="25" s="1"/>
  <c r="Q225" i="8"/>
  <c r="S225" i="8" s="1"/>
  <c r="L225" i="8"/>
  <c r="F30" i="25" s="1"/>
  <c r="K225" i="8"/>
  <c r="E30" i="25" s="1"/>
  <c r="J225" i="8"/>
  <c r="Y224" i="8"/>
  <c r="K30" i="33" s="1"/>
  <c r="X224" i="8"/>
  <c r="Z224" i="8" s="1"/>
  <c r="S224" i="8"/>
  <c r="I30" i="33" s="1"/>
  <c r="R224" i="8"/>
  <c r="H30" i="33" s="1"/>
  <c r="Q224" i="8"/>
  <c r="K224" i="8"/>
  <c r="E30" i="33" s="1"/>
  <c r="J224" i="8"/>
  <c r="L224" i="8" s="1"/>
  <c r="Z223" i="8"/>
  <c r="L30" i="21" s="1"/>
  <c r="Y223" i="8"/>
  <c r="K30" i="21" s="1"/>
  <c r="X223" i="8"/>
  <c r="R223" i="8"/>
  <c r="H30" i="21" s="1"/>
  <c r="Q223" i="8"/>
  <c r="S223" i="8" s="1"/>
  <c r="L223" i="8"/>
  <c r="F30" i="21" s="1"/>
  <c r="K223" i="8"/>
  <c r="E30" i="21" s="1"/>
  <c r="J223" i="8"/>
  <c r="Y222" i="8"/>
  <c r="X222" i="8"/>
  <c r="Z222" i="8" s="1"/>
  <c r="S222" i="8"/>
  <c r="I30" i="34" s="1"/>
  <c r="R222" i="8"/>
  <c r="H30" i="34" s="1"/>
  <c r="Q222" i="8"/>
  <c r="K222" i="8"/>
  <c r="E30" i="34" s="1"/>
  <c r="J222" i="8"/>
  <c r="L222" i="8" s="1"/>
  <c r="Z221" i="8"/>
  <c r="L16" i="41" s="1"/>
  <c r="Y221" i="8"/>
  <c r="K16" i="41" s="1"/>
  <c r="X221" i="8"/>
  <c r="R221" i="8"/>
  <c r="H16" i="41" s="1"/>
  <c r="Q221" i="8"/>
  <c r="S221" i="8" s="1"/>
  <c r="L221" i="8"/>
  <c r="F16" i="41" s="1"/>
  <c r="K221" i="8"/>
  <c r="E16" i="41" s="1"/>
  <c r="J221" i="8"/>
  <c r="Y220" i="8"/>
  <c r="K15" i="32" s="1"/>
  <c r="X220" i="8"/>
  <c r="Z220" i="8" s="1"/>
  <c r="S220" i="8"/>
  <c r="I15" i="32" s="1"/>
  <c r="R220" i="8"/>
  <c r="H15" i="32" s="1"/>
  <c r="Q220" i="8"/>
  <c r="K220" i="8"/>
  <c r="E15" i="32" s="1"/>
  <c r="J220" i="8"/>
  <c r="L220" i="8" s="1"/>
  <c r="Z219" i="8"/>
  <c r="L29" i="31" s="1"/>
  <c r="Y219" i="8"/>
  <c r="K29" i="31" s="1"/>
  <c r="X219" i="8"/>
  <c r="R219" i="8"/>
  <c r="H29" i="31" s="1"/>
  <c r="Q219" i="8"/>
  <c r="S219" i="8" s="1"/>
  <c r="L219" i="8"/>
  <c r="F29" i="31" s="1"/>
  <c r="K219" i="8"/>
  <c r="E29" i="31" s="1"/>
  <c r="J219" i="8"/>
  <c r="Y218" i="8"/>
  <c r="K29" i="40" s="1"/>
  <c r="X218" i="8"/>
  <c r="Z218" i="8" s="1"/>
  <c r="S218" i="8"/>
  <c r="I29" i="40" s="1"/>
  <c r="R218" i="8"/>
  <c r="H29" i="40" s="1"/>
  <c r="Q218" i="8"/>
  <c r="K218" i="8"/>
  <c r="E29" i="40" s="1"/>
  <c r="J218" i="8"/>
  <c r="L218" i="8" s="1"/>
  <c r="Z217" i="8"/>
  <c r="L29" i="30" s="1"/>
  <c r="Y217" i="8"/>
  <c r="K29" i="30" s="1"/>
  <c r="X217" i="8"/>
  <c r="R217" i="8"/>
  <c r="H29" i="30" s="1"/>
  <c r="Q217" i="8"/>
  <c r="S217" i="8" s="1"/>
  <c r="L217" i="8"/>
  <c r="F29" i="30" s="1"/>
  <c r="K217" i="8"/>
  <c r="E29" i="30" s="1"/>
  <c r="J217" i="8"/>
  <c r="Y216" i="8"/>
  <c r="K29" i="25" s="1"/>
  <c r="X216" i="8"/>
  <c r="Z216" i="8" s="1"/>
  <c r="S216" i="8"/>
  <c r="I29" i="25" s="1"/>
  <c r="R216" i="8"/>
  <c r="H29" i="25" s="1"/>
  <c r="Q216" i="8"/>
  <c r="K216" i="8"/>
  <c r="E29" i="25" s="1"/>
  <c r="J216" i="8"/>
  <c r="L216" i="8" s="1"/>
  <c r="Z215" i="8"/>
  <c r="L29" i="33" s="1"/>
  <c r="Y215" i="8"/>
  <c r="K29" i="33" s="1"/>
  <c r="X215" i="8"/>
  <c r="R215" i="8"/>
  <c r="H29" i="33" s="1"/>
  <c r="Q215" i="8"/>
  <c r="S215" i="8" s="1"/>
  <c r="L215" i="8"/>
  <c r="F29" i="33" s="1"/>
  <c r="K215" i="8"/>
  <c r="E29" i="33" s="1"/>
  <c r="J215" i="8"/>
  <c r="Y214" i="8"/>
  <c r="K29" i="21" s="1"/>
  <c r="X214" i="8"/>
  <c r="Z214" i="8" s="1"/>
  <c r="S214" i="8"/>
  <c r="I29" i="21" s="1"/>
  <c r="R214" i="8"/>
  <c r="H29" i="21" s="1"/>
  <c r="Q214" i="8"/>
  <c r="K214" i="8"/>
  <c r="E29" i="21" s="1"/>
  <c r="J214" i="8"/>
  <c r="L214" i="8" s="1"/>
  <c r="Z213" i="8"/>
  <c r="L29" i="34" s="1"/>
  <c r="Y213" i="8"/>
  <c r="X213" i="8"/>
  <c r="R213" i="8"/>
  <c r="H29" i="34" s="1"/>
  <c r="Q213" i="8"/>
  <c r="S213" i="8" s="1"/>
  <c r="L213" i="8"/>
  <c r="F29" i="34" s="1"/>
  <c r="K213" i="8"/>
  <c r="E29" i="34" s="1"/>
  <c r="J213" i="8"/>
  <c r="Y212" i="8"/>
  <c r="K15" i="41" s="1"/>
  <c r="X212" i="8"/>
  <c r="Z212" i="8" s="1"/>
  <c r="S212" i="8"/>
  <c r="I15" i="41" s="1"/>
  <c r="R212" i="8"/>
  <c r="H15" i="41" s="1"/>
  <c r="Q212" i="8"/>
  <c r="K212" i="8"/>
  <c r="E15" i="41" s="1"/>
  <c r="J212" i="8"/>
  <c r="L212" i="8" s="1"/>
  <c r="Z211" i="8"/>
  <c r="L17" i="23" s="1"/>
  <c r="Y211" i="8"/>
  <c r="K17" i="23" s="1"/>
  <c r="X211" i="8"/>
  <c r="R211" i="8"/>
  <c r="H17" i="23" s="1"/>
  <c r="Q211" i="8"/>
  <c r="S211" i="8" s="1"/>
  <c r="L211" i="8"/>
  <c r="F17" i="23" s="1"/>
  <c r="K211" i="8"/>
  <c r="E17" i="23" s="1"/>
  <c r="J211" i="8"/>
  <c r="Y210" i="8"/>
  <c r="K28" i="31" s="1"/>
  <c r="X210" i="8"/>
  <c r="Z210" i="8" s="1"/>
  <c r="S210" i="8"/>
  <c r="I28" i="31" s="1"/>
  <c r="R210" i="8"/>
  <c r="H28" i="31" s="1"/>
  <c r="Q210" i="8"/>
  <c r="K210" i="8"/>
  <c r="E28" i="31" s="1"/>
  <c r="J210" i="8"/>
  <c r="L210" i="8" s="1"/>
  <c r="Z209" i="8"/>
  <c r="L28" i="40" s="1"/>
  <c r="Y209" i="8"/>
  <c r="K28" i="40" s="1"/>
  <c r="X209" i="8"/>
  <c r="R209" i="8"/>
  <c r="H28" i="40" s="1"/>
  <c r="Q209" i="8"/>
  <c r="S209" i="8" s="1"/>
  <c r="L209" i="8"/>
  <c r="F28" i="40" s="1"/>
  <c r="K209" i="8"/>
  <c r="E28" i="40" s="1"/>
  <c r="J209" i="8"/>
  <c r="Y208" i="8"/>
  <c r="K28" i="30" s="1"/>
  <c r="X208" i="8"/>
  <c r="Z208" i="8" s="1"/>
  <c r="S208" i="8"/>
  <c r="I28" i="30" s="1"/>
  <c r="R208" i="8"/>
  <c r="H28" i="30" s="1"/>
  <c r="Q208" i="8"/>
  <c r="K208" i="8"/>
  <c r="E28" i="30" s="1"/>
  <c r="J208" i="8"/>
  <c r="L208" i="8" s="1"/>
  <c r="Z207" i="8"/>
  <c r="L28" i="25" s="1"/>
  <c r="Y207" i="8"/>
  <c r="K28" i="25" s="1"/>
  <c r="X207" i="8"/>
  <c r="R207" i="8"/>
  <c r="H28" i="25" s="1"/>
  <c r="Q207" i="8"/>
  <c r="S207" i="8" s="1"/>
  <c r="L207" i="8"/>
  <c r="F28" i="25" s="1"/>
  <c r="K207" i="8"/>
  <c r="E28" i="25" s="1"/>
  <c r="J207" i="8"/>
  <c r="Y206" i="8"/>
  <c r="K28" i="33" s="1"/>
  <c r="X206" i="8"/>
  <c r="Z206" i="8" s="1"/>
  <c r="S206" i="8"/>
  <c r="I28" i="33" s="1"/>
  <c r="R206" i="8"/>
  <c r="H28" i="33" s="1"/>
  <c r="Q206" i="8"/>
  <c r="K206" i="8"/>
  <c r="E28" i="33" s="1"/>
  <c r="J206" i="8"/>
  <c r="L206" i="8" s="1"/>
  <c r="Z205" i="8"/>
  <c r="L28" i="21" s="1"/>
  <c r="Y205" i="8"/>
  <c r="K28" i="21" s="1"/>
  <c r="X205" i="8"/>
  <c r="R205" i="8"/>
  <c r="H28" i="21" s="1"/>
  <c r="Q205" i="8"/>
  <c r="S205" i="8" s="1"/>
  <c r="L205" i="8"/>
  <c r="F28" i="21" s="1"/>
  <c r="K205" i="8"/>
  <c r="E28" i="21" s="1"/>
  <c r="J205" i="8"/>
  <c r="Y204" i="8"/>
  <c r="X204" i="8"/>
  <c r="Z204" i="8" s="1"/>
  <c r="S204" i="8"/>
  <c r="I28" i="34" s="1"/>
  <c r="R204" i="8"/>
  <c r="H28" i="34" s="1"/>
  <c r="Q204" i="8"/>
  <c r="K204" i="8"/>
  <c r="E28" i="34" s="1"/>
  <c r="J204" i="8"/>
  <c r="L204" i="8" s="1"/>
  <c r="Z203" i="8"/>
  <c r="L18" i="22" s="1"/>
  <c r="Y203" i="8"/>
  <c r="K18" i="22" s="1"/>
  <c r="X203" i="8"/>
  <c r="R203" i="8"/>
  <c r="H18" i="22" s="1"/>
  <c r="Q203" i="8"/>
  <c r="S203" i="8" s="1"/>
  <c r="L203" i="8"/>
  <c r="F18" i="22" s="1"/>
  <c r="K203" i="8"/>
  <c r="E18" i="22" s="1"/>
  <c r="J203" i="8"/>
  <c r="Y202" i="8"/>
  <c r="K14" i="32" s="1"/>
  <c r="X202" i="8"/>
  <c r="Z202" i="8" s="1"/>
  <c r="S202" i="8"/>
  <c r="I14" i="32" s="1"/>
  <c r="R202" i="8"/>
  <c r="H14" i="32" s="1"/>
  <c r="Q202" i="8"/>
  <c r="K202" i="8"/>
  <c r="E14" i="32" s="1"/>
  <c r="J202" i="8"/>
  <c r="L202" i="8" s="1"/>
  <c r="Z201" i="8"/>
  <c r="L27" i="31" s="1"/>
  <c r="Y201" i="8"/>
  <c r="K27" i="31" s="1"/>
  <c r="X201" i="8"/>
  <c r="R201" i="8"/>
  <c r="H27" i="31" s="1"/>
  <c r="Q201" i="8"/>
  <c r="S201" i="8" s="1"/>
  <c r="L201" i="8"/>
  <c r="F27" i="31" s="1"/>
  <c r="K201" i="8"/>
  <c r="E27" i="31" s="1"/>
  <c r="J201" i="8"/>
  <c r="Y200" i="8"/>
  <c r="K27" i="40" s="1"/>
  <c r="X200" i="8"/>
  <c r="Z200" i="8" s="1"/>
  <c r="S200" i="8"/>
  <c r="I27" i="40" s="1"/>
  <c r="R200" i="8"/>
  <c r="H27" i="40" s="1"/>
  <c r="Q200" i="8"/>
  <c r="K200" i="8"/>
  <c r="E27" i="40" s="1"/>
  <c r="J200" i="8"/>
  <c r="L200" i="8" s="1"/>
  <c r="Z199" i="8"/>
  <c r="L27" i="30" s="1"/>
  <c r="Y199" i="8"/>
  <c r="K27" i="30" s="1"/>
  <c r="X199" i="8"/>
  <c r="R199" i="8"/>
  <c r="H27" i="30" s="1"/>
  <c r="Q199" i="8"/>
  <c r="S199" i="8" s="1"/>
  <c r="L199" i="8"/>
  <c r="F27" i="30" s="1"/>
  <c r="K199" i="8"/>
  <c r="E27" i="30" s="1"/>
  <c r="J199" i="8"/>
  <c r="Y198" i="8"/>
  <c r="K27" i="25" s="1"/>
  <c r="X198" i="8"/>
  <c r="Z198" i="8" s="1"/>
  <c r="S198" i="8"/>
  <c r="I27" i="25" s="1"/>
  <c r="R198" i="8"/>
  <c r="H27" i="25" s="1"/>
  <c r="Q198" i="8"/>
  <c r="K198" i="8"/>
  <c r="E27" i="25" s="1"/>
  <c r="J198" i="8"/>
  <c r="L198" i="8" s="1"/>
  <c r="Z197" i="8"/>
  <c r="L27" i="33" s="1"/>
  <c r="Y197" i="8"/>
  <c r="K27" i="33" s="1"/>
  <c r="X197" i="8"/>
  <c r="R197" i="8"/>
  <c r="H27" i="33" s="1"/>
  <c r="Q197" i="8"/>
  <c r="S197" i="8" s="1"/>
  <c r="L197" i="8"/>
  <c r="F27" i="33" s="1"/>
  <c r="K197" i="8"/>
  <c r="E27" i="33" s="1"/>
  <c r="J197" i="8"/>
  <c r="Y196" i="8"/>
  <c r="K27" i="21" s="1"/>
  <c r="X196" i="8"/>
  <c r="Z196" i="8" s="1"/>
  <c r="S196" i="8"/>
  <c r="I27" i="21" s="1"/>
  <c r="R196" i="8"/>
  <c r="H27" i="21" s="1"/>
  <c r="Q196" i="8"/>
  <c r="K196" i="8"/>
  <c r="E27" i="21" s="1"/>
  <c r="J196" i="8"/>
  <c r="L196" i="8" s="1"/>
  <c r="Z195" i="8"/>
  <c r="L27" i="34" s="1"/>
  <c r="Y195" i="8"/>
  <c r="X195" i="8"/>
  <c r="R195" i="8"/>
  <c r="H27" i="34" s="1"/>
  <c r="Q195" i="8"/>
  <c r="S195" i="8" s="1"/>
  <c r="L195" i="8"/>
  <c r="F27" i="34" s="1"/>
  <c r="K195" i="8"/>
  <c r="E27" i="34" s="1"/>
  <c r="J195" i="8"/>
  <c r="Y194" i="8"/>
  <c r="K17" i="22" s="1"/>
  <c r="X194" i="8"/>
  <c r="Z194" i="8" s="1"/>
  <c r="S194" i="8"/>
  <c r="I17" i="22" s="1"/>
  <c r="R194" i="8"/>
  <c r="H17" i="22" s="1"/>
  <c r="Q194" i="8"/>
  <c r="K194" i="8"/>
  <c r="E17" i="22" s="1"/>
  <c r="J194" i="8"/>
  <c r="L194" i="8" s="1"/>
  <c r="Z193" i="8"/>
  <c r="L16" i="23" s="1"/>
  <c r="Y193" i="8"/>
  <c r="K16" i="23" s="1"/>
  <c r="X193" i="8"/>
  <c r="R193" i="8"/>
  <c r="H16" i="23" s="1"/>
  <c r="Q193" i="8"/>
  <c r="S193" i="8" s="1"/>
  <c r="L193" i="8"/>
  <c r="F16" i="23" s="1"/>
  <c r="K193" i="8"/>
  <c r="E16" i="23" s="1"/>
  <c r="J193" i="8"/>
  <c r="Y192" i="8"/>
  <c r="K26" i="31" s="1"/>
  <c r="X192" i="8"/>
  <c r="Z192" i="8" s="1"/>
  <c r="S192" i="8"/>
  <c r="I26" i="31" s="1"/>
  <c r="R192" i="8"/>
  <c r="H26" i="31" s="1"/>
  <c r="Q192" i="8"/>
  <c r="K192" i="8"/>
  <c r="E26" i="31" s="1"/>
  <c r="J192" i="8"/>
  <c r="L192" i="8" s="1"/>
  <c r="Z191" i="8"/>
  <c r="L26" i="40" s="1"/>
  <c r="Y191" i="8"/>
  <c r="K26" i="40" s="1"/>
  <c r="X191" i="8"/>
  <c r="R191" i="8"/>
  <c r="H26" i="40" s="1"/>
  <c r="Q191" i="8"/>
  <c r="S191" i="8" s="1"/>
  <c r="L191" i="8"/>
  <c r="F26" i="40" s="1"/>
  <c r="K191" i="8"/>
  <c r="E26" i="40" s="1"/>
  <c r="J191" i="8"/>
  <c r="Y190" i="8"/>
  <c r="K26" i="30" s="1"/>
  <c r="X190" i="8"/>
  <c r="Z190" i="8" s="1"/>
  <c r="S190" i="8"/>
  <c r="I26" i="30" s="1"/>
  <c r="R190" i="8"/>
  <c r="H26" i="30" s="1"/>
  <c r="Q190" i="8"/>
  <c r="K190" i="8"/>
  <c r="E26" i="30" s="1"/>
  <c r="J190" i="8"/>
  <c r="L190" i="8" s="1"/>
  <c r="Z189" i="8"/>
  <c r="L26" i="25" s="1"/>
  <c r="Y189" i="8"/>
  <c r="K26" i="25" s="1"/>
  <c r="X189" i="8"/>
  <c r="R189" i="8"/>
  <c r="H26" i="25" s="1"/>
  <c r="Q189" i="8"/>
  <c r="S189" i="8" s="1"/>
  <c r="L189" i="8"/>
  <c r="F26" i="25" s="1"/>
  <c r="K189" i="8"/>
  <c r="E26" i="25" s="1"/>
  <c r="J189" i="8"/>
  <c r="Y188" i="8"/>
  <c r="K26" i="33" s="1"/>
  <c r="X188" i="8"/>
  <c r="Z188" i="8" s="1"/>
  <c r="S188" i="8"/>
  <c r="I26" i="33" s="1"/>
  <c r="R188" i="8"/>
  <c r="H26" i="33" s="1"/>
  <c r="Q188" i="8"/>
  <c r="K188" i="8"/>
  <c r="E26" i="33" s="1"/>
  <c r="J188" i="8"/>
  <c r="L188" i="8" s="1"/>
  <c r="Z187" i="8"/>
  <c r="L26" i="21" s="1"/>
  <c r="Y187" i="8"/>
  <c r="K26" i="21" s="1"/>
  <c r="X187" i="8"/>
  <c r="R187" i="8"/>
  <c r="H26" i="21" s="1"/>
  <c r="Q187" i="8"/>
  <c r="S187" i="8" s="1"/>
  <c r="L187" i="8"/>
  <c r="F26" i="21" s="1"/>
  <c r="K187" i="8"/>
  <c r="E26" i="21" s="1"/>
  <c r="J187" i="8"/>
  <c r="Y186" i="8"/>
  <c r="X186" i="8"/>
  <c r="Z186" i="8" s="1"/>
  <c r="S186" i="8"/>
  <c r="I26" i="34" s="1"/>
  <c r="R186" i="8"/>
  <c r="H26" i="34" s="1"/>
  <c r="Q186" i="8"/>
  <c r="K186" i="8"/>
  <c r="E26" i="34" s="1"/>
  <c r="J186" i="8"/>
  <c r="L186" i="8" s="1"/>
  <c r="Z185" i="8"/>
  <c r="L16" i="22" s="1"/>
  <c r="Y185" i="8"/>
  <c r="K16" i="22" s="1"/>
  <c r="X185" i="8"/>
  <c r="R185" i="8"/>
  <c r="H16" i="22" s="1"/>
  <c r="Q185" i="8"/>
  <c r="S185" i="8" s="1"/>
  <c r="L185" i="8"/>
  <c r="F16" i="22" s="1"/>
  <c r="K185" i="8"/>
  <c r="E16" i="22" s="1"/>
  <c r="J185" i="8"/>
  <c r="Y184" i="8"/>
  <c r="K15" i="23" s="1"/>
  <c r="X184" i="8"/>
  <c r="Z184" i="8" s="1"/>
  <c r="S184" i="8"/>
  <c r="I15" i="23" s="1"/>
  <c r="R184" i="8"/>
  <c r="H15" i="23" s="1"/>
  <c r="Q184" i="8"/>
  <c r="K184" i="8"/>
  <c r="E15" i="23" s="1"/>
  <c r="J184" i="8"/>
  <c r="L184" i="8" s="1"/>
  <c r="Z183" i="8"/>
  <c r="L25" i="31" s="1"/>
  <c r="Y183" i="8"/>
  <c r="K25" i="31" s="1"/>
  <c r="X183" i="8"/>
  <c r="R183" i="8"/>
  <c r="H25" i="31" s="1"/>
  <c r="Q183" i="8"/>
  <c r="S183" i="8" s="1"/>
  <c r="L183" i="8"/>
  <c r="F25" i="31" s="1"/>
  <c r="K183" i="8"/>
  <c r="E25" i="31" s="1"/>
  <c r="J183" i="8"/>
  <c r="Y182" i="8"/>
  <c r="K25" i="40" s="1"/>
  <c r="X182" i="8"/>
  <c r="Z182" i="8" s="1"/>
  <c r="S182" i="8"/>
  <c r="I25" i="40" s="1"/>
  <c r="R182" i="8"/>
  <c r="H25" i="40" s="1"/>
  <c r="Q182" i="8"/>
  <c r="K182" i="8"/>
  <c r="E25" i="40" s="1"/>
  <c r="J182" i="8"/>
  <c r="L182" i="8" s="1"/>
  <c r="Z181" i="8"/>
  <c r="L25" i="30" s="1"/>
  <c r="Y181" i="8"/>
  <c r="K25" i="30" s="1"/>
  <c r="X181" i="8"/>
  <c r="R181" i="8"/>
  <c r="H25" i="30" s="1"/>
  <c r="Q181" i="8"/>
  <c r="S181" i="8" s="1"/>
  <c r="L181" i="8"/>
  <c r="F25" i="30" s="1"/>
  <c r="K181" i="8"/>
  <c r="E25" i="30" s="1"/>
  <c r="J181" i="8"/>
  <c r="Y180" i="8"/>
  <c r="K25" i="25" s="1"/>
  <c r="X180" i="8"/>
  <c r="Z180" i="8" s="1"/>
  <c r="S180" i="8"/>
  <c r="I25" i="25" s="1"/>
  <c r="R180" i="8"/>
  <c r="H25" i="25" s="1"/>
  <c r="Q180" i="8"/>
  <c r="K180" i="8"/>
  <c r="E25" i="25" s="1"/>
  <c r="J180" i="8"/>
  <c r="L180" i="8" s="1"/>
  <c r="Z179" i="8"/>
  <c r="L25" i="33" s="1"/>
  <c r="Y179" i="8"/>
  <c r="K25" i="33" s="1"/>
  <c r="X179" i="8"/>
  <c r="R179" i="8"/>
  <c r="H25" i="33" s="1"/>
  <c r="Q179" i="8"/>
  <c r="S179" i="8" s="1"/>
  <c r="L179" i="8"/>
  <c r="F25" i="33" s="1"/>
  <c r="K179" i="8"/>
  <c r="E25" i="33" s="1"/>
  <c r="J179" i="8"/>
  <c r="Y178" i="8"/>
  <c r="K25" i="21" s="1"/>
  <c r="X178" i="8"/>
  <c r="Z178" i="8" s="1"/>
  <c r="S178" i="8"/>
  <c r="I25" i="21" s="1"/>
  <c r="R178" i="8"/>
  <c r="H25" i="21" s="1"/>
  <c r="Q178" i="8"/>
  <c r="K178" i="8"/>
  <c r="E25" i="21" s="1"/>
  <c r="J178" i="8"/>
  <c r="L178" i="8" s="1"/>
  <c r="Z177" i="8"/>
  <c r="L25" i="34" s="1"/>
  <c r="Y177" i="8"/>
  <c r="X177" i="8"/>
  <c r="R177" i="8"/>
  <c r="H25" i="34" s="1"/>
  <c r="Q177" i="8"/>
  <c r="S177" i="8" s="1"/>
  <c r="L177" i="8"/>
  <c r="F25" i="34" s="1"/>
  <c r="K177" i="8"/>
  <c r="E25" i="34" s="1"/>
  <c r="J177" i="8"/>
  <c r="Y176" i="8"/>
  <c r="K15" i="22" s="1"/>
  <c r="X176" i="8"/>
  <c r="Z176" i="8" s="1"/>
  <c r="S176" i="8"/>
  <c r="I15" i="22" s="1"/>
  <c r="R176" i="8"/>
  <c r="H15" i="22" s="1"/>
  <c r="Q176" i="8"/>
  <c r="K176" i="8"/>
  <c r="E15" i="22" s="1"/>
  <c r="J176" i="8"/>
  <c r="L176" i="8" s="1"/>
  <c r="Z175" i="8"/>
  <c r="L14" i="23" s="1"/>
  <c r="Y175" i="8"/>
  <c r="K14" i="23" s="1"/>
  <c r="X175" i="8"/>
  <c r="R175" i="8"/>
  <c r="H14" i="23" s="1"/>
  <c r="Q175" i="8"/>
  <c r="S175" i="8" s="1"/>
  <c r="L175" i="8"/>
  <c r="F14" i="23" s="1"/>
  <c r="K175" i="8"/>
  <c r="E14" i="23" s="1"/>
  <c r="J175" i="8"/>
  <c r="Y174" i="8"/>
  <c r="K24" i="31" s="1"/>
  <c r="X174" i="8"/>
  <c r="Z174" i="8" s="1"/>
  <c r="S174" i="8"/>
  <c r="I24" i="31" s="1"/>
  <c r="R174" i="8"/>
  <c r="H24" i="31" s="1"/>
  <c r="Q174" i="8"/>
  <c r="K174" i="8"/>
  <c r="E24" i="31" s="1"/>
  <c r="J174" i="8"/>
  <c r="L174" i="8" s="1"/>
  <c r="Z173" i="8"/>
  <c r="L24" i="40" s="1"/>
  <c r="Y173" i="8"/>
  <c r="K24" i="40" s="1"/>
  <c r="X173" i="8"/>
  <c r="R173" i="8"/>
  <c r="H24" i="40" s="1"/>
  <c r="Q173" i="8"/>
  <c r="S173" i="8" s="1"/>
  <c r="L173" i="8"/>
  <c r="F24" i="40" s="1"/>
  <c r="K173" i="8"/>
  <c r="E24" i="40" s="1"/>
  <c r="J173" i="8"/>
  <c r="Y172" i="8"/>
  <c r="K24" i="30" s="1"/>
  <c r="X172" i="8"/>
  <c r="Z172" i="8" s="1"/>
  <c r="S172" i="8"/>
  <c r="I24" i="30" s="1"/>
  <c r="R172" i="8"/>
  <c r="H24" i="30" s="1"/>
  <c r="Q172" i="8"/>
  <c r="K172" i="8"/>
  <c r="E24" i="30" s="1"/>
  <c r="J172" i="8"/>
  <c r="L172" i="8" s="1"/>
  <c r="Z171" i="8"/>
  <c r="L24" i="25" s="1"/>
  <c r="Y171" i="8"/>
  <c r="K24" i="25" s="1"/>
  <c r="X171" i="8"/>
  <c r="R171" i="8"/>
  <c r="H24" i="25" s="1"/>
  <c r="Q171" i="8"/>
  <c r="S171" i="8" s="1"/>
  <c r="L171" i="8"/>
  <c r="F24" i="25" s="1"/>
  <c r="K171" i="8"/>
  <c r="E24" i="25" s="1"/>
  <c r="J171" i="8"/>
  <c r="Y170" i="8"/>
  <c r="K24" i="33" s="1"/>
  <c r="X170" i="8"/>
  <c r="Z170" i="8" s="1"/>
  <c r="S170" i="8"/>
  <c r="I24" i="33" s="1"/>
  <c r="R170" i="8"/>
  <c r="H24" i="33" s="1"/>
  <c r="Q170" i="8"/>
  <c r="K170" i="8"/>
  <c r="E24" i="33" s="1"/>
  <c r="J170" i="8"/>
  <c r="L170" i="8" s="1"/>
  <c r="Z169" i="8"/>
  <c r="L24" i="21" s="1"/>
  <c r="Y169" i="8"/>
  <c r="K24" i="21" s="1"/>
  <c r="X169" i="8"/>
  <c r="R169" i="8"/>
  <c r="H24" i="21" s="1"/>
  <c r="Q169" i="8"/>
  <c r="S169" i="8" s="1"/>
  <c r="L169" i="8"/>
  <c r="F24" i="21" s="1"/>
  <c r="K169" i="8"/>
  <c r="E24" i="21" s="1"/>
  <c r="J169" i="8"/>
  <c r="Y168" i="8"/>
  <c r="X168" i="8"/>
  <c r="Z168" i="8" s="1"/>
  <c r="S168" i="8"/>
  <c r="I24" i="34" s="1"/>
  <c r="R168" i="8"/>
  <c r="H24" i="34" s="1"/>
  <c r="Q168" i="8"/>
  <c r="K168" i="8"/>
  <c r="E24" i="34" s="1"/>
  <c r="J168" i="8"/>
  <c r="L168" i="8" s="1"/>
  <c r="Z167" i="8"/>
  <c r="L14" i="22" s="1"/>
  <c r="Y167" i="8"/>
  <c r="K14" i="22" s="1"/>
  <c r="X167" i="8"/>
  <c r="R167" i="8"/>
  <c r="H14" i="22" s="1"/>
  <c r="Q167" i="8"/>
  <c r="S167" i="8" s="1"/>
  <c r="L167" i="8"/>
  <c r="F14" i="22" s="1"/>
  <c r="K167" i="8"/>
  <c r="E14" i="22" s="1"/>
  <c r="J167" i="8"/>
  <c r="Y166" i="8"/>
  <c r="K13" i="32" s="1"/>
  <c r="X166" i="8"/>
  <c r="Z166" i="8" s="1"/>
  <c r="S166" i="8"/>
  <c r="I13" i="32" s="1"/>
  <c r="R166" i="8"/>
  <c r="H13" i="32" s="1"/>
  <c r="Q166" i="8"/>
  <c r="K166" i="8"/>
  <c r="E13" i="32" s="1"/>
  <c r="J166" i="8"/>
  <c r="L166" i="8" s="1"/>
  <c r="Z165" i="8"/>
  <c r="L23" i="31" s="1"/>
  <c r="Y165" i="8"/>
  <c r="K23" i="31" s="1"/>
  <c r="X165" i="8"/>
  <c r="R165" i="8"/>
  <c r="H23" i="31" s="1"/>
  <c r="Q165" i="8"/>
  <c r="S165" i="8" s="1"/>
  <c r="L165" i="8"/>
  <c r="F23" i="31" s="1"/>
  <c r="K165" i="8"/>
  <c r="E23" i="31" s="1"/>
  <c r="J165" i="8"/>
  <c r="Y164" i="8"/>
  <c r="K23" i="40" s="1"/>
  <c r="X164" i="8"/>
  <c r="Z164" i="8" s="1"/>
  <c r="S164" i="8"/>
  <c r="I23" i="40" s="1"/>
  <c r="R164" i="8"/>
  <c r="H23" i="40" s="1"/>
  <c r="Q164" i="8"/>
  <c r="K164" i="8"/>
  <c r="E23" i="40" s="1"/>
  <c r="J164" i="8"/>
  <c r="L164" i="8" s="1"/>
  <c r="Z163" i="8"/>
  <c r="L23" i="30" s="1"/>
  <c r="Y163" i="8"/>
  <c r="K23" i="30" s="1"/>
  <c r="X163" i="8"/>
  <c r="R163" i="8"/>
  <c r="H23" i="30" s="1"/>
  <c r="Q163" i="8"/>
  <c r="S163" i="8" s="1"/>
  <c r="L163" i="8"/>
  <c r="F23" i="30" s="1"/>
  <c r="K163" i="8"/>
  <c r="E23" i="30" s="1"/>
  <c r="J163" i="8"/>
  <c r="Y162" i="8"/>
  <c r="K23" i="25" s="1"/>
  <c r="X162" i="8"/>
  <c r="Z162" i="8" s="1"/>
  <c r="S162" i="8"/>
  <c r="I23" i="25" s="1"/>
  <c r="R162" i="8"/>
  <c r="H23" i="25" s="1"/>
  <c r="Q162" i="8"/>
  <c r="K162" i="8"/>
  <c r="E23" i="25" s="1"/>
  <c r="J162" i="8"/>
  <c r="L162" i="8" s="1"/>
  <c r="Z161" i="8"/>
  <c r="L23" i="33" s="1"/>
  <c r="Y161" i="8"/>
  <c r="K23" i="33" s="1"/>
  <c r="X161" i="8"/>
  <c r="R161" i="8"/>
  <c r="H23" i="33" s="1"/>
  <c r="Q161" i="8"/>
  <c r="S161" i="8" s="1"/>
  <c r="L161" i="8"/>
  <c r="F23" i="33" s="1"/>
  <c r="K161" i="8"/>
  <c r="E23" i="33" s="1"/>
  <c r="J161" i="8"/>
  <c r="Y160" i="8"/>
  <c r="K23" i="21" s="1"/>
  <c r="X160" i="8"/>
  <c r="Z160" i="8" s="1"/>
  <c r="S160" i="8"/>
  <c r="I23" i="21" s="1"/>
  <c r="R160" i="8"/>
  <c r="H23" i="21" s="1"/>
  <c r="Q160" i="8"/>
  <c r="K160" i="8"/>
  <c r="E23" i="21" s="1"/>
  <c r="J160" i="8"/>
  <c r="L160" i="8" s="1"/>
  <c r="Z159" i="8"/>
  <c r="L23" i="34" s="1"/>
  <c r="Y159" i="8"/>
  <c r="X159" i="8"/>
  <c r="R159" i="8"/>
  <c r="H23" i="34" s="1"/>
  <c r="Q159" i="8"/>
  <c r="S159" i="8" s="1"/>
  <c r="L159" i="8"/>
  <c r="F23" i="34" s="1"/>
  <c r="K159" i="8"/>
  <c r="E23" i="34" s="1"/>
  <c r="J159" i="8"/>
  <c r="Y158" i="8"/>
  <c r="K14" i="41" s="1"/>
  <c r="X158" i="8"/>
  <c r="Z158" i="8" s="1"/>
  <c r="S158" i="8"/>
  <c r="I14" i="41" s="1"/>
  <c r="R158" i="8"/>
  <c r="H14" i="41" s="1"/>
  <c r="Q158" i="8"/>
  <c r="K158" i="8"/>
  <c r="E14" i="41" s="1"/>
  <c r="J158" i="8"/>
  <c r="L158" i="8" s="1"/>
  <c r="Z157" i="8"/>
  <c r="L12" i="32" s="1"/>
  <c r="Y157" i="8"/>
  <c r="K12" i="32" s="1"/>
  <c r="X157" i="8"/>
  <c r="R157" i="8"/>
  <c r="H12" i="32" s="1"/>
  <c r="Q157" i="8"/>
  <c r="S157" i="8" s="1"/>
  <c r="L157" i="8"/>
  <c r="F12" i="32" s="1"/>
  <c r="K157" i="8"/>
  <c r="E12" i="32" s="1"/>
  <c r="J157" i="8"/>
  <c r="Y156" i="8"/>
  <c r="K22" i="31" s="1"/>
  <c r="X156" i="8"/>
  <c r="Z156" i="8" s="1"/>
  <c r="S156" i="8"/>
  <c r="I22" i="31" s="1"/>
  <c r="R156" i="8"/>
  <c r="H22" i="31" s="1"/>
  <c r="Q156" i="8"/>
  <c r="K156" i="8"/>
  <c r="E22" i="31" s="1"/>
  <c r="J156" i="8"/>
  <c r="L156" i="8" s="1"/>
  <c r="Z155" i="8"/>
  <c r="L22" i="40" s="1"/>
  <c r="Y155" i="8"/>
  <c r="K22" i="40" s="1"/>
  <c r="X155" i="8"/>
  <c r="R155" i="8"/>
  <c r="H22" i="40" s="1"/>
  <c r="Q155" i="8"/>
  <c r="S155" i="8" s="1"/>
  <c r="L155" i="8"/>
  <c r="F22" i="40" s="1"/>
  <c r="K155" i="8"/>
  <c r="E22" i="40" s="1"/>
  <c r="J155" i="8"/>
  <c r="Y154" i="8"/>
  <c r="K22" i="30" s="1"/>
  <c r="X154" i="8"/>
  <c r="Z154" i="8" s="1"/>
  <c r="S154" i="8"/>
  <c r="I22" i="30" s="1"/>
  <c r="R154" i="8"/>
  <c r="H22" i="30" s="1"/>
  <c r="Q154" i="8"/>
  <c r="K154" i="8"/>
  <c r="E22" i="30" s="1"/>
  <c r="J154" i="8"/>
  <c r="L154" i="8" s="1"/>
  <c r="Z153" i="8"/>
  <c r="L22" i="25" s="1"/>
  <c r="Y153" i="8"/>
  <c r="K22" i="25" s="1"/>
  <c r="X153" i="8"/>
  <c r="R153" i="8"/>
  <c r="H22" i="25" s="1"/>
  <c r="Q153" i="8"/>
  <c r="S153" i="8" s="1"/>
  <c r="L153" i="8"/>
  <c r="F22" i="25" s="1"/>
  <c r="K153" i="8"/>
  <c r="E22" i="25" s="1"/>
  <c r="J153" i="8"/>
  <c r="Y152" i="8"/>
  <c r="K22" i="33" s="1"/>
  <c r="X152" i="8"/>
  <c r="Z152" i="8" s="1"/>
  <c r="S152" i="8"/>
  <c r="I22" i="33" s="1"/>
  <c r="R152" i="8"/>
  <c r="H22" i="33" s="1"/>
  <c r="Q152" i="8"/>
  <c r="K152" i="8"/>
  <c r="E22" i="33" s="1"/>
  <c r="J152" i="8"/>
  <c r="L152" i="8" s="1"/>
  <c r="Z151" i="8"/>
  <c r="L22" i="21" s="1"/>
  <c r="Y151" i="8"/>
  <c r="K22" i="21" s="1"/>
  <c r="X151" i="8"/>
  <c r="R151" i="8"/>
  <c r="H22" i="21" s="1"/>
  <c r="Q151" i="8"/>
  <c r="S151" i="8" s="1"/>
  <c r="J151" i="8"/>
  <c r="L151" i="8" s="1"/>
  <c r="F22" i="21" s="1"/>
  <c r="Y150" i="8"/>
  <c r="X150" i="8"/>
  <c r="Z150" i="8" s="1"/>
  <c r="S150" i="8"/>
  <c r="I22" i="34" s="1"/>
  <c r="R150" i="8"/>
  <c r="H22" i="34" s="1"/>
  <c r="Q150" i="8"/>
  <c r="K150" i="8"/>
  <c r="E22" i="34" s="1"/>
  <c r="J150" i="8"/>
  <c r="L150" i="8" s="1"/>
  <c r="Z149" i="8"/>
  <c r="L13" i="22" s="1"/>
  <c r="Y149" i="8"/>
  <c r="K13" i="22" s="1"/>
  <c r="X149" i="8"/>
  <c r="R149" i="8"/>
  <c r="H13" i="22" s="1"/>
  <c r="Q149" i="8"/>
  <c r="S149" i="8" s="1"/>
  <c r="L149" i="8"/>
  <c r="F13" i="22" s="1"/>
  <c r="K149" i="8"/>
  <c r="E13" i="22" s="1"/>
  <c r="J149" i="8"/>
  <c r="Y148" i="8"/>
  <c r="K13" i="23" s="1"/>
  <c r="X148" i="8"/>
  <c r="Z148" i="8" s="1"/>
  <c r="S148" i="8"/>
  <c r="I13" i="23" s="1"/>
  <c r="R148" i="8"/>
  <c r="H13" i="23" s="1"/>
  <c r="Q148" i="8"/>
  <c r="K148" i="8"/>
  <c r="E13" i="23" s="1"/>
  <c r="J148" i="8"/>
  <c r="L148" i="8" s="1"/>
  <c r="Z147" i="8"/>
  <c r="L21" i="31" s="1"/>
  <c r="Y147" i="8"/>
  <c r="K21" i="31" s="1"/>
  <c r="X147" i="8"/>
  <c r="R147" i="8"/>
  <c r="H21" i="31" s="1"/>
  <c r="Q147" i="8"/>
  <c r="S147" i="8" s="1"/>
  <c r="L147" i="8"/>
  <c r="F21" i="31" s="1"/>
  <c r="K147" i="8"/>
  <c r="E21" i="31" s="1"/>
  <c r="J147" i="8"/>
  <c r="Y146" i="8"/>
  <c r="K21" i="40" s="1"/>
  <c r="X146" i="8"/>
  <c r="Z146" i="8" s="1"/>
  <c r="S146" i="8"/>
  <c r="I21" i="40" s="1"/>
  <c r="R146" i="8"/>
  <c r="H21" i="40" s="1"/>
  <c r="Q146" i="8"/>
  <c r="K146" i="8"/>
  <c r="E21" i="40" s="1"/>
  <c r="J146" i="8"/>
  <c r="L146" i="8" s="1"/>
  <c r="Z145" i="8"/>
  <c r="L21" i="30" s="1"/>
  <c r="Y145" i="8"/>
  <c r="K21" i="30" s="1"/>
  <c r="X145" i="8"/>
  <c r="R145" i="8"/>
  <c r="H21" i="30" s="1"/>
  <c r="Q145" i="8"/>
  <c r="S145" i="8" s="1"/>
  <c r="L145" i="8"/>
  <c r="F21" i="30" s="1"/>
  <c r="K145" i="8"/>
  <c r="E21" i="30" s="1"/>
  <c r="J145" i="8"/>
  <c r="Y144" i="8"/>
  <c r="K21" i="25" s="1"/>
  <c r="X144" i="8"/>
  <c r="Z144" i="8" s="1"/>
  <c r="S144" i="8"/>
  <c r="I21" i="25" s="1"/>
  <c r="R144" i="8"/>
  <c r="H21" i="25" s="1"/>
  <c r="Q144" i="8"/>
  <c r="K144" i="8"/>
  <c r="E21" i="25" s="1"/>
  <c r="J144" i="8"/>
  <c r="L144" i="8" s="1"/>
  <c r="Z143" i="8"/>
  <c r="L21" i="33" s="1"/>
  <c r="Y143" i="8"/>
  <c r="K21" i="33" s="1"/>
  <c r="X143" i="8"/>
  <c r="R143" i="8"/>
  <c r="H21" i="33" s="1"/>
  <c r="Q143" i="8"/>
  <c r="S143" i="8" s="1"/>
  <c r="L143" i="8"/>
  <c r="F21" i="33" s="1"/>
  <c r="K143" i="8"/>
  <c r="E21" i="33" s="1"/>
  <c r="J143" i="8"/>
  <c r="Y142" i="8"/>
  <c r="K21" i="21" s="1"/>
  <c r="X142" i="8"/>
  <c r="Z142" i="8" s="1"/>
  <c r="S142" i="8"/>
  <c r="I21" i="21" s="1"/>
  <c r="R142" i="8"/>
  <c r="H21" i="21" s="1"/>
  <c r="Q142" i="8"/>
  <c r="K142" i="8"/>
  <c r="E21" i="21" s="1"/>
  <c r="J142" i="8"/>
  <c r="L142" i="8" s="1"/>
  <c r="Z141" i="8"/>
  <c r="L21" i="34" s="1"/>
  <c r="Y141" i="8"/>
  <c r="X141" i="8"/>
  <c r="R141" i="8"/>
  <c r="H21" i="34" s="1"/>
  <c r="Q141" i="8"/>
  <c r="S141" i="8" s="1"/>
  <c r="L141" i="8"/>
  <c r="F21" i="34" s="1"/>
  <c r="K141" i="8"/>
  <c r="E21" i="34" s="1"/>
  <c r="J141" i="8"/>
  <c r="Y140" i="8"/>
  <c r="K12" i="22" s="1"/>
  <c r="X140" i="8"/>
  <c r="Z140" i="8" s="1"/>
  <c r="S140" i="8"/>
  <c r="I12" i="22" s="1"/>
  <c r="R140" i="8"/>
  <c r="H12" i="22" s="1"/>
  <c r="Q140" i="8"/>
  <c r="K140" i="8"/>
  <c r="E12" i="22" s="1"/>
  <c r="J140" i="8"/>
  <c r="L140" i="8" s="1"/>
  <c r="Z139" i="8"/>
  <c r="L12" i="23" s="1"/>
  <c r="Y139" i="8"/>
  <c r="K12" i="23" s="1"/>
  <c r="X139" i="8"/>
  <c r="R139" i="8"/>
  <c r="H12" i="23" s="1"/>
  <c r="Q139" i="8"/>
  <c r="S139" i="8" s="1"/>
  <c r="L139" i="8"/>
  <c r="F12" i="23" s="1"/>
  <c r="K139" i="8"/>
  <c r="E12" i="23" s="1"/>
  <c r="J139" i="8"/>
  <c r="Y138" i="8"/>
  <c r="K20" i="31" s="1"/>
  <c r="X138" i="8"/>
  <c r="Z138" i="8" s="1"/>
  <c r="S138" i="8"/>
  <c r="I20" i="31" s="1"/>
  <c r="R138" i="8"/>
  <c r="H20" i="31" s="1"/>
  <c r="Q138" i="8"/>
  <c r="K138" i="8"/>
  <c r="E20" i="31" s="1"/>
  <c r="J138" i="8"/>
  <c r="L138" i="8" s="1"/>
  <c r="Z137" i="8"/>
  <c r="L20" i="40" s="1"/>
  <c r="Y137" i="8"/>
  <c r="K20" i="40" s="1"/>
  <c r="X137" i="8"/>
  <c r="R137" i="8"/>
  <c r="H20" i="40" s="1"/>
  <c r="Q137" i="8"/>
  <c r="S137" i="8" s="1"/>
  <c r="L137" i="8"/>
  <c r="F20" i="40" s="1"/>
  <c r="K137" i="8"/>
  <c r="E20" i="40" s="1"/>
  <c r="J137" i="8"/>
  <c r="Y136" i="8"/>
  <c r="K20" i="30" s="1"/>
  <c r="X136" i="8"/>
  <c r="Z136" i="8" s="1"/>
  <c r="S136" i="8"/>
  <c r="I20" i="30" s="1"/>
  <c r="R136" i="8"/>
  <c r="H20" i="30" s="1"/>
  <c r="Q136" i="8"/>
  <c r="K136" i="8"/>
  <c r="E20" i="30" s="1"/>
  <c r="J136" i="8"/>
  <c r="L136" i="8" s="1"/>
  <c r="Z135" i="8"/>
  <c r="L20" i="25" s="1"/>
  <c r="Y135" i="8"/>
  <c r="K20" i="25" s="1"/>
  <c r="X135" i="8"/>
  <c r="R135" i="8"/>
  <c r="H20" i="25" s="1"/>
  <c r="Q135" i="8"/>
  <c r="S135" i="8" s="1"/>
  <c r="L135" i="8"/>
  <c r="F20" i="25" s="1"/>
  <c r="K135" i="8"/>
  <c r="E20" i="25" s="1"/>
  <c r="J135" i="8"/>
  <c r="Y134" i="8"/>
  <c r="K20" i="33" s="1"/>
  <c r="X134" i="8"/>
  <c r="Z134" i="8" s="1"/>
  <c r="S134" i="8"/>
  <c r="I20" i="33" s="1"/>
  <c r="R134" i="8"/>
  <c r="H20" i="33" s="1"/>
  <c r="Q134" i="8"/>
  <c r="K134" i="8"/>
  <c r="E20" i="33" s="1"/>
  <c r="J134" i="8"/>
  <c r="L134" i="8" s="1"/>
  <c r="Z133" i="8"/>
  <c r="L20" i="21" s="1"/>
  <c r="Y133" i="8"/>
  <c r="K20" i="21" s="1"/>
  <c r="X133" i="8"/>
  <c r="R133" i="8"/>
  <c r="H20" i="21" s="1"/>
  <c r="Q133" i="8"/>
  <c r="S133" i="8" s="1"/>
  <c r="L133" i="8"/>
  <c r="F20" i="21" s="1"/>
  <c r="K133" i="8"/>
  <c r="E20" i="21" s="1"/>
  <c r="J133" i="8"/>
  <c r="Y132" i="8"/>
  <c r="X132" i="8"/>
  <c r="Z132" i="8" s="1"/>
  <c r="S132" i="8"/>
  <c r="I20" i="34" s="1"/>
  <c r="R132" i="8"/>
  <c r="H20" i="34" s="1"/>
  <c r="Q132" i="8"/>
  <c r="K132" i="8"/>
  <c r="E20" i="34" s="1"/>
  <c r="J132" i="8"/>
  <c r="L132" i="8" s="1"/>
  <c r="Z131" i="8"/>
  <c r="L11" i="22" s="1"/>
  <c r="Y131" i="8"/>
  <c r="K11" i="22" s="1"/>
  <c r="X131" i="8"/>
  <c r="R131" i="8"/>
  <c r="H11" i="22" s="1"/>
  <c r="Q131" i="8"/>
  <c r="S131" i="8" s="1"/>
  <c r="L131" i="8"/>
  <c r="F11" i="22" s="1"/>
  <c r="K131" i="8"/>
  <c r="E11" i="22" s="1"/>
  <c r="J131" i="8"/>
  <c r="Y130" i="8"/>
  <c r="K11" i="32" s="1"/>
  <c r="X130" i="8"/>
  <c r="Z130" i="8" s="1"/>
  <c r="S130" i="8"/>
  <c r="I11" i="32" s="1"/>
  <c r="R130" i="8"/>
  <c r="H11" i="32" s="1"/>
  <c r="Q130" i="8"/>
  <c r="K130" i="8"/>
  <c r="E11" i="32" s="1"/>
  <c r="J130" i="8"/>
  <c r="L130" i="8" s="1"/>
  <c r="Z129" i="8"/>
  <c r="L19" i="31" s="1"/>
  <c r="Y129" i="8"/>
  <c r="K19" i="31" s="1"/>
  <c r="X129" i="8"/>
  <c r="R129" i="8"/>
  <c r="H19" i="31" s="1"/>
  <c r="Q129" i="8"/>
  <c r="S129" i="8" s="1"/>
  <c r="L129" i="8"/>
  <c r="F19" i="31" s="1"/>
  <c r="K129" i="8"/>
  <c r="E19" i="31" s="1"/>
  <c r="J129" i="8"/>
  <c r="Y128" i="8"/>
  <c r="K19" i="40" s="1"/>
  <c r="X128" i="8"/>
  <c r="Z128" i="8" s="1"/>
  <c r="S128" i="8"/>
  <c r="I19" i="40" s="1"/>
  <c r="R128" i="8"/>
  <c r="H19" i="40" s="1"/>
  <c r="Q128" i="8"/>
  <c r="K128" i="8"/>
  <c r="E19" i="40" s="1"/>
  <c r="J128" i="8"/>
  <c r="L128" i="8" s="1"/>
  <c r="Z127" i="8"/>
  <c r="L19" i="30" s="1"/>
  <c r="Y127" i="8"/>
  <c r="K19" i="30" s="1"/>
  <c r="X127" i="8"/>
  <c r="R127" i="8"/>
  <c r="H19" i="30" s="1"/>
  <c r="Q127" i="8"/>
  <c r="S127" i="8" s="1"/>
  <c r="L127" i="8"/>
  <c r="F19" i="30" s="1"/>
  <c r="K127" i="8"/>
  <c r="E19" i="30" s="1"/>
  <c r="J127" i="8"/>
  <c r="Y126" i="8"/>
  <c r="K19" i="25" s="1"/>
  <c r="X126" i="8"/>
  <c r="Z126" i="8" s="1"/>
  <c r="S126" i="8"/>
  <c r="I19" i="25" s="1"/>
  <c r="R126" i="8"/>
  <c r="H19" i="25" s="1"/>
  <c r="Q126" i="8"/>
  <c r="K126" i="8"/>
  <c r="E19" i="25" s="1"/>
  <c r="J126" i="8"/>
  <c r="L126" i="8" s="1"/>
  <c r="Z125" i="8"/>
  <c r="L19" i="33" s="1"/>
  <c r="Y125" i="8"/>
  <c r="K19" i="33" s="1"/>
  <c r="X125" i="8"/>
  <c r="R125" i="8"/>
  <c r="H19" i="33" s="1"/>
  <c r="Q125" i="8"/>
  <c r="S125" i="8" s="1"/>
  <c r="L125" i="8"/>
  <c r="F19" i="33" s="1"/>
  <c r="K125" i="8"/>
  <c r="E19" i="33" s="1"/>
  <c r="J125" i="8"/>
  <c r="Y124" i="8"/>
  <c r="K19" i="21" s="1"/>
  <c r="X124" i="8"/>
  <c r="Z124" i="8" s="1"/>
  <c r="S124" i="8"/>
  <c r="I19" i="21" s="1"/>
  <c r="R124" i="8"/>
  <c r="H19" i="21" s="1"/>
  <c r="Q124" i="8"/>
  <c r="K124" i="8"/>
  <c r="E19" i="21" s="1"/>
  <c r="J124" i="8"/>
  <c r="L124" i="8" s="1"/>
  <c r="Z123" i="8"/>
  <c r="L19" i="34" s="1"/>
  <c r="Y123" i="8"/>
  <c r="X123" i="8"/>
  <c r="R123" i="8"/>
  <c r="H19" i="34" s="1"/>
  <c r="Q123" i="8"/>
  <c r="S123" i="8" s="1"/>
  <c r="L123" i="8"/>
  <c r="F19" i="34" s="1"/>
  <c r="K123" i="8"/>
  <c r="E19" i="34" s="1"/>
  <c r="J123" i="8"/>
  <c r="Y122" i="8"/>
  <c r="K10" i="22" s="1"/>
  <c r="X122" i="8"/>
  <c r="Z122" i="8" s="1"/>
  <c r="S122" i="8"/>
  <c r="I10" i="22" s="1"/>
  <c r="R122" i="8"/>
  <c r="H10" i="22" s="1"/>
  <c r="Q122" i="8"/>
  <c r="K122" i="8"/>
  <c r="E10" i="22" s="1"/>
  <c r="J122" i="8"/>
  <c r="L122" i="8" s="1"/>
  <c r="Z121" i="8"/>
  <c r="L11" i="23" s="1"/>
  <c r="Y121" i="8"/>
  <c r="K11" i="23" s="1"/>
  <c r="X121" i="8"/>
  <c r="R121" i="8"/>
  <c r="H11" i="23" s="1"/>
  <c r="Q121" i="8"/>
  <c r="S121" i="8" s="1"/>
  <c r="L121" i="8"/>
  <c r="F11" i="23" s="1"/>
  <c r="K121" i="8"/>
  <c r="E11" i="23" s="1"/>
  <c r="J121" i="8"/>
  <c r="Y120" i="8"/>
  <c r="K18" i="31" s="1"/>
  <c r="X120" i="8"/>
  <c r="Z120" i="8" s="1"/>
  <c r="S120" i="8"/>
  <c r="I18" i="31" s="1"/>
  <c r="R120" i="8"/>
  <c r="H18" i="31" s="1"/>
  <c r="Q120" i="8"/>
  <c r="K120" i="8"/>
  <c r="E18" i="31" s="1"/>
  <c r="J120" i="8"/>
  <c r="L120" i="8" s="1"/>
  <c r="Z119" i="8"/>
  <c r="L18" i="40" s="1"/>
  <c r="Y119" i="8"/>
  <c r="K18" i="40" s="1"/>
  <c r="X119" i="8"/>
  <c r="R119" i="8"/>
  <c r="H18" i="40" s="1"/>
  <c r="Q119" i="8"/>
  <c r="S119" i="8" s="1"/>
  <c r="L119" i="8"/>
  <c r="F18" i="40" s="1"/>
  <c r="K119" i="8"/>
  <c r="E18" i="40" s="1"/>
  <c r="J119" i="8"/>
  <c r="Y118" i="8"/>
  <c r="K18" i="30" s="1"/>
  <c r="X118" i="8"/>
  <c r="Z118" i="8" s="1"/>
  <c r="S118" i="8"/>
  <c r="I18" i="30" s="1"/>
  <c r="R118" i="8"/>
  <c r="H18" i="30" s="1"/>
  <c r="Q118" i="8"/>
  <c r="K118" i="8"/>
  <c r="E18" i="30" s="1"/>
  <c r="J118" i="8"/>
  <c r="L118" i="8" s="1"/>
  <c r="Z117" i="8"/>
  <c r="L18" i="25" s="1"/>
  <c r="Y117" i="8"/>
  <c r="K18" i="25" s="1"/>
  <c r="X117" i="8"/>
  <c r="R117" i="8"/>
  <c r="H18" i="25" s="1"/>
  <c r="Q117" i="8"/>
  <c r="S117" i="8" s="1"/>
  <c r="L117" i="8"/>
  <c r="F18" i="25" s="1"/>
  <c r="K117" i="8"/>
  <c r="E18" i="25" s="1"/>
  <c r="J117" i="8"/>
  <c r="Y116" i="8"/>
  <c r="K18" i="33" s="1"/>
  <c r="X116" i="8"/>
  <c r="Z116" i="8" s="1"/>
  <c r="S116" i="8"/>
  <c r="I18" i="33" s="1"/>
  <c r="R116" i="8"/>
  <c r="H18" i="33" s="1"/>
  <c r="Q116" i="8"/>
  <c r="K116" i="8"/>
  <c r="E18" i="33" s="1"/>
  <c r="J116" i="8"/>
  <c r="L116" i="8" s="1"/>
  <c r="Z115" i="8"/>
  <c r="L18" i="21" s="1"/>
  <c r="Y115" i="8"/>
  <c r="K18" i="21" s="1"/>
  <c r="X115" i="8"/>
  <c r="R115" i="8"/>
  <c r="H18" i="21" s="1"/>
  <c r="Q115" i="8"/>
  <c r="S115" i="8" s="1"/>
  <c r="L115" i="8"/>
  <c r="F18" i="21" s="1"/>
  <c r="K115" i="8"/>
  <c r="E18" i="21" s="1"/>
  <c r="J115" i="8"/>
  <c r="Y114" i="8"/>
  <c r="X114" i="8"/>
  <c r="Z114" i="8" s="1"/>
  <c r="S114" i="8"/>
  <c r="I18" i="34" s="1"/>
  <c r="R114" i="8"/>
  <c r="H18" i="34" s="1"/>
  <c r="Q114" i="8"/>
  <c r="K114" i="8"/>
  <c r="E18" i="34" s="1"/>
  <c r="J114" i="8"/>
  <c r="L114" i="8" s="1"/>
  <c r="Z113" i="8"/>
  <c r="L13" i="41" s="1"/>
  <c r="Y113" i="8"/>
  <c r="K13" i="41" s="1"/>
  <c r="X113" i="8"/>
  <c r="R113" i="8"/>
  <c r="H13" i="41" s="1"/>
  <c r="Q113" i="8"/>
  <c r="S113" i="8" s="1"/>
  <c r="L113" i="8"/>
  <c r="F13" i="41" s="1"/>
  <c r="K113" i="8"/>
  <c r="E13" i="41" s="1"/>
  <c r="J113" i="8"/>
  <c r="Y112" i="8"/>
  <c r="K7" i="35" s="1"/>
  <c r="X112" i="8"/>
  <c r="Z112" i="8" s="1"/>
  <c r="S112" i="8"/>
  <c r="I7" i="35" s="1"/>
  <c r="R112" i="8"/>
  <c r="H7" i="35" s="1"/>
  <c r="Q112" i="8"/>
  <c r="K112" i="8"/>
  <c r="E7" i="35" s="1"/>
  <c r="J112" i="8"/>
  <c r="L112" i="8" s="1"/>
  <c r="Z111" i="8"/>
  <c r="L17" i="31" s="1"/>
  <c r="Y111" i="8"/>
  <c r="K17" i="31" s="1"/>
  <c r="X111" i="8"/>
  <c r="R111" i="8"/>
  <c r="H17" i="31" s="1"/>
  <c r="Q111" i="8"/>
  <c r="S111" i="8" s="1"/>
  <c r="L111" i="8"/>
  <c r="F17" i="31" s="1"/>
  <c r="K111" i="8"/>
  <c r="E17" i="31" s="1"/>
  <c r="J111" i="8"/>
  <c r="Y110" i="8"/>
  <c r="K17" i="40" s="1"/>
  <c r="X110" i="8"/>
  <c r="Z110" i="8" s="1"/>
  <c r="S110" i="8"/>
  <c r="I17" i="40" s="1"/>
  <c r="R110" i="8"/>
  <c r="H17" i="40" s="1"/>
  <c r="Q110" i="8"/>
  <c r="K110" i="8"/>
  <c r="E17" i="40" s="1"/>
  <c r="J110" i="8"/>
  <c r="L110" i="8" s="1"/>
  <c r="Z109" i="8"/>
  <c r="L17" i="30" s="1"/>
  <c r="Y109" i="8"/>
  <c r="K17" i="30" s="1"/>
  <c r="X109" i="8"/>
  <c r="R109" i="8"/>
  <c r="H17" i="30" s="1"/>
  <c r="Q109" i="8"/>
  <c r="S109" i="8" s="1"/>
  <c r="L109" i="8"/>
  <c r="F17" i="30" s="1"/>
  <c r="K109" i="8"/>
  <c r="E17" i="30" s="1"/>
  <c r="J109" i="8"/>
  <c r="Y108" i="8"/>
  <c r="K17" i="25" s="1"/>
  <c r="X108" i="8"/>
  <c r="Z108" i="8" s="1"/>
  <c r="S108" i="8"/>
  <c r="I17" i="25" s="1"/>
  <c r="R108" i="8"/>
  <c r="H17" i="25" s="1"/>
  <c r="Q108" i="8"/>
  <c r="K108" i="8"/>
  <c r="E17" i="25" s="1"/>
  <c r="J108" i="8"/>
  <c r="L108" i="8" s="1"/>
  <c r="Z107" i="8"/>
  <c r="L17" i="33" s="1"/>
  <c r="Y107" i="8"/>
  <c r="K17" i="33" s="1"/>
  <c r="X107" i="8"/>
  <c r="R107" i="8"/>
  <c r="H17" i="33" s="1"/>
  <c r="Q107" i="8"/>
  <c r="S107" i="8" s="1"/>
  <c r="L107" i="8"/>
  <c r="F17" i="33" s="1"/>
  <c r="K107" i="8"/>
  <c r="E17" i="33" s="1"/>
  <c r="J107" i="8"/>
  <c r="Y106" i="8"/>
  <c r="K17" i="21" s="1"/>
  <c r="X106" i="8"/>
  <c r="Z106" i="8" s="1"/>
  <c r="S106" i="8"/>
  <c r="I17" i="21" s="1"/>
  <c r="R106" i="8"/>
  <c r="H17" i="21" s="1"/>
  <c r="Q106" i="8"/>
  <c r="K106" i="8"/>
  <c r="E17" i="21" s="1"/>
  <c r="J106" i="8"/>
  <c r="L106" i="8" s="1"/>
  <c r="Z105" i="8"/>
  <c r="L17" i="34" s="1"/>
  <c r="Y105" i="8"/>
  <c r="X105" i="8"/>
  <c r="R105" i="8"/>
  <c r="H17" i="34" s="1"/>
  <c r="Q105" i="8"/>
  <c r="S105" i="8" s="1"/>
  <c r="L105" i="8"/>
  <c r="F17" i="34" s="1"/>
  <c r="K105" i="8"/>
  <c r="E17" i="34" s="1"/>
  <c r="J105" i="8"/>
  <c r="Y104" i="8"/>
  <c r="K12" i="41" s="1"/>
  <c r="X104" i="8"/>
  <c r="Z104" i="8" s="1"/>
  <c r="S104" i="8"/>
  <c r="I12" i="41" s="1"/>
  <c r="R104" i="8"/>
  <c r="H12" i="41" s="1"/>
  <c r="Q104" i="8"/>
  <c r="K104" i="8"/>
  <c r="E12" i="41" s="1"/>
  <c r="J104" i="8"/>
  <c r="L104" i="8" s="1"/>
  <c r="Z103" i="8"/>
  <c r="L10" i="32" s="1"/>
  <c r="Y103" i="8"/>
  <c r="K10" i="32" s="1"/>
  <c r="X103" i="8"/>
  <c r="R103" i="8"/>
  <c r="H10" i="32" s="1"/>
  <c r="Q103" i="8"/>
  <c r="S103" i="8" s="1"/>
  <c r="L103" i="8"/>
  <c r="F10" i="32" s="1"/>
  <c r="K103" i="8"/>
  <c r="E10" i="32" s="1"/>
  <c r="J103" i="8"/>
  <c r="Y102" i="8"/>
  <c r="K16" i="31" s="1"/>
  <c r="X102" i="8"/>
  <c r="Z102" i="8" s="1"/>
  <c r="S102" i="8"/>
  <c r="I16" i="31" s="1"/>
  <c r="R102" i="8"/>
  <c r="H16" i="31" s="1"/>
  <c r="Q102" i="8"/>
  <c r="K102" i="8"/>
  <c r="E16" i="31" s="1"/>
  <c r="J102" i="8"/>
  <c r="L102" i="8" s="1"/>
  <c r="Z101" i="8"/>
  <c r="L16" i="40" s="1"/>
  <c r="Y101" i="8"/>
  <c r="K16" i="40" s="1"/>
  <c r="X101" i="8"/>
  <c r="R101" i="8"/>
  <c r="H16" i="40" s="1"/>
  <c r="Q101" i="8"/>
  <c r="S101" i="8" s="1"/>
  <c r="L101" i="8"/>
  <c r="F16" i="40" s="1"/>
  <c r="K101" i="8"/>
  <c r="E16" i="40" s="1"/>
  <c r="J101" i="8"/>
  <c r="Y100" i="8"/>
  <c r="K16" i="30" s="1"/>
  <c r="X100" i="8"/>
  <c r="Z100" i="8" s="1"/>
  <c r="S100" i="8"/>
  <c r="I16" i="30" s="1"/>
  <c r="R100" i="8"/>
  <c r="H16" i="30" s="1"/>
  <c r="Q100" i="8"/>
  <c r="K100" i="8"/>
  <c r="E16" i="30" s="1"/>
  <c r="J100" i="8"/>
  <c r="L100" i="8" s="1"/>
  <c r="Z99" i="8"/>
  <c r="L16" i="25" s="1"/>
  <c r="Y99" i="8"/>
  <c r="K16" i="25" s="1"/>
  <c r="X99" i="8"/>
  <c r="R99" i="8"/>
  <c r="H16" i="25" s="1"/>
  <c r="Q99" i="8"/>
  <c r="S99" i="8" s="1"/>
  <c r="L99" i="8"/>
  <c r="F16" i="25" s="1"/>
  <c r="K99" i="8"/>
  <c r="E16" i="25" s="1"/>
  <c r="J99" i="8"/>
  <c r="Y98" i="8"/>
  <c r="K16" i="33" s="1"/>
  <c r="X98" i="8"/>
  <c r="Z98" i="8" s="1"/>
  <c r="S98" i="8"/>
  <c r="I16" i="33" s="1"/>
  <c r="R98" i="8"/>
  <c r="H16" i="33" s="1"/>
  <c r="Q98" i="8"/>
  <c r="K98" i="8"/>
  <c r="E16" i="33" s="1"/>
  <c r="J98" i="8"/>
  <c r="L98" i="8" s="1"/>
  <c r="Z97" i="8"/>
  <c r="L16" i="21" s="1"/>
  <c r="Y97" i="8"/>
  <c r="K16" i="21" s="1"/>
  <c r="X97" i="8"/>
  <c r="R97" i="8"/>
  <c r="H16" i="21" s="1"/>
  <c r="Q97" i="8"/>
  <c r="S97" i="8" s="1"/>
  <c r="L97" i="8"/>
  <c r="F16" i="21" s="1"/>
  <c r="K97" i="8"/>
  <c r="E16" i="21" s="1"/>
  <c r="J97" i="8"/>
  <c r="Y96" i="8"/>
  <c r="X96" i="8"/>
  <c r="Z96" i="8" s="1"/>
  <c r="S96" i="8"/>
  <c r="I16" i="34" s="1"/>
  <c r="R96" i="8"/>
  <c r="H16" i="34" s="1"/>
  <c r="Q96" i="8"/>
  <c r="K96" i="8"/>
  <c r="E16" i="34" s="1"/>
  <c r="J96" i="8"/>
  <c r="L96" i="8" s="1"/>
  <c r="Z95" i="8"/>
  <c r="L9" i="22" s="1"/>
  <c r="Y95" i="8"/>
  <c r="K9" i="22" s="1"/>
  <c r="X95" i="8"/>
  <c r="R95" i="8"/>
  <c r="H9" i="22" s="1"/>
  <c r="Q95" i="8"/>
  <c r="S95" i="8" s="1"/>
  <c r="L95" i="8"/>
  <c r="F9" i="22" s="1"/>
  <c r="K95" i="8"/>
  <c r="E9" i="22" s="1"/>
  <c r="J95" i="8"/>
  <c r="Y94" i="8"/>
  <c r="X94" i="8"/>
  <c r="Z94" i="8" s="1"/>
  <c r="S94" i="8"/>
  <c r="I6" i="35" s="1"/>
  <c r="R94" i="8"/>
  <c r="H6" i="35" s="1"/>
  <c r="Q94" i="8"/>
  <c r="K94" i="8"/>
  <c r="E6" i="35" s="1"/>
  <c r="J94" i="8"/>
  <c r="L94" i="8" s="1"/>
  <c r="Z93" i="8"/>
  <c r="L15" i="31" s="1"/>
  <c r="Y93" i="8"/>
  <c r="K15" i="31" s="1"/>
  <c r="X93" i="8"/>
  <c r="R93" i="8"/>
  <c r="H15" i="31" s="1"/>
  <c r="Q93" i="8"/>
  <c r="S93" i="8" s="1"/>
  <c r="L93" i="8"/>
  <c r="F15" i="31" s="1"/>
  <c r="K93" i="8"/>
  <c r="E15" i="31" s="1"/>
  <c r="J93" i="8"/>
  <c r="Y92" i="8"/>
  <c r="K15" i="40" s="1"/>
  <c r="X92" i="8"/>
  <c r="Z92" i="8" s="1"/>
  <c r="S92" i="8"/>
  <c r="I15" i="40" s="1"/>
  <c r="R92" i="8"/>
  <c r="H15" i="40" s="1"/>
  <c r="Q92" i="8"/>
  <c r="K92" i="8"/>
  <c r="E15" i="40" s="1"/>
  <c r="J92" i="8"/>
  <c r="L92" i="8" s="1"/>
  <c r="Z91" i="8"/>
  <c r="L15" i="30" s="1"/>
  <c r="Y91" i="8"/>
  <c r="K15" i="30" s="1"/>
  <c r="X91" i="8"/>
  <c r="R91" i="8"/>
  <c r="H15" i="30" s="1"/>
  <c r="Q91" i="8"/>
  <c r="S91" i="8" s="1"/>
  <c r="L91" i="8"/>
  <c r="F15" i="30" s="1"/>
  <c r="K91" i="8"/>
  <c r="E15" i="30" s="1"/>
  <c r="J91" i="8"/>
  <c r="Y90" i="8"/>
  <c r="K15" i="25" s="1"/>
  <c r="X90" i="8"/>
  <c r="Z90" i="8" s="1"/>
  <c r="S90" i="8"/>
  <c r="I15" i="25" s="1"/>
  <c r="R90" i="8"/>
  <c r="H15" i="25" s="1"/>
  <c r="Q90" i="8"/>
  <c r="K90" i="8"/>
  <c r="E15" i="25" s="1"/>
  <c r="J90" i="8"/>
  <c r="L90" i="8" s="1"/>
  <c r="Z89" i="8"/>
  <c r="L15" i="33" s="1"/>
  <c r="Y89" i="8"/>
  <c r="K15" i="33" s="1"/>
  <c r="X89" i="8"/>
  <c r="R89" i="8"/>
  <c r="H15" i="33" s="1"/>
  <c r="Q89" i="8"/>
  <c r="S89" i="8" s="1"/>
  <c r="L89" i="8"/>
  <c r="F15" i="33" s="1"/>
  <c r="K89" i="8"/>
  <c r="E15" i="33" s="1"/>
  <c r="J89" i="8"/>
  <c r="Y88" i="8"/>
  <c r="K15" i="21" s="1"/>
  <c r="X88" i="8"/>
  <c r="Z88" i="8" s="1"/>
  <c r="S88" i="8"/>
  <c r="I15" i="21" s="1"/>
  <c r="R88" i="8"/>
  <c r="H15" i="21" s="1"/>
  <c r="Q88" i="8"/>
  <c r="K88" i="8"/>
  <c r="E15" i="21" s="1"/>
  <c r="J88" i="8"/>
  <c r="L88" i="8" s="1"/>
  <c r="Z87" i="8"/>
  <c r="L15" i="34" s="1"/>
  <c r="Y87" i="8"/>
  <c r="X87" i="8"/>
  <c r="R87" i="8"/>
  <c r="H15" i="34" s="1"/>
  <c r="Q87" i="8"/>
  <c r="S87" i="8" s="1"/>
  <c r="L87" i="8"/>
  <c r="F15" i="34" s="1"/>
  <c r="K87" i="8"/>
  <c r="E15" i="34" s="1"/>
  <c r="J87" i="8"/>
  <c r="Y86" i="8"/>
  <c r="K11" i="41" s="1"/>
  <c r="X86" i="8"/>
  <c r="Z86" i="8" s="1"/>
  <c r="S86" i="8"/>
  <c r="I11" i="41" s="1"/>
  <c r="R86" i="8"/>
  <c r="H11" i="41" s="1"/>
  <c r="Q86" i="8"/>
  <c r="K86" i="8"/>
  <c r="E11" i="41" s="1"/>
  <c r="J86" i="8"/>
  <c r="L86" i="8" s="1"/>
  <c r="Z85" i="8"/>
  <c r="L9" i="32" s="1"/>
  <c r="Y85" i="8"/>
  <c r="K9" i="32" s="1"/>
  <c r="X85" i="8"/>
  <c r="R85" i="8"/>
  <c r="H9" i="32" s="1"/>
  <c r="Q85" i="8"/>
  <c r="S85" i="8" s="1"/>
  <c r="L85" i="8"/>
  <c r="F9" i="32" s="1"/>
  <c r="K85" i="8"/>
  <c r="E9" i="32" s="1"/>
  <c r="J85" i="8"/>
  <c r="Y84" i="8"/>
  <c r="K14" i="31" s="1"/>
  <c r="X84" i="8"/>
  <c r="Z84" i="8" s="1"/>
  <c r="S84" i="8"/>
  <c r="I14" i="31" s="1"/>
  <c r="R84" i="8"/>
  <c r="H14" i="31" s="1"/>
  <c r="Q84" i="8"/>
  <c r="K84" i="8"/>
  <c r="E14" i="31" s="1"/>
  <c r="J84" i="8"/>
  <c r="L84" i="8" s="1"/>
  <c r="Z83" i="8"/>
  <c r="L14" i="40" s="1"/>
  <c r="Y83" i="8"/>
  <c r="K14" i="40" s="1"/>
  <c r="X83" i="8"/>
  <c r="R83" i="8"/>
  <c r="H14" i="40" s="1"/>
  <c r="Q83" i="8"/>
  <c r="S83" i="8" s="1"/>
  <c r="L83" i="8"/>
  <c r="F14" i="40" s="1"/>
  <c r="K83" i="8"/>
  <c r="E14" i="40" s="1"/>
  <c r="J83" i="8"/>
  <c r="Y82" i="8"/>
  <c r="K14" i="30" s="1"/>
  <c r="X82" i="8"/>
  <c r="Z82" i="8" s="1"/>
  <c r="S82" i="8"/>
  <c r="I14" i="30" s="1"/>
  <c r="R82" i="8"/>
  <c r="H14" i="30" s="1"/>
  <c r="Q82" i="8"/>
  <c r="K82" i="8"/>
  <c r="E14" i="30" s="1"/>
  <c r="J82" i="8"/>
  <c r="L82" i="8" s="1"/>
  <c r="Z81" i="8"/>
  <c r="L14" i="25" s="1"/>
  <c r="Y81" i="8"/>
  <c r="K14" i="25" s="1"/>
  <c r="X81" i="8"/>
  <c r="R81" i="8"/>
  <c r="H14" i="25" s="1"/>
  <c r="Q81" i="8"/>
  <c r="S81" i="8" s="1"/>
  <c r="L81" i="8"/>
  <c r="F14" i="25" s="1"/>
  <c r="K81" i="8"/>
  <c r="E14" i="25" s="1"/>
  <c r="J81" i="8"/>
  <c r="Y80" i="8"/>
  <c r="K14" i="33" s="1"/>
  <c r="X80" i="8"/>
  <c r="Z80" i="8" s="1"/>
  <c r="S80" i="8"/>
  <c r="I14" i="33" s="1"/>
  <c r="R80" i="8"/>
  <c r="H14" i="33" s="1"/>
  <c r="Q80" i="8"/>
  <c r="K80" i="8"/>
  <c r="E14" i="33" s="1"/>
  <c r="J80" i="8"/>
  <c r="L80" i="8" s="1"/>
  <c r="Z79" i="8"/>
  <c r="L14" i="21" s="1"/>
  <c r="Y79" i="8"/>
  <c r="K14" i="21" s="1"/>
  <c r="X79" i="8"/>
  <c r="R79" i="8"/>
  <c r="H14" i="21" s="1"/>
  <c r="Q79" i="8"/>
  <c r="S79" i="8" s="1"/>
  <c r="L79" i="8"/>
  <c r="F14" i="21" s="1"/>
  <c r="K79" i="8"/>
  <c r="E14" i="21" s="1"/>
  <c r="J79" i="8"/>
  <c r="Y78" i="8"/>
  <c r="X78" i="8"/>
  <c r="Z78" i="8" s="1"/>
  <c r="S78" i="8"/>
  <c r="I14" i="34" s="1"/>
  <c r="R78" i="8"/>
  <c r="H14" i="34" s="1"/>
  <c r="Q78" i="8"/>
  <c r="K78" i="8"/>
  <c r="E14" i="34" s="1"/>
  <c r="J78" i="8"/>
  <c r="L78" i="8" s="1"/>
  <c r="Z77" i="8"/>
  <c r="L10" i="41" s="1"/>
  <c r="Y77" i="8"/>
  <c r="K10" i="41" s="1"/>
  <c r="X77" i="8"/>
  <c r="R77" i="8"/>
  <c r="H10" i="41" s="1"/>
  <c r="Q77" i="8"/>
  <c r="S77" i="8" s="1"/>
  <c r="L77" i="8"/>
  <c r="F10" i="41" s="1"/>
  <c r="K77" i="8"/>
  <c r="E10" i="41" s="1"/>
  <c r="J77" i="8"/>
  <c r="Y76" i="8"/>
  <c r="K10" i="23" s="1"/>
  <c r="X76" i="8"/>
  <c r="Z76" i="8" s="1"/>
  <c r="S76" i="8"/>
  <c r="I10" i="23" s="1"/>
  <c r="R76" i="8"/>
  <c r="H10" i="23" s="1"/>
  <c r="Q76" i="8"/>
  <c r="K76" i="8"/>
  <c r="E10" i="23" s="1"/>
  <c r="J76" i="8"/>
  <c r="L76" i="8" s="1"/>
  <c r="Z75" i="8"/>
  <c r="L13" i="31" s="1"/>
  <c r="Y75" i="8"/>
  <c r="K13" i="31" s="1"/>
  <c r="X75" i="8"/>
  <c r="R75" i="8"/>
  <c r="H13" i="31" s="1"/>
  <c r="Q75" i="8"/>
  <c r="S75" i="8" s="1"/>
  <c r="L75" i="8"/>
  <c r="F13" i="31" s="1"/>
  <c r="K75" i="8"/>
  <c r="E13" i="31" s="1"/>
  <c r="J75" i="8"/>
  <c r="Y74" i="8"/>
  <c r="K13" i="40" s="1"/>
  <c r="X74" i="8"/>
  <c r="Z74" i="8" s="1"/>
  <c r="S74" i="8"/>
  <c r="I13" i="40" s="1"/>
  <c r="R74" i="8"/>
  <c r="H13" i="40" s="1"/>
  <c r="Q74" i="8"/>
  <c r="K74" i="8"/>
  <c r="E13" i="40" s="1"/>
  <c r="J74" i="8"/>
  <c r="L74" i="8" s="1"/>
  <c r="Z73" i="8"/>
  <c r="L13" i="30" s="1"/>
  <c r="Y73" i="8"/>
  <c r="K13" i="30" s="1"/>
  <c r="X73" i="8"/>
  <c r="R73" i="8"/>
  <c r="H13" i="30" s="1"/>
  <c r="Q73" i="8"/>
  <c r="S73" i="8" s="1"/>
  <c r="L73" i="8"/>
  <c r="F13" i="30" s="1"/>
  <c r="K73" i="8"/>
  <c r="E13" i="30" s="1"/>
  <c r="J73" i="8"/>
  <c r="Y72" i="8"/>
  <c r="K13" i="25" s="1"/>
  <c r="X72" i="8"/>
  <c r="Z72" i="8" s="1"/>
  <c r="S72" i="8"/>
  <c r="I13" i="25" s="1"/>
  <c r="R72" i="8"/>
  <c r="H13" i="25" s="1"/>
  <c r="Q72" i="8"/>
  <c r="K72" i="8"/>
  <c r="E13" i="25" s="1"/>
  <c r="J72" i="8"/>
  <c r="L72" i="8" s="1"/>
  <c r="Z71" i="8"/>
  <c r="L13" i="33" s="1"/>
  <c r="Y71" i="8"/>
  <c r="K13" i="33" s="1"/>
  <c r="X71" i="8"/>
  <c r="R71" i="8"/>
  <c r="H13" i="33" s="1"/>
  <c r="Q71" i="8"/>
  <c r="S71" i="8" s="1"/>
  <c r="L71" i="8"/>
  <c r="F13" i="33" s="1"/>
  <c r="K71" i="8"/>
  <c r="E13" i="33" s="1"/>
  <c r="J71" i="8"/>
  <c r="Y70" i="8"/>
  <c r="K13" i="21" s="1"/>
  <c r="X70" i="8"/>
  <c r="Z70" i="8" s="1"/>
  <c r="S70" i="8"/>
  <c r="I13" i="21" s="1"/>
  <c r="R70" i="8"/>
  <c r="H13" i="21" s="1"/>
  <c r="Q70" i="8"/>
  <c r="K70" i="8"/>
  <c r="E13" i="21" s="1"/>
  <c r="J70" i="8"/>
  <c r="L70" i="8" s="1"/>
  <c r="Z69" i="8"/>
  <c r="L13" i="34" s="1"/>
  <c r="Y69" i="8"/>
  <c r="X69" i="8"/>
  <c r="R69" i="8"/>
  <c r="H13" i="34" s="1"/>
  <c r="Q69" i="8"/>
  <c r="S69" i="8" s="1"/>
  <c r="L69" i="8"/>
  <c r="F13" i="34" s="1"/>
  <c r="K69" i="8"/>
  <c r="E13" i="34" s="1"/>
  <c r="J69" i="8"/>
  <c r="Y68" i="8"/>
  <c r="K8" i="22" s="1"/>
  <c r="X68" i="8"/>
  <c r="Z68" i="8" s="1"/>
  <c r="S68" i="8"/>
  <c r="I8" i="22" s="1"/>
  <c r="R68" i="8"/>
  <c r="H8" i="22" s="1"/>
  <c r="Q68" i="8"/>
  <c r="K68" i="8"/>
  <c r="E8" i="22" s="1"/>
  <c r="J68" i="8"/>
  <c r="L68" i="8" s="1"/>
  <c r="Z67" i="8"/>
  <c r="L8" i="32" s="1"/>
  <c r="Y67" i="8"/>
  <c r="K8" i="32" s="1"/>
  <c r="X67" i="8"/>
  <c r="R67" i="8"/>
  <c r="H8" i="32" s="1"/>
  <c r="Q67" i="8"/>
  <c r="S67" i="8" s="1"/>
  <c r="L67" i="8"/>
  <c r="F8" i="32" s="1"/>
  <c r="K67" i="8"/>
  <c r="E8" i="32" s="1"/>
  <c r="J67" i="8"/>
  <c r="Y66" i="8"/>
  <c r="K12" i="31" s="1"/>
  <c r="X66" i="8"/>
  <c r="Z66" i="8" s="1"/>
  <c r="S66" i="8"/>
  <c r="I12" i="31" s="1"/>
  <c r="R66" i="8"/>
  <c r="H12" i="31" s="1"/>
  <c r="Q66" i="8"/>
  <c r="K66" i="8"/>
  <c r="E12" i="31" s="1"/>
  <c r="J66" i="8"/>
  <c r="L66" i="8" s="1"/>
  <c r="Z65" i="8"/>
  <c r="L12" i="40" s="1"/>
  <c r="Y65" i="8"/>
  <c r="K12" i="40" s="1"/>
  <c r="X65" i="8"/>
  <c r="R65" i="8"/>
  <c r="H12" i="40" s="1"/>
  <c r="Q65" i="8"/>
  <c r="S65" i="8" s="1"/>
  <c r="L65" i="8"/>
  <c r="F12" i="40" s="1"/>
  <c r="K65" i="8"/>
  <c r="E12" i="40" s="1"/>
  <c r="J65" i="8"/>
  <c r="Y64" i="8"/>
  <c r="K12" i="30" s="1"/>
  <c r="X64" i="8"/>
  <c r="Z64" i="8" s="1"/>
  <c r="S64" i="8"/>
  <c r="I12" i="30" s="1"/>
  <c r="R64" i="8"/>
  <c r="H12" i="30" s="1"/>
  <c r="Q64" i="8"/>
  <c r="K64" i="8"/>
  <c r="E12" i="30" s="1"/>
  <c r="J64" i="8"/>
  <c r="L64" i="8" s="1"/>
  <c r="Z63" i="8"/>
  <c r="L12" i="25" s="1"/>
  <c r="Y63" i="8"/>
  <c r="K12" i="25" s="1"/>
  <c r="X63" i="8"/>
  <c r="R63" i="8"/>
  <c r="H12" i="25" s="1"/>
  <c r="Q63" i="8"/>
  <c r="S63" i="8" s="1"/>
  <c r="L63" i="8"/>
  <c r="F12" i="25" s="1"/>
  <c r="K63" i="8"/>
  <c r="E12" i="25" s="1"/>
  <c r="J63" i="8"/>
  <c r="Y62" i="8"/>
  <c r="K12" i="33" s="1"/>
  <c r="X62" i="8"/>
  <c r="Z62" i="8" s="1"/>
  <c r="S62" i="8"/>
  <c r="I12" i="33" s="1"/>
  <c r="R62" i="8"/>
  <c r="H12" i="33" s="1"/>
  <c r="Q62" i="8"/>
  <c r="K62" i="8"/>
  <c r="E12" i="33" s="1"/>
  <c r="J62" i="8"/>
  <c r="L62" i="8" s="1"/>
  <c r="Z61" i="8"/>
  <c r="L12" i="21" s="1"/>
  <c r="Y61" i="8"/>
  <c r="K12" i="21" s="1"/>
  <c r="X61" i="8"/>
  <c r="R61" i="8"/>
  <c r="H12" i="21" s="1"/>
  <c r="Q61" i="8"/>
  <c r="S61" i="8" s="1"/>
  <c r="L61" i="8"/>
  <c r="F12" i="21" s="1"/>
  <c r="K61" i="8"/>
  <c r="E12" i="21" s="1"/>
  <c r="J61" i="8"/>
  <c r="Y60" i="8"/>
  <c r="X60" i="8"/>
  <c r="Z60" i="8" s="1"/>
  <c r="S60" i="8"/>
  <c r="I12" i="34" s="1"/>
  <c r="R60" i="8"/>
  <c r="H12" i="34" s="1"/>
  <c r="Q60" i="8"/>
  <c r="K60" i="8"/>
  <c r="E12" i="34" s="1"/>
  <c r="J60" i="8"/>
  <c r="L60" i="8" s="1"/>
  <c r="Z59" i="8"/>
  <c r="L9" i="41" s="1"/>
  <c r="Y59" i="8"/>
  <c r="K9" i="41" s="1"/>
  <c r="X59" i="8"/>
  <c r="R59" i="8"/>
  <c r="H9" i="41" s="1"/>
  <c r="Q59" i="8"/>
  <c r="S59" i="8" s="1"/>
  <c r="L59" i="8"/>
  <c r="F9" i="41" s="1"/>
  <c r="K59" i="8"/>
  <c r="E9" i="41" s="1"/>
  <c r="J59" i="8"/>
  <c r="Y58" i="8"/>
  <c r="K7" i="32" s="1"/>
  <c r="X58" i="8"/>
  <c r="Z58" i="8" s="1"/>
  <c r="S58" i="8"/>
  <c r="I7" i="32" s="1"/>
  <c r="R58" i="8"/>
  <c r="H7" i="32" s="1"/>
  <c r="Q58" i="8"/>
  <c r="K58" i="8"/>
  <c r="E7" i="32" s="1"/>
  <c r="J58" i="8"/>
  <c r="L58" i="8" s="1"/>
  <c r="Z57" i="8"/>
  <c r="L11" i="31" s="1"/>
  <c r="Y57" i="8"/>
  <c r="K11" i="31" s="1"/>
  <c r="X57" i="8"/>
  <c r="R57" i="8"/>
  <c r="H11" i="31" s="1"/>
  <c r="Q57" i="8"/>
  <c r="S57" i="8" s="1"/>
  <c r="L57" i="8"/>
  <c r="F11" i="31" s="1"/>
  <c r="K57" i="8"/>
  <c r="E11" i="31" s="1"/>
  <c r="J57" i="8"/>
  <c r="Y56" i="8"/>
  <c r="K11" i="40" s="1"/>
  <c r="X56" i="8"/>
  <c r="Z56" i="8" s="1"/>
  <c r="S56" i="8"/>
  <c r="R56" i="8"/>
  <c r="H11" i="40" s="1"/>
  <c r="Q56" i="8"/>
  <c r="K56" i="8"/>
  <c r="E11" i="40" s="1"/>
  <c r="J56" i="8"/>
  <c r="L56" i="8" s="1"/>
  <c r="Z55" i="8"/>
  <c r="Y55" i="8"/>
  <c r="K11" i="30" s="1"/>
  <c r="X55" i="8"/>
  <c r="R55" i="8"/>
  <c r="H11" i="30" s="1"/>
  <c r="Q55" i="8"/>
  <c r="S55" i="8" s="1"/>
  <c r="L55" i="8"/>
  <c r="K55" i="8"/>
  <c r="E11" i="30" s="1"/>
  <c r="J55" i="8"/>
  <c r="Y54" i="8"/>
  <c r="K11" i="25" s="1"/>
  <c r="X54" i="8"/>
  <c r="Z54" i="8" s="1"/>
  <c r="S54" i="8"/>
  <c r="R54" i="8"/>
  <c r="H11" i="25" s="1"/>
  <c r="Q54" i="8"/>
  <c r="K54" i="8"/>
  <c r="E11" i="25" s="1"/>
  <c r="J54" i="8"/>
  <c r="L54" i="8" s="1"/>
  <c r="Z53" i="8"/>
  <c r="Y53" i="8"/>
  <c r="K11" i="33" s="1"/>
  <c r="X53" i="8"/>
  <c r="R53" i="8"/>
  <c r="H11" i="33" s="1"/>
  <c r="Q53" i="8"/>
  <c r="S53" i="8" s="1"/>
  <c r="L53" i="8"/>
  <c r="K53" i="8"/>
  <c r="E11" i="33" s="1"/>
  <c r="J53" i="8"/>
  <c r="Y52" i="8"/>
  <c r="K11" i="21" s="1"/>
  <c r="X52" i="8"/>
  <c r="Z52" i="8" s="1"/>
  <c r="S52" i="8"/>
  <c r="R52" i="8"/>
  <c r="H11" i="21" s="1"/>
  <c r="Q52" i="8"/>
  <c r="K52" i="8"/>
  <c r="E11" i="21" s="1"/>
  <c r="J52" i="8"/>
  <c r="L52" i="8" s="1"/>
  <c r="Z51" i="8"/>
  <c r="Y51" i="8"/>
  <c r="X51" i="8"/>
  <c r="R51" i="8"/>
  <c r="H11" i="34" s="1"/>
  <c r="Q51" i="8"/>
  <c r="S51" i="8" s="1"/>
  <c r="L51" i="8"/>
  <c r="K51" i="8"/>
  <c r="E11" i="34" s="1"/>
  <c r="J51" i="8"/>
  <c r="Y50" i="8"/>
  <c r="K7" i="22" s="1"/>
  <c r="X50" i="8"/>
  <c r="Z50" i="8" s="1"/>
  <c r="S50" i="8"/>
  <c r="R50" i="8"/>
  <c r="H7" i="22" s="1"/>
  <c r="Q50" i="8"/>
  <c r="K50" i="8"/>
  <c r="E7" i="22" s="1"/>
  <c r="J50" i="8"/>
  <c r="L50" i="8" s="1"/>
  <c r="Z49" i="8"/>
  <c r="Y49" i="8"/>
  <c r="X49" i="8"/>
  <c r="R49" i="8"/>
  <c r="H6" i="32" s="1"/>
  <c r="Q49" i="8"/>
  <c r="S49" i="8" s="1"/>
  <c r="L49" i="8"/>
  <c r="K49" i="8"/>
  <c r="E6" i="32" s="1"/>
  <c r="J49" i="8"/>
  <c r="Y48" i="8"/>
  <c r="K10" i="31" s="1"/>
  <c r="X48" i="8"/>
  <c r="Z48" i="8" s="1"/>
  <c r="S48" i="8"/>
  <c r="R48" i="8"/>
  <c r="H10" i="31" s="1"/>
  <c r="Q48" i="8"/>
  <c r="K48" i="8"/>
  <c r="E10" i="31" s="1"/>
  <c r="J48" i="8"/>
  <c r="L48" i="8" s="1"/>
  <c r="Z47" i="8"/>
  <c r="Y47" i="8"/>
  <c r="K10" i="40" s="1"/>
  <c r="X47" i="8"/>
  <c r="R47" i="8"/>
  <c r="H10" i="40" s="1"/>
  <c r="Q47" i="8"/>
  <c r="S47" i="8" s="1"/>
  <c r="L47" i="8"/>
  <c r="K47" i="8"/>
  <c r="E10" i="40" s="1"/>
  <c r="J47" i="8"/>
  <c r="Y46" i="8"/>
  <c r="K10" i="30" s="1"/>
  <c r="X46" i="8"/>
  <c r="Z46" i="8" s="1"/>
  <c r="S46" i="8"/>
  <c r="R46" i="8"/>
  <c r="H10" i="30" s="1"/>
  <c r="Q46" i="8"/>
  <c r="K46" i="8"/>
  <c r="E10" i="30" s="1"/>
  <c r="J46" i="8"/>
  <c r="L46" i="8" s="1"/>
  <c r="Z45" i="8"/>
  <c r="Y45" i="8"/>
  <c r="K10" i="25" s="1"/>
  <c r="X45" i="8"/>
  <c r="R45" i="8"/>
  <c r="H10" i="25" s="1"/>
  <c r="Q45" i="8"/>
  <c r="S45" i="8" s="1"/>
  <c r="L45" i="8"/>
  <c r="K45" i="8"/>
  <c r="E10" i="25" s="1"/>
  <c r="J45" i="8"/>
  <c r="Y44" i="8"/>
  <c r="K10" i="33" s="1"/>
  <c r="X44" i="8"/>
  <c r="Z44" i="8" s="1"/>
  <c r="S44" i="8"/>
  <c r="R44" i="8"/>
  <c r="H10" i="33" s="1"/>
  <c r="Q44" i="8"/>
  <c r="K44" i="8"/>
  <c r="E10" i="33" s="1"/>
  <c r="J44" i="8"/>
  <c r="L44" i="8" s="1"/>
  <c r="Z43" i="8"/>
  <c r="Y43" i="8"/>
  <c r="K10" i="21" s="1"/>
  <c r="X43" i="8"/>
  <c r="R43" i="8"/>
  <c r="H10" i="21" s="1"/>
  <c r="Q43" i="8"/>
  <c r="S43" i="8" s="1"/>
  <c r="L43" i="8"/>
  <c r="K43" i="8"/>
  <c r="E10" i="21" s="1"/>
  <c r="J43" i="8"/>
  <c r="Y42" i="8"/>
  <c r="X42" i="8"/>
  <c r="Z42" i="8" s="1"/>
  <c r="S42" i="8"/>
  <c r="R42" i="8"/>
  <c r="H10" i="34" s="1"/>
  <c r="Q42" i="8"/>
  <c r="K42" i="8"/>
  <c r="E10" i="34" s="1"/>
  <c r="J42" i="8"/>
  <c r="L42" i="8" s="1"/>
  <c r="Z41" i="8"/>
  <c r="Y41" i="8"/>
  <c r="K8" i="41" s="1"/>
  <c r="X41" i="8"/>
  <c r="R41" i="8"/>
  <c r="H8" i="41" s="1"/>
  <c r="Q41" i="8"/>
  <c r="S41" i="8" s="1"/>
  <c r="L41" i="8"/>
  <c r="K41" i="8"/>
  <c r="E8" i="41" s="1"/>
  <c r="J41" i="8"/>
  <c r="Y40" i="8"/>
  <c r="K9" i="23" s="1"/>
  <c r="X40" i="8"/>
  <c r="Z40" i="8" s="1"/>
  <c r="S40" i="8"/>
  <c r="R40" i="8"/>
  <c r="H9" i="23" s="1"/>
  <c r="Q40" i="8"/>
  <c r="K40" i="8"/>
  <c r="E9" i="23" s="1"/>
  <c r="J40" i="8"/>
  <c r="L40" i="8" s="1"/>
  <c r="Z39" i="8"/>
  <c r="Y39" i="8"/>
  <c r="K9" i="31" s="1"/>
  <c r="X39" i="8"/>
  <c r="R39" i="8"/>
  <c r="H9" i="31" s="1"/>
  <c r="Q39" i="8"/>
  <c r="S39" i="8" s="1"/>
  <c r="L39" i="8"/>
  <c r="K39" i="8"/>
  <c r="E9" i="31" s="1"/>
  <c r="J39" i="8"/>
  <c r="Y38" i="8"/>
  <c r="K9" i="40" s="1"/>
  <c r="X38" i="8"/>
  <c r="Z38" i="8" s="1"/>
  <c r="S38" i="8"/>
  <c r="R38" i="8"/>
  <c r="H9" i="40" s="1"/>
  <c r="Q38" i="8"/>
  <c r="K38" i="8"/>
  <c r="E9" i="40" s="1"/>
  <c r="J38" i="8"/>
  <c r="L38" i="8" s="1"/>
  <c r="Z37" i="8"/>
  <c r="Y37" i="8"/>
  <c r="K9" i="30" s="1"/>
  <c r="X37" i="8"/>
  <c r="R37" i="8"/>
  <c r="H9" i="30" s="1"/>
  <c r="Q37" i="8"/>
  <c r="S37" i="8" s="1"/>
  <c r="L37" i="8"/>
  <c r="K37" i="8"/>
  <c r="E9" i="30" s="1"/>
  <c r="J37" i="8"/>
  <c r="Y36" i="8"/>
  <c r="K9" i="25" s="1"/>
  <c r="X36" i="8"/>
  <c r="Z36" i="8" s="1"/>
  <c r="S36" i="8"/>
  <c r="R36" i="8"/>
  <c r="H9" i="25" s="1"/>
  <c r="Q36" i="8"/>
  <c r="K36" i="8"/>
  <c r="E9" i="25" s="1"/>
  <c r="J36" i="8"/>
  <c r="L36" i="8" s="1"/>
  <c r="Z35" i="8"/>
  <c r="Y35" i="8"/>
  <c r="K9" i="33" s="1"/>
  <c r="X35" i="8"/>
  <c r="R35" i="8"/>
  <c r="H9" i="33" s="1"/>
  <c r="Q35" i="8"/>
  <c r="S35" i="8" s="1"/>
  <c r="L35" i="8"/>
  <c r="K35" i="8"/>
  <c r="E9" i="33" s="1"/>
  <c r="J35" i="8"/>
  <c r="Y34" i="8"/>
  <c r="K9" i="21" s="1"/>
  <c r="X34" i="8"/>
  <c r="Z34" i="8" s="1"/>
  <c r="S34" i="8"/>
  <c r="R34" i="8"/>
  <c r="H9" i="21" s="1"/>
  <c r="Q34" i="8"/>
  <c r="K34" i="8"/>
  <c r="E9" i="21" s="1"/>
  <c r="J34" i="8"/>
  <c r="L34" i="8" s="1"/>
  <c r="F9" i="21" s="1"/>
  <c r="Z33" i="8"/>
  <c r="Y33" i="8"/>
  <c r="X33" i="8"/>
  <c r="R33" i="8"/>
  <c r="H9" i="34" s="1"/>
  <c r="Q33" i="8"/>
  <c r="S33" i="8" s="1"/>
  <c r="I9" i="34" s="1"/>
  <c r="L33" i="8"/>
  <c r="K33" i="8"/>
  <c r="E9" i="34" s="1"/>
  <c r="J33" i="8"/>
  <c r="AA32" i="8"/>
  <c r="M7" i="41" s="1"/>
  <c r="Y32" i="8"/>
  <c r="K7" i="41" s="1"/>
  <c r="X32" i="8"/>
  <c r="Z32" i="8" s="1"/>
  <c r="L7" i="41" s="1"/>
  <c r="S32" i="8"/>
  <c r="R32" i="8"/>
  <c r="H7" i="41" s="1"/>
  <c r="Q32" i="8"/>
  <c r="M32" i="8"/>
  <c r="G7" i="41" s="1"/>
  <c r="K32" i="8"/>
  <c r="E7" i="41" s="1"/>
  <c r="J32" i="8"/>
  <c r="L32" i="8" s="1"/>
  <c r="F7" i="41" s="1"/>
  <c r="Z31" i="8"/>
  <c r="Y31" i="8"/>
  <c r="K8" i="23" s="1"/>
  <c r="X31" i="8"/>
  <c r="R31" i="8"/>
  <c r="H8" i="23" s="1"/>
  <c r="Q31" i="8"/>
  <c r="S31" i="8" s="1"/>
  <c r="I8" i="23" s="1"/>
  <c r="L31" i="8"/>
  <c r="K31" i="8"/>
  <c r="E8" i="23" s="1"/>
  <c r="J31" i="8"/>
  <c r="Y30" i="8"/>
  <c r="K8" i="31" s="1"/>
  <c r="X30" i="8"/>
  <c r="Z30" i="8" s="1"/>
  <c r="L8" i="31" s="1"/>
  <c r="S30" i="8"/>
  <c r="R30" i="8"/>
  <c r="H8" i="31" s="1"/>
  <c r="Q30" i="8"/>
  <c r="M30" i="8"/>
  <c r="G8" i="31" s="1"/>
  <c r="K30" i="8"/>
  <c r="E8" i="31" s="1"/>
  <c r="J30" i="8"/>
  <c r="L30" i="8" s="1"/>
  <c r="F8" i="31" s="1"/>
  <c r="Z29" i="8"/>
  <c r="Y29" i="8"/>
  <c r="K8" i="40" s="1"/>
  <c r="X29" i="8"/>
  <c r="T29" i="8"/>
  <c r="J8" i="40" s="1"/>
  <c r="R29" i="8"/>
  <c r="H8" i="40" s="1"/>
  <c r="Q29" i="8"/>
  <c r="S29" i="8" s="1"/>
  <c r="I8" i="40" s="1"/>
  <c r="L29" i="8"/>
  <c r="K29" i="8"/>
  <c r="E8" i="40" s="1"/>
  <c r="J29" i="8"/>
  <c r="Y28" i="8"/>
  <c r="K8" i="30" s="1"/>
  <c r="X28" i="8"/>
  <c r="Z28" i="8" s="1"/>
  <c r="L8" i="30" s="1"/>
  <c r="S28" i="8"/>
  <c r="R28" i="8"/>
  <c r="H8" i="30" s="1"/>
  <c r="Q28" i="8"/>
  <c r="K28" i="8"/>
  <c r="E8" i="30" s="1"/>
  <c r="J28" i="8"/>
  <c r="L28" i="8" s="1"/>
  <c r="F8" i="30" s="1"/>
  <c r="Z27" i="8"/>
  <c r="Y27" i="8"/>
  <c r="K8" i="25" s="1"/>
  <c r="X27" i="8"/>
  <c r="T27" i="8"/>
  <c r="J8" i="25" s="1"/>
  <c r="R27" i="8"/>
  <c r="H8" i="25" s="1"/>
  <c r="Q27" i="8"/>
  <c r="S27" i="8" s="1"/>
  <c r="I8" i="25" s="1"/>
  <c r="L27" i="8"/>
  <c r="K27" i="8"/>
  <c r="E8" i="25" s="1"/>
  <c r="J27" i="8"/>
  <c r="AA26" i="8"/>
  <c r="M8" i="33" s="1"/>
  <c r="Y26" i="8"/>
  <c r="K8" i="33" s="1"/>
  <c r="X26" i="8"/>
  <c r="Z26" i="8" s="1"/>
  <c r="L8" i="33" s="1"/>
  <c r="S26" i="8"/>
  <c r="R26" i="8"/>
  <c r="H8" i="33" s="1"/>
  <c r="Q26" i="8"/>
  <c r="K26" i="8"/>
  <c r="E8" i="33" s="1"/>
  <c r="J26" i="8"/>
  <c r="L26" i="8" s="1"/>
  <c r="F8" i="33" s="1"/>
  <c r="Z25" i="8"/>
  <c r="Y25" i="8"/>
  <c r="K8" i="21" s="1"/>
  <c r="X25" i="8"/>
  <c r="R25" i="8"/>
  <c r="H8" i="21" s="1"/>
  <c r="Q25" i="8"/>
  <c r="S25" i="8" s="1"/>
  <c r="I8" i="21" s="1"/>
  <c r="L25" i="8"/>
  <c r="K25" i="8"/>
  <c r="E8" i="21" s="1"/>
  <c r="J25" i="8"/>
  <c r="AA24" i="8"/>
  <c r="M8" i="34" s="1"/>
  <c r="Y24" i="8"/>
  <c r="X24" i="8"/>
  <c r="Z24" i="8" s="1"/>
  <c r="L8" i="34" s="1"/>
  <c r="S24" i="8"/>
  <c r="R24" i="8"/>
  <c r="H8" i="34" s="1"/>
  <c r="Q24" i="8"/>
  <c r="M24" i="8"/>
  <c r="G8" i="34" s="1"/>
  <c r="K24" i="8"/>
  <c r="E8" i="34" s="1"/>
  <c r="J24" i="8"/>
  <c r="L24" i="8" s="1"/>
  <c r="F8" i="34" s="1"/>
  <c r="Z23" i="8"/>
  <c r="Y23" i="8"/>
  <c r="X23" i="8"/>
  <c r="R23" i="8"/>
  <c r="H6" i="22" s="1"/>
  <c r="Q23" i="8"/>
  <c r="S23" i="8" s="1"/>
  <c r="I6" i="22" s="1"/>
  <c r="L23" i="8"/>
  <c r="K23" i="8"/>
  <c r="E6" i="22" s="1"/>
  <c r="J23" i="8"/>
  <c r="Y22" i="8"/>
  <c r="K7" i="23" s="1"/>
  <c r="X22" i="8"/>
  <c r="Z22" i="8" s="1"/>
  <c r="L7" i="23" s="1"/>
  <c r="S22" i="8"/>
  <c r="R22" i="8"/>
  <c r="H7" i="23" s="1"/>
  <c r="Q22" i="8"/>
  <c r="M22" i="8"/>
  <c r="G7" i="23" s="1"/>
  <c r="K22" i="8"/>
  <c r="E7" i="23" s="1"/>
  <c r="J22" i="8"/>
  <c r="L22" i="8" s="1"/>
  <c r="F7" i="23" s="1"/>
  <c r="Z21" i="8"/>
  <c r="Y21" i="8"/>
  <c r="K7" i="31" s="1"/>
  <c r="X21" i="8"/>
  <c r="T21" i="8"/>
  <c r="J7" i="31" s="1"/>
  <c r="R21" i="8"/>
  <c r="H7" i="31" s="1"/>
  <c r="Q21" i="8"/>
  <c r="S21" i="8" s="1"/>
  <c r="I7" i="31" s="1"/>
  <c r="L21" i="8"/>
  <c r="K21" i="8"/>
  <c r="E7" i="31" s="1"/>
  <c r="J21" i="8"/>
  <c r="Y20" i="8"/>
  <c r="K7" i="40" s="1"/>
  <c r="X20" i="8"/>
  <c r="Z20" i="8" s="1"/>
  <c r="L7" i="40" s="1"/>
  <c r="S20" i="8"/>
  <c r="R20" i="8"/>
  <c r="H7" i="40" s="1"/>
  <c r="Q20" i="8"/>
  <c r="K20" i="8"/>
  <c r="E7" i="40" s="1"/>
  <c r="J20" i="8"/>
  <c r="L20" i="8" s="1"/>
  <c r="F7" i="40" s="1"/>
  <c r="Z19" i="8"/>
  <c r="Y19" i="8"/>
  <c r="K7" i="30" s="1"/>
  <c r="X19" i="8"/>
  <c r="T19" i="8"/>
  <c r="J7" i="30" s="1"/>
  <c r="R19" i="8"/>
  <c r="H7" i="30" s="1"/>
  <c r="Q19" i="8"/>
  <c r="S19" i="8" s="1"/>
  <c r="I7" i="30" s="1"/>
  <c r="L19" i="8"/>
  <c r="K19" i="8"/>
  <c r="E7" i="30" s="1"/>
  <c r="J19" i="8"/>
  <c r="AA18" i="8"/>
  <c r="M7" i="25" s="1"/>
  <c r="Y18" i="8"/>
  <c r="K7" i="25" s="1"/>
  <c r="X18" i="8"/>
  <c r="Z18" i="8" s="1"/>
  <c r="L7" i="25" s="1"/>
  <c r="S18" i="8"/>
  <c r="R18" i="8"/>
  <c r="H7" i="25" s="1"/>
  <c r="Q18" i="8"/>
  <c r="K18" i="8"/>
  <c r="E7" i="25" s="1"/>
  <c r="J18" i="8"/>
  <c r="L18" i="8" s="1"/>
  <c r="F7" i="25" s="1"/>
  <c r="Z17" i="8"/>
  <c r="Y17" i="8"/>
  <c r="K7" i="33" s="1"/>
  <c r="X17" i="8"/>
  <c r="R17" i="8"/>
  <c r="H7" i="33" s="1"/>
  <c r="Q17" i="8"/>
  <c r="S17" i="8" s="1"/>
  <c r="I7" i="33" s="1"/>
  <c r="L17" i="8"/>
  <c r="K17" i="8"/>
  <c r="E7" i="33" s="1"/>
  <c r="J17" i="8"/>
  <c r="AA16" i="8"/>
  <c r="M7" i="21" s="1"/>
  <c r="Y16" i="8"/>
  <c r="K7" i="21" s="1"/>
  <c r="X16" i="8"/>
  <c r="Z16" i="8" s="1"/>
  <c r="L7" i="21" s="1"/>
  <c r="S16" i="8"/>
  <c r="R16" i="8"/>
  <c r="H7" i="21" s="1"/>
  <c r="Q16" i="8"/>
  <c r="M16" i="8"/>
  <c r="G7" i="21" s="1"/>
  <c r="K16" i="8"/>
  <c r="E7" i="21" s="1"/>
  <c r="J16" i="8"/>
  <c r="L16" i="8" s="1"/>
  <c r="F7" i="21" s="1"/>
  <c r="Z15" i="8"/>
  <c r="Y15" i="8"/>
  <c r="X15" i="8"/>
  <c r="R15" i="8"/>
  <c r="H7" i="34" s="1"/>
  <c r="Q15" i="8"/>
  <c r="S15" i="8" s="1"/>
  <c r="I7" i="34" s="1"/>
  <c r="L15" i="8"/>
  <c r="K15" i="8"/>
  <c r="E7" i="34" s="1"/>
  <c r="J15" i="8"/>
  <c r="Y14" i="8"/>
  <c r="X14" i="8"/>
  <c r="Z14" i="8" s="1"/>
  <c r="L6" i="41" s="1"/>
  <c r="S14" i="8"/>
  <c r="R14" i="8"/>
  <c r="H6" i="41" s="1"/>
  <c r="Q14" i="8"/>
  <c r="M14" i="8"/>
  <c r="G6" i="41" s="1"/>
  <c r="K14" i="8"/>
  <c r="E6" i="41" s="1"/>
  <c r="J14" i="8"/>
  <c r="L14" i="8" s="1"/>
  <c r="F6" i="41" s="1"/>
  <c r="Z13" i="8"/>
  <c r="Y13" i="8"/>
  <c r="X13" i="8"/>
  <c r="T13" i="8"/>
  <c r="J6" i="23" s="1"/>
  <c r="R13" i="8"/>
  <c r="H6" i="23" s="1"/>
  <c r="Q13" i="8"/>
  <c r="S13" i="8" s="1"/>
  <c r="I6" i="23" s="1"/>
  <c r="L13" i="8"/>
  <c r="K13" i="8"/>
  <c r="E6" i="23" s="1"/>
  <c r="J13" i="8"/>
  <c r="Y12" i="8"/>
  <c r="X12" i="8"/>
  <c r="Z12" i="8" s="1"/>
  <c r="L6" i="31" s="1"/>
  <c r="S12" i="8"/>
  <c r="R12" i="8"/>
  <c r="H6" i="31" s="1"/>
  <c r="Q12" i="8"/>
  <c r="K12" i="8"/>
  <c r="E6" i="31" s="1"/>
  <c r="J12" i="8"/>
  <c r="L12" i="8" s="1"/>
  <c r="F6" i="31" s="1"/>
  <c r="Z11" i="8"/>
  <c r="Y11" i="8"/>
  <c r="X11" i="8"/>
  <c r="T11" i="8"/>
  <c r="J6" i="40" s="1"/>
  <c r="R11" i="8"/>
  <c r="H6" i="40" s="1"/>
  <c r="Q11" i="8"/>
  <c r="S11" i="8" s="1"/>
  <c r="I6" i="40" s="1"/>
  <c r="L11" i="8"/>
  <c r="K11" i="8"/>
  <c r="E6" i="40" s="1"/>
  <c r="J11" i="8"/>
  <c r="AA10" i="8"/>
  <c r="M6" i="30" s="1"/>
  <c r="Y10" i="8"/>
  <c r="X10" i="8"/>
  <c r="Z10" i="8" s="1"/>
  <c r="L6" i="30" s="1"/>
  <c r="S10" i="8"/>
  <c r="R10" i="8"/>
  <c r="H6" i="30" s="1"/>
  <c r="Q10" i="8"/>
  <c r="K10" i="8"/>
  <c r="E6" i="30" s="1"/>
  <c r="J10" i="8"/>
  <c r="L10" i="8" s="1"/>
  <c r="F6" i="30" s="1"/>
  <c r="Z9" i="8"/>
  <c r="Y9" i="8"/>
  <c r="X9" i="8"/>
  <c r="R9" i="8"/>
  <c r="H6" i="25" s="1"/>
  <c r="Q9" i="8"/>
  <c r="S9" i="8" s="1"/>
  <c r="I6" i="25" s="1"/>
  <c r="L9" i="8"/>
  <c r="K9" i="8"/>
  <c r="E6" i="25" s="1"/>
  <c r="J9" i="8"/>
  <c r="AA8" i="8"/>
  <c r="M6" i="33" s="1"/>
  <c r="Y8" i="8"/>
  <c r="X8" i="8"/>
  <c r="Z8" i="8" s="1"/>
  <c r="L6" i="33" s="1"/>
  <c r="S8" i="8"/>
  <c r="R8" i="8"/>
  <c r="H6" i="33" s="1"/>
  <c r="Q8" i="8"/>
  <c r="M8" i="8"/>
  <c r="G6" i="33" s="1"/>
  <c r="K8" i="8"/>
  <c r="E6" i="33" s="1"/>
  <c r="J8" i="8"/>
  <c r="L8" i="8" s="1"/>
  <c r="F6" i="33" s="1"/>
  <c r="Z7" i="8"/>
  <c r="Y7" i="8"/>
  <c r="X7" i="8"/>
  <c r="R7" i="8"/>
  <c r="H6" i="21" s="1"/>
  <c r="Q7" i="8"/>
  <c r="S7" i="8" s="1"/>
  <c r="I6" i="21" s="1"/>
  <c r="L7" i="8"/>
  <c r="K7" i="8"/>
  <c r="E6" i="21" s="1"/>
  <c r="J7" i="8"/>
  <c r="Y6" i="8"/>
  <c r="X6" i="8"/>
  <c r="Z6" i="8" s="1"/>
  <c r="L6" i="34" s="1"/>
  <c r="S6" i="8"/>
  <c r="R6" i="8"/>
  <c r="H6" i="34" s="1"/>
  <c r="Q6" i="8"/>
  <c r="M6" i="8"/>
  <c r="G6" i="34" s="1"/>
  <c r="K6" i="8"/>
  <c r="E6" i="34" s="1"/>
  <c r="J6" i="8"/>
  <c r="L6" i="8" s="1"/>
  <c r="F6" i="34" s="1"/>
  <c r="Z275" i="7"/>
  <c r="Y275" i="7"/>
  <c r="K20" i="37" s="1"/>
  <c r="X275" i="7"/>
  <c r="T275" i="7"/>
  <c r="J20" i="37" s="1"/>
  <c r="R275" i="7"/>
  <c r="H20" i="37" s="1"/>
  <c r="Q275" i="7"/>
  <c r="S275" i="7" s="1"/>
  <c r="I20" i="37" s="1"/>
  <c r="L275" i="7"/>
  <c r="K275" i="7"/>
  <c r="E20" i="37" s="1"/>
  <c r="J275" i="7"/>
  <c r="Y274" i="7"/>
  <c r="K15" i="28" s="1"/>
  <c r="X274" i="7"/>
  <c r="Z274" i="7" s="1"/>
  <c r="L15" i="28" s="1"/>
  <c r="S274" i="7"/>
  <c r="R274" i="7"/>
  <c r="H15" i="28" s="1"/>
  <c r="Q274" i="7"/>
  <c r="K274" i="7"/>
  <c r="E15" i="28" s="1"/>
  <c r="J274" i="7"/>
  <c r="L274" i="7" s="1"/>
  <c r="F15" i="28" s="1"/>
  <c r="Z273" i="7"/>
  <c r="Y273" i="7"/>
  <c r="K35" i="43" s="1"/>
  <c r="X273" i="7"/>
  <c r="T273" i="7"/>
  <c r="J35" i="43" s="1"/>
  <c r="R273" i="7"/>
  <c r="H35" i="43" s="1"/>
  <c r="Q273" i="7"/>
  <c r="S273" i="7" s="1"/>
  <c r="I35" i="43" s="1"/>
  <c r="L273" i="7"/>
  <c r="K273" i="7"/>
  <c r="E35" i="43" s="1"/>
  <c r="J273" i="7"/>
  <c r="AA272" i="7"/>
  <c r="M35" i="27" s="1"/>
  <c r="Y272" i="7"/>
  <c r="K35" i="27" s="1"/>
  <c r="X272" i="7"/>
  <c r="Z272" i="7" s="1"/>
  <c r="L35" i="27" s="1"/>
  <c r="S272" i="7"/>
  <c r="R272" i="7"/>
  <c r="H35" i="27" s="1"/>
  <c r="Q272" i="7"/>
  <c r="K272" i="7"/>
  <c r="E35" i="27" s="1"/>
  <c r="J272" i="7"/>
  <c r="L272" i="7" s="1"/>
  <c r="F35" i="27" s="1"/>
  <c r="Z271" i="7"/>
  <c r="Y271" i="7"/>
  <c r="K35" i="24" s="1"/>
  <c r="X271" i="7"/>
  <c r="R271" i="7"/>
  <c r="H35" i="24" s="1"/>
  <c r="Q271" i="7"/>
  <c r="S271" i="7" s="1"/>
  <c r="I35" i="24" s="1"/>
  <c r="L271" i="7"/>
  <c r="K271" i="7"/>
  <c r="E35" i="24" s="1"/>
  <c r="J271" i="7"/>
  <c r="AA270" i="7"/>
  <c r="M35" i="29" s="1"/>
  <c r="Y270" i="7"/>
  <c r="K35" i="29" s="1"/>
  <c r="X270" i="7"/>
  <c r="Z270" i="7" s="1"/>
  <c r="L35" i="29" s="1"/>
  <c r="S270" i="7"/>
  <c r="R270" i="7"/>
  <c r="H35" i="29" s="1"/>
  <c r="Q270" i="7"/>
  <c r="M270" i="7"/>
  <c r="G35" i="29" s="1"/>
  <c r="K270" i="7"/>
  <c r="E35" i="29" s="1"/>
  <c r="J270" i="7"/>
  <c r="L270" i="7" s="1"/>
  <c r="F35" i="29" s="1"/>
  <c r="Z269" i="7"/>
  <c r="Y269" i="7"/>
  <c r="K35" i="39" s="1"/>
  <c r="X269" i="7"/>
  <c r="R269" i="7"/>
  <c r="H35" i="39" s="1"/>
  <c r="Q269" i="7"/>
  <c r="S269" i="7" s="1"/>
  <c r="I35" i="39" s="1"/>
  <c r="L269" i="7"/>
  <c r="K269" i="7"/>
  <c r="E35" i="39" s="1"/>
  <c r="J269" i="7"/>
  <c r="Y268" i="7"/>
  <c r="K35" i="38" s="1"/>
  <c r="X268" i="7"/>
  <c r="Z268" i="7" s="1"/>
  <c r="L35" i="38" s="1"/>
  <c r="S268" i="7"/>
  <c r="R268" i="7"/>
  <c r="H35" i="38" s="1"/>
  <c r="Q268" i="7"/>
  <c r="M268" i="7"/>
  <c r="G35" i="38" s="1"/>
  <c r="K268" i="7"/>
  <c r="E35" i="38" s="1"/>
  <c r="J268" i="7"/>
  <c r="L268" i="7" s="1"/>
  <c r="F35" i="38" s="1"/>
  <c r="Z267" i="7"/>
  <c r="Y267" i="7"/>
  <c r="X267" i="7"/>
  <c r="T267" i="7"/>
  <c r="J35" i="26" s="1"/>
  <c r="R267" i="7"/>
  <c r="H35" i="26" s="1"/>
  <c r="Q267" i="7"/>
  <c r="S267" i="7" s="1"/>
  <c r="I35" i="26" s="1"/>
  <c r="L267" i="7"/>
  <c r="K267" i="7"/>
  <c r="E35" i="26" s="1"/>
  <c r="J267" i="7"/>
  <c r="Y266" i="7"/>
  <c r="K20" i="42" s="1"/>
  <c r="X266" i="7"/>
  <c r="Z266" i="7" s="1"/>
  <c r="L20" i="42" s="1"/>
  <c r="S266" i="7"/>
  <c r="R266" i="7"/>
  <c r="H20" i="42" s="1"/>
  <c r="Q266" i="7"/>
  <c r="K266" i="7"/>
  <c r="E20" i="42" s="1"/>
  <c r="J266" i="7"/>
  <c r="L266" i="7" s="1"/>
  <c r="F20" i="42" s="1"/>
  <c r="Z265" i="7"/>
  <c r="Y265" i="7"/>
  <c r="K14" i="28" s="1"/>
  <c r="X265" i="7"/>
  <c r="T265" i="7"/>
  <c r="J14" i="28" s="1"/>
  <c r="R265" i="7"/>
  <c r="H14" i="28" s="1"/>
  <c r="Q265" i="7"/>
  <c r="S265" i="7" s="1"/>
  <c r="I14" i="28" s="1"/>
  <c r="L265" i="7"/>
  <c r="K265" i="7"/>
  <c r="E14" i="28" s="1"/>
  <c r="J265" i="7"/>
  <c r="AA264" i="7"/>
  <c r="M34" i="43" s="1"/>
  <c r="Y264" i="7"/>
  <c r="K34" i="43" s="1"/>
  <c r="X264" i="7"/>
  <c r="Z264" i="7" s="1"/>
  <c r="L34" i="43" s="1"/>
  <c r="S264" i="7"/>
  <c r="R264" i="7"/>
  <c r="H34" i="43" s="1"/>
  <c r="Q264" i="7"/>
  <c r="K264" i="7"/>
  <c r="E34" i="43" s="1"/>
  <c r="J264" i="7"/>
  <c r="L264" i="7" s="1"/>
  <c r="F34" i="43" s="1"/>
  <c r="Z263" i="7"/>
  <c r="Y263" i="7"/>
  <c r="K34" i="27" s="1"/>
  <c r="X263" i="7"/>
  <c r="R263" i="7"/>
  <c r="H34" i="27" s="1"/>
  <c r="Q263" i="7"/>
  <c r="S263" i="7" s="1"/>
  <c r="I34" i="27" s="1"/>
  <c r="L263" i="7"/>
  <c r="K263" i="7"/>
  <c r="E34" i="27" s="1"/>
  <c r="J263" i="7"/>
  <c r="AA262" i="7"/>
  <c r="M34" i="24" s="1"/>
  <c r="Y262" i="7"/>
  <c r="K34" i="24" s="1"/>
  <c r="X262" i="7"/>
  <c r="Z262" i="7" s="1"/>
  <c r="L34" i="24" s="1"/>
  <c r="S262" i="7"/>
  <c r="R262" i="7"/>
  <c r="H34" i="24" s="1"/>
  <c r="Q262" i="7"/>
  <c r="M262" i="7"/>
  <c r="G34" i="24" s="1"/>
  <c r="K262" i="7"/>
  <c r="E34" i="24" s="1"/>
  <c r="J262" i="7"/>
  <c r="L262" i="7" s="1"/>
  <c r="F34" i="24" s="1"/>
  <c r="Z261" i="7"/>
  <c r="Y261" i="7"/>
  <c r="K34" i="29" s="1"/>
  <c r="X261" i="7"/>
  <c r="R261" i="7"/>
  <c r="H34" i="29" s="1"/>
  <c r="Q261" i="7"/>
  <c r="S261" i="7" s="1"/>
  <c r="I34" i="29" s="1"/>
  <c r="L261" i="7"/>
  <c r="K261" i="7"/>
  <c r="E34" i="29" s="1"/>
  <c r="J261" i="7"/>
  <c r="Y260" i="7"/>
  <c r="K34" i="39" s="1"/>
  <c r="X260" i="7"/>
  <c r="Z260" i="7" s="1"/>
  <c r="L34" i="39" s="1"/>
  <c r="S260" i="7"/>
  <c r="R260" i="7"/>
  <c r="H34" i="39" s="1"/>
  <c r="Q260" i="7"/>
  <c r="M260" i="7"/>
  <c r="G34" i="39" s="1"/>
  <c r="K260" i="7"/>
  <c r="E34" i="39" s="1"/>
  <c r="J260" i="7"/>
  <c r="L260" i="7" s="1"/>
  <c r="F34" i="39" s="1"/>
  <c r="Z259" i="7"/>
  <c r="Y259" i="7"/>
  <c r="K34" i="38" s="1"/>
  <c r="X259" i="7"/>
  <c r="T259" i="7"/>
  <c r="J34" i="38" s="1"/>
  <c r="R259" i="7"/>
  <c r="H34" i="38" s="1"/>
  <c r="Q259" i="7"/>
  <c r="S259" i="7" s="1"/>
  <c r="I34" i="38" s="1"/>
  <c r="L259" i="7"/>
  <c r="K259" i="7"/>
  <c r="E34" i="38" s="1"/>
  <c r="J259" i="7"/>
  <c r="Y258" i="7"/>
  <c r="X258" i="7"/>
  <c r="Z258" i="7" s="1"/>
  <c r="L34" i="26" s="1"/>
  <c r="S258" i="7"/>
  <c r="R258" i="7"/>
  <c r="H34" i="26" s="1"/>
  <c r="Q258" i="7"/>
  <c r="K258" i="7"/>
  <c r="E34" i="26" s="1"/>
  <c r="J258" i="7"/>
  <c r="L258" i="7" s="1"/>
  <c r="F34" i="26" s="1"/>
  <c r="Z257" i="7"/>
  <c r="Y257" i="7"/>
  <c r="K19" i="37" s="1"/>
  <c r="X257" i="7"/>
  <c r="T257" i="7"/>
  <c r="J19" i="37" s="1"/>
  <c r="R257" i="7"/>
  <c r="H19" i="37" s="1"/>
  <c r="Q257" i="7"/>
  <c r="S257" i="7" s="1"/>
  <c r="I19" i="37" s="1"/>
  <c r="L257" i="7"/>
  <c r="K257" i="7"/>
  <c r="E19" i="37" s="1"/>
  <c r="J257" i="7"/>
  <c r="AA256" i="7"/>
  <c r="M18" i="36" s="1"/>
  <c r="Y256" i="7"/>
  <c r="K18" i="36" s="1"/>
  <c r="X256" i="7"/>
  <c r="Z256" i="7" s="1"/>
  <c r="L18" i="36" s="1"/>
  <c r="S256" i="7"/>
  <c r="R256" i="7"/>
  <c r="H18" i="36" s="1"/>
  <c r="Q256" i="7"/>
  <c r="K256" i="7"/>
  <c r="E18" i="36" s="1"/>
  <c r="J256" i="7"/>
  <c r="L256" i="7" s="1"/>
  <c r="F18" i="36" s="1"/>
  <c r="Z255" i="7"/>
  <c r="Y255" i="7"/>
  <c r="K33" i="43" s="1"/>
  <c r="X255" i="7"/>
  <c r="R255" i="7"/>
  <c r="H33" i="43" s="1"/>
  <c r="Q255" i="7"/>
  <c r="S255" i="7" s="1"/>
  <c r="I33" i="43" s="1"/>
  <c r="L255" i="7"/>
  <c r="K255" i="7"/>
  <c r="E33" i="43" s="1"/>
  <c r="J255" i="7"/>
  <c r="AA254" i="7"/>
  <c r="M33" i="27" s="1"/>
  <c r="Y254" i="7"/>
  <c r="K33" i="27" s="1"/>
  <c r="X254" i="7"/>
  <c r="Z254" i="7" s="1"/>
  <c r="L33" i="27" s="1"/>
  <c r="S254" i="7"/>
  <c r="R254" i="7"/>
  <c r="H33" i="27" s="1"/>
  <c r="Q254" i="7"/>
  <c r="M254" i="7"/>
  <c r="G33" i="27" s="1"/>
  <c r="K254" i="7"/>
  <c r="E33" i="27" s="1"/>
  <c r="J254" i="7"/>
  <c r="L254" i="7" s="1"/>
  <c r="F33" i="27" s="1"/>
  <c r="Z253" i="7"/>
  <c r="Y253" i="7"/>
  <c r="K33" i="24" s="1"/>
  <c r="X253" i="7"/>
  <c r="R253" i="7"/>
  <c r="H33" i="24" s="1"/>
  <c r="Q253" i="7"/>
  <c r="S253" i="7" s="1"/>
  <c r="I33" i="24" s="1"/>
  <c r="L253" i="7"/>
  <c r="K253" i="7"/>
  <c r="E33" i="24" s="1"/>
  <c r="J253" i="7"/>
  <c r="Y252" i="7"/>
  <c r="K33" i="29" s="1"/>
  <c r="X252" i="7"/>
  <c r="Z252" i="7" s="1"/>
  <c r="L33" i="29" s="1"/>
  <c r="S252" i="7"/>
  <c r="R252" i="7"/>
  <c r="H33" i="29" s="1"/>
  <c r="Q252" i="7"/>
  <c r="M252" i="7"/>
  <c r="G33" i="29" s="1"/>
  <c r="K252" i="7"/>
  <c r="E33" i="29" s="1"/>
  <c r="J252" i="7"/>
  <c r="L252" i="7" s="1"/>
  <c r="F33" i="29" s="1"/>
  <c r="Z251" i="7"/>
  <c r="Y251" i="7"/>
  <c r="K33" i="39" s="1"/>
  <c r="X251" i="7"/>
  <c r="T251" i="7"/>
  <c r="J33" i="39" s="1"/>
  <c r="R251" i="7"/>
  <c r="H33" i="39" s="1"/>
  <c r="Q251" i="7"/>
  <c r="S251" i="7" s="1"/>
  <c r="I33" i="39" s="1"/>
  <c r="L251" i="7"/>
  <c r="K251" i="7"/>
  <c r="E33" i="39" s="1"/>
  <c r="J251" i="7"/>
  <c r="Y250" i="7"/>
  <c r="K33" i="38" s="1"/>
  <c r="X250" i="7"/>
  <c r="Z250" i="7" s="1"/>
  <c r="L33" i="38" s="1"/>
  <c r="S250" i="7"/>
  <c r="R250" i="7"/>
  <c r="H33" i="38" s="1"/>
  <c r="Q250" i="7"/>
  <c r="K250" i="7"/>
  <c r="E33" i="38" s="1"/>
  <c r="J250" i="7"/>
  <c r="L250" i="7" s="1"/>
  <c r="F33" i="38" s="1"/>
  <c r="Z249" i="7"/>
  <c r="Y249" i="7"/>
  <c r="X249" i="7"/>
  <c r="T249" i="7"/>
  <c r="J33" i="26" s="1"/>
  <c r="R249" i="7"/>
  <c r="H33" i="26" s="1"/>
  <c r="Q249" i="7"/>
  <c r="S249" i="7" s="1"/>
  <c r="I33" i="26" s="1"/>
  <c r="L249" i="7"/>
  <c r="K249" i="7"/>
  <c r="E33" i="26" s="1"/>
  <c r="J249" i="7"/>
  <c r="Y248" i="7"/>
  <c r="K19" i="42" s="1"/>
  <c r="X248" i="7"/>
  <c r="Z248" i="7" s="1"/>
  <c r="L19" i="42" s="1"/>
  <c r="S248" i="7"/>
  <c r="R248" i="7"/>
  <c r="H19" i="42" s="1"/>
  <c r="Q248" i="7"/>
  <c r="K248" i="7"/>
  <c r="E19" i="42" s="1"/>
  <c r="J248" i="7"/>
  <c r="L248" i="7" s="1"/>
  <c r="F19" i="42" s="1"/>
  <c r="Z247" i="7"/>
  <c r="Y247" i="7"/>
  <c r="K13" i="28" s="1"/>
  <c r="X247" i="7"/>
  <c r="R247" i="7"/>
  <c r="H13" i="28" s="1"/>
  <c r="Q247" i="7"/>
  <c r="S247" i="7" s="1"/>
  <c r="I13" i="28" s="1"/>
  <c r="L247" i="7"/>
  <c r="K247" i="7"/>
  <c r="E13" i="28" s="1"/>
  <c r="J247" i="7"/>
  <c r="AA246" i="7"/>
  <c r="M32" i="43" s="1"/>
  <c r="Y246" i="7"/>
  <c r="K32" i="43" s="1"/>
  <c r="X246" i="7"/>
  <c r="Z246" i="7" s="1"/>
  <c r="L32" i="43" s="1"/>
  <c r="S246" i="7"/>
  <c r="R246" i="7"/>
  <c r="H32" i="43" s="1"/>
  <c r="Q246" i="7"/>
  <c r="K246" i="7"/>
  <c r="E32" i="43" s="1"/>
  <c r="J246" i="7"/>
  <c r="L246" i="7" s="1"/>
  <c r="F32" i="43" s="1"/>
  <c r="Z245" i="7"/>
  <c r="Y245" i="7"/>
  <c r="K32" i="27" s="1"/>
  <c r="X245" i="7"/>
  <c r="R245" i="7"/>
  <c r="H32" i="27" s="1"/>
  <c r="Q245" i="7"/>
  <c r="S245" i="7" s="1"/>
  <c r="I32" i="27" s="1"/>
  <c r="L245" i="7"/>
  <c r="K245" i="7"/>
  <c r="E32" i="27" s="1"/>
  <c r="J245" i="7"/>
  <c r="Y244" i="7"/>
  <c r="K32" i="24" s="1"/>
  <c r="X244" i="7"/>
  <c r="Z244" i="7" s="1"/>
  <c r="L32" i="24" s="1"/>
  <c r="S244" i="7"/>
  <c r="R244" i="7"/>
  <c r="H32" i="24" s="1"/>
  <c r="Q244" i="7"/>
  <c r="M244" i="7"/>
  <c r="G32" i="24" s="1"/>
  <c r="K244" i="7"/>
  <c r="E32" i="24" s="1"/>
  <c r="J244" i="7"/>
  <c r="L244" i="7" s="1"/>
  <c r="F32" i="24" s="1"/>
  <c r="Z243" i="7"/>
  <c r="Y243" i="7"/>
  <c r="K32" i="29" s="1"/>
  <c r="X243" i="7"/>
  <c r="R243" i="7"/>
  <c r="H32" i="29" s="1"/>
  <c r="Q243" i="7"/>
  <c r="S243" i="7" s="1"/>
  <c r="I32" i="29" s="1"/>
  <c r="L243" i="7"/>
  <c r="K243" i="7"/>
  <c r="E32" i="29" s="1"/>
  <c r="J243" i="7"/>
  <c r="Y242" i="7"/>
  <c r="K32" i="39" s="1"/>
  <c r="X242" i="7"/>
  <c r="Z242" i="7" s="1"/>
  <c r="L32" i="39" s="1"/>
  <c r="S242" i="7"/>
  <c r="R242" i="7"/>
  <c r="H32" i="39" s="1"/>
  <c r="Q242" i="7"/>
  <c r="K242" i="7"/>
  <c r="E32" i="39" s="1"/>
  <c r="J242" i="7"/>
  <c r="L242" i="7" s="1"/>
  <c r="F32" i="39" s="1"/>
  <c r="Z241" i="7"/>
  <c r="Y241" i="7"/>
  <c r="K32" i="38" s="1"/>
  <c r="X241" i="7"/>
  <c r="T241" i="7"/>
  <c r="J32" i="38" s="1"/>
  <c r="R241" i="7"/>
  <c r="H32" i="38" s="1"/>
  <c r="Q241" i="7"/>
  <c r="S241" i="7" s="1"/>
  <c r="I32" i="38" s="1"/>
  <c r="L241" i="7"/>
  <c r="K241" i="7"/>
  <c r="E32" i="38" s="1"/>
  <c r="J241" i="7"/>
  <c r="Y240" i="7"/>
  <c r="X240" i="7"/>
  <c r="Z240" i="7" s="1"/>
  <c r="L32" i="26" s="1"/>
  <c r="S240" i="7"/>
  <c r="R240" i="7"/>
  <c r="H32" i="26" s="1"/>
  <c r="Q240" i="7"/>
  <c r="K240" i="7"/>
  <c r="E32" i="26" s="1"/>
  <c r="J240" i="7"/>
  <c r="L240" i="7" s="1"/>
  <c r="F32" i="26" s="1"/>
  <c r="Z239" i="7"/>
  <c r="Y239" i="7"/>
  <c r="K18" i="37" s="1"/>
  <c r="X239" i="7"/>
  <c r="R239" i="7"/>
  <c r="H18" i="37" s="1"/>
  <c r="Q239" i="7"/>
  <c r="S239" i="7" s="1"/>
  <c r="I18" i="37" s="1"/>
  <c r="L239" i="7"/>
  <c r="K239" i="7"/>
  <c r="E18" i="37" s="1"/>
  <c r="J239" i="7"/>
  <c r="AA238" i="7"/>
  <c r="M12" i="28" s="1"/>
  <c r="Y238" i="7"/>
  <c r="K12" i="28" s="1"/>
  <c r="X238" i="7"/>
  <c r="Z238" i="7" s="1"/>
  <c r="L12" i="28" s="1"/>
  <c r="S238" i="7"/>
  <c r="R238" i="7"/>
  <c r="H12" i="28" s="1"/>
  <c r="Q238" i="7"/>
  <c r="K238" i="7"/>
  <c r="E12" i="28" s="1"/>
  <c r="J238" i="7"/>
  <c r="L238" i="7" s="1"/>
  <c r="F12" i="28" s="1"/>
  <c r="Z237" i="7"/>
  <c r="Y237" i="7"/>
  <c r="K31" i="43" s="1"/>
  <c r="X237" i="7"/>
  <c r="R237" i="7"/>
  <c r="H31" i="43" s="1"/>
  <c r="Q237" i="7"/>
  <c r="S237" i="7" s="1"/>
  <c r="I31" i="43" s="1"/>
  <c r="L237" i="7"/>
  <c r="K237" i="7"/>
  <c r="E31" i="43" s="1"/>
  <c r="J237" i="7"/>
  <c r="Y236" i="7"/>
  <c r="K31" i="27" s="1"/>
  <c r="X236" i="7"/>
  <c r="Z236" i="7" s="1"/>
  <c r="L31" i="27" s="1"/>
  <c r="S236" i="7"/>
  <c r="R236" i="7"/>
  <c r="H31" i="27" s="1"/>
  <c r="Q236" i="7"/>
  <c r="M236" i="7"/>
  <c r="G31" i="27" s="1"/>
  <c r="K236" i="7"/>
  <c r="E31" i="27" s="1"/>
  <c r="J236" i="7"/>
  <c r="L236" i="7" s="1"/>
  <c r="F31" i="27" s="1"/>
  <c r="Z235" i="7"/>
  <c r="Y235" i="7"/>
  <c r="K31" i="24" s="1"/>
  <c r="X235" i="7"/>
  <c r="R235" i="7"/>
  <c r="H31" i="24" s="1"/>
  <c r="Q235" i="7"/>
  <c r="S235" i="7" s="1"/>
  <c r="I31" i="24" s="1"/>
  <c r="L235" i="7"/>
  <c r="K235" i="7"/>
  <c r="E31" i="24" s="1"/>
  <c r="J235" i="7"/>
  <c r="Y234" i="7"/>
  <c r="K31" i="29" s="1"/>
  <c r="X234" i="7"/>
  <c r="Z234" i="7" s="1"/>
  <c r="L31" i="29" s="1"/>
  <c r="S234" i="7"/>
  <c r="R234" i="7"/>
  <c r="H31" i="29" s="1"/>
  <c r="Q234" i="7"/>
  <c r="K234" i="7"/>
  <c r="E31" i="29" s="1"/>
  <c r="J234" i="7"/>
  <c r="L234" i="7" s="1"/>
  <c r="F31" i="29" s="1"/>
  <c r="Z233" i="7"/>
  <c r="Y233" i="7"/>
  <c r="K31" i="39" s="1"/>
  <c r="X233" i="7"/>
  <c r="T233" i="7"/>
  <c r="J31" i="39" s="1"/>
  <c r="R233" i="7"/>
  <c r="H31" i="39" s="1"/>
  <c r="Q233" i="7"/>
  <c r="S233" i="7" s="1"/>
  <c r="I31" i="39" s="1"/>
  <c r="L233" i="7"/>
  <c r="K233" i="7"/>
  <c r="E31" i="39" s="1"/>
  <c r="J233" i="7"/>
  <c r="Y232" i="7"/>
  <c r="K31" i="38" s="1"/>
  <c r="X232" i="7"/>
  <c r="Z232" i="7" s="1"/>
  <c r="L31" i="38" s="1"/>
  <c r="S232" i="7"/>
  <c r="R232" i="7"/>
  <c r="H31" i="38" s="1"/>
  <c r="Q232" i="7"/>
  <c r="K232" i="7"/>
  <c r="E31" i="38" s="1"/>
  <c r="J232" i="7"/>
  <c r="L232" i="7" s="1"/>
  <c r="F31" i="38" s="1"/>
  <c r="Z231" i="7"/>
  <c r="Y231" i="7"/>
  <c r="X231" i="7"/>
  <c r="R231" i="7"/>
  <c r="H31" i="26" s="1"/>
  <c r="Q231" i="7"/>
  <c r="S231" i="7" s="1"/>
  <c r="I31" i="26" s="1"/>
  <c r="L231" i="7"/>
  <c r="K231" i="7"/>
  <c r="E31" i="26" s="1"/>
  <c r="J231" i="7"/>
  <c r="AA230" i="7"/>
  <c r="M18" i="42" s="1"/>
  <c r="Y230" i="7"/>
  <c r="K18" i="42" s="1"/>
  <c r="X230" i="7"/>
  <c r="Z230" i="7" s="1"/>
  <c r="L18" i="42" s="1"/>
  <c r="S230" i="7"/>
  <c r="R230" i="7"/>
  <c r="H18" i="42" s="1"/>
  <c r="Q230" i="7"/>
  <c r="K230" i="7"/>
  <c r="E18" i="42" s="1"/>
  <c r="J230" i="7"/>
  <c r="L230" i="7" s="1"/>
  <c r="F18" i="42" s="1"/>
  <c r="Z229" i="7"/>
  <c r="Y229" i="7"/>
  <c r="K17" i="36" s="1"/>
  <c r="X229" i="7"/>
  <c r="R229" i="7"/>
  <c r="H17" i="36" s="1"/>
  <c r="Q229" i="7"/>
  <c r="S229" i="7" s="1"/>
  <c r="I17" i="36" s="1"/>
  <c r="L229" i="7"/>
  <c r="K229" i="7"/>
  <c r="E17" i="36" s="1"/>
  <c r="J229" i="7"/>
  <c r="Y228" i="7"/>
  <c r="K30" i="43" s="1"/>
  <c r="X228" i="7"/>
  <c r="Z228" i="7" s="1"/>
  <c r="L30" i="43" s="1"/>
  <c r="S228" i="7"/>
  <c r="R228" i="7"/>
  <c r="H30" i="43" s="1"/>
  <c r="Q228" i="7"/>
  <c r="M228" i="7"/>
  <c r="G30" i="43" s="1"/>
  <c r="K228" i="7"/>
  <c r="E30" i="43" s="1"/>
  <c r="J228" i="7"/>
  <c r="L228" i="7" s="1"/>
  <c r="F30" i="43" s="1"/>
  <c r="Z227" i="7"/>
  <c r="Y227" i="7"/>
  <c r="K30" i="27" s="1"/>
  <c r="X227" i="7"/>
  <c r="R227" i="7"/>
  <c r="H30" i="27" s="1"/>
  <c r="Q227" i="7"/>
  <c r="S227" i="7" s="1"/>
  <c r="I30" i="27" s="1"/>
  <c r="L227" i="7"/>
  <c r="K227" i="7"/>
  <c r="E30" i="27" s="1"/>
  <c r="J227" i="7"/>
  <c r="Y226" i="7"/>
  <c r="K30" i="24" s="1"/>
  <c r="X226" i="7"/>
  <c r="Z226" i="7" s="1"/>
  <c r="L30" i="24" s="1"/>
  <c r="S226" i="7"/>
  <c r="R226" i="7"/>
  <c r="H30" i="24" s="1"/>
  <c r="Q226" i="7"/>
  <c r="K226" i="7"/>
  <c r="E30" i="24" s="1"/>
  <c r="J226" i="7"/>
  <c r="L226" i="7" s="1"/>
  <c r="F30" i="24" s="1"/>
  <c r="Z225" i="7"/>
  <c r="Y225" i="7"/>
  <c r="K30" i="29" s="1"/>
  <c r="X225" i="7"/>
  <c r="T225" i="7"/>
  <c r="J30" i="29" s="1"/>
  <c r="R225" i="7"/>
  <c r="H30" i="29" s="1"/>
  <c r="Q225" i="7"/>
  <c r="S225" i="7" s="1"/>
  <c r="I30" i="29" s="1"/>
  <c r="L225" i="7"/>
  <c r="K225" i="7"/>
  <c r="E30" i="29" s="1"/>
  <c r="J225" i="7"/>
  <c r="Y224" i="7"/>
  <c r="K30" i="39" s="1"/>
  <c r="X224" i="7"/>
  <c r="Z224" i="7" s="1"/>
  <c r="L30" i="39" s="1"/>
  <c r="S224" i="7"/>
  <c r="R224" i="7"/>
  <c r="H30" i="39" s="1"/>
  <c r="Q224" i="7"/>
  <c r="K224" i="7"/>
  <c r="E30" i="39" s="1"/>
  <c r="J224" i="7"/>
  <c r="L224" i="7" s="1"/>
  <c r="F30" i="39" s="1"/>
  <c r="Z223" i="7"/>
  <c r="Y223" i="7"/>
  <c r="K30" i="38" s="1"/>
  <c r="X223" i="7"/>
  <c r="R223" i="7"/>
  <c r="H30" i="38" s="1"/>
  <c r="Q223" i="7"/>
  <c r="S223" i="7" s="1"/>
  <c r="I30" i="38" s="1"/>
  <c r="L223" i="7"/>
  <c r="K223" i="7"/>
  <c r="E30" i="38" s="1"/>
  <c r="J223" i="7"/>
  <c r="AA222" i="7"/>
  <c r="M30" i="26" s="1"/>
  <c r="Y222" i="7"/>
  <c r="X222" i="7"/>
  <c r="Z222" i="7" s="1"/>
  <c r="L30" i="26" s="1"/>
  <c r="S222" i="7"/>
  <c r="R222" i="7"/>
  <c r="H30" i="26" s="1"/>
  <c r="Q222" i="7"/>
  <c r="K222" i="7"/>
  <c r="E30" i="26" s="1"/>
  <c r="J222" i="7"/>
  <c r="L222" i="7" s="1"/>
  <c r="F30" i="26" s="1"/>
  <c r="Z221" i="7"/>
  <c r="Y221" i="7"/>
  <c r="K17" i="37" s="1"/>
  <c r="X221" i="7"/>
  <c r="R221" i="7"/>
  <c r="H17" i="37" s="1"/>
  <c r="Q221" i="7"/>
  <c r="S221" i="7" s="1"/>
  <c r="I17" i="37" s="1"/>
  <c r="L221" i="7"/>
  <c r="K221" i="7"/>
  <c r="E17" i="37" s="1"/>
  <c r="J221" i="7"/>
  <c r="Y220" i="7"/>
  <c r="K12" i="44" s="1"/>
  <c r="X220" i="7"/>
  <c r="Z220" i="7" s="1"/>
  <c r="L12" i="44" s="1"/>
  <c r="S220" i="7"/>
  <c r="R220" i="7"/>
  <c r="H12" i="44" s="1"/>
  <c r="Q220" i="7"/>
  <c r="M220" i="7"/>
  <c r="G12" i="44" s="1"/>
  <c r="K220" i="7"/>
  <c r="E12" i="44" s="1"/>
  <c r="J220" i="7"/>
  <c r="L220" i="7" s="1"/>
  <c r="F12" i="44" s="1"/>
  <c r="Z219" i="7"/>
  <c r="Y219" i="7"/>
  <c r="K29" i="43" s="1"/>
  <c r="X219" i="7"/>
  <c r="R219" i="7"/>
  <c r="H29" i="43" s="1"/>
  <c r="Q219" i="7"/>
  <c r="S219" i="7" s="1"/>
  <c r="I29" i="43" s="1"/>
  <c r="L219" i="7"/>
  <c r="K219" i="7"/>
  <c r="E29" i="43" s="1"/>
  <c r="J219" i="7"/>
  <c r="Y218" i="7"/>
  <c r="K29" i="27" s="1"/>
  <c r="X218" i="7"/>
  <c r="Z218" i="7" s="1"/>
  <c r="L29" i="27" s="1"/>
  <c r="S218" i="7"/>
  <c r="R218" i="7"/>
  <c r="H29" i="27" s="1"/>
  <c r="Q218" i="7"/>
  <c r="K218" i="7"/>
  <c r="E29" i="27" s="1"/>
  <c r="J218" i="7"/>
  <c r="L218" i="7" s="1"/>
  <c r="F29" i="27" s="1"/>
  <c r="Z217" i="7"/>
  <c r="Y217" i="7"/>
  <c r="K29" i="24" s="1"/>
  <c r="X217" i="7"/>
  <c r="T217" i="7"/>
  <c r="J29" i="24" s="1"/>
  <c r="R217" i="7"/>
  <c r="H29" i="24" s="1"/>
  <c r="Q217" i="7"/>
  <c r="S217" i="7" s="1"/>
  <c r="I29" i="24" s="1"/>
  <c r="L217" i="7"/>
  <c r="K217" i="7"/>
  <c r="E29" i="24" s="1"/>
  <c r="J217" i="7"/>
  <c r="Y216" i="7"/>
  <c r="K29" i="29" s="1"/>
  <c r="X216" i="7"/>
  <c r="Z216" i="7" s="1"/>
  <c r="L29" i="29" s="1"/>
  <c r="S216" i="7"/>
  <c r="R216" i="7"/>
  <c r="H29" i="29" s="1"/>
  <c r="Q216" i="7"/>
  <c r="K216" i="7"/>
  <c r="E29" i="29" s="1"/>
  <c r="J216" i="7"/>
  <c r="L216" i="7" s="1"/>
  <c r="F29" i="29" s="1"/>
  <c r="Z215" i="7"/>
  <c r="Y215" i="7"/>
  <c r="K29" i="39" s="1"/>
  <c r="X215" i="7"/>
  <c r="R215" i="7"/>
  <c r="H29" i="39" s="1"/>
  <c r="Q215" i="7"/>
  <c r="S215" i="7" s="1"/>
  <c r="I29" i="39" s="1"/>
  <c r="L215" i="7"/>
  <c r="K215" i="7"/>
  <c r="E29" i="39" s="1"/>
  <c r="J215" i="7"/>
  <c r="AA214" i="7"/>
  <c r="M29" i="38" s="1"/>
  <c r="Y214" i="7"/>
  <c r="K29" i="38" s="1"/>
  <c r="X214" i="7"/>
  <c r="Z214" i="7" s="1"/>
  <c r="L29" i="38" s="1"/>
  <c r="S214" i="7"/>
  <c r="R214" i="7"/>
  <c r="H29" i="38" s="1"/>
  <c r="Q214" i="7"/>
  <c r="K214" i="7"/>
  <c r="E29" i="38" s="1"/>
  <c r="J214" i="7"/>
  <c r="L214" i="7" s="1"/>
  <c r="F29" i="38" s="1"/>
  <c r="Z213" i="7"/>
  <c r="Y213" i="7"/>
  <c r="X213" i="7"/>
  <c r="R213" i="7"/>
  <c r="H29" i="26" s="1"/>
  <c r="Q213" i="7"/>
  <c r="S213" i="7" s="1"/>
  <c r="I29" i="26" s="1"/>
  <c r="L213" i="7"/>
  <c r="K213" i="7"/>
  <c r="E29" i="26" s="1"/>
  <c r="J213" i="7"/>
  <c r="Y212" i="7"/>
  <c r="K16" i="37" s="1"/>
  <c r="X212" i="7"/>
  <c r="Z212" i="7" s="1"/>
  <c r="L16" i="37" s="1"/>
  <c r="S212" i="7"/>
  <c r="R212" i="7"/>
  <c r="H16" i="37" s="1"/>
  <c r="Q212" i="7"/>
  <c r="M212" i="7"/>
  <c r="G16" i="37" s="1"/>
  <c r="K212" i="7"/>
  <c r="E16" i="37" s="1"/>
  <c r="J212" i="7"/>
  <c r="L212" i="7" s="1"/>
  <c r="F16" i="37" s="1"/>
  <c r="Z211" i="7"/>
  <c r="Y211" i="7"/>
  <c r="K16" i="36" s="1"/>
  <c r="X211" i="7"/>
  <c r="R211" i="7"/>
  <c r="H16" i="36" s="1"/>
  <c r="Q211" i="7"/>
  <c r="S211" i="7" s="1"/>
  <c r="I16" i="36" s="1"/>
  <c r="L211" i="7"/>
  <c r="K211" i="7"/>
  <c r="E16" i="36" s="1"/>
  <c r="J211" i="7"/>
  <c r="Y210" i="7"/>
  <c r="K28" i="43" s="1"/>
  <c r="X210" i="7"/>
  <c r="Z210" i="7" s="1"/>
  <c r="L28" i="43" s="1"/>
  <c r="S210" i="7"/>
  <c r="R210" i="7"/>
  <c r="H28" i="43" s="1"/>
  <c r="Q210" i="7"/>
  <c r="K210" i="7"/>
  <c r="E28" i="43" s="1"/>
  <c r="J210" i="7"/>
  <c r="L210" i="7" s="1"/>
  <c r="F28" i="43" s="1"/>
  <c r="Z209" i="7"/>
  <c r="Y209" i="7"/>
  <c r="K28" i="27" s="1"/>
  <c r="X209" i="7"/>
  <c r="T209" i="7"/>
  <c r="J28" i="27" s="1"/>
  <c r="R209" i="7"/>
  <c r="H28" i="27" s="1"/>
  <c r="Q209" i="7"/>
  <c r="S209" i="7" s="1"/>
  <c r="I28" i="27" s="1"/>
  <c r="L209" i="7"/>
  <c r="K209" i="7"/>
  <c r="E28" i="27" s="1"/>
  <c r="J209" i="7"/>
  <c r="Y208" i="7"/>
  <c r="K28" i="24" s="1"/>
  <c r="X208" i="7"/>
  <c r="Z208" i="7" s="1"/>
  <c r="L28" i="24" s="1"/>
  <c r="S208" i="7"/>
  <c r="R208" i="7"/>
  <c r="H28" i="24" s="1"/>
  <c r="Q208" i="7"/>
  <c r="K208" i="7"/>
  <c r="E28" i="24" s="1"/>
  <c r="J208" i="7"/>
  <c r="L208" i="7" s="1"/>
  <c r="F28" i="24" s="1"/>
  <c r="Z207" i="7"/>
  <c r="Y207" i="7"/>
  <c r="K28" i="29" s="1"/>
  <c r="X207" i="7"/>
  <c r="R207" i="7"/>
  <c r="H28" i="29" s="1"/>
  <c r="Q207" i="7"/>
  <c r="S207" i="7" s="1"/>
  <c r="I28" i="29" s="1"/>
  <c r="L207" i="7"/>
  <c r="K207" i="7"/>
  <c r="E28" i="29" s="1"/>
  <c r="J207" i="7"/>
  <c r="AA206" i="7"/>
  <c r="M28" i="39" s="1"/>
  <c r="Y206" i="7"/>
  <c r="K28" i="39" s="1"/>
  <c r="X206" i="7"/>
  <c r="Z206" i="7" s="1"/>
  <c r="L28" i="39" s="1"/>
  <c r="S206" i="7"/>
  <c r="R206" i="7"/>
  <c r="H28" i="39" s="1"/>
  <c r="Q206" i="7"/>
  <c r="K206" i="7"/>
  <c r="E28" i="39" s="1"/>
  <c r="J206" i="7"/>
  <c r="L206" i="7" s="1"/>
  <c r="F28" i="39" s="1"/>
  <c r="Z205" i="7"/>
  <c r="Y205" i="7"/>
  <c r="K28" i="38" s="1"/>
  <c r="X205" i="7"/>
  <c r="R205" i="7"/>
  <c r="H28" i="38" s="1"/>
  <c r="Q205" i="7"/>
  <c r="S205" i="7" s="1"/>
  <c r="I28" i="38" s="1"/>
  <c r="L205" i="7"/>
  <c r="K205" i="7"/>
  <c r="E28" i="38" s="1"/>
  <c r="J205" i="7"/>
  <c r="Y204" i="7"/>
  <c r="X204" i="7"/>
  <c r="Z204" i="7" s="1"/>
  <c r="L28" i="26" s="1"/>
  <c r="S204" i="7"/>
  <c r="R204" i="7"/>
  <c r="H28" i="26" s="1"/>
  <c r="Q204" i="7"/>
  <c r="M204" i="7"/>
  <c r="G28" i="26" s="1"/>
  <c r="K204" i="7"/>
  <c r="E28" i="26" s="1"/>
  <c r="J204" i="7"/>
  <c r="L204" i="7" s="1"/>
  <c r="F28" i="26" s="1"/>
  <c r="Z203" i="7"/>
  <c r="Y203" i="7"/>
  <c r="K17" i="42" s="1"/>
  <c r="X203" i="7"/>
  <c r="R203" i="7"/>
  <c r="H17" i="42" s="1"/>
  <c r="Q203" i="7"/>
  <c r="S203" i="7" s="1"/>
  <c r="I17" i="42" s="1"/>
  <c r="L203" i="7"/>
  <c r="K203" i="7"/>
  <c r="E17" i="42" s="1"/>
  <c r="J203" i="7"/>
  <c r="Y202" i="7"/>
  <c r="K11" i="44" s="1"/>
  <c r="X202" i="7"/>
  <c r="Z202" i="7" s="1"/>
  <c r="L11" i="44" s="1"/>
  <c r="S202" i="7"/>
  <c r="R202" i="7"/>
  <c r="H11" i="44" s="1"/>
  <c r="Q202" i="7"/>
  <c r="K202" i="7"/>
  <c r="E11" i="44" s="1"/>
  <c r="J202" i="7"/>
  <c r="L202" i="7" s="1"/>
  <c r="F11" i="44" s="1"/>
  <c r="Z201" i="7"/>
  <c r="Y201" i="7"/>
  <c r="K27" i="43" s="1"/>
  <c r="X201" i="7"/>
  <c r="T201" i="7"/>
  <c r="J27" i="43" s="1"/>
  <c r="R201" i="7"/>
  <c r="H27" i="43" s="1"/>
  <c r="Q201" i="7"/>
  <c r="S201" i="7" s="1"/>
  <c r="I27" i="43" s="1"/>
  <c r="L201" i="7"/>
  <c r="K201" i="7"/>
  <c r="E27" i="43" s="1"/>
  <c r="J201" i="7"/>
  <c r="Y200" i="7"/>
  <c r="K27" i="27" s="1"/>
  <c r="X200" i="7"/>
  <c r="Z200" i="7" s="1"/>
  <c r="L27" i="27" s="1"/>
  <c r="S200" i="7"/>
  <c r="R200" i="7"/>
  <c r="H27" i="27" s="1"/>
  <c r="Q200" i="7"/>
  <c r="K200" i="7"/>
  <c r="E27" i="27" s="1"/>
  <c r="J200" i="7"/>
  <c r="L200" i="7" s="1"/>
  <c r="F27" i="27" s="1"/>
  <c r="Z199" i="7"/>
  <c r="Y199" i="7"/>
  <c r="K27" i="24" s="1"/>
  <c r="X199" i="7"/>
  <c r="R199" i="7"/>
  <c r="H27" i="24" s="1"/>
  <c r="Q199" i="7"/>
  <c r="S199" i="7" s="1"/>
  <c r="I27" i="24" s="1"/>
  <c r="L199" i="7"/>
  <c r="K199" i="7"/>
  <c r="E27" i="24" s="1"/>
  <c r="J199" i="7"/>
  <c r="AA198" i="7"/>
  <c r="M27" i="29" s="1"/>
  <c r="Y198" i="7"/>
  <c r="K27" i="29" s="1"/>
  <c r="X198" i="7"/>
  <c r="Z198" i="7" s="1"/>
  <c r="L27" i="29" s="1"/>
  <c r="S198" i="7"/>
  <c r="R198" i="7"/>
  <c r="H27" i="29" s="1"/>
  <c r="Q198" i="7"/>
  <c r="K198" i="7"/>
  <c r="E27" i="29" s="1"/>
  <c r="J198" i="7"/>
  <c r="L198" i="7" s="1"/>
  <c r="F27" i="29" s="1"/>
  <c r="Z197" i="7"/>
  <c r="Y197" i="7"/>
  <c r="K27" i="39" s="1"/>
  <c r="X197" i="7"/>
  <c r="R197" i="7"/>
  <c r="H27" i="39" s="1"/>
  <c r="Q197" i="7"/>
  <c r="S197" i="7" s="1"/>
  <c r="I27" i="39" s="1"/>
  <c r="L197" i="7"/>
  <c r="K197" i="7"/>
  <c r="E27" i="39" s="1"/>
  <c r="J197" i="7"/>
  <c r="Y196" i="7"/>
  <c r="K27" i="38" s="1"/>
  <c r="X196" i="7"/>
  <c r="Z196" i="7" s="1"/>
  <c r="L27" i="38" s="1"/>
  <c r="S196" i="7"/>
  <c r="R196" i="7"/>
  <c r="H27" i="38" s="1"/>
  <c r="Q196" i="7"/>
  <c r="M196" i="7"/>
  <c r="G27" i="38" s="1"/>
  <c r="K196" i="7"/>
  <c r="E27" i="38" s="1"/>
  <c r="J196" i="7"/>
  <c r="L196" i="7" s="1"/>
  <c r="F27" i="38" s="1"/>
  <c r="Z195" i="7"/>
  <c r="Y195" i="7"/>
  <c r="X195" i="7"/>
  <c r="R195" i="7"/>
  <c r="H27" i="26" s="1"/>
  <c r="Q195" i="7"/>
  <c r="S195" i="7" s="1"/>
  <c r="I27" i="26" s="1"/>
  <c r="L195" i="7"/>
  <c r="K195" i="7"/>
  <c r="E27" i="26" s="1"/>
  <c r="J195" i="7"/>
  <c r="Y194" i="7"/>
  <c r="K16" i="42" s="1"/>
  <c r="X194" i="7"/>
  <c r="Z194" i="7" s="1"/>
  <c r="L16" i="42" s="1"/>
  <c r="S194" i="7"/>
  <c r="R194" i="7"/>
  <c r="H16" i="42" s="1"/>
  <c r="Q194" i="7"/>
  <c r="K194" i="7"/>
  <c r="E16" i="42" s="1"/>
  <c r="J194" i="7"/>
  <c r="L194" i="7" s="1"/>
  <c r="F16" i="42" s="1"/>
  <c r="Z193" i="7"/>
  <c r="Y193" i="7"/>
  <c r="K11" i="28" s="1"/>
  <c r="X193" i="7"/>
  <c r="T193" i="7"/>
  <c r="J11" i="28" s="1"/>
  <c r="R193" i="7"/>
  <c r="H11" i="28" s="1"/>
  <c r="Q193" i="7"/>
  <c r="S193" i="7" s="1"/>
  <c r="I11" i="28" s="1"/>
  <c r="L193" i="7"/>
  <c r="K193" i="7"/>
  <c r="E11" i="28" s="1"/>
  <c r="J193" i="7"/>
  <c r="Y192" i="7"/>
  <c r="K26" i="43" s="1"/>
  <c r="X192" i="7"/>
  <c r="Z192" i="7" s="1"/>
  <c r="L26" i="43" s="1"/>
  <c r="S192" i="7"/>
  <c r="R192" i="7"/>
  <c r="H26" i="43" s="1"/>
  <c r="Q192" i="7"/>
  <c r="K192" i="7"/>
  <c r="E26" i="43" s="1"/>
  <c r="J192" i="7"/>
  <c r="L192" i="7" s="1"/>
  <c r="F26" i="43" s="1"/>
  <c r="Z191" i="7"/>
  <c r="Y191" i="7"/>
  <c r="K26" i="27" s="1"/>
  <c r="X191" i="7"/>
  <c r="R191" i="7"/>
  <c r="H26" i="27" s="1"/>
  <c r="Q191" i="7"/>
  <c r="S191" i="7" s="1"/>
  <c r="I26" i="27" s="1"/>
  <c r="L191" i="7"/>
  <c r="K191" i="7"/>
  <c r="E26" i="27" s="1"/>
  <c r="J191" i="7"/>
  <c r="AA190" i="7"/>
  <c r="M26" i="24" s="1"/>
  <c r="Y190" i="7"/>
  <c r="K26" i="24" s="1"/>
  <c r="X190" i="7"/>
  <c r="Z190" i="7" s="1"/>
  <c r="L26" i="24" s="1"/>
  <c r="S190" i="7"/>
  <c r="R190" i="7"/>
  <c r="H26" i="24" s="1"/>
  <c r="Q190" i="7"/>
  <c r="K190" i="7"/>
  <c r="E26" i="24" s="1"/>
  <c r="J190" i="7"/>
  <c r="L190" i="7" s="1"/>
  <c r="F26" i="24" s="1"/>
  <c r="Z189" i="7"/>
  <c r="Y189" i="7"/>
  <c r="K26" i="29" s="1"/>
  <c r="X189" i="7"/>
  <c r="R189" i="7"/>
  <c r="H26" i="29" s="1"/>
  <c r="Q189" i="7"/>
  <c r="S189" i="7" s="1"/>
  <c r="I26" i="29" s="1"/>
  <c r="L189" i="7"/>
  <c r="K189" i="7"/>
  <c r="E26" i="29" s="1"/>
  <c r="J189" i="7"/>
  <c r="Y188" i="7"/>
  <c r="K26" i="39" s="1"/>
  <c r="X188" i="7"/>
  <c r="Z188" i="7" s="1"/>
  <c r="L26" i="39" s="1"/>
  <c r="S188" i="7"/>
  <c r="R188" i="7"/>
  <c r="H26" i="39" s="1"/>
  <c r="Q188" i="7"/>
  <c r="M188" i="7"/>
  <c r="G26" i="39" s="1"/>
  <c r="K188" i="7"/>
  <c r="E26" i="39" s="1"/>
  <c r="J188" i="7"/>
  <c r="L188" i="7" s="1"/>
  <c r="F26" i="39" s="1"/>
  <c r="Z187" i="7"/>
  <c r="Y187" i="7"/>
  <c r="K26" i="38" s="1"/>
  <c r="X187" i="7"/>
  <c r="R187" i="7"/>
  <c r="H26" i="38" s="1"/>
  <c r="Q187" i="7"/>
  <c r="S187" i="7" s="1"/>
  <c r="I26" i="38" s="1"/>
  <c r="L187" i="7"/>
  <c r="K187" i="7"/>
  <c r="E26" i="38" s="1"/>
  <c r="J187" i="7"/>
  <c r="Y186" i="7"/>
  <c r="X186" i="7"/>
  <c r="Z186" i="7" s="1"/>
  <c r="L26" i="26" s="1"/>
  <c r="S186" i="7"/>
  <c r="R186" i="7"/>
  <c r="H26" i="26" s="1"/>
  <c r="Q186" i="7"/>
  <c r="K186" i="7"/>
  <c r="E26" i="26" s="1"/>
  <c r="J186" i="7"/>
  <c r="L186" i="7" s="1"/>
  <c r="F26" i="26" s="1"/>
  <c r="Z185" i="7"/>
  <c r="Y185" i="7"/>
  <c r="K15" i="42" s="1"/>
  <c r="X185" i="7"/>
  <c r="T185" i="7"/>
  <c r="J15" i="42" s="1"/>
  <c r="R185" i="7"/>
  <c r="H15" i="42" s="1"/>
  <c r="Q185" i="7"/>
  <c r="S185" i="7" s="1"/>
  <c r="I15" i="42" s="1"/>
  <c r="L185" i="7"/>
  <c r="K185" i="7"/>
  <c r="E15" i="42" s="1"/>
  <c r="J185" i="7"/>
  <c r="Y184" i="7"/>
  <c r="K10" i="28" s="1"/>
  <c r="X184" i="7"/>
  <c r="Z184" i="7" s="1"/>
  <c r="L10" i="28" s="1"/>
  <c r="S184" i="7"/>
  <c r="R184" i="7"/>
  <c r="H10" i="28" s="1"/>
  <c r="Q184" i="7"/>
  <c r="K184" i="7"/>
  <c r="E10" i="28" s="1"/>
  <c r="J184" i="7"/>
  <c r="L184" i="7" s="1"/>
  <c r="F10" i="28" s="1"/>
  <c r="Z183" i="7"/>
  <c r="Y183" i="7"/>
  <c r="K25" i="43" s="1"/>
  <c r="X183" i="7"/>
  <c r="R183" i="7"/>
  <c r="H25" i="43" s="1"/>
  <c r="Q183" i="7"/>
  <c r="S183" i="7" s="1"/>
  <c r="I25" i="43" s="1"/>
  <c r="L183" i="7"/>
  <c r="K183" i="7"/>
  <c r="E25" i="43" s="1"/>
  <c r="J183" i="7"/>
  <c r="AA182" i="7"/>
  <c r="M25" i="27" s="1"/>
  <c r="Y182" i="7"/>
  <c r="K25" i="27" s="1"/>
  <c r="X182" i="7"/>
  <c r="Z182" i="7" s="1"/>
  <c r="L25" i="27" s="1"/>
  <c r="S182" i="7"/>
  <c r="R182" i="7"/>
  <c r="H25" i="27" s="1"/>
  <c r="Q182" i="7"/>
  <c r="K182" i="7"/>
  <c r="E25" i="27" s="1"/>
  <c r="J182" i="7"/>
  <c r="L182" i="7" s="1"/>
  <c r="F25" i="27" s="1"/>
  <c r="Z181" i="7"/>
  <c r="Y181" i="7"/>
  <c r="K25" i="24" s="1"/>
  <c r="X181" i="7"/>
  <c r="R181" i="7"/>
  <c r="H25" i="24" s="1"/>
  <c r="Q181" i="7"/>
  <c r="S181" i="7" s="1"/>
  <c r="I25" i="24" s="1"/>
  <c r="L181" i="7"/>
  <c r="K181" i="7"/>
  <c r="E25" i="24" s="1"/>
  <c r="J181" i="7"/>
  <c r="Y180" i="7"/>
  <c r="K25" i="29" s="1"/>
  <c r="X180" i="7"/>
  <c r="Z180" i="7" s="1"/>
  <c r="L25" i="29" s="1"/>
  <c r="S180" i="7"/>
  <c r="R180" i="7"/>
  <c r="H25" i="29" s="1"/>
  <c r="Q180" i="7"/>
  <c r="M180" i="7"/>
  <c r="G25" i="29" s="1"/>
  <c r="K180" i="7"/>
  <c r="E25" i="29" s="1"/>
  <c r="J180" i="7"/>
  <c r="L180" i="7" s="1"/>
  <c r="F25" i="29" s="1"/>
  <c r="Z179" i="7"/>
  <c r="Y179" i="7"/>
  <c r="K25" i="39" s="1"/>
  <c r="X179" i="7"/>
  <c r="R179" i="7"/>
  <c r="H25" i="39" s="1"/>
  <c r="Q179" i="7"/>
  <c r="S179" i="7" s="1"/>
  <c r="I25" i="39" s="1"/>
  <c r="L179" i="7"/>
  <c r="K179" i="7"/>
  <c r="E25" i="39" s="1"/>
  <c r="J179" i="7"/>
  <c r="Y178" i="7"/>
  <c r="K25" i="38" s="1"/>
  <c r="X178" i="7"/>
  <c r="Z178" i="7" s="1"/>
  <c r="L25" i="38" s="1"/>
  <c r="S178" i="7"/>
  <c r="R178" i="7"/>
  <c r="H25" i="38" s="1"/>
  <c r="Q178" i="7"/>
  <c r="K178" i="7"/>
  <c r="E25" i="38" s="1"/>
  <c r="J178" i="7"/>
  <c r="L178" i="7" s="1"/>
  <c r="F25" i="38" s="1"/>
  <c r="Z177" i="7"/>
  <c r="Y177" i="7"/>
  <c r="X177" i="7"/>
  <c r="T177" i="7"/>
  <c r="J25" i="26" s="1"/>
  <c r="R177" i="7"/>
  <c r="H25" i="26" s="1"/>
  <c r="Q177" i="7"/>
  <c r="S177" i="7" s="1"/>
  <c r="I25" i="26" s="1"/>
  <c r="L177" i="7"/>
  <c r="K177" i="7"/>
  <c r="E25" i="26" s="1"/>
  <c r="J177" i="7"/>
  <c r="Y176" i="7"/>
  <c r="K15" i="37" s="1"/>
  <c r="X176" i="7"/>
  <c r="Z176" i="7" s="1"/>
  <c r="L15" i="37" s="1"/>
  <c r="S176" i="7"/>
  <c r="R176" i="7"/>
  <c r="H15" i="37" s="1"/>
  <c r="Q176" i="7"/>
  <c r="K176" i="7"/>
  <c r="E15" i="37" s="1"/>
  <c r="J176" i="7"/>
  <c r="L176" i="7" s="1"/>
  <c r="F15" i="37" s="1"/>
  <c r="Z175" i="7"/>
  <c r="Y175" i="7"/>
  <c r="K9" i="28" s="1"/>
  <c r="X175" i="7"/>
  <c r="R175" i="7"/>
  <c r="H9" i="28" s="1"/>
  <c r="Q175" i="7"/>
  <c r="S175" i="7" s="1"/>
  <c r="I9" i="28" s="1"/>
  <c r="L175" i="7"/>
  <c r="K175" i="7"/>
  <c r="E9" i="28" s="1"/>
  <c r="J175" i="7"/>
  <c r="AA174" i="7"/>
  <c r="M24" i="43" s="1"/>
  <c r="Y174" i="7"/>
  <c r="K24" i="43" s="1"/>
  <c r="X174" i="7"/>
  <c r="Z174" i="7" s="1"/>
  <c r="L24" i="43" s="1"/>
  <c r="S174" i="7"/>
  <c r="R174" i="7"/>
  <c r="H24" i="43" s="1"/>
  <c r="Q174" i="7"/>
  <c r="K174" i="7"/>
  <c r="E24" i="43" s="1"/>
  <c r="J174" i="7"/>
  <c r="L174" i="7" s="1"/>
  <c r="F24" i="43" s="1"/>
  <c r="Z173" i="7"/>
  <c r="Y173" i="7"/>
  <c r="K24" i="27" s="1"/>
  <c r="X173" i="7"/>
  <c r="R173" i="7"/>
  <c r="H24" i="27" s="1"/>
  <c r="Q173" i="7"/>
  <c r="S173" i="7" s="1"/>
  <c r="I24" i="27" s="1"/>
  <c r="L173" i="7"/>
  <c r="K173" i="7"/>
  <c r="E24" i="27" s="1"/>
  <c r="J173" i="7"/>
  <c r="Y172" i="7"/>
  <c r="K24" i="24" s="1"/>
  <c r="X172" i="7"/>
  <c r="Z172" i="7" s="1"/>
  <c r="L24" i="24" s="1"/>
  <c r="S172" i="7"/>
  <c r="R172" i="7"/>
  <c r="H24" i="24" s="1"/>
  <c r="Q172" i="7"/>
  <c r="M172" i="7"/>
  <c r="G24" i="24" s="1"/>
  <c r="K172" i="7"/>
  <c r="E24" i="24" s="1"/>
  <c r="J172" i="7"/>
  <c r="L172" i="7" s="1"/>
  <c r="F24" i="24" s="1"/>
  <c r="Z171" i="7"/>
  <c r="Y171" i="7"/>
  <c r="K24" i="29" s="1"/>
  <c r="X171" i="7"/>
  <c r="R171" i="7"/>
  <c r="H24" i="29" s="1"/>
  <c r="Q171" i="7"/>
  <c r="S171" i="7" s="1"/>
  <c r="I24" i="29" s="1"/>
  <c r="L171" i="7"/>
  <c r="K171" i="7"/>
  <c r="E24" i="29" s="1"/>
  <c r="J171" i="7"/>
  <c r="Y170" i="7"/>
  <c r="K24" i="39" s="1"/>
  <c r="X170" i="7"/>
  <c r="Z170" i="7" s="1"/>
  <c r="L24" i="39" s="1"/>
  <c r="S170" i="7"/>
  <c r="R170" i="7"/>
  <c r="H24" i="39" s="1"/>
  <c r="Q170" i="7"/>
  <c r="K170" i="7"/>
  <c r="E24" i="39" s="1"/>
  <c r="J170" i="7"/>
  <c r="L170" i="7" s="1"/>
  <c r="F24" i="39" s="1"/>
  <c r="Z169" i="7"/>
  <c r="Y169" i="7"/>
  <c r="K24" i="38" s="1"/>
  <c r="X169" i="7"/>
  <c r="T169" i="7"/>
  <c r="J24" i="38" s="1"/>
  <c r="R169" i="7"/>
  <c r="H24" i="38" s="1"/>
  <c r="Q169" i="7"/>
  <c r="S169" i="7" s="1"/>
  <c r="I24" i="38" s="1"/>
  <c r="L169" i="7"/>
  <c r="K169" i="7"/>
  <c r="E24" i="38" s="1"/>
  <c r="J169" i="7"/>
  <c r="Y168" i="7"/>
  <c r="X168" i="7"/>
  <c r="Z168" i="7" s="1"/>
  <c r="L24" i="26" s="1"/>
  <c r="S168" i="7"/>
  <c r="R168" i="7"/>
  <c r="H24" i="26" s="1"/>
  <c r="Q168" i="7"/>
  <c r="K168" i="7"/>
  <c r="E24" i="26" s="1"/>
  <c r="J168" i="7"/>
  <c r="L168" i="7" s="1"/>
  <c r="F24" i="26" s="1"/>
  <c r="Z167" i="7"/>
  <c r="Y167" i="7"/>
  <c r="K14" i="37" s="1"/>
  <c r="X167" i="7"/>
  <c r="R167" i="7"/>
  <c r="H14" i="37" s="1"/>
  <c r="Q167" i="7"/>
  <c r="S167" i="7" s="1"/>
  <c r="I14" i="37" s="1"/>
  <c r="L167" i="7"/>
  <c r="K167" i="7"/>
  <c r="E14" i="37" s="1"/>
  <c r="J167" i="7"/>
  <c r="AA166" i="7"/>
  <c r="M15" i="36" s="1"/>
  <c r="Y166" i="7"/>
  <c r="K15" i="36" s="1"/>
  <c r="X166" i="7"/>
  <c r="Z166" i="7" s="1"/>
  <c r="L15" i="36" s="1"/>
  <c r="S166" i="7"/>
  <c r="R166" i="7"/>
  <c r="H15" i="36" s="1"/>
  <c r="Q166" i="7"/>
  <c r="K166" i="7"/>
  <c r="E15" i="36" s="1"/>
  <c r="J166" i="7"/>
  <c r="L166" i="7" s="1"/>
  <c r="F15" i="36" s="1"/>
  <c r="Z165" i="7"/>
  <c r="Y165" i="7"/>
  <c r="K23" i="43" s="1"/>
  <c r="X165" i="7"/>
  <c r="R165" i="7"/>
  <c r="H23" i="43" s="1"/>
  <c r="Q165" i="7"/>
  <c r="S165" i="7" s="1"/>
  <c r="I23" i="43" s="1"/>
  <c r="L165" i="7"/>
  <c r="K165" i="7"/>
  <c r="E23" i="43" s="1"/>
  <c r="J165" i="7"/>
  <c r="Y164" i="7"/>
  <c r="K23" i="27" s="1"/>
  <c r="X164" i="7"/>
  <c r="Z164" i="7" s="1"/>
  <c r="L23" i="27" s="1"/>
  <c r="S164" i="7"/>
  <c r="R164" i="7"/>
  <c r="H23" i="27" s="1"/>
  <c r="Q164" i="7"/>
  <c r="M164" i="7"/>
  <c r="G23" i="27" s="1"/>
  <c r="K164" i="7"/>
  <c r="E23" i="27" s="1"/>
  <c r="J164" i="7"/>
  <c r="L164" i="7" s="1"/>
  <c r="F23" i="27" s="1"/>
  <c r="Z163" i="7"/>
  <c r="Y163" i="7"/>
  <c r="K23" i="24" s="1"/>
  <c r="X163" i="7"/>
  <c r="R163" i="7"/>
  <c r="H23" i="24" s="1"/>
  <c r="Q163" i="7"/>
  <c r="S163" i="7" s="1"/>
  <c r="I23" i="24" s="1"/>
  <c r="L163" i="7"/>
  <c r="K163" i="7"/>
  <c r="E23" i="24" s="1"/>
  <c r="J163" i="7"/>
  <c r="Y162" i="7"/>
  <c r="K23" i="29" s="1"/>
  <c r="X162" i="7"/>
  <c r="Z162" i="7" s="1"/>
  <c r="L23" i="29" s="1"/>
  <c r="S162" i="7"/>
  <c r="R162" i="7"/>
  <c r="H23" i="29" s="1"/>
  <c r="Q162" i="7"/>
  <c r="K162" i="7"/>
  <c r="E23" i="29" s="1"/>
  <c r="J162" i="7"/>
  <c r="L162" i="7" s="1"/>
  <c r="F23" i="29" s="1"/>
  <c r="Z161" i="7"/>
  <c r="Y161" i="7"/>
  <c r="K23" i="39" s="1"/>
  <c r="X161" i="7"/>
  <c r="T161" i="7"/>
  <c r="J23" i="39" s="1"/>
  <c r="R161" i="7"/>
  <c r="H23" i="39" s="1"/>
  <c r="Q161" i="7"/>
  <c r="S161" i="7" s="1"/>
  <c r="I23" i="39" s="1"/>
  <c r="L161" i="7"/>
  <c r="K161" i="7"/>
  <c r="E23" i="39" s="1"/>
  <c r="J161" i="7"/>
  <c r="Y160" i="7"/>
  <c r="K23" i="38" s="1"/>
  <c r="X160" i="7"/>
  <c r="Z160" i="7" s="1"/>
  <c r="L23" i="38" s="1"/>
  <c r="S160" i="7"/>
  <c r="R160" i="7"/>
  <c r="H23" i="38" s="1"/>
  <c r="Q160" i="7"/>
  <c r="K160" i="7"/>
  <c r="E23" i="38" s="1"/>
  <c r="J160" i="7"/>
  <c r="L160" i="7" s="1"/>
  <c r="F23" i="38" s="1"/>
  <c r="Z159" i="7"/>
  <c r="Y159" i="7"/>
  <c r="X159" i="7"/>
  <c r="R159" i="7"/>
  <c r="H23" i="26" s="1"/>
  <c r="Q159" i="7"/>
  <c r="S159" i="7" s="1"/>
  <c r="I23" i="26" s="1"/>
  <c r="L159" i="7"/>
  <c r="K159" i="7"/>
  <c r="E23" i="26" s="1"/>
  <c r="J159" i="7"/>
  <c r="AA158" i="7"/>
  <c r="M14" i="42" s="1"/>
  <c r="Y158" i="7"/>
  <c r="K14" i="42" s="1"/>
  <c r="X158" i="7"/>
  <c r="Z158" i="7" s="1"/>
  <c r="L14" i="42" s="1"/>
  <c r="S158" i="7"/>
  <c r="R158" i="7"/>
  <c r="H14" i="42" s="1"/>
  <c r="Q158" i="7"/>
  <c r="K158" i="7"/>
  <c r="E14" i="42" s="1"/>
  <c r="J158" i="7"/>
  <c r="L158" i="7" s="1"/>
  <c r="F14" i="42" s="1"/>
  <c r="Z157" i="7"/>
  <c r="Y157" i="7"/>
  <c r="K10" i="44" s="1"/>
  <c r="X157" i="7"/>
  <c r="R157" i="7"/>
  <c r="H10" i="44" s="1"/>
  <c r="Q157" i="7"/>
  <c r="S157" i="7" s="1"/>
  <c r="I10" i="44" s="1"/>
  <c r="L157" i="7"/>
  <c r="K157" i="7"/>
  <c r="E10" i="44" s="1"/>
  <c r="J157" i="7"/>
  <c r="Y156" i="7"/>
  <c r="K22" i="43" s="1"/>
  <c r="X156" i="7"/>
  <c r="Z156" i="7" s="1"/>
  <c r="L22" i="43" s="1"/>
  <c r="S156" i="7"/>
  <c r="R156" i="7"/>
  <c r="H22" i="43" s="1"/>
  <c r="Q156" i="7"/>
  <c r="M156" i="7"/>
  <c r="G22" i="43" s="1"/>
  <c r="K156" i="7"/>
  <c r="E22" i="43" s="1"/>
  <c r="J156" i="7"/>
  <c r="L156" i="7" s="1"/>
  <c r="F22" i="43" s="1"/>
  <c r="Z155" i="7"/>
  <c r="Y155" i="7"/>
  <c r="K22" i="27" s="1"/>
  <c r="X155" i="7"/>
  <c r="R155" i="7"/>
  <c r="H22" i="27" s="1"/>
  <c r="Q155" i="7"/>
  <c r="S155" i="7" s="1"/>
  <c r="I22" i="27" s="1"/>
  <c r="L155" i="7"/>
  <c r="K155" i="7"/>
  <c r="E22" i="27" s="1"/>
  <c r="J155" i="7"/>
  <c r="Y154" i="7"/>
  <c r="K22" i="24" s="1"/>
  <c r="X154" i="7"/>
  <c r="Z154" i="7" s="1"/>
  <c r="L22" i="24" s="1"/>
  <c r="S154" i="7"/>
  <c r="R154" i="7"/>
  <c r="H22" i="24" s="1"/>
  <c r="Q154" i="7"/>
  <c r="K154" i="7"/>
  <c r="E22" i="24" s="1"/>
  <c r="J154" i="7"/>
  <c r="L154" i="7" s="1"/>
  <c r="F22" i="24" s="1"/>
  <c r="Z153" i="7"/>
  <c r="Y153" i="7"/>
  <c r="K22" i="29" s="1"/>
  <c r="X153" i="7"/>
  <c r="T153" i="7"/>
  <c r="J22" i="29" s="1"/>
  <c r="R153" i="7"/>
  <c r="H22" i="29" s="1"/>
  <c r="Q153" i="7"/>
  <c r="S153" i="7" s="1"/>
  <c r="I22" i="29" s="1"/>
  <c r="L153" i="7"/>
  <c r="K153" i="7"/>
  <c r="E22" i="29" s="1"/>
  <c r="J153" i="7"/>
  <c r="Y152" i="7"/>
  <c r="K22" i="39" s="1"/>
  <c r="X152" i="7"/>
  <c r="Z152" i="7" s="1"/>
  <c r="L22" i="39" s="1"/>
  <c r="S152" i="7"/>
  <c r="R152" i="7"/>
  <c r="H22" i="39" s="1"/>
  <c r="Q152" i="7"/>
  <c r="K152" i="7"/>
  <c r="E22" i="39" s="1"/>
  <c r="J152" i="7"/>
  <c r="L152" i="7" s="1"/>
  <c r="F22" i="39" s="1"/>
  <c r="Z151" i="7"/>
  <c r="Y151" i="7"/>
  <c r="K22" i="38" s="1"/>
  <c r="X151" i="7"/>
  <c r="R151" i="7"/>
  <c r="H22" i="38" s="1"/>
  <c r="Q151" i="7"/>
  <c r="S151" i="7" s="1"/>
  <c r="I22" i="38" s="1"/>
  <c r="L151" i="7"/>
  <c r="K151" i="7"/>
  <c r="E22" i="38" s="1"/>
  <c r="J151" i="7"/>
  <c r="AA150" i="7"/>
  <c r="M22" i="26" s="1"/>
  <c r="Y150" i="7"/>
  <c r="X150" i="7"/>
  <c r="Z150" i="7" s="1"/>
  <c r="L22" i="26" s="1"/>
  <c r="S150" i="7"/>
  <c r="R150" i="7"/>
  <c r="H22" i="26" s="1"/>
  <c r="Q150" i="7"/>
  <c r="K150" i="7"/>
  <c r="E22" i="26" s="1"/>
  <c r="J150" i="7"/>
  <c r="L150" i="7" s="1"/>
  <c r="F22" i="26" s="1"/>
  <c r="Z149" i="7"/>
  <c r="Y149" i="7"/>
  <c r="K13" i="42" s="1"/>
  <c r="X149" i="7"/>
  <c r="R149" i="7"/>
  <c r="H13" i="42" s="1"/>
  <c r="Q149" i="7"/>
  <c r="S149" i="7" s="1"/>
  <c r="I13" i="42" s="1"/>
  <c r="L149" i="7"/>
  <c r="K149" i="7"/>
  <c r="E13" i="42" s="1"/>
  <c r="J149" i="7"/>
  <c r="Y148" i="7"/>
  <c r="K8" i="28" s="1"/>
  <c r="X148" i="7"/>
  <c r="Z148" i="7" s="1"/>
  <c r="L8" i="28" s="1"/>
  <c r="S148" i="7"/>
  <c r="R148" i="7"/>
  <c r="H8" i="28" s="1"/>
  <c r="Q148" i="7"/>
  <c r="M148" i="7"/>
  <c r="G8" i="28" s="1"/>
  <c r="K148" i="7"/>
  <c r="E8" i="28" s="1"/>
  <c r="J148" i="7"/>
  <c r="L148" i="7" s="1"/>
  <c r="F8" i="28" s="1"/>
  <c r="Z147" i="7"/>
  <c r="Y147" i="7"/>
  <c r="K21" i="43" s="1"/>
  <c r="X147" i="7"/>
  <c r="R147" i="7"/>
  <c r="H21" i="43" s="1"/>
  <c r="Q147" i="7"/>
  <c r="S147" i="7" s="1"/>
  <c r="I21" i="43" s="1"/>
  <c r="L147" i="7"/>
  <c r="K147" i="7"/>
  <c r="E21" i="43" s="1"/>
  <c r="J147" i="7"/>
  <c r="Y146" i="7"/>
  <c r="K21" i="27" s="1"/>
  <c r="X146" i="7"/>
  <c r="Z146" i="7" s="1"/>
  <c r="L21" i="27" s="1"/>
  <c r="S146" i="7"/>
  <c r="R146" i="7"/>
  <c r="H21" i="27" s="1"/>
  <c r="Q146" i="7"/>
  <c r="K146" i="7"/>
  <c r="E21" i="27" s="1"/>
  <c r="J146" i="7"/>
  <c r="L146" i="7" s="1"/>
  <c r="F21" i="27" s="1"/>
  <c r="Z145" i="7"/>
  <c r="Y145" i="7"/>
  <c r="K21" i="24" s="1"/>
  <c r="X145" i="7"/>
  <c r="T145" i="7"/>
  <c r="J21" i="24" s="1"/>
  <c r="R145" i="7"/>
  <c r="H21" i="24" s="1"/>
  <c r="Q145" i="7"/>
  <c r="S145" i="7" s="1"/>
  <c r="I21" i="24" s="1"/>
  <c r="L145" i="7"/>
  <c r="K145" i="7"/>
  <c r="E21" i="24" s="1"/>
  <c r="J145" i="7"/>
  <c r="Y144" i="7"/>
  <c r="K21" i="29" s="1"/>
  <c r="X144" i="7"/>
  <c r="Z144" i="7" s="1"/>
  <c r="L21" i="29" s="1"/>
  <c r="S144" i="7"/>
  <c r="R144" i="7"/>
  <c r="H21" i="29" s="1"/>
  <c r="Q144" i="7"/>
  <c r="K144" i="7"/>
  <c r="E21" i="29" s="1"/>
  <c r="J144" i="7"/>
  <c r="L144" i="7" s="1"/>
  <c r="F21" i="29" s="1"/>
  <c r="Z143" i="7"/>
  <c r="Y143" i="7"/>
  <c r="K21" i="39" s="1"/>
  <c r="X143" i="7"/>
  <c r="R143" i="7"/>
  <c r="H21" i="39" s="1"/>
  <c r="Q143" i="7"/>
  <c r="S143" i="7" s="1"/>
  <c r="I21" i="39" s="1"/>
  <c r="L143" i="7"/>
  <c r="K143" i="7"/>
  <c r="E21" i="39" s="1"/>
  <c r="J143" i="7"/>
  <c r="AA142" i="7"/>
  <c r="M21" i="38" s="1"/>
  <c r="Y142" i="7"/>
  <c r="K21" i="38" s="1"/>
  <c r="X142" i="7"/>
  <c r="Z142" i="7" s="1"/>
  <c r="L21" i="38" s="1"/>
  <c r="S142" i="7"/>
  <c r="R142" i="7"/>
  <c r="H21" i="38" s="1"/>
  <c r="Q142" i="7"/>
  <c r="K142" i="7"/>
  <c r="E21" i="38" s="1"/>
  <c r="J142" i="7"/>
  <c r="L142" i="7" s="1"/>
  <c r="F21" i="38" s="1"/>
  <c r="Z141" i="7"/>
  <c r="Y141" i="7"/>
  <c r="X141" i="7"/>
  <c r="R141" i="7"/>
  <c r="H21" i="26" s="1"/>
  <c r="Q141" i="7"/>
  <c r="S141" i="7" s="1"/>
  <c r="I21" i="26" s="1"/>
  <c r="L141" i="7"/>
  <c r="K141" i="7"/>
  <c r="E21" i="26" s="1"/>
  <c r="J141" i="7"/>
  <c r="Y140" i="7"/>
  <c r="K13" i="37" s="1"/>
  <c r="X140" i="7"/>
  <c r="Z140" i="7" s="1"/>
  <c r="L13" i="37" s="1"/>
  <c r="S140" i="7"/>
  <c r="R140" i="7"/>
  <c r="H13" i="37" s="1"/>
  <c r="Q140" i="7"/>
  <c r="M140" i="7"/>
  <c r="G13" i="37" s="1"/>
  <c r="K140" i="7"/>
  <c r="E13" i="37" s="1"/>
  <c r="J140" i="7"/>
  <c r="L140" i="7" s="1"/>
  <c r="F13" i="37" s="1"/>
  <c r="Z139" i="7"/>
  <c r="Y139" i="7"/>
  <c r="K9" i="44" s="1"/>
  <c r="X139" i="7"/>
  <c r="R139" i="7"/>
  <c r="H9" i="44" s="1"/>
  <c r="Q139" i="7"/>
  <c r="S139" i="7" s="1"/>
  <c r="I9" i="44" s="1"/>
  <c r="L139" i="7"/>
  <c r="K139" i="7"/>
  <c r="E9" i="44" s="1"/>
  <c r="J139" i="7"/>
  <c r="Y138" i="7"/>
  <c r="K20" i="43" s="1"/>
  <c r="X138" i="7"/>
  <c r="Z138" i="7" s="1"/>
  <c r="L20" i="43" s="1"/>
  <c r="S138" i="7"/>
  <c r="R138" i="7"/>
  <c r="H20" i="43" s="1"/>
  <c r="Q138" i="7"/>
  <c r="K138" i="7"/>
  <c r="E20" i="43" s="1"/>
  <c r="J138" i="7"/>
  <c r="L138" i="7" s="1"/>
  <c r="F20" i="43" s="1"/>
  <c r="Z137" i="7"/>
  <c r="Y137" i="7"/>
  <c r="K20" i="27" s="1"/>
  <c r="X137" i="7"/>
  <c r="T137" i="7"/>
  <c r="J20" i="27" s="1"/>
  <c r="R137" i="7"/>
  <c r="H20" i="27" s="1"/>
  <c r="Q137" i="7"/>
  <c r="S137" i="7" s="1"/>
  <c r="I20" i="27" s="1"/>
  <c r="L137" i="7"/>
  <c r="K137" i="7"/>
  <c r="E20" i="27" s="1"/>
  <c r="J137" i="7"/>
  <c r="Y136" i="7"/>
  <c r="K20" i="24" s="1"/>
  <c r="X136" i="7"/>
  <c r="Z136" i="7" s="1"/>
  <c r="L20" i="24" s="1"/>
  <c r="S136" i="7"/>
  <c r="R136" i="7"/>
  <c r="H20" i="24" s="1"/>
  <c r="Q136" i="7"/>
  <c r="K136" i="7"/>
  <c r="E20" i="24" s="1"/>
  <c r="J136" i="7"/>
  <c r="L136" i="7" s="1"/>
  <c r="F20" i="24" s="1"/>
  <c r="Z135" i="7"/>
  <c r="Y135" i="7"/>
  <c r="K20" i="29" s="1"/>
  <c r="X135" i="7"/>
  <c r="R135" i="7"/>
  <c r="H20" i="29" s="1"/>
  <c r="Q135" i="7"/>
  <c r="S135" i="7" s="1"/>
  <c r="I20" i="29" s="1"/>
  <c r="L135" i="7"/>
  <c r="K135" i="7"/>
  <c r="E20" i="29" s="1"/>
  <c r="J135" i="7"/>
  <c r="AA134" i="7"/>
  <c r="M20" i="39" s="1"/>
  <c r="Y134" i="7"/>
  <c r="K20" i="39" s="1"/>
  <c r="X134" i="7"/>
  <c r="Z134" i="7" s="1"/>
  <c r="L20" i="39" s="1"/>
  <c r="S134" i="7"/>
  <c r="R134" i="7"/>
  <c r="H20" i="39" s="1"/>
  <c r="Q134" i="7"/>
  <c r="K134" i="7"/>
  <c r="E20" i="39" s="1"/>
  <c r="J134" i="7"/>
  <c r="L134" i="7" s="1"/>
  <c r="F20" i="39" s="1"/>
  <c r="Z133" i="7"/>
  <c r="Y133" i="7"/>
  <c r="K20" i="38" s="1"/>
  <c r="X133" i="7"/>
  <c r="R133" i="7"/>
  <c r="H20" i="38" s="1"/>
  <c r="Q133" i="7"/>
  <c r="S133" i="7" s="1"/>
  <c r="I20" i="38" s="1"/>
  <c r="L133" i="7"/>
  <c r="K133" i="7"/>
  <c r="E20" i="38" s="1"/>
  <c r="J133" i="7"/>
  <c r="Y132" i="7"/>
  <c r="X132" i="7"/>
  <c r="Z132" i="7" s="1"/>
  <c r="L20" i="26" s="1"/>
  <c r="S132" i="7"/>
  <c r="R132" i="7"/>
  <c r="H20" i="26" s="1"/>
  <c r="Q132" i="7"/>
  <c r="M132" i="7"/>
  <c r="G20" i="26" s="1"/>
  <c r="K132" i="7"/>
  <c r="E20" i="26" s="1"/>
  <c r="J132" i="7"/>
  <c r="L132" i="7" s="1"/>
  <c r="F20" i="26" s="1"/>
  <c r="Z131" i="7"/>
  <c r="Y131" i="7"/>
  <c r="K12" i="42" s="1"/>
  <c r="X131" i="7"/>
  <c r="R131" i="7"/>
  <c r="H12" i="42" s="1"/>
  <c r="Q131" i="7"/>
  <c r="S131" i="7" s="1"/>
  <c r="I12" i="42" s="1"/>
  <c r="L131" i="7"/>
  <c r="K131" i="7"/>
  <c r="E12" i="42" s="1"/>
  <c r="J131" i="7"/>
  <c r="Y130" i="7"/>
  <c r="K7" i="28" s="1"/>
  <c r="X130" i="7"/>
  <c r="Z130" i="7" s="1"/>
  <c r="L7" i="28" s="1"/>
  <c r="S130" i="7"/>
  <c r="R130" i="7"/>
  <c r="H7" i="28" s="1"/>
  <c r="Q130" i="7"/>
  <c r="K130" i="7"/>
  <c r="E7" i="28" s="1"/>
  <c r="J130" i="7"/>
  <c r="L130" i="7" s="1"/>
  <c r="F7" i="28" s="1"/>
  <c r="Z129" i="7"/>
  <c r="Y129" i="7"/>
  <c r="K19" i="43" s="1"/>
  <c r="X129" i="7"/>
  <c r="T129" i="7"/>
  <c r="J19" i="43" s="1"/>
  <c r="R129" i="7"/>
  <c r="H19" i="43" s="1"/>
  <c r="Q129" i="7"/>
  <c r="S129" i="7" s="1"/>
  <c r="I19" i="43" s="1"/>
  <c r="L129" i="7"/>
  <c r="K129" i="7"/>
  <c r="E19" i="43" s="1"/>
  <c r="J129" i="7"/>
  <c r="Y128" i="7"/>
  <c r="K19" i="27" s="1"/>
  <c r="X128" i="7"/>
  <c r="Z128" i="7" s="1"/>
  <c r="L19" i="27" s="1"/>
  <c r="S128" i="7"/>
  <c r="R128" i="7"/>
  <c r="H19" i="27" s="1"/>
  <c r="Q128" i="7"/>
  <c r="K128" i="7"/>
  <c r="E19" i="27" s="1"/>
  <c r="J128" i="7"/>
  <c r="L128" i="7" s="1"/>
  <c r="F19" i="27" s="1"/>
  <c r="Z127" i="7"/>
  <c r="Y127" i="7"/>
  <c r="K19" i="24" s="1"/>
  <c r="X127" i="7"/>
  <c r="R127" i="7"/>
  <c r="H19" i="24" s="1"/>
  <c r="Q127" i="7"/>
  <c r="S127" i="7" s="1"/>
  <c r="I19" i="24" s="1"/>
  <c r="L127" i="7"/>
  <c r="K127" i="7"/>
  <c r="E19" i="24" s="1"/>
  <c r="J127" i="7"/>
  <c r="AA126" i="7"/>
  <c r="M19" i="29" s="1"/>
  <c r="Y126" i="7"/>
  <c r="K19" i="29" s="1"/>
  <c r="X126" i="7"/>
  <c r="Z126" i="7" s="1"/>
  <c r="L19" i="29" s="1"/>
  <c r="S126" i="7"/>
  <c r="R126" i="7"/>
  <c r="H19" i="29" s="1"/>
  <c r="Q126" i="7"/>
  <c r="K126" i="7"/>
  <c r="E19" i="29" s="1"/>
  <c r="J126" i="7"/>
  <c r="L126" i="7" s="1"/>
  <c r="F19" i="29" s="1"/>
  <c r="Z125" i="7"/>
  <c r="Y125" i="7"/>
  <c r="K19" i="39" s="1"/>
  <c r="X125" i="7"/>
  <c r="R125" i="7"/>
  <c r="H19" i="39" s="1"/>
  <c r="Q125" i="7"/>
  <c r="S125" i="7" s="1"/>
  <c r="I19" i="39" s="1"/>
  <c r="L125" i="7"/>
  <c r="K125" i="7"/>
  <c r="E19" i="39" s="1"/>
  <c r="J125" i="7"/>
  <c r="Y124" i="7"/>
  <c r="K19" i="38" s="1"/>
  <c r="X124" i="7"/>
  <c r="Z124" i="7" s="1"/>
  <c r="L19" i="38" s="1"/>
  <c r="S124" i="7"/>
  <c r="R124" i="7"/>
  <c r="H19" i="38" s="1"/>
  <c r="Q124" i="7"/>
  <c r="M124" i="7"/>
  <c r="G19" i="38" s="1"/>
  <c r="K124" i="7"/>
  <c r="E19" i="38" s="1"/>
  <c r="J124" i="7"/>
  <c r="L124" i="7" s="1"/>
  <c r="F19" i="38" s="1"/>
  <c r="Z123" i="7"/>
  <c r="Y123" i="7"/>
  <c r="X123" i="7"/>
  <c r="R123" i="7"/>
  <c r="H19" i="26" s="1"/>
  <c r="Q123" i="7"/>
  <c r="S123" i="7" s="1"/>
  <c r="I19" i="26" s="1"/>
  <c r="L123" i="7"/>
  <c r="K123" i="7"/>
  <c r="E19" i="26" s="1"/>
  <c r="J123" i="7"/>
  <c r="Y122" i="7"/>
  <c r="K12" i="37" s="1"/>
  <c r="X122" i="7"/>
  <c r="Z122" i="7" s="1"/>
  <c r="L12" i="37" s="1"/>
  <c r="S122" i="7"/>
  <c r="R122" i="7"/>
  <c r="H12" i="37" s="1"/>
  <c r="Q122" i="7"/>
  <c r="K122" i="7"/>
  <c r="E12" i="37" s="1"/>
  <c r="J122" i="7"/>
  <c r="L122" i="7" s="1"/>
  <c r="F12" i="37" s="1"/>
  <c r="Z121" i="7"/>
  <c r="Y121" i="7"/>
  <c r="K14" i="36" s="1"/>
  <c r="X121" i="7"/>
  <c r="T121" i="7"/>
  <c r="J14" i="36" s="1"/>
  <c r="R121" i="7"/>
  <c r="H14" i="36" s="1"/>
  <c r="Q121" i="7"/>
  <c r="S121" i="7" s="1"/>
  <c r="I14" i="36" s="1"/>
  <c r="L121" i="7"/>
  <c r="K121" i="7"/>
  <c r="E14" i="36" s="1"/>
  <c r="J121" i="7"/>
  <c r="Y120" i="7"/>
  <c r="K18" i="43" s="1"/>
  <c r="X120" i="7"/>
  <c r="Z120" i="7" s="1"/>
  <c r="L18" i="43" s="1"/>
  <c r="S120" i="7"/>
  <c r="R120" i="7"/>
  <c r="H18" i="43" s="1"/>
  <c r="Q120" i="7"/>
  <c r="K120" i="7"/>
  <c r="E18" i="43" s="1"/>
  <c r="J120" i="7"/>
  <c r="L120" i="7" s="1"/>
  <c r="F18" i="43" s="1"/>
  <c r="Z119" i="7"/>
  <c r="Y119" i="7"/>
  <c r="K18" i="27" s="1"/>
  <c r="X119" i="7"/>
  <c r="R119" i="7"/>
  <c r="H18" i="27" s="1"/>
  <c r="Q119" i="7"/>
  <c r="S119" i="7" s="1"/>
  <c r="I18" i="27" s="1"/>
  <c r="L119" i="7"/>
  <c r="K119" i="7"/>
  <c r="E18" i="27" s="1"/>
  <c r="J119" i="7"/>
  <c r="AA118" i="7"/>
  <c r="M18" i="24" s="1"/>
  <c r="Y118" i="7"/>
  <c r="K18" i="24" s="1"/>
  <c r="X118" i="7"/>
  <c r="Z118" i="7" s="1"/>
  <c r="L18" i="24" s="1"/>
  <c r="S118" i="7"/>
  <c r="R118" i="7"/>
  <c r="H18" i="24" s="1"/>
  <c r="Q118" i="7"/>
  <c r="K118" i="7"/>
  <c r="E18" i="24" s="1"/>
  <c r="J118" i="7"/>
  <c r="L118" i="7" s="1"/>
  <c r="F18" i="24" s="1"/>
  <c r="Z117" i="7"/>
  <c r="Y117" i="7"/>
  <c r="K18" i="29" s="1"/>
  <c r="X117" i="7"/>
  <c r="R117" i="7"/>
  <c r="H18" i="29" s="1"/>
  <c r="Q117" i="7"/>
  <c r="S117" i="7" s="1"/>
  <c r="I18" i="29" s="1"/>
  <c r="L117" i="7"/>
  <c r="K117" i="7"/>
  <c r="E18" i="29" s="1"/>
  <c r="J117" i="7"/>
  <c r="Y116" i="7"/>
  <c r="K18" i="39" s="1"/>
  <c r="X116" i="7"/>
  <c r="Z116" i="7" s="1"/>
  <c r="L18" i="39" s="1"/>
  <c r="S116" i="7"/>
  <c r="R116" i="7"/>
  <c r="H18" i="39" s="1"/>
  <c r="Q116" i="7"/>
  <c r="M116" i="7"/>
  <c r="G18" i="39" s="1"/>
  <c r="K116" i="7"/>
  <c r="E18" i="39" s="1"/>
  <c r="J116" i="7"/>
  <c r="L116" i="7" s="1"/>
  <c r="F18" i="39" s="1"/>
  <c r="Z115" i="7"/>
  <c r="Y115" i="7"/>
  <c r="K18" i="38" s="1"/>
  <c r="X115" i="7"/>
  <c r="R115" i="7"/>
  <c r="H18" i="38" s="1"/>
  <c r="Q115" i="7"/>
  <c r="S115" i="7" s="1"/>
  <c r="I18" i="38" s="1"/>
  <c r="L115" i="7"/>
  <c r="K115" i="7"/>
  <c r="E18" i="38" s="1"/>
  <c r="J115" i="7"/>
  <c r="Y114" i="7"/>
  <c r="X114" i="7"/>
  <c r="Z114" i="7" s="1"/>
  <c r="L18" i="26" s="1"/>
  <c r="S114" i="7"/>
  <c r="R114" i="7"/>
  <c r="H18" i="26" s="1"/>
  <c r="Q114" i="7"/>
  <c r="K114" i="7"/>
  <c r="E18" i="26" s="1"/>
  <c r="J114" i="7"/>
  <c r="L114" i="7" s="1"/>
  <c r="F18" i="26" s="1"/>
  <c r="Z113" i="7"/>
  <c r="Y113" i="7"/>
  <c r="K11" i="37" s="1"/>
  <c r="X113" i="7"/>
  <c r="T113" i="7"/>
  <c r="J11" i="37" s="1"/>
  <c r="R113" i="7"/>
  <c r="H11" i="37" s="1"/>
  <c r="Q113" i="7"/>
  <c r="S113" i="7" s="1"/>
  <c r="I11" i="37" s="1"/>
  <c r="L113" i="7"/>
  <c r="K113" i="7"/>
  <c r="E11" i="37" s="1"/>
  <c r="J113" i="7"/>
  <c r="Y112" i="7"/>
  <c r="K13" i="36" s="1"/>
  <c r="X112" i="7"/>
  <c r="Z112" i="7" s="1"/>
  <c r="L13" i="36" s="1"/>
  <c r="S112" i="7"/>
  <c r="R112" i="7"/>
  <c r="H13" i="36" s="1"/>
  <c r="Q112" i="7"/>
  <c r="K112" i="7"/>
  <c r="E13" i="36" s="1"/>
  <c r="J112" i="7"/>
  <c r="L112" i="7" s="1"/>
  <c r="F13" i="36" s="1"/>
  <c r="Z111" i="7"/>
  <c r="Y111" i="7"/>
  <c r="K17" i="43" s="1"/>
  <c r="X111" i="7"/>
  <c r="R111" i="7"/>
  <c r="H17" i="43" s="1"/>
  <c r="Q111" i="7"/>
  <c r="S111" i="7" s="1"/>
  <c r="I17" i="43" s="1"/>
  <c r="L111" i="7"/>
  <c r="K111" i="7"/>
  <c r="E17" i="43" s="1"/>
  <c r="J111" i="7"/>
  <c r="AA110" i="7"/>
  <c r="M17" i="27" s="1"/>
  <c r="Y110" i="7"/>
  <c r="K17" i="27" s="1"/>
  <c r="X110" i="7"/>
  <c r="Z110" i="7" s="1"/>
  <c r="L17" i="27" s="1"/>
  <c r="S110" i="7"/>
  <c r="R110" i="7"/>
  <c r="H17" i="27" s="1"/>
  <c r="Q110" i="7"/>
  <c r="K110" i="7"/>
  <c r="E17" i="27" s="1"/>
  <c r="J110" i="7"/>
  <c r="L110" i="7" s="1"/>
  <c r="F17" i="27" s="1"/>
  <c r="Z109" i="7"/>
  <c r="Y109" i="7"/>
  <c r="K17" i="24" s="1"/>
  <c r="X109" i="7"/>
  <c r="R109" i="7"/>
  <c r="H17" i="24" s="1"/>
  <c r="Q109" i="7"/>
  <c r="S109" i="7" s="1"/>
  <c r="I17" i="24" s="1"/>
  <c r="L109" i="7"/>
  <c r="K109" i="7"/>
  <c r="E17" i="24" s="1"/>
  <c r="J109" i="7"/>
  <c r="Y108" i="7"/>
  <c r="K17" i="29" s="1"/>
  <c r="X108" i="7"/>
  <c r="Z108" i="7" s="1"/>
  <c r="L17" i="29" s="1"/>
  <c r="S108" i="7"/>
  <c r="R108" i="7"/>
  <c r="H17" i="29" s="1"/>
  <c r="Q108" i="7"/>
  <c r="M108" i="7"/>
  <c r="G17" i="29" s="1"/>
  <c r="K108" i="7"/>
  <c r="E17" i="29" s="1"/>
  <c r="J108" i="7"/>
  <c r="L108" i="7" s="1"/>
  <c r="F17" i="29" s="1"/>
  <c r="Z107" i="7"/>
  <c r="Y107" i="7"/>
  <c r="K17" i="39" s="1"/>
  <c r="X107" i="7"/>
  <c r="R107" i="7"/>
  <c r="H17" i="39" s="1"/>
  <c r="Q107" i="7"/>
  <c r="S107" i="7" s="1"/>
  <c r="I17" i="39" s="1"/>
  <c r="L107" i="7"/>
  <c r="K107" i="7"/>
  <c r="E17" i="39" s="1"/>
  <c r="J107" i="7"/>
  <c r="Y106" i="7"/>
  <c r="K17" i="38" s="1"/>
  <c r="X106" i="7"/>
  <c r="Z106" i="7" s="1"/>
  <c r="L17" i="38" s="1"/>
  <c r="S106" i="7"/>
  <c r="R106" i="7"/>
  <c r="H17" i="38" s="1"/>
  <c r="Q106" i="7"/>
  <c r="K106" i="7"/>
  <c r="E17" i="38" s="1"/>
  <c r="J106" i="7"/>
  <c r="L106" i="7" s="1"/>
  <c r="F17" i="38" s="1"/>
  <c r="Z105" i="7"/>
  <c r="Y105" i="7"/>
  <c r="X105" i="7"/>
  <c r="T105" i="7"/>
  <c r="J17" i="26" s="1"/>
  <c r="R105" i="7"/>
  <c r="H17" i="26" s="1"/>
  <c r="Q105" i="7"/>
  <c r="S105" i="7" s="1"/>
  <c r="I17" i="26" s="1"/>
  <c r="L105" i="7"/>
  <c r="K105" i="7"/>
  <c r="E17" i="26" s="1"/>
  <c r="J105" i="7"/>
  <c r="Y104" i="7"/>
  <c r="K10" i="37" s="1"/>
  <c r="X104" i="7"/>
  <c r="Z104" i="7" s="1"/>
  <c r="L10" i="37" s="1"/>
  <c r="S104" i="7"/>
  <c r="R104" i="7"/>
  <c r="H10" i="37" s="1"/>
  <c r="Q104" i="7"/>
  <c r="K104" i="7"/>
  <c r="E10" i="37" s="1"/>
  <c r="J104" i="7"/>
  <c r="L104" i="7" s="1"/>
  <c r="F10" i="37" s="1"/>
  <c r="Z103" i="7"/>
  <c r="Y103" i="7"/>
  <c r="K12" i="36" s="1"/>
  <c r="X103" i="7"/>
  <c r="R103" i="7"/>
  <c r="H12" i="36" s="1"/>
  <c r="Q103" i="7"/>
  <c r="S103" i="7" s="1"/>
  <c r="I12" i="36" s="1"/>
  <c r="L103" i="7"/>
  <c r="K103" i="7"/>
  <c r="E12" i="36" s="1"/>
  <c r="J103" i="7"/>
  <c r="AA102" i="7"/>
  <c r="M16" i="43" s="1"/>
  <c r="Y102" i="7"/>
  <c r="K16" i="43" s="1"/>
  <c r="X102" i="7"/>
  <c r="Z102" i="7" s="1"/>
  <c r="L16" i="43" s="1"/>
  <c r="S102" i="7"/>
  <c r="R102" i="7"/>
  <c r="H16" i="43" s="1"/>
  <c r="Q102" i="7"/>
  <c r="K102" i="7"/>
  <c r="E16" i="43" s="1"/>
  <c r="J102" i="7"/>
  <c r="L102" i="7" s="1"/>
  <c r="F16" i="43" s="1"/>
  <c r="Z101" i="7"/>
  <c r="Y101" i="7"/>
  <c r="K16" i="27" s="1"/>
  <c r="X101" i="7"/>
  <c r="R101" i="7"/>
  <c r="H16" i="27" s="1"/>
  <c r="Q101" i="7"/>
  <c r="S101" i="7" s="1"/>
  <c r="I16" i="27" s="1"/>
  <c r="L101" i="7"/>
  <c r="K101" i="7"/>
  <c r="E16" i="27" s="1"/>
  <c r="J101" i="7"/>
  <c r="Y100" i="7"/>
  <c r="K16" i="24" s="1"/>
  <c r="X100" i="7"/>
  <c r="Z100" i="7" s="1"/>
  <c r="L16" i="24" s="1"/>
  <c r="S100" i="7"/>
  <c r="R100" i="7"/>
  <c r="H16" i="24" s="1"/>
  <c r="Q100" i="7"/>
  <c r="M100" i="7"/>
  <c r="G16" i="24" s="1"/>
  <c r="K100" i="7"/>
  <c r="E16" i="24" s="1"/>
  <c r="J100" i="7"/>
  <c r="L100" i="7" s="1"/>
  <c r="F16" i="24" s="1"/>
  <c r="Z99" i="7"/>
  <c r="Y99" i="7"/>
  <c r="K16" i="29" s="1"/>
  <c r="X99" i="7"/>
  <c r="R99" i="7"/>
  <c r="H16" i="29" s="1"/>
  <c r="Q99" i="7"/>
  <c r="S99" i="7" s="1"/>
  <c r="I16" i="29" s="1"/>
  <c r="L99" i="7"/>
  <c r="K99" i="7"/>
  <c r="E16" i="29" s="1"/>
  <c r="J99" i="7"/>
  <c r="Y98" i="7"/>
  <c r="K16" i="39" s="1"/>
  <c r="X98" i="7"/>
  <c r="Z98" i="7" s="1"/>
  <c r="L16" i="39" s="1"/>
  <c r="S98" i="7"/>
  <c r="R98" i="7"/>
  <c r="H16" i="39" s="1"/>
  <c r="Q98" i="7"/>
  <c r="K98" i="7"/>
  <c r="E16" i="39" s="1"/>
  <c r="J98" i="7"/>
  <c r="L98" i="7" s="1"/>
  <c r="F16" i="39" s="1"/>
  <c r="Z97" i="7"/>
  <c r="Y97" i="7"/>
  <c r="K16" i="38" s="1"/>
  <c r="X97" i="7"/>
  <c r="T97" i="7"/>
  <c r="J16" i="38" s="1"/>
  <c r="R97" i="7"/>
  <c r="H16" i="38" s="1"/>
  <c r="Q97" i="7"/>
  <c r="S97" i="7" s="1"/>
  <c r="I16" i="38" s="1"/>
  <c r="L97" i="7"/>
  <c r="K97" i="7"/>
  <c r="E16" i="38" s="1"/>
  <c r="J97" i="7"/>
  <c r="Y96" i="7"/>
  <c r="X96" i="7"/>
  <c r="Z96" i="7" s="1"/>
  <c r="L16" i="26" s="1"/>
  <c r="S96" i="7"/>
  <c r="R96" i="7"/>
  <c r="H16" i="26" s="1"/>
  <c r="Q96" i="7"/>
  <c r="K96" i="7"/>
  <c r="E16" i="26" s="1"/>
  <c r="J96" i="7"/>
  <c r="L96" i="7" s="1"/>
  <c r="F16" i="26" s="1"/>
  <c r="Z95" i="7"/>
  <c r="Y95" i="7"/>
  <c r="K9" i="37" s="1"/>
  <c r="X95" i="7"/>
  <c r="R95" i="7"/>
  <c r="H9" i="37" s="1"/>
  <c r="Q95" i="7"/>
  <c r="S95" i="7" s="1"/>
  <c r="I9" i="37" s="1"/>
  <c r="L95" i="7"/>
  <c r="K95" i="7"/>
  <c r="E9" i="37" s="1"/>
  <c r="J95" i="7"/>
  <c r="AA94" i="7"/>
  <c r="M8" i="44" s="1"/>
  <c r="Y94" i="7"/>
  <c r="K8" i="44" s="1"/>
  <c r="X94" i="7"/>
  <c r="Z94" i="7" s="1"/>
  <c r="L8" i="44" s="1"/>
  <c r="S94" i="7"/>
  <c r="R94" i="7"/>
  <c r="H8" i="44" s="1"/>
  <c r="Q94" i="7"/>
  <c r="K94" i="7"/>
  <c r="E8" i="44" s="1"/>
  <c r="J94" i="7"/>
  <c r="L94" i="7" s="1"/>
  <c r="F8" i="44" s="1"/>
  <c r="Z93" i="7"/>
  <c r="Y93" i="7"/>
  <c r="K15" i="43" s="1"/>
  <c r="X93" i="7"/>
  <c r="R93" i="7"/>
  <c r="H15" i="43" s="1"/>
  <c r="Q93" i="7"/>
  <c r="S93" i="7" s="1"/>
  <c r="I15" i="43" s="1"/>
  <c r="L93" i="7"/>
  <c r="K93" i="7"/>
  <c r="E15" i="43" s="1"/>
  <c r="J93" i="7"/>
  <c r="Y92" i="7"/>
  <c r="K15" i="27" s="1"/>
  <c r="X92" i="7"/>
  <c r="Z92" i="7" s="1"/>
  <c r="L15" i="27" s="1"/>
  <c r="S92" i="7"/>
  <c r="R92" i="7"/>
  <c r="H15" i="27" s="1"/>
  <c r="Q92" i="7"/>
  <c r="M92" i="7"/>
  <c r="G15" i="27" s="1"/>
  <c r="K92" i="7"/>
  <c r="E15" i="27" s="1"/>
  <c r="J92" i="7"/>
  <c r="L92" i="7" s="1"/>
  <c r="F15" i="27" s="1"/>
  <c r="Z91" i="7"/>
  <c r="Y91" i="7"/>
  <c r="K15" i="24" s="1"/>
  <c r="X91" i="7"/>
  <c r="R91" i="7"/>
  <c r="H15" i="24" s="1"/>
  <c r="Q91" i="7"/>
  <c r="S91" i="7" s="1"/>
  <c r="I15" i="24" s="1"/>
  <c r="L91" i="7"/>
  <c r="K91" i="7"/>
  <c r="E15" i="24" s="1"/>
  <c r="J91" i="7"/>
  <c r="Y90" i="7"/>
  <c r="K15" i="29" s="1"/>
  <c r="X90" i="7"/>
  <c r="Z90" i="7" s="1"/>
  <c r="L15" i="29" s="1"/>
  <c r="S90" i="7"/>
  <c r="R90" i="7"/>
  <c r="H15" i="29" s="1"/>
  <c r="Q90" i="7"/>
  <c r="K90" i="7"/>
  <c r="E15" i="29" s="1"/>
  <c r="J90" i="7"/>
  <c r="L90" i="7" s="1"/>
  <c r="F15" i="29" s="1"/>
  <c r="Z89" i="7"/>
  <c r="Y89" i="7"/>
  <c r="K15" i="39" s="1"/>
  <c r="X89" i="7"/>
  <c r="T89" i="7"/>
  <c r="J15" i="39" s="1"/>
  <c r="R89" i="7"/>
  <c r="H15" i="39" s="1"/>
  <c r="Q89" i="7"/>
  <c r="S89" i="7" s="1"/>
  <c r="I15" i="39" s="1"/>
  <c r="L89" i="7"/>
  <c r="K89" i="7"/>
  <c r="E15" i="39" s="1"/>
  <c r="J89" i="7"/>
  <c r="Y88" i="7"/>
  <c r="K15" i="38" s="1"/>
  <c r="X88" i="7"/>
  <c r="Z88" i="7" s="1"/>
  <c r="L15" i="38" s="1"/>
  <c r="S88" i="7"/>
  <c r="R88" i="7"/>
  <c r="H15" i="38" s="1"/>
  <c r="Q88" i="7"/>
  <c r="K88" i="7"/>
  <c r="E15" i="38" s="1"/>
  <c r="J88" i="7"/>
  <c r="L88" i="7" s="1"/>
  <c r="F15" i="38" s="1"/>
  <c r="Z87" i="7"/>
  <c r="Y87" i="7"/>
  <c r="X87" i="7"/>
  <c r="R87" i="7"/>
  <c r="H15" i="26" s="1"/>
  <c r="Q87" i="7"/>
  <c r="S87" i="7" s="1"/>
  <c r="I15" i="26" s="1"/>
  <c r="L87" i="7"/>
  <c r="K87" i="7"/>
  <c r="E15" i="26" s="1"/>
  <c r="J87" i="7"/>
  <c r="AA86" i="7"/>
  <c r="M11" i="42" s="1"/>
  <c r="Y86" i="7"/>
  <c r="K11" i="42" s="1"/>
  <c r="X86" i="7"/>
  <c r="Z86" i="7" s="1"/>
  <c r="L11" i="42" s="1"/>
  <c r="S86" i="7"/>
  <c r="R86" i="7"/>
  <c r="H11" i="42" s="1"/>
  <c r="Q86" i="7"/>
  <c r="K86" i="7"/>
  <c r="E11" i="42" s="1"/>
  <c r="J86" i="7"/>
  <c r="L86" i="7" s="1"/>
  <c r="F11" i="42" s="1"/>
  <c r="Z85" i="7"/>
  <c r="Y85" i="7"/>
  <c r="K7" i="44" s="1"/>
  <c r="X85" i="7"/>
  <c r="R85" i="7"/>
  <c r="H7" i="44" s="1"/>
  <c r="Q85" i="7"/>
  <c r="S85" i="7" s="1"/>
  <c r="I7" i="44" s="1"/>
  <c r="L85" i="7"/>
  <c r="K85" i="7"/>
  <c r="E7" i="44" s="1"/>
  <c r="J85" i="7"/>
  <c r="Y84" i="7"/>
  <c r="K14" i="43" s="1"/>
  <c r="X84" i="7"/>
  <c r="Z84" i="7" s="1"/>
  <c r="L14" i="43" s="1"/>
  <c r="S84" i="7"/>
  <c r="R84" i="7"/>
  <c r="H14" i="43" s="1"/>
  <c r="Q84" i="7"/>
  <c r="M84" i="7"/>
  <c r="G14" i="43" s="1"/>
  <c r="K84" i="7"/>
  <c r="E14" i="43" s="1"/>
  <c r="J84" i="7"/>
  <c r="L84" i="7" s="1"/>
  <c r="F14" i="43" s="1"/>
  <c r="Z83" i="7"/>
  <c r="Y83" i="7"/>
  <c r="K14" i="27" s="1"/>
  <c r="X83" i="7"/>
  <c r="R83" i="7"/>
  <c r="H14" i="27" s="1"/>
  <c r="Q83" i="7"/>
  <c r="S83" i="7" s="1"/>
  <c r="I14" i="27" s="1"/>
  <c r="L83" i="7"/>
  <c r="K83" i="7"/>
  <c r="E14" i="27" s="1"/>
  <c r="J83" i="7"/>
  <c r="Y82" i="7"/>
  <c r="K14" i="24" s="1"/>
  <c r="X82" i="7"/>
  <c r="Z82" i="7" s="1"/>
  <c r="L14" i="24" s="1"/>
  <c r="S82" i="7"/>
  <c r="R82" i="7"/>
  <c r="H14" i="24" s="1"/>
  <c r="Q82" i="7"/>
  <c r="K82" i="7"/>
  <c r="E14" i="24" s="1"/>
  <c r="J82" i="7"/>
  <c r="L82" i="7" s="1"/>
  <c r="F14" i="24" s="1"/>
  <c r="Z81" i="7"/>
  <c r="Y81" i="7"/>
  <c r="K14" i="29" s="1"/>
  <c r="X81" i="7"/>
  <c r="T81" i="7"/>
  <c r="J14" i="29" s="1"/>
  <c r="R81" i="7"/>
  <c r="H14" i="29" s="1"/>
  <c r="Q81" i="7"/>
  <c r="S81" i="7" s="1"/>
  <c r="I14" i="29" s="1"/>
  <c r="L81" i="7"/>
  <c r="K81" i="7"/>
  <c r="E14" i="29" s="1"/>
  <c r="J81" i="7"/>
  <c r="Y80" i="7"/>
  <c r="K14" i="39" s="1"/>
  <c r="X80" i="7"/>
  <c r="Z80" i="7" s="1"/>
  <c r="L14" i="39" s="1"/>
  <c r="S80" i="7"/>
  <c r="R80" i="7"/>
  <c r="H14" i="39" s="1"/>
  <c r="Q80" i="7"/>
  <c r="K80" i="7"/>
  <c r="E14" i="39" s="1"/>
  <c r="J80" i="7"/>
  <c r="L80" i="7" s="1"/>
  <c r="F14" i="39" s="1"/>
  <c r="Z79" i="7"/>
  <c r="Y79" i="7"/>
  <c r="K14" i="38" s="1"/>
  <c r="X79" i="7"/>
  <c r="R79" i="7"/>
  <c r="H14" i="38" s="1"/>
  <c r="Q79" i="7"/>
  <c r="S79" i="7" s="1"/>
  <c r="I14" i="38" s="1"/>
  <c r="L79" i="7"/>
  <c r="K79" i="7"/>
  <c r="E14" i="38" s="1"/>
  <c r="J79" i="7"/>
  <c r="AA78" i="7"/>
  <c r="M14" i="26" s="1"/>
  <c r="Y78" i="7"/>
  <c r="X78" i="7"/>
  <c r="Z78" i="7" s="1"/>
  <c r="L14" i="26" s="1"/>
  <c r="S78" i="7"/>
  <c r="R78" i="7"/>
  <c r="H14" i="26" s="1"/>
  <c r="Q78" i="7"/>
  <c r="K78" i="7"/>
  <c r="E14" i="26" s="1"/>
  <c r="J78" i="7"/>
  <c r="L78" i="7" s="1"/>
  <c r="F14" i="26" s="1"/>
  <c r="Z77" i="7"/>
  <c r="Y77" i="7"/>
  <c r="K8" i="37" s="1"/>
  <c r="X77" i="7"/>
  <c r="R77" i="7"/>
  <c r="H8" i="37" s="1"/>
  <c r="Q77" i="7"/>
  <c r="S77" i="7" s="1"/>
  <c r="I8" i="37" s="1"/>
  <c r="L77" i="7"/>
  <c r="K77" i="7"/>
  <c r="E8" i="37" s="1"/>
  <c r="J77" i="7"/>
  <c r="Y76" i="7"/>
  <c r="K11" i="36" s="1"/>
  <c r="X76" i="7"/>
  <c r="Z76" i="7" s="1"/>
  <c r="L11" i="36" s="1"/>
  <c r="S76" i="7"/>
  <c r="R76" i="7"/>
  <c r="H11" i="36" s="1"/>
  <c r="Q76" i="7"/>
  <c r="M76" i="7"/>
  <c r="G11" i="36" s="1"/>
  <c r="K76" i="7"/>
  <c r="E11" i="36" s="1"/>
  <c r="J76" i="7"/>
  <c r="L76" i="7" s="1"/>
  <c r="F11" i="36" s="1"/>
  <c r="Z75" i="7"/>
  <c r="Y75" i="7"/>
  <c r="K13" i="43" s="1"/>
  <c r="X75" i="7"/>
  <c r="R75" i="7"/>
  <c r="H13" i="43" s="1"/>
  <c r="Q75" i="7"/>
  <c r="S75" i="7" s="1"/>
  <c r="I13" i="43" s="1"/>
  <c r="L75" i="7"/>
  <c r="K75" i="7"/>
  <c r="E13" i="43" s="1"/>
  <c r="J75" i="7"/>
  <c r="Y74" i="7"/>
  <c r="K13" i="27" s="1"/>
  <c r="X74" i="7"/>
  <c r="Z74" i="7" s="1"/>
  <c r="L13" i="27" s="1"/>
  <c r="S74" i="7"/>
  <c r="R74" i="7"/>
  <c r="H13" i="27" s="1"/>
  <c r="Q74" i="7"/>
  <c r="K74" i="7"/>
  <c r="E13" i="27" s="1"/>
  <c r="J74" i="7"/>
  <c r="L74" i="7" s="1"/>
  <c r="F13" i="27" s="1"/>
  <c r="Z73" i="7"/>
  <c r="Y73" i="7"/>
  <c r="K13" i="24" s="1"/>
  <c r="X73" i="7"/>
  <c r="T73" i="7"/>
  <c r="J13" i="24" s="1"/>
  <c r="R73" i="7"/>
  <c r="H13" i="24" s="1"/>
  <c r="Q73" i="7"/>
  <c r="S73" i="7" s="1"/>
  <c r="I13" i="24" s="1"/>
  <c r="L73" i="7"/>
  <c r="K73" i="7"/>
  <c r="E13" i="24" s="1"/>
  <c r="J73" i="7"/>
  <c r="Y72" i="7"/>
  <c r="K13" i="29" s="1"/>
  <c r="X72" i="7"/>
  <c r="Z72" i="7" s="1"/>
  <c r="L13" i="29" s="1"/>
  <c r="S72" i="7"/>
  <c r="R72" i="7"/>
  <c r="H13" i="29" s="1"/>
  <c r="Q72" i="7"/>
  <c r="K72" i="7"/>
  <c r="E13" i="29" s="1"/>
  <c r="J72" i="7"/>
  <c r="L72" i="7" s="1"/>
  <c r="F13" i="29" s="1"/>
  <c r="Z71" i="7"/>
  <c r="Y71" i="7"/>
  <c r="K13" i="39" s="1"/>
  <c r="X71" i="7"/>
  <c r="R71" i="7"/>
  <c r="H13" i="39" s="1"/>
  <c r="Q71" i="7"/>
  <c r="S71" i="7" s="1"/>
  <c r="I13" i="39" s="1"/>
  <c r="L71" i="7"/>
  <c r="K71" i="7"/>
  <c r="E13" i="39" s="1"/>
  <c r="J71" i="7"/>
  <c r="AA70" i="7"/>
  <c r="M13" i="38" s="1"/>
  <c r="Y70" i="7"/>
  <c r="K13" i="38" s="1"/>
  <c r="X70" i="7"/>
  <c r="Z70" i="7" s="1"/>
  <c r="L13" i="38" s="1"/>
  <c r="S70" i="7"/>
  <c r="R70" i="7"/>
  <c r="H13" i="38" s="1"/>
  <c r="Q70" i="7"/>
  <c r="K70" i="7"/>
  <c r="E13" i="38" s="1"/>
  <c r="J70" i="7"/>
  <c r="L70" i="7" s="1"/>
  <c r="F13" i="38" s="1"/>
  <c r="Z69" i="7"/>
  <c r="Y69" i="7"/>
  <c r="X69" i="7"/>
  <c r="R69" i="7"/>
  <c r="H13" i="26" s="1"/>
  <c r="Q69" i="7"/>
  <c r="S69" i="7" s="1"/>
  <c r="I13" i="26" s="1"/>
  <c r="L69" i="7"/>
  <c r="K69" i="7"/>
  <c r="E13" i="26" s="1"/>
  <c r="J69" i="7"/>
  <c r="Y68" i="7"/>
  <c r="K10" i="42" s="1"/>
  <c r="X68" i="7"/>
  <c r="Z68" i="7" s="1"/>
  <c r="L10" i="42" s="1"/>
  <c r="S68" i="7"/>
  <c r="R68" i="7"/>
  <c r="H10" i="42" s="1"/>
  <c r="Q68" i="7"/>
  <c r="M68" i="7"/>
  <c r="G10" i="42" s="1"/>
  <c r="K68" i="7"/>
  <c r="E10" i="42" s="1"/>
  <c r="J68" i="7"/>
  <c r="L68" i="7" s="1"/>
  <c r="F10" i="42" s="1"/>
  <c r="Z67" i="7"/>
  <c r="Y67" i="7"/>
  <c r="X67" i="7"/>
  <c r="R67" i="7"/>
  <c r="H6" i="28" s="1"/>
  <c r="Q67" i="7"/>
  <c r="S67" i="7" s="1"/>
  <c r="I6" i="28" s="1"/>
  <c r="L67" i="7"/>
  <c r="K67" i="7"/>
  <c r="E6" i="28" s="1"/>
  <c r="J67" i="7"/>
  <c r="Y66" i="7"/>
  <c r="K12" i="43" s="1"/>
  <c r="X66" i="7"/>
  <c r="Z66" i="7" s="1"/>
  <c r="L12" i="43" s="1"/>
  <c r="S66" i="7"/>
  <c r="R66" i="7"/>
  <c r="H12" i="43" s="1"/>
  <c r="Q66" i="7"/>
  <c r="K66" i="7"/>
  <c r="E12" i="43" s="1"/>
  <c r="J66" i="7"/>
  <c r="L66" i="7" s="1"/>
  <c r="F12" i="43" s="1"/>
  <c r="Z65" i="7"/>
  <c r="Y65" i="7"/>
  <c r="K12" i="27" s="1"/>
  <c r="X65" i="7"/>
  <c r="T65" i="7"/>
  <c r="J12" i="27" s="1"/>
  <c r="R65" i="7"/>
  <c r="H12" i="27" s="1"/>
  <c r="Q65" i="7"/>
  <c r="S65" i="7" s="1"/>
  <c r="I12" i="27" s="1"/>
  <c r="L65" i="7"/>
  <c r="K65" i="7"/>
  <c r="E12" i="27" s="1"/>
  <c r="J65" i="7"/>
  <c r="Y64" i="7"/>
  <c r="K12" i="24" s="1"/>
  <c r="X64" i="7"/>
  <c r="Z64" i="7" s="1"/>
  <c r="L12" i="24" s="1"/>
  <c r="S64" i="7"/>
  <c r="R64" i="7"/>
  <c r="H12" i="24" s="1"/>
  <c r="Q64" i="7"/>
  <c r="K64" i="7"/>
  <c r="E12" i="24" s="1"/>
  <c r="J64" i="7"/>
  <c r="L64" i="7" s="1"/>
  <c r="F12" i="24" s="1"/>
  <c r="Z63" i="7"/>
  <c r="Y63" i="7"/>
  <c r="K12" i="29" s="1"/>
  <c r="X63" i="7"/>
  <c r="R63" i="7"/>
  <c r="H12" i="29" s="1"/>
  <c r="Q63" i="7"/>
  <c r="S63" i="7" s="1"/>
  <c r="I12" i="29" s="1"/>
  <c r="L63" i="7"/>
  <c r="K63" i="7"/>
  <c r="E12" i="29" s="1"/>
  <c r="J63" i="7"/>
  <c r="AA62" i="7"/>
  <c r="M12" i="39" s="1"/>
  <c r="Y62" i="7"/>
  <c r="K12" i="39" s="1"/>
  <c r="X62" i="7"/>
  <c r="Z62" i="7" s="1"/>
  <c r="L12" i="39" s="1"/>
  <c r="S62" i="7"/>
  <c r="R62" i="7"/>
  <c r="H12" i="39" s="1"/>
  <c r="Q62" i="7"/>
  <c r="K62" i="7"/>
  <c r="E12" i="39" s="1"/>
  <c r="J62" i="7"/>
  <c r="L62" i="7" s="1"/>
  <c r="F12" i="39" s="1"/>
  <c r="Z61" i="7"/>
  <c r="Y61" i="7"/>
  <c r="K12" i="38" s="1"/>
  <c r="X61" i="7"/>
  <c r="R61" i="7"/>
  <c r="H12" i="38" s="1"/>
  <c r="Q61" i="7"/>
  <c r="S61" i="7" s="1"/>
  <c r="I12" i="38" s="1"/>
  <c r="L61" i="7"/>
  <c r="K61" i="7"/>
  <c r="E12" i="38" s="1"/>
  <c r="J61" i="7"/>
  <c r="Y60" i="7"/>
  <c r="X60" i="7"/>
  <c r="Z60" i="7" s="1"/>
  <c r="L12" i="26" s="1"/>
  <c r="S60" i="7"/>
  <c r="R60" i="7"/>
  <c r="H12" i="26" s="1"/>
  <c r="Q60" i="7"/>
  <c r="M60" i="7"/>
  <c r="G12" i="26" s="1"/>
  <c r="K60" i="7"/>
  <c r="E12" i="26" s="1"/>
  <c r="J60" i="7"/>
  <c r="L60" i="7" s="1"/>
  <c r="F12" i="26" s="1"/>
  <c r="Z59" i="7"/>
  <c r="Y59" i="7"/>
  <c r="K9" i="42" s="1"/>
  <c r="X59" i="7"/>
  <c r="R59" i="7"/>
  <c r="H9" i="42" s="1"/>
  <c r="Q59" i="7"/>
  <c r="S59" i="7" s="1"/>
  <c r="I9" i="42" s="1"/>
  <c r="L59" i="7"/>
  <c r="K59" i="7"/>
  <c r="E9" i="42" s="1"/>
  <c r="J59" i="7"/>
  <c r="Y58" i="7"/>
  <c r="K10" i="36" s="1"/>
  <c r="X58" i="7"/>
  <c r="Z58" i="7" s="1"/>
  <c r="L10" i="36" s="1"/>
  <c r="S58" i="7"/>
  <c r="R58" i="7"/>
  <c r="H10" i="36" s="1"/>
  <c r="Q58" i="7"/>
  <c r="K58" i="7"/>
  <c r="E10" i="36" s="1"/>
  <c r="J58" i="7"/>
  <c r="L58" i="7" s="1"/>
  <c r="F10" i="36" s="1"/>
  <c r="Z57" i="7"/>
  <c r="Y57" i="7"/>
  <c r="K11" i="43" s="1"/>
  <c r="X57" i="7"/>
  <c r="T57" i="7"/>
  <c r="J11" i="43" s="1"/>
  <c r="R57" i="7"/>
  <c r="H11" i="43" s="1"/>
  <c r="Q57" i="7"/>
  <c r="S57" i="7" s="1"/>
  <c r="I11" i="43" s="1"/>
  <c r="L57" i="7"/>
  <c r="K57" i="7"/>
  <c r="E11" i="43" s="1"/>
  <c r="J57" i="7"/>
  <c r="Y56" i="7"/>
  <c r="K11" i="27" s="1"/>
  <c r="X56" i="7"/>
  <c r="Z56" i="7" s="1"/>
  <c r="L11" i="27" s="1"/>
  <c r="S56" i="7"/>
  <c r="R56" i="7"/>
  <c r="H11" i="27" s="1"/>
  <c r="Q56" i="7"/>
  <c r="K56" i="7"/>
  <c r="E11" i="27" s="1"/>
  <c r="J56" i="7"/>
  <c r="L56" i="7" s="1"/>
  <c r="F11" i="27" s="1"/>
  <c r="Z55" i="7"/>
  <c r="Y55" i="7"/>
  <c r="K11" i="24" s="1"/>
  <c r="X55" i="7"/>
  <c r="R55" i="7"/>
  <c r="H11" i="24" s="1"/>
  <c r="Q55" i="7"/>
  <c r="S55" i="7" s="1"/>
  <c r="I11" i="24" s="1"/>
  <c r="L55" i="7"/>
  <c r="K55" i="7"/>
  <c r="E11" i="24" s="1"/>
  <c r="J55" i="7"/>
  <c r="AA54" i="7"/>
  <c r="M11" i="29" s="1"/>
  <c r="Y54" i="7"/>
  <c r="K11" i="29" s="1"/>
  <c r="X54" i="7"/>
  <c r="Z54" i="7" s="1"/>
  <c r="L11" i="29" s="1"/>
  <c r="S54" i="7"/>
  <c r="R54" i="7"/>
  <c r="H11" i="29" s="1"/>
  <c r="Q54" i="7"/>
  <c r="K54" i="7"/>
  <c r="E11" i="29" s="1"/>
  <c r="J54" i="7"/>
  <c r="L54" i="7" s="1"/>
  <c r="F11" i="29" s="1"/>
  <c r="Z53" i="7"/>
  <c r="Y53" i="7"/>
  <c r="K11" i="39" s="1"/>
  <c r="X53" i="7"/>
  <c r="R53" i="7"/>
  <c r="H11" i="39" s="1"/>
  <c r="Q53" i="7"/>
  <c r="S53" i="7" s="1"/>
  <c r="I11" i="39" s="1"/>
  <c r="L53" i="7"/>
  <c r="K53" i="7"/>
  <c r="E11" i="39" s="1"/>
  <c r="J53" i="7"/>
  <c r="Y52" i="7"/>
  <c r="K11" i="38" s="1"/>
  <c r="X52" i="7"/>
  <c r="Z52" i="7" s="1"/>
  <c r="L11" i="38" s="1"/>
  <c r="S52" i="7"/>
  <c r="R52" i="7"/>
  <c r="H11" i="38" s="1"/>
  <c r="Q52" i="7"/>
  <c r="M52" i="7"/>
  <c r="G11" i="38" s="1"/>
  <c r="K52" i="7"/>
  <c r="E11" i="38" s="1"/>
  <c r="J52" i="7"/>
  <c r="L52" i="7" s="1"/>
  <c r="F11" i="38" s="1"/>
  <c r="Z51" i="7"/>
  <c r="Y51" i="7"/>
  <c r="X51" i="7"/>
  <c r="R51" i="7"/>
  <c r="H11" i="26" s="1"/>
  <c r="Q51" i="7"/>
  <c r="S51" i="7" s="1"/>
  <c r="I11" i="26" s="1"/>
  <c r="L51" i="7"/>
  <c r="K51" i="7"/>
  <c r="E11" i="26" s="1"/>
  <c r="J51" i="7"/>
  <c r="Y50" i="7"/>
  <c r="K7" i="37" s="1"/>
  <c r="X50" i="7"/>
  <c r="Z50" i="7" s="1"/>
  <c r="L7" i="37" s="1"/>
  <c r="S50" i="7"/>
  <c r="R50" i="7"/>
  <c r="H7" i="37" s="1"/>
  <c r="Q50" i="7"/>
  <c r="K50" i="7"/>
  <c r="E7" i="37" s="1"/>
  <c r="J50" i="7"/>
  <c r="L50" i="7" s="1"/>
  <c r="F7" i="37" s="1"/>
  <c r="Z49" i="7"/>
  <c r="Y49" i="7"/>
  <c r="K9" i="36" s="1"/>
  <c r="X49" i="7"/>
  <c r="T49" i="7"/>
  <c r="J9" i="36" s="1"/>
  <c r="R49" i="7"/>
  <c r="H9" i="36" s="1"/>
  <c r="Q49" i="7"/>
  <c r="S49" i="7" s="1"/>
  <c r="I9" i="36" s="1"/>
  <c r="L49" i="7"/>
  <c r="K49" i="7"/>
  <c r="E9" i="36" s="1"/>
  <c r="J49" i="7"/>
  <c r="Y48" i="7"/>
  <c r="K10" i="43" s="1"/>
  <c r="X48" i="7"/>
  <c r="Z48" i="7" s="1"/>
  <c r="L10" i="43" s="1"/>
  <c r="S48" i="7"/>
  <c r="R48" i="7"/>
  <c r="H10" i="43" s="1"/>
  <c r="Q48" i="7"/>
  <c r="K48" i="7"/>
  <c r="E10" i="43" s="1"/>
  <c r="J48" i="7"/>
  <c r="L48" i="7" s="1"/>
  <c r="F10" i="43" s="1"/>
  <c r="Z47" i="7"/>
  <c r="Y47" i="7"/>
  <c r="K10" i="27" s="1"/>
  <c r="X47" i="7"/>
  <c r="R47" i="7"/>
  <c r="H10" i="27" s="1"/>
  <c r="Q47" i="7"/>
  <c r="S47" i="7" s="1"/>
  <c r="I10" i="27" s="1"/>
  <c r="L47" i="7"/>
  <c r="K47" i="7"/>
  <c r="E10" i="27" s="1"/>
  <c r="J47" i="7"/>
  <c r="AA46" i="7"/>
  <c r="M10" i="24" s="1"/>
  <c r="Y46" i="7"/>
  <c r="K10" i="24" s="1"/>
  <c r="X46" i="7"/>
  <c r="Z46" i="7" s="1"/>
  <c r="L10" i="24" s="1"/>
  <c r="S46" i="7"/>
  <c r="R46" i="7"/>
  <c r="H10" i="24" s="1"/>
  <c r="Q46" i="7"/>
  <c r="K46" i="7"/>
  <c r="E10" i="24" s="1"/>
  <c r="J46" i="7"/>
  <c r="L46" i="7" s="1"/>
  <c r="F10" i="24" s="1"/>
  <c r="Z45" i="7"/>
  <c r="Y45" i="7"/>
  <c r="K10" i="29" s="1"/>
  <c r="X45" i="7"/>
  <c r="R45" i="7"/>
  <c r="H10" i="29" s="1"/>
  <c r="Q45" i="7"/>
  <c r="S45" i="7" s="1"/>
  <c r="I10" i="29" s="1"/>
  <c r="L45" i="7"/>
  <c r="K45" i="7"/>
  <c r="E10" i="29" s="1"/>
  <c r="J45" i="7"/>
  <c r="Y44" i="7"/>
  <c r="K10" i="39" s="1"/>
  <c r="X44" i="7"/>
  <c r="Z44" i="7" s="1"/>
  <c r="L10" i="39" s="1"/>
  <c r="S44" i="7"/>
  <c r="R44" i="7"/>
  <c r="H10" i="39" s="1"/>
  <c r="Q44" i="7"/>
  <c r="M44" i="7"/>
  <c r="G10" i="39" s="1"/>
  <c r="K44" i="7"/>
  <c r="E10" i="39" s="1"/>
  <c r="J44" i="7"/>
  <c r="L44" i="7" s="1"/>
  <c r="F10" i="39" s="1"/>
  <c r="Z43" i="7"/>
  <c r="Y43" i="7"/>
  <c r="K10" i="38" s="1"/>
  <c r="X43" i="7"/>
  <c r="R43" i="7"/>
  <c r="H10" i="38" s="1"/>
  <c r="Q43" i="7"/>
  <c r="S43" i="7" s="1"/>
  <c r="I10" i="38" s="1"/>
  <c r="L43" i="7"/>
  <c r="K43" i="7"/>
  <c r="E10" i="38" s="1"/>
  <c r="J43" i="7"/>
  <c r="Y42" i="7"/>
  <c r="X42" i="7"/>
  <c r="Z42" i="7" s="1"/>
  <c r="L10" i="26" s="1"/>
  <c r="S42" i="7"/>
  <c r="R42" i="7"/>
  <c r="H10" i="26" s="1"/>
  <c r="Q42" i="7"/>
  <c r="K42" i="7"/>
  <c r="E10" i="26" s="1"/>
  <c r="J42" i="7"/>
  <c r="L42" i="7" s="1"/>
  <c r="F10" i="26" s="1"/>
  <c r="Z41" i="7"/>
  <c r="Y41" i="7"/>
  <c r="K8" i="42" s="1"/>
  <c r="X41" i="7"/>
  <c r="T41" i="7"/>
  <c r="J8" i="42" s="1"/>
  <c r="R41" i="7"/>
  <c r="H8" i="42" s="1"/>
  <c r="Q41" i="7"/>
  <c r="S41" i="7" s="1"/>
  <c r="I8" i="42" s="1"/>
  <c r="L41" i="7"/>
  <c r="K41" i="7"/>
  <c r="E8" i="42" s="1"/>
  <c r="J41" i="7"/>
  <c r="Y40" i="7"/>
  <c r="K8" i="36" s="1"/>
  <c r="X40" i="7"/>
  <c r="Z40" i="7" s="1"/>
  <c r="L8" i="36" s="1"/>
  <c r="S40" i="7"/>
  <c r="R40" i="7"/>
  <c r="H8" i="36" s="1"/>
  <c r="Q40" i="7"/>
  <c r="K40" i="7"/>
  <c r="E8" i="36" s="1"/>
  <c r="J40" i="7"/>
  <c r="L40" i="7" s="1"/>
  <c r="F8" i="36" s="1"/>
  <c r="Z39" i="7"/>
  <c r="Y39" i="7"/>
  <c r="K9" i="43" s="1"/>
  <c r="X39" i="7"/>
  <c r="R39" i="7"/>
  <c r="H9" i="43" s="1"/>
  <c r="Q39" i="7"/>
  <c r="S39" i="7" s="1"/>
  <c r="I9" i="43" s="1"/>
  <c r="L39" i="7"/>
  <c r="K39" i="7"/>
  <c r="E9" i="43" s="1"/>
  <c r="J39" i="7"/>
  <c r="AA38" i="7"/>
  <c r="M9" i="27" s="1"/>
  <c r="Y38" i="7"/>
  <c r="K9" i="27" s="1"/>
  <c r="X38" i="7"/>
  <c r="Z38" i="7" s="1"/>
  <c r="L9" i="27" s="1"/>
  <c r="S38" i="7"/>
  <c r="R38" i="7"/>
  <c r="H9" i="27" s="1"/>
  <c r="Q38" i="7"/>
  <c r="K38" i="7"/>
  <c r="E9" i="27" s="1"/>
  <c r="J38" i="7"/>
  <c r="L38" i="7" s="1"/>
  <c r="F9" i="27" s="1"/>
  <c r="Z37" i="7"/>
  <c r="Y37" i="7"/>
  <c r="K9" i="24" s="1"/>
  <c r="X37" i="7"/>
  <c r="R37" i="7"/>
  <c r="H9" i="24" s="1"/>
  <c r="Q37" i="7"/>
  <c r="S37" i="7" s="1"/>
  <c r="I9" i="24" s="1"/>
  <c r="L37" i="7"/>
  <c r="K37" i="7"/>
  <c r="E9" i="24" s="1"/>
  <c r="J37" i="7"/>
  <c r="Y36" i="7"/>
  <c r="K9" i="29" s="1"/>
  <c r="X36" i="7"/>
  <c r="Z36" i="7" s="1"/>
  <c r="L9" i="29" s="1"/>
  <c r="S36" i="7"/>
  <c r="R36" i="7"/>
  <c r="H9" i="29" s="1"/>
  <c r="Q36" i="7"/>
  <c r="M36" i="7"/>
  <c r="G9" i="29" s="1"/>
  <c r="K36" i="7"/>
  <c r="E9" i="29" s="1"/>
  <c r="J36" i="7"/>
  <c r="L36" i="7" s="1"/>
  <c r="F9" i="29" s="1"/>
  <c r="Z35" i="7"/>
  <c r="Y35" i="7"/>
  <c r="K9" i="39" s="1"/>
  <c r="X35" i="7"/>
  <c r="R35" i="7"/>
  <c r="H9" i="39" s="1"/>
  <c r="Q35" i="7"/>
  <c r="S35" i="7" s="1"/>
  <c r="I9" i="39" s="1"/>
  <c r="L35" i="7"/>
  <c r="K35" i="7"/>
  <c r="E9" i="39" s="1"/>
  <c r="J35" i="7"/>
  <c r="Y34" i="7"/>
  <c r="K9" i="38" s="1"/>
  <c r="X34" i="7"/>
  <c r="Z34" i="7" s="1"/>
  <c r="L9" i="38" s="1"/>
  <c r="S34" i="7"/>
  <c r="R34" i="7"/>
  <c r="H9" i="38" s="1"/>
  <c r="Q34" i="7"/>
  <c r="K34" i="7"/>
  <c r="E9" i="38" s="1"/>
  <c r="J34" i="7"/>
  <c r="L34" i="7" s="1"/>
  <c r="F9" i="38" s="1"/>
  <c r="Z33" i="7"/>
  <c r="Y33" i="7"/>
  <c r="X33" i="7"/>
  <c r="T33" i="7"/>
  <c r="J9" i="26" s="1"/>
  <c r="R33" i="7"/>
  <c r="H9" i="26" s="1"/>
  <c r="Q33" i="7"/>
  <c r="S33" i="7" s="1"/>
  <c r="I9" i="26" s="1"/>
  <c r="L33" i="7"/>
  <c r="K33" i="7"/>
  <c r="E9" i="26" s="1"/>
  <c r="J33" i="7"/>
  <c r="Y32" i="7"/>
  <c r="K7" i="42" s="1"/>
  <c r="X32" i="7"/>
  <c r="Z32" i="7" s="1"/>
  <c r="L7" i="42" s="1"/>
  <c r="S32" i="7"/>
  <c r="R32" i="7"/>
  <c r="H7" i="42" s="1"/>
  <c r="Q32" i="7"/>
  <c r="K32" i="7"/>
  <c r="E7" i="42" s="1"/>
  <c r="J32" i="7"/>
  <c r="L32" i="7" s="1"/>
  <c r="F7" i="42" s="1"/>
  <c r="Z31" i="7"/>
  <c r="Y31" i="7"/>
  <c r="K7" i="36" s="1"/>
  <c r="X31" i="7"/>
  <c r="R31" i="7"/>
  <c r="H7" i="36" s="1"/>
  <c r="Q31" i="7"/>
  <c r="S31" i="7" s="1"/>
  <c r="I7" i="36" s="1"/>
  <c r="L31" i="7"/>
  <c r="K31" i="7"/>
  <c r="E7" i="36" s="1"/>
  <c r="J31" i="7"/>
  <c r="AA30" i="7"/>
  <c r="M8" i="43" s="1"/>
  <c r="Y30" i="7"/>
  <c r="K8" i="43" s="1"/>
  <c r="X30" i="7"/>
  <c r="Z30" i="7" s="1"/>
  <c r="L8" i="43" s="1"/>
  <c r="S30" i="7"/>
  <c r="R30" i="7"/>
  <c r="H8" i="43" s="1"/>
  <c r="Q30" i="7"/>
  <c r="K30" i="7"/>
  <c r="E8" i="43" s="1"/>
  <c r="J30" i="7"/>
  <c r="L30" i="7" s="1"/>
  <c r="F8" i="43" s="1"/>
  <c r="Z29" i="7"/>
  <c r="Y29" i="7"/>
  <c r="K8" i="27" s="1"/>
  <c r="X29" i="7"/>
  <c r="R29" i="7"/>
  <c r="H8" i="27" s="1"/>
  <c r="Q29" i="7"/>
  <c r="S29" i="7" s="1"/>
  <c r="I8" i="27" s="1"/>
  <c r="L29" i="7"/>
  <c r="K29" i="7"/>
  <c r="E8" i="27" s="1"/>
  <c r="J29" i="7"/>
  <c r="Y28" i="7"/>
  <c r="K8" i="24" s="1"/>
  <c r="X28" i="7"/>
  <c r="Z28" i="7" s="1"/>
  <c r="L8" i="24" s="1"/>
  <c r="S28" i="7"/>
  <c r="R28" i="7"/>
  <c r="H8" i="24" s="1"/>
  <c r="Q28" i="7"/>
  <c r="M28" i="7"/>
  <c r="G8" i="24" s="1"/>
  <c r="K28" i="7"/>
  <c r="E8" i="24" s="1"/>
  <c r="J28" i="7"/>
  <c r="L28" i="7" s="1"/>
  <c r="F8" i="24" s="1"/>
  <c r="Z27" i="7"/>
  <c r="Y27" i="7"/>
  <c r="K8" i="29" s="1"/>
  <c r="X27" i="7"/>
  <c r="R27" i="7"/>
  <c r="H8" i="29" s="1"/>
  <c r="Q27" i="7"/>
  <c r="S27" i="7" s="1"/>
  <c r="I8" i="29" s="1"/>
  <c r="L27" i="7"/>
  <c r="K27" i="7"/>
  <c r="E8" i="29" s="1"/>
  <c r="J27" i="7"/>
  <c r="Y26" i="7"/>
  <c r="K8" i="39" s="1"/>
  <c r="X26" i="7"/>
  <c r="Z26" i="7" s="1"/>
  <c r="L8" i="39" s="1"/>
  <c r="S26" i="7"/>
  <c r="R26" i="7"/>
  <c r="H8" i="39" s="1"/>
  <c r="Q26" i="7"/>
  <c r="K26" i="7"/>
  <c r="E8" i="39" s="1"/>
  <c r="J26" i="7"/>
  <c r="L26" i="7" s="1"/>
  <c r="F8" i="39" s="1"/>
  <c r="Z25" i="7"/>
  <c r="Y25" i="7"/>
  <c r="K8" i="38" s="1"/>
  <c r="X25" i="7"/>
  <c r="T25" i="7"/>
  <c r="J8" i="38" s="1"/>
  <c r="R25" i="7"/>
  <c r="H8" i="38" s="1"/>
  <c r="Q25" i="7"/>
  <c r="S25" i="7" s="1"/>
  <c r="I8" i="38" s="1"/>
  <c r="L25" i="7"/>
  <c r="K25" i="7"/>
  <c r="E8" i="38" s="1"/>
  <c r="J25" i="7"/>
  <c r="Y24" i="7"/>
  <c r="X24" i="7"/>
  <c r="Z24" i="7" s="1"/>
  <c r="L8" i="26" s="1"/>
  <c r="S24" i="7"/>
  <c r="R24" i="7"/>
  <c r="H8" i="26" s="1"/>
  <c r="Q24" i="7"/>
  <c r="K24" i="7"/>
  <c r="E8" i="26" s="1"/>
  <c r="J24" i="7"/>
  <c r="L24" i="7" s="1"/>
  <c r="F8" i="26" s="1"/>
  <c r="Z23" i="7"/>
  <c r="Y23" i="7"/>
  <c r="X23" i="7"/>
  <c r="R23" i="7"/>
  <c r="H6" i="42" s="1"/>
  <c r="Q23" i="7"/>
  <c r="S23" i="7" s="1"/>
  <c r="I6" i="42" s="1"/>
  <c r="L23" i="7"/>
  <c r="K23" i="7"/>
  <c r="E6" i="42" s="1"/>
  <c r="J23" i="7"/>
  <c r="AA22" i="7"/>
  <c r="M6" i="44" s="1"/>
  <c r="Y22" i="7"/>
  <c r="X22" i="7"/>
  <c r="Z22" i="7" s="1"/>
  <c r="L6" i="44" s="1"/>
  <c r="S22" i="7"/>
  <c r="R22" i="7"/>
  <c r="H6" i="44" s="1"/>
  <c r="Q22" i="7"/>
  <c r="K22" i="7"/>
  <c r="E6" i="44" s="1"/>
  <c r="J22" i="7"/>
  <c r="L22" i="7" s="1"/>
  <c r="F6" i="44" s="1"/>
  <c r="Z21" i="7"/>
  <c r="Y21" i="7"/>
  <c r="K7" i="43" s="1"/>
  <c r="X21" i="7"/>
  <c r="R21" i="7"/>
  <c r="H7" i="43" s="1"/>
  <c r="Q21" i="7"/>
  <c r="S21" i="7" s="1"/>
  <c r="I7" i="43" s="1"/>
  <c r="L21" i="7"/>
  <c r="K21" i="7"/>
  <c r="E7" i="43" s="1"/>
  <c r="J21" i="7"/>
  <c r="Y20" i="7"/>
  <c r="K7" i="27" s="1"/>
  <c r="X20" i="7"/>
  <c r="Z20" i="7" s="1"/>
  <c r="L7" i="27" s="1"/>
  <c r="S20" i="7"/>
  <c r="R20" i="7"/>
  <c r="H7" i="27" s="1"/>
  <c r="Q20" i="7"/>
  <c r="M20" i="7"/>
  <c r="G7" i="27" s="1"/>
  <c r="K20" i="7"/>
  <c r="E7" i="27" s="1"/>
  <c r="J20" i="7"/>
  <c r="L20" i="7" s="1"/>
  <c r="F7" i="27" s="1"/>
  <c r="Z19" i="7"/>
  <c r="Y19" i="7"/>
  <c r="K7" i="24" s="1"/>
  <c r="X19" i="7"/>
  <c r="R19" i="7"/>
  <c r="H7" i="24" s="1"/>
  <c r="Q19" i="7"/>
  <c r="S19" i="7" s="1"/>
  <c r="I7" i="24" s="1"/>
  <c r="L19" i="7"/>
  <c r="K19" i="7"/>
  <c r="E7" i="24" s="1"/>
  <c r="J19" i="7"/>
  <c r="Y18" i="7"/>
  <c r="K7" i="29" s="1"/>
  <c r="X18" i="7"/>
  <c r="Z18" i="7" s="1"/>
  <c r="L7" i="29" s="1"/>
  <c r="S18" i="7"/>
  <c r="R18" i="7"/>
  <c r="H7" i="29" s="1"/>
  <c r="Q18" i="7"/>
  <c r="K18" i="7"/>
  <c r="E7" i="29" s="1"/>
  <c r="J18" i="7"/>
  <c r="L18" i="7" s="1"/>
  <c r="F7" i="29" s="1"/>
  <c r="Z17" i="7"/>
  <c r="Y17" i="7"/>
  <c r="K7" i="39" s="1"/>
  <c r="X17" i="7"/>
  <c r="T17" i="7"/>
  <c r="J7" i="39" s="1"/>
  <c r="R17" i="7"/>
  <c r="H7" i="39" s="1"/>
  <c r="Q17" i="7"/>
  <c r="S17" i="7" s="1"/>
  <c r="I7" i="39" s="1"/>
  <c r="L17" i="7"/>
  <c r="K17" i="7"/>
  <c r="E7" i="39" s="1"/>
  <c r="J17" i="7"/>
  <c r="Y16" i="7"/>
  <c r="K7" i="38" s="1"/>
  <c r="X16" i="7"/>
  <c r="Z16" i="7" s="1"/>
  <c r="L7" i="38" s="1"/>
  <c r="S16" i="7"/>
  <c r="R16" i="7"/>
  <c r="H7" i="38" s="1"/>
  <c r="Q16" i="7"/>
  <c r="K16" i="7"/>
  <c r="E7" i="38" s="1"/>
  <c r="J16" i="7"/>
  <c r="L16" i="7" s="1"/>
  <c r="F7" i="38" s="1"/>
  <c r="Z15" i="7"/>
  <c r="Y15" i="7"/>
  <c r="X15" i="7"/>
  <c r="R15" i="7"/>
  <c r="H7" i="26" s="1"/>
  <c r="Q15" i="7"/>
  <c r="S15" i="7" s="1"/>
  <c r="I7" i="26" s="1"/>
  <c r="L15" i="7"/>
  <c r="K15" i="7"/>
  <c r="E7" i="26" s="1"/>
  <c r="J15" i="7"/>
  <c r="AA14" i="7"/>
  <c r="M6" i="37" s="1"/>
  <c r="Y14" i="7"/>
  <c r="X14" i="7"/>
  <c r="Z14" i="7" s="1"/>
  <c r="L6" i="37" s="1"/>
  <c r="S14" i="7"/>
  <c r="R14" i="7"/>
  <c r="H6" i="37" s="1"/>
  <c r="Q14" i="7"/>
  <c r="K14" i="7"/>
  <c r="E6" i="37" s="1"/>
  <c r="J14" i="7"/>
  <c r="L14" i="7" s="1"/>
  <c r="F6" i="37" s="1"/>
  <c r="Z13" i="7"/>
  <c r="Y13" i="7"/>
  <c r="X13" i="7"/>
  <c r="R13" i="7"/>
  <c r="H6" i="36" s="1"/>
  <c r="Q13" i="7"/>
  <c r="S13" i="7" s="1"/>
  <c r="I6" i="36" s="1"/>
  <c r="L13" i="7"/>
  <c r="K13" i="7"/>
  <c r="E6" i="36" s="1"/>
  <c r="J13" i="7"/>
  <c r="Y12" i="7"/>
  <c r="X12" i="7"/>
  <c r="Z12" i="7" s="1"/>
  <c r="L6" i="43" s="1"/>
  <c r="S12" i="7"/>
  <c r="R12" i="7"/>
  <c r="H6" i="43" s="1"/>
  <c r="Q12" i="7"/>
  <c r="M12" i="7"/>
  <c r="G6" i="43" s="1"/>
  <c r="K12" i="7"/>
  <c r="E6" i="43" s="1"/>
  <c r="J12" i="7"/>
  <c r="L12" i="7" s="1"/>
  <c r="F6" i="43" s="1"/>
  <c r="Z11" i="7"/>
  <c r="Y11" i="7"/>
  <c r="X11" i="7"/>
  <c r="R11" i="7"/>
  <c r="H6" i="27" s="1"/>
  <c r="Q11" i="7"/>
  <c r="S11" i="7" s="1"/>
  <c r="I6" i="27" s="1"/>
  <c r="L11" i="7"/>
  <c r="K11" i="7"/>
  <c r="E6" i="27" s="1"/>
  <c r="J11" i="7"/>
  <c r="Y10" i="7"/>
  <c r="X10" i="7"/>
  <c r="Z10" i="7" s="1"/>
  <c r="L6" i="24" s="1"/>
  <c r="S10" i="7"/>
  <c r="R10" i="7"/>
  <c r="H6" i="24" s="1"/>
  <c r="Q10" i="7"/>
  <c r="K10" i="7"/>
  <c r="E6" i="24" s="1"/>
  <c r="J10" i="7"/>
  <c r="L10" i="7" s="1"/>
  <c r="F6" i="24" s="1"/>
  <c r="Z9" i="7"/>
  <c r="Y9" i="7"/>
  <c r="X9" i="7"/>
  <c r="T9" i="7"/>
  <c r="J6" i="29" s="1"/>
  <c r="R9" i="7"/>
  <c r="H6" i="29" s="1"/>
  <c r="Q9" i="7"/>
  <c r="S9" i="7" s="1"/>
  <c r="I6" i="29" s="1"/>
  <c r="L9" i="7"/>
  <c r="K9" i="7"/>
  <c r="E6" i="29" s="1"/>
  <c r="J9" i="7"/>
  <c r="Y8" i="7"/>
  <c r="X8" i="7"/>
  <c r="Z8" i="7" s="1"/>
  <c r="L6" i="39" s="1"/>
  <c r="S8" i="7"/>
  <c r="R8" i="7"/>
  <c r="H6" i="39" s="1"/>
  <c r="Q8" i="7"/>
  <c r="K8" i="7"/>
  <c r="E6" i="39" s="1"/>
  <c r="J8" i="7"/>
  <c r="L8" i="7" s="1"/>
  <c r="F6" i="39" s="1"/>
  <c r="Z7" i="7"/>
  <c r="Y7" i="7"/>
  <c r="X7" i="7"/>
  <c r="R7" i="7"/>
  <c r="H6" i="38" s="1"/>
  <c r="Q7" i="7"/>
  <c r="S7" i="7" s="1"/>
  <c r="I6" i="38" s="1"/>
  <c r="L7" i="7"/>
  <c r="K7" i="7"/>
  <c r="E6" i="38" s="1"/>
  <c r="J7" i="7"/>
  <c r="Y6" i="7"/>
  <c r="Z6" i="7"/>
  <c r="L6" i="26" s="1"/>
  <c r="S6" i="7"/>
  <c r="R6" i="7"/>
  <c r="H6" i="26" s="1"/>
  <c r="Q6" i="7"/>
  <c r="K6" i="7"/>
  <c r="E6" i="26" s="1"/>
  <c r="J6" i="7"/>
  <c r="L6" i="7" s="1"/>
  <c r="F6" i="26" s="1"/>
  <c r="K151" i="8" l="1"/>
  <c r="E22" i="21" s="1"/>
  <c r="AA6" i="7"/>
  <c r="M6" i="26" s="1"/>
  <c r="K23" i="26"/>
  <c r="E22" i="13"/>
  <c r="F22" i="13" s="1"/>
  <c r="K31" i="26"/>
  <c r="E30" i="13"/>
  <c r="F30" i="13" s="1"/>
  <c r="I6" i="24"/>
  <c r="T10" i="7"/>
  <c r="J6" i="24" s="1"/>
  <c r="F7" i="43"/>
  <c r="M21" i="7"/>
  <c r="G7" i="43" s="1"/>
  <c r="I9" i="38"/>
  <c r="T34" i="7"/>
  <c r="J9" i="38" s="1"/>
  <c r="L13" i="39"/>
  <c r="AA71" i="7"/>
  <c r="M13" i="39" s="1"/>
  <c r="I13" i="27"/>
  <c r="T74" i="7"/>
  <c r="J13" i="27" s="1"/>
  <c r="I14" i="24"/>
  <c r="T82" i="7"/>
  <c r="J14" i="24" s="1"/>
  <c r="F15" i="43"/>
  <c r="M93" i="7"/>
  <c r="G15" i="43" s="1"/>
  <c r="F17" i="24"/>
  <c r="M109" i="7"/>
  <c r="G17" i="24" s="1"/>
  <c r="F19" i="39"/>
  <c r="M125" i="7"/>
  <c r="G19" i="39" s="1"/>
  <c r="I7" i="28"/>
  <c r="T130" i="7"/>
  <c r="J7" i="28" s="1"/>
  <c r="I20" i="43"/>
  <c r="T138" i="7"/>
  <c r="J20" i="43" s="1"/>
  <c r="L22" i="38"/>
  <c r="AA151" i="7"/>
  <c r="M22" i="38" s="1"/>
  <c r="F10" i="44"/>
  <c r="M157" i="7"/>
  <c r="G10" i="44" s="1"/>
  <c r="F23" i="43"/>
  <c r="M165" i="7"/>
  <c r="G23" i="43" s="1"/>
  <c r="I16" i="42"/>
  <c r="T194" i="7"/>
  <c r="J16" i="42" s="1"/>
  <c r="F28" i="38"/>
  <c r="M205" i="7"/>
  <c r="G28" i="38" s="1"/>
  <c r="L30" i="38"/>
  <c r="AA223" i="7"/>
  <c r="M30" i="38" s="1"/>
  <c r="L13" i="28"/>
  <c r="AA247" i="7"/>
  <c r="M13" i="28" s="1"/>
  <c r="L6" i="25"/>
  <c r="AA9" i="8"/>
  <c r="M6" i="25" s="1"/>
  <c r="I8" i="30"/>
  <c r="T28" i="8"/>
  <c r="J8" i="30" s="1"/>
  <c r="F13" i="21"/>
  <c r="M70" i="8"/>
  <c r="G13" i="21" s="1"/>
  <c r="L16" i="34"/>
  <c r="AA96" i="8"/>
  <c r="M16" i="34" s="1"/>
  <c r="I17" i="33"/>
  <c r="T107" i="8"/>
  <c r="J17" i="33" s="1"/>
  <c r="K25" i="34"/>
  <c r="E54" i="13"/>
  <c r="F54" i="13" s="1"/>
  <c r="F29" i="21"/>
  <c r="M214" i="8"/>
  <c r="G29" i="21" s="1"/>
  <c r="I29" i="31"/>
  <c r="T219" i="8"/>
  <c r="J29" i="31" s="1"/>
  <c r="F17" i="41"/>
  <c r="M230" i="8"/>
  <c r="G17" i="41" s="1"/>
  <c r="I35" i="34"/>
  <c r="T267" i="8"/>
  <c r="J35" i="34" s="1"/>
  <c r="L35" i="40"/>
  <c r="AA272" i="8"/>
  <c r="M35" i="40" s="1"/>
  <c r="I19" i="36"/>
  <c r="T13" i="9"/>
  <c r="J19" i="36" s="1"/>
  <c r="L37" i="29"/>
  <c r="AA18" i="9"/>
  <c r="M37" i="29" s="1"/>
  <c r="F38" i="26"/>
  <c r="M24" i="9"/>
  <c r="G38" i="26" s="1"/>
  <c r="I38" i="27"/>
  <c r="T29" i="9"/>
  <c r="J38" i="27" s="1"/>
  <c r="L39" i="38"/>
  <c r="AA34" i="9"/>
  <c r="M39" i="38" s="1"/>
  <c r="F17" i="28"/>
  <c r="M40" i="9"/>
  <c r="G17" i="28" s="1"/>
  <c r="I40" i="29"/>
  <c r="T45" i="9"/>
  <c r="J40" i="29" s="1"/>
  <c r="L23" i="37"/>
  <c r="AA50" i="9"/>
  <c r="M23" i="37" s="1"/>
  <c r="K41" i="26"/>
  <c r="E70" i="13"/>
  <c r="F70" i="13" s="1"/>
  <c r="F41" i="27"/>
  <c r="M56" i="9"/>
  <c r="G41" i="27" s="1"/>
  <c r="I42" i="38"/>
  <c r="T61" i="9"/>
  <c r="J42" i="38" s="1"/>
  <c r="L42" i="43"/>
  <c r="AA66" i="9"/>
  <c r="M42" i="43" s="1"/>
  <c r="F43" i="29"/>
  <c r="M72" i="9"/>
  <c r="G43" i="29" s="1"/>
  <c r="I24" i="37"/>
  <c r="T77" i="9"/>
  <c r="J24" i="37" s="1"/>
  <c r="L44" i="24"/>
  <c r="AA82" i="9"/>
  <c r="M44" i="24" s="1"/>
  <c r="F45" i="29"/>
  <c r="M90" i="9"/>
  <c r="G45" i="29" s="1"/>
  <c r="L13" i="44"/>
  <c r="AA94" i="9"/>
  <c r="M13" i="44" s="1"/>
  <c r="L46" i="24"/>
  <c r="AA100" i="9"/>
  <c r="M46" i="24" s="1"/>
  <c r="I47" i="26"/>
  <c r="T105" i="9"/>
  <c r="J47" i="26" s="1"/>
  <c r="I47" i="43"/>
  <c r="T111" i="9"/>
  <c r="J47" i="43" s="1"/>
  <c r="F48" i="39"/>
  <c r="M116" i="9"/>
  <c r="G48" i="39" s="1"/>
  <c r="F27" i="37"/>
  <c r="M122" i="9"/>
  <c r="G27" i="37" s="1"/>
  <c r="L49" i="29"/>
  <c r="AA126" i="9"/>
  <c r="M49" i="29" s="1"/>
  <c r="L50" i="26"/>
  <c r="AA132" i="9"/>
  <c r="M50" i="26" s="1"/>
  <c r="I50" i="27"/>
  <c r="T137" i="9"/>
  <c r="J50" i="27" s="1"/>
  <c r="I51" i="39"/>
  <c r="T143" i="9"/>
  <c r="J51" i="39" s="1"/>
  <c r="F18" i="44"/>
  <c r="M148" i="9"/>
  <c r="G18" i="44" s="1"/>
  <c r="F52" i="24"/>
  <c r="M154" i="9"/>
  <c r="G52" i="24" s="1"/>
  <c r="L30" i="37"/>
  <c r="AA158" i="9"/>
  <c r="M30" i="37" s="1"/>
  <c r="L53" i="27"/>
  <c r="AA164" i="9"/>
  <c r="M53" i="27" s="1"/>
  <c r="I54" i="38"/>
  <c r="T169" i="9"/>
  <c r="J54" i="38" s="1"/>
  <c r="I23" i="36"/>
  <c r="T175" i="9"/>
  <c r="J23" i="36" s="1"/>
  <c r="F55" i="29"/>
  <c r="M180" i="9"/>
  <c r="G55" i="29" s="1"/>
  <c r="F56" i="26"/>
  <c r="M186" i="9"/>
  <c r="G56" i="26" s="1"/>
  <c r="I56" i="24"/>
  <c r="T190" i="9"/>
  <c r="J56" i="24" s="1"/>
  <c r="I20" i="44"/>
  <c r="T193" i="9"/>
  <c r="J20" i="44" s="1"/>
  <c r="R216" i="9"/>
  <c r="H59" i="29" s="1"/>
  <c r="S216" i="9"/>
  <c r="I41" i="34"/>
  <c r="T51" i="10"/>
  <c r="J41" i="34" s="1"/>
  <c r="F22" i="41"/>
  <c r="M59" i="10"/>
  <c r="G22" i="41" s="1"/>
  <c r="L43" i="31"/>
  <c r="AA75" i="10"/>
  <c r="M43" i="31" s="1"/>
  <c r="F45" i="30"/>
  <c r="M91" i="10"/>
  <c r="G45" i="30" s="1"/>
  <c r="I45" i="31"/>
  <c r="T93" i="10"/>
  <c r="J45" i="31" s="1"/>
  <c r="F49" i="31"/>
  <c r="M129" i="10"/>
  <c r="G49" i="31" s="1"/>
  <c r="L50" i="30"/>
  <c r="AA136" i="10"/>
  <c r="M50" i="30" s="1"/>
  <c r="F31" i="41"/>
  <c r="M203" i="10"/>
  <c r="G31" i="41" s="1"/>
  <c r="L58" i="31"/>
  <c r="AA210" i="10"/>
  <c r="M58" i="31" s="1"/>
  <c r="F59" i="25"/>
  <c r="M216" i="10"/>
  <c r="G59" i="25" s="1"/>
  <c r="L62" i="40"/>
  <c r="AA245" i="10"/>
  <c r="M62" i="40" s="1"/>
  <c r="L64" i="34"/>
  <c r="AA258" i="10"/>
  <c r="M64" i="34" s="1"/>
  <c r="K6" i="38"/>
  <c r="E11" i="20"/>
  <c r="F9" i="24"/>
  <c r="M37" i="7"/>
  <c r="G9" i="24" s="1"/>
  <c r="I10" i="26"/>
  <c r="T42" i="7"/>
  <c r="J10" i="26" s="1"/>
  <c r="L10" i="27"/>
  <c r="AA47" i="7"/>
  <c r="M10" i="27" s="1"/>
  <c r="L11" i="24"/>
  <c r="AA55" i="7"/>
  <c r="M11" i="24" s="1"/>
  <c r="L12" i="29"/>
  <c r="AA63" i="7"/>
  <c r="M12" i="29" s="1"/>
  <c r="L9" i="37"/>
  <c r="AA95" i="7"/>
  <c r="M9" i="37" s="1"/>
  <c r="L18" i="27"/>
  <c r="AA119" i="7"/>
  <c r="M18" i="27" s="1"/>
  <c r="L19" i="24"/>
  <c r="AA127" i="7"/>
  <c r="M19" i="24" s="1"/>
  <c r="L20" i="29"/>
  <c r="AA135" i="7"/>
  <c r="M20" i="29" s="1"/>
  <c r="I31" i="29"/>
  <c r="T234" i="7"/>
  <c r="J31" i="29" s="1"/>
  <c r="F33" i="24"/>
  <c r="M253" i="7"/>
  <c r="G33" i="24" s="1"/>
  <c r="I20" i="42"/>
  <c r="T266" i="7"/>
  <c r="J20" i="42" s="1"/>
  <c r="F7" i="34"/>
  <c r="M15" i="8"/>
  <c r="G7" i="34" s="1"/>
  <c r="F6" i="22"/>
  <c r="M23" i="8"/>
  <c r="G6" i="22" s="1"/>
  <c r="F8" i="41"/>
  <c r="M41" i="8"/>
  <c r="G8" i="41" s="1"/>
  <c r="L10" i="31"/>
  <c r="AA48" i="8"/>
  <c r="M10" i="31" s="1"/>
  <c r="I9" i="41"/>
  <c r="T59" i="8"/>
  <c r="J9" i="41" s="1"/>
  <c r="F22" i="34"/>
  <c r="M150" i="8"/>
  <c r="G22" i="34" s="1"/>
  <c r="I22" i="40"/>
  <c r="T155" i="8"/>
  <c r="J22" i="40" s="1"/>
  <c r="L23" i="21"/>
  <c r="AA160" i="8"/>
  <c r="M23" i="21" s="1"/>
  <c r="F13" i="32"/>
  <c r="M166" i="8"/>
  <c r="G13" i="32" s="1"/>
  <c r="F25" i="40"/>
  <c r="M182" i="8"/>
  <c r="G25" i="40" s="1"/>
  <c r="L32" i="34"/>
  <c r="AA240" i="8"/>
  <c r="M32" i="34" s="1"/>
  <c r="F32" i="31"/>
  <c r="M246" i="8"/>
  <c r="G32" i="31" s="1"/>
  <c r="F34" i="30"/>
  <c r="M262" i="8"/>
  <c r="G34" i="30" s="1"/>
  <c r="T19" i="7"/>
  <c r="J7" i="24" s="1"/>
  <c r="M22" i="7"/>
  <c r="G6" i="44" s="1"/>
  <c r="T27" i="7"/>
  <c r="J8" i="29" s="1"/>
  <c r="K9" i="26"/>
  <c r="E8" i="13"/>
  <c r="F8" i="13" s="1"/>
  <c r="T35" i="7"/>
  <c r="J9" i="39" s="1"/>
  <c r="M38" i="7"/>
  <c r="G9" i="27" s="1"/>
  <c r="T43" i="7"/>
  <c r="J10" i="38" s="1"/>
  <c r="M62" i="7"/>
  <c r="G12" i="39" s="1"/>
  <c r="AA64" i="7"/>
  <c r="M12" i="24" s="1"/>
  <c r="AA88" i="7"/>
  <c r="M15" i="38" s="1"/>
  <c r="AA112" i="7"/>
  <c r="M13" i="36" s="1"/>
  <c r="AA136" i="7"/>
  <c r="M20" i="24" s="1"/>
  <c r="AA160" i="7"/>
  <c r="M23" i="38" s="1"/>
  <c r="AA208" i="7"/>
  <c r="M28" i="24" s="1"/>
  <c r="AA248" i="7"/>
  <c r="M19" i="42" s="1"/>
  <c r="I10" i="33"/>
  <c r="T44" i="8"/>
  <c r="J10" i="33" s="1"/>
  <c r="F11" i="30"/>
  <c r="M55" i="8"/>
  <c r="G11" i="30" s="1"/>
  <c r="L12" i="33"/>
  <c r="AA62" i="8"/>
  <c r="M12" i="33" s="1"/>
  <c r="I13" i="30"/>
  <c r="T73" i="8"/>
  <c r="J13" i="30" s="1"/>
  <c r="F14" i="31"/>
  <c r="M84" i="8"/>
  <c r="G14" i="31" s="1"/>
  <c r="L6" i="35"/>
  <c r="AA94" i="8"/>
  <c r="M6" i="35" s="1"/>
  <c r="K16" i="34"/>
  <c r="E45" i="13"/>
  <c r="F45" i="13" s="1"/>
  <c r="I11" i="23"/>
  <c r="T121" i="8"/>
  <c r="J11" i="23" s="1"/>
  <c r="F20" i="34"/>
  <c r="M132" i="8"/>
  <c r="G20" i="34" s="1"/>
  <c r="F13" i="23"/>
  <c r="M148" i="8"/>
  <c r="G13" i="23" s="1"/>
  <c r="L24" i="31"/>
  <c r="AA174" i="8"/>
  <c r="M24" i="31" s="1"/>
  <c r="I16" i="22"/>
  <c r="T185" i="8"/>
  <c r="J16" i="22" s="1"/>
  <c r="F27" i="21"/>
  <c r="M196" i="8"/>
  <c r="G27" i="21" s="1"/>
  <c r="I27" i="31"/>
  <c r="T201" i="8"/>
  <c r="J27" i="31" s="1"/>
  <c r="F15" i="41"/>
  <c r="M212" i="8"/>
  <c r="G15" i="41" s="1"/>
  <c r="I29" i="30"/>
  <c r="T217" i="8"/>
  <c r="J29" i="30" s="1"/>
  <c r="L30" i="34"/>
  <c r="AA222" i="8"/>
  <c r="M30" i="34" s="1"/>
  <c r="F30" i="31"/>
  <c r="M228" i="8"/>
  <c r="G30" i="31" s="1"/>
  <c r="L8" i="35"/>
  <c r="AA238" i="8"/>
  <c r="M8" i="35" s="1"/>
  <c r="K32" i="34"/>
  <c r="E61" i="13"/>
  <c r="F61" i="13" s="1"/>
  <c r="F34" i="33"/>
  <c r="M260" i="8"/>
  <c r="G34" i="33" s="1"/>
  <c r="L35" i="25"/>
  <c r="AA270" i="8"/>
  <c r="M35" i="25" s="1"/>
  <c r="I36" i="27"/>
  <c r="T11" i="9"/>
  <c r="J36" i="27" s="1"/>
  <c r="L37" i="38"/>
  <c r="AA16" i="9"/>
  <c r="M37" i="38" s="1"/>
  <c r="F20" i="36"/>
  <c r="M22" i="9"/>
  <c r="G20" i="36" s="1"/>
  <c r="I38" i="29"/>
  <c r="T27" i="9"/>
  <c r="J38" i="29" s="1"/>
  <c r="L21" i="37"/>
  <c r="AA32" i="9"/>
  <c r="M21" i="37" s="1"/>
  <c r="K39" i="26"/>
  <c r="E68" i="13"/>
  <c r="F68" i="13" s="1"/>
  <c r="F39" i="27"/>
  <c r="M38" i="9"/>
  <c r="G39" i="27" s="1"/>
  <c r="I40" i="38"/>
  <c r="T43" i="9"/>
  <c r="J40" i="38" s="1"/>
  <c r="L40" i="43"/>
  <c r="AA48" i="9"/>
  <c r="M40" i="43" s="1"/>
  <c r="I23" i="42"/>
  <c r="T59" i="9"/>
  <c r="J23" i="42" s="1"/>
  <c r="L42" i="24"/>
  <c r="AA64" i="9"/>
  <c r="M42" i="24" s="1"/>
  <c r="F43" i="38"/>
  <c r="M70" i="9"/>
  <c r="G43" i="38" s="1"/>
  <c r="I43" i="43"/>
  <c r="T75" i="9"/>
  <c r="J43" i="43" s="1"/>
  <c r="L44" i="39"/>
  <c r="AA80" i="9"/>
  <c r="M44" i="39" s="1"/>
  <c r="F25" i="42"/>
  <c r="M86" i="9"/>
  <c r="G25" i="42" s="1"/>
  <c r="I45" i="43"/>
  <c r="T93" i="9"/>
  <c r="J45" i="43" s="1"/>
  <c r="L46" i="26"/>
  <c r="AA96" i="9"/>
  <c r="M46" i="26" s="1"/>
  <c r="F25" i="37"/>
  <c r="M104" i="9"/>
  <c r="G25" i="37" s="1"/>
  <c r="I47" i="39"/>
  <c r="T107" i="9"/>
  <c r="J47" i="39" s="1"/>
  <c r="L48" i="26"/>
  <c r="AA114" i="9"/>
  <c r="M48" i="26" s="1"/>
  <c r="F48" i="24"/>
  <c r="M118" i="9"/>
  <c r="G48" i="24" s="1"/>
  <c r="I49" i="39"/>
  <c r="T125" i="9"/>
  <c r="J49" i="39" s="1"/>
  <c r="L49" i="27"/>
  <c r="AA128" i="9"/>
  <c r="M49" i="27" s="1"/>
  <c r="F50" i="24"/>
  <c r="M136" i="9"/>
  <c r="G50" i="24" s="1"/>
  <c r="I17" i="44"/>
  <c r="T139" i="9"/>
  <c r="J17" i="44" s="1"/>
  <c r="L51" i="27"/>
  <c r="AA146" i="9"/>
  <c r="M51" i="27" s="1"/>
  <c r="F52" i="26"/>
  <c r="M150" i="9"/>
  <c r="G52" i="26" s="1"/>
  <c r="I22" i="28"/>
  <c r="T157" i="9"/>
  <c r="J22" i="28" s="1"/>
  <c r="L53" i="38"/>
  <c r="AA160" i="9"/>
  <c r="M53" i="38" s="1"/>
  <c r="F54" i="26"/>
  <c r="M168" i="9"/>
  <c r="G54" i="26" s="1"/>
  <c r="I54" i="29"/>
  <c r="T171" i="9"/>
  <c r="J54" i="29" s="1"/>
  <c r="L55" i="38"/>
  <c r="AA178" i="9"/>
  <c r="M55" i="38" s="1"/>
  <c r="F55" i="27"/>
  <c r="M182" i="9"/>
  <c r="G55" i="27" s="1"/>
  <c r="L57" i="26"/>
  <c r="AA195" i="9"/>
  <c r="M57" i="26" s="1"/>
  <c r="L57" i="29"/>
  <c r="AA198" i="9"/>
  <c r="M57" i="29" s="1"/>
  <c r="L40" i="21"/>
  <c r="AA43" i="10"/>
  <c r="M40" i="21" s="1"/>
  <c r="I42" i="21"/>
  <c r="T61" i="10"/>
  <c r="J42" i="21" s="1"/>
  <c r="L47" i="33"/>
  <c r="AA107" i="10"/>
  <c r="M47" i="33" s="1"/>
  <c r="I48" i="21"/>
  <c r="T115" i="10"/>
  <c r="J48" i="21" s="1"/>
  <c r="I51" i="25"/>
  <c r="T144" i="10"/>
  <c r="J51" i="25" s="1"/>
  <c r="I58" i="30"/>
  <c r="T208" i="10"/>
  <c r="J58" i="30" s="1"/>
  <c r="I32" i="22"/>
  <c r="T221" i="10"/>
  <c r="J32" i="22" s="1"/>
  <c r="F63" i="33"/>
  <c r="M251" i="10"/>
  <c r="G63" i="33" s="1"/>
  <c r="L6" i="38"/>
  <c r="AA7" i="7"/>
  <c r="M6" i="38" s="1"/>
  <c r="F12" i="38"/>
  <c r="M61" i="7"/>
  <c r="G12" i="38" s="1"/>
  <c r="L14" i="38"/>
  <c r="AA79" i="7"/>
  <c r="M14" i="38" s="1"/>
  <c r="F7" i="44"/>
  <c r="M85" i="7"/>
  <c r="G7" i="44" s="1"/>
  <c r="L15" i="26"/>
  <c r="AA87" i="7"/>
  <c r="M15" i="26" s="1"/>
  <c r="I16" i="39"/>
  <c r="T98" i="7"/>
  <c r="J16" i="39" s="1"/>
  <c r="I18" i="26"/>
  <c r="T114" i="7"/>
  <c r="J18" i="26" s="1"/>
  <c r="I12" i="37"/>
  <c r="T122" i="7"/>
  <c r="J12" i="37" s="1"/>
  <c r="F21" i="26"/>
  <c r="M141" i="7"/>
  <c r="G21" i="26" s="1"/>
  <c r="F13" i="42"/>
  <c r="M149" i="7"/>
  <c r="G13" i="42" s="1"/>
  <c r="I24" i="39"/>
  <c r="T170" i="7"/>
  <c r="J24" i="39" s="1"/>
  <c r="F26" i="29"/>
  <c r="M189" i="7"/>
  <c r="G26" i="29" s="1"/>
  <c r="I29" i="27"/>
  <c r="T218" i="7"/>
  <c r="J29" i="27" s="1"/>
  <c r="I30" i="24"/>
  <c r="T226" i="7"/>
  <c r="J30" i="24" s="1"/>
  <c r="L31" i="26"/>
  <c r="AA231" i="7"/>
  <c r="M31" i="26" s="1"/>
  <c r="I32" i="39"/>
  <c r="T242" i="7"/>
  <c r="J32" i="39" s="1"/>
  <c r="I34" i="26"/>
  <c r="T258" i="7"/>
  <c r="J34" i="26" s="1"/>
  <c r="F35" i="39"/>
  <c r="M269" i="7"/>
  <c r="G35" i="39" s="1"/>
  <c r="L7" i="33"/>
  <c r="AA17" i="8"/>
  <c r="M7" i="33" s="1"/>
  <c r="L11" i="34"/>
  <c r="AA51" i="8"/>
  <c r="M11" i="34" s="1"/>
  <c r="L14" i="33"/>
  <c r="AA80" i="8"/>
  <c r="M14" i="33" s="1"/>
  <c r="I15" i="30"/>
  <c r="T91" i="8"/>
  <c r="J15" i="30" s="1"/>
  <c r="K18" i="34"/>
  <c r="E47" i="13"/>
  <c r="F47" i="13" s="1"/>
  <c r="F20" i="33"/>
  <c r="M134" i="8"/>
  <c r="G20" i="33" s="1"/>
  <c r="T59" i="7"/>
  <c r="J9" i="42" s="1"/>
  <c r="T75" i="7"/>
  <c r="J13" i="43" s="1"/>
  <c r="M78" i="7"/>
  <c r="G14" i="26" s="1"/>
  <c r="AA80" i="7"/>
  <c r="M14" i="39" s="1"/>
  <c r="AA104" i="7"/>
  <c r="M10" i="37" s="1"/>
  <c r="AA216" i="7"/>
  <c r="M29" i="29" s="1"/>
  <c r="T227" i="7"/>
  <c r="J30" i="27" s="1"/>
  <c r="F9" i="25"/>
  <c r="M36" i="8"/>
  <c r="G9" i="25" s="1"/>
  <c r="I8" i="41"/>
  <c r="T41" i="8"/>
  <c r="J8" i="41" s="1"/>
  <c r="L10" i="30"/>
  <c r="AA46" i="8"/>
  <c r="M10" i="30" s="1"/>
  <c r="L6" i="32"/>
  <c r="AA49" i="8"/>
  <c r="M6" i="32" s="1"/>
  <c r="F8" i="22"/>
  <c r="M68" i="8"/>
  <c r="G8" i="22" s="1"/>
  <c r="I15" i="33"/>
  <c r="T89" i="8"/>
  <c r="J15" i="33" s="1"/>
  <c r="F16" i="30"/>
  <c r="M100" i="8"/>
  <c r="G16" i="30" s="1"/>
  <c r="I17" i="34"/>
  <c r="T105" i="8"/>
  <c r="J17" i="34" s="1"/>
  <c r="L17" i="40"/>
  <c r="AA110" i="8"/>
  <c r="M17" i="40" s="1"/>
  <c r="F18" i="33"/>
  <c r="M116" i="8"/>
  <c r="G18" i="33" s="1"/>
  <c r="L19" i="25"/>
  <c r="AA126" i="8"/>
  <c r="M19" i="25" s="1"/>
  <c r="I20" i="40"/>
  <c r="T137" i="8"/>
  <c r="J20" i="40" s="1"/>
  <c r="L21" i="21"/>
  <c r="AA142" i="8"/>
  <c r="M21" i="21" s="1"/>
  <c r="I22" i="25"/>
  <c r="T153" i="8"/>
  <c r="J22" i="25" s="1"/>
  <c r="L14" i="41"/>
  <c r="AA158" i="8"/>
  <c r="M14" i="41" s="1"/>
  <c r="K23" i="34"/>
  <c r="E52" i="13"/>
  <c r="F52" i="13" s="1"/>
  <c r="F23" i="40"/>
  <c r="M164" i="8"/>
  <c r="G23" i="40" s="1"/>
  <c r="I24" i="21"/>
  <c r="T169" i="8"/>
  <c r="J24" i="21" s="1"/>
  <c r="F25" i="25"/>
  <c r="M180" i="8"/>
  <c r="G25" i="25" s="1"/>
  <c r="L26" i="30"/>
  <c r="AA190" i="8"/>
  <c r="M26" i="30" s="1"/>
  <c r="L28" i="33"/>
  <c r="AA206" i="8"/>
  <c r="M28" i="33" s="1"/>
  <c r="I31" i="33"/>
  <c r="T233" i="8"/>
  <c r="J31" i="33" s="1"/>
  <c r="F32" i="30"/>
  <c r="M244" i="8"/>
  <c r="G32" i="30" s="1"/>
  <c r="I33" i="34"/>
  <c r="T249" i="8"/>
  <c r="J33" i="34" s="1"/>
  <c r="L33" i="40"/>
  <c r="AA254" i="8"/>
  <c r="M33" i="40" s="1"/>
  <c r="I18" i="23"/>
  <c r="T265" i="8"/>
  <c r="J18" i="23" s="1"/>
  <c r="F36" i="26"/>
  <c r="M6" i="9"/>
  <c r="G36" i="26" s="1"/>
  <c r="F41" i="29"/>
  <c r="M54" i="9"/>
  <c r="G41" i="29" s="1"/>
  <c r="F6" i="38"/>
  <c r="M7" i="7"/>
  <c r="G6" i="38" s="1"/>
  <c r="L6" i="29"/>
  <c r="AA9" i="7"/>
  <c r="M6" i="29" s="1"/>
  <c r="K6" i="24"/>
  <c r="E29" i="20"/>
  <c r="I6" i="43"/>
  <c r="T12" i="7"/>
  <c r="J6" i="43" s="1"/>
  <c r="F7" i="26"/>
  <c r="M15" i="7"/>
  <c r="G7" i="26" s="1"/>
  <c r="L7" i="39"/>
  <c r="AA17" i="7"/>
  <c r="M7" i="39" s="1"/>
  <c r="I7" i="27"/>
  <c r="T20" i="7"/>
  <c r="J7" i="27" s="1"/>
  <c r="F6" i="42"/>
  <c r="M23" i="7"/>
  <c r="G6" i="42" s="1"/>
  <c r="L8" i="38"/>
  <c r="AA25" i="7"/>
  <c r="M8" i="38" s="1"/>
  <c r="I8" i="24"/>
  <c r="T28" i="7"/>
  <c r="J8" i="24" s="1"/>
  <c r="F7" i="36"/>
  <c r="M31" i="7"/>
  <c r="G7" i="36" s="1"/>
  <c r="L9" i="26"/>
  <c r="AA33" i="7"/>
  <c r="M9" i="26" s="1"/>
  <c r="I9" i="29"/>
  <c r="T36" i="7"/>
  <c r="J9" i="29" s="1"/>
  <c r="F9" i="43"/>
  <c r="M39" i="7"/>
  <c r="G9" i="43" s="1"/>
  <c r="L8" i="42"/>
  <c r="AA41" i="7"/>
  <c r="M8" i="42" s="1"/>
  <c r="K10" i="26"/>
  <c r="E9" i="13"/>
  <c r="F9" i="13" s="1"/>
  <c r="I10" i="39"/>
  <c r="T44" i="7"/>
  <c r="J10" i="39" s="1"/>
  <c r="F10" i="27"/>
  <c r="M47" i="7"/>
  <c r="G10" i="27" s="1"/>
  <c r="L9" i="36"/>
  <c r="AA49" i="7"/>
  <c r="M9" i="36" s="1"/>
  <c r="I11" i="38"/>
  <c r="T52" i="7"/>
  <c r="J11" i="38" s="1"/>
  <c r="F11" i="24"/>
  <c r="M55" i="7"/>
  <c r="G11" i="24" s="1"/>
  <c r="L11" i="43"/>
  <c r="AA57" i="7"/>
  <c r="M11" i="43" s="1"/>
  <c r="I12" i="26"/>
  <c r="T60" i="7"/>
  <c r="J12" i="26" s="1"/>
  <c r="F12" i="29"/>
  <c r="M63" i="7"/>
  <c r="G12" i="29" s="1"/>
  <c r="L12" i="27"/>
  <c r="AA65" i="7"/>
  <c r="M12" i="27" s="1"/>
  <c r="I10" i="42"/>
  <c r="T68" i="7"/>
  <c r="J10" i="42" s="1"/>
  <c r="F13" i="39"/>
  <c r="M71" i="7"/>
  <c r="G13" i="39" s="1"/>
  <c r="L13" i="24"/>
  <c r="AA73" i="7"/>
  <c r="M13" i="24" s="1"/>
  <c r="I11" i="36"/>
  <c r="T76" i="7"/>
  <c r="J11" i="36" s="1"/>
  <c r="F14" i="38"/>
  <c r="M79" i="7"/>
  <c r="G14" i="38" s="1"/>
  <c r="L14" i="29"/>
  <c r="AA81" i="7"/>
  <c r="M14" i="29" s="1"/>
  <c r="I14" i="43"/>
  <c r="T84" i="7"/>
  <c r="J14" i="43" s="1"/>
  <c r="F15" i="26"/>
  <c r="M87" i="7"/>
  <c r="G15" i="26" s="1"/>
  <c r="L15" i="39"/>
  <c r="AA89" i="7"/>
  <c r="M15" i="39" s="1"/>
  <c r="I15" i="27"/>
  <c r="T92" i="7"/>
  <c r="J15" i="27" s="1"/>
  <c r="F9" i="37"/>
  <c r="M95" i="7"/>
  <c r="G9" i="37" s="1"/>
  <c r="L16" i="38"/>
  <c r="AA97" i="7"/>
  <c r="M16" i="38" s="1"/>
  <c r="I16" i="24"/>
  <c r="T100" i="7"/>
  <c r="J16" i="24" s="1"/>
  <c r="F12" i="36"/>
  <c r="M103" i="7"/>
  <c r="G12" i="36" s="1"/>
  <c r="L17" i="26"/>
  <c r="AA105" i="7"/>
  <c r="M17" i="26" s="1"/>
  <c r="I17" i="29"/>
  <c r="T108" i="7"/>
  <c r="J17" i="29" s="1"/>
  <c r="F17" i="43"/>
  <c r="M111" i="7"/>
  <c r="G17" i="43" s="1"/>
  <c r="L11" i="37"/>
  <c r="AA113" i="7"/>
  <c r="M11" i="37" s="1"/>
  <c r="K18" i="26"/>
  <c r="E17" i="13"/>
  <c r="F17" i="13" s="1"/>
  <c r="I18" i="39"/>
  <c r="T116" i="7"/>
  <c r="J18" i="39" s="1"/>
  <c r="F18" i="27"/>
  <c r="M119" i="7"/>
  <c r="G18" i="27" s="1"/>
  <c r="L14" i="36"/>
  <c r="AA121" i="7"/>
  <c r="M14" i="36" s="1"/>
  <c r="I19" i="38"/>
  <c r="T124" i="7"/>
  <c r="J19" i="38" s="1"/>
  <c r="F19" i="24"/>
  <c r="M127" i="7"/>
  <c r="G19" i="24" s="1"/>
  <c r="L19" i="43"/>
  <c r="AA129" i="7"/>
  <c r="M19" i="43" s="1"/>
  <c r="I20" i="26"/>
  <c r="T132" i="7"/>
  <c r="J20" i="26" s="1"/>
  <c r="F20" i="29"/>
  <c r="M135" i="7"/>
  <c r="G20" i="29" s="1"/>
  <c r="L20" i="27"/>
  <c r="AA137" i="7"/>
  <c r="M20" i="27" s="1"/>
  <c r="I13" i="37"/>
  <c r="T140" i="7"/>
  <c r="J13" i="37" s="1"/>
  <c r="F21" i="39"/>
  <c r="M143" i="7"/>
  <c r="G21" i="39" s="1"/>
  <c r="L21" i="24"/>
  <c r="AA145" i="7"/>
  <c r="M21" i="24" s="1"/>
  <c r="I8" i="28"/>
  <c r="T148" i="7"/>
  <c r="J8" i="28" s="1"/>
  <c r="F22" i="38"/>
  <c r="M151" i="7"/>
  <c r="G22" i="38" s="1"/>
  <c r="L22" i="29"/>
  <c r="AA153" i="7"/>
  <c r="M22" i="29" s="1"/>
  <c r="I22" i="43"/>
  <c r="T156" i="7"/>
  <c r="J22" i="43" s="1"/>
  <c r="F23" i="26"/>
  <c r="M159" i="7"/>
  <c r="G23" i="26" s="1"/>
  <c r="L23" i="39"/>
  <c r="AA161" i="7"/>
  <c r="M23" i="39" s="1"/>
  <c r="I23" i="27"/>
  <c r="T164" i="7"/>
  <c r="J23" i="27" s="1"/>
  <c r="F14" i="37"/>
  <c r="M167" i="7"/>
  <c r="G14" i="37" s="1"/>
  <c r="L24" i="38"/>
  <c r="AA169" i="7"/>
  <c r="M24" i="38" s="1"/>
  <c r="I24" i="24"/>
  <c r="T172" i="7"/>
  <c r="J24" i="24" s="1"/>
  <c r="F9" i="28"/>
  <c r="M175" i="7"/>
  <c r="G9" i="28" s="1"/>
  <c r="L25" i="26"/>
  <c r="AA177" i="7"/>
  <c r="M25" i="26" s="1"/>
  <c r="I25" i="29"/>
  <c r="T180" i="7"/>
  <c r="J25" i="29" s="1"/>
  <c r="F25" i="43"/>
  <c r="M183" i="7"/>
  <c r="G25" i="43" s="1"/>
  <c r="L15" i="42"/>
  <c r="AA185" i="7"/>
  <c r="M15" i="42" s="1"/>
  <c r="K26" i="26"/>
  <c r="E25" i="13"/>
  <c r="F25" i="13" s="1"/>
  <c r="I26" i="39"/>
  <c r="T188" i="7"/>
  <c r="J26" i="39" s="1"/>
  <c r="F26" i="27"/>
  <c r="M191" i="7"/>
  <c r="G26" i="27" s="1"/>
  <c r="L11" i="28"/>
  <c r="AA193" i="7"/>
  <c r="M11" i="28" s="1"/>
  <c r="I27" i="38"/>
  <c r="T196" i="7"/>
  <c r="J27" i="38" s="1"/>
  <c r="F27" i="24"/>
  <c r="M199" i="7"/>
  <c r="G27" i="24" s="1"/>
  <c r="L27" i="43"/>
  <c r="AA201" i="7"/>
  <c r="M27" i="43" s="1"/>
  <c r="I28" i="26"/>
  <c r="T204" i="7"/>
  <c r="J28" i="26" s="1"/>
  <c r="F28" i="29"/>
  <c r="M207" i="7"/>
  <c r="G28" i="29" s="1"/>
  <c r="L28" i="27"/>
  <c r="AA209" i="7"/>
  <c r="M28" i="27" s="1"/>
  <c r="I16" i="37"/>
  <c r="T212" i="7"/>
  <c r="J16" i="37" s="1"/>
  <c r="F29" i="39"/>
  <c r="M215" i="7"/>
  <c r="G29" i="39" s="1"/>
  <c r="L29" i="24"/>
  <c r="AA217" i="7"/>
  <c r="M29" i="24" s="1"/>
  <c r="I12" i="44"/>
  <c r="T220" i="7"/>
  <c r="J12" i="44" s="1"/>
  <c r="F30" i="38"/>
  <c r="M223" i="7"/>
  <c r="G30" i="38" s="1"/>
  <c r="L30" i="29"/>
  <c r="AA225" i="7"/>
  <c r="M30" i="29" s="1"/>
  <c r="I30" i="43"/>
  <c r="T228" i="7"/>
  <c r="J30" i="43" s="1"/>
  <c r="F31" i="26"/>
  <c r="M231" i="7"/>
  <c r="G31" i="26" s="1"/>
  <c r="L31" i="39"/>
  <c r="AA233" i="7"/>
  <c r="M31" i="39" s="1"/>
  <c r="I31" i="27"/>
  <c r="T236" i="7"/>
  <c r="J31" i="27" s="1"/>
  <c r="F18" i="37"/>
  <c r="M239" i="7"/>
  <c r="G18" i="37" s="1"/>
  <c r="L32" i="38"/>
  <c r="AA241" i="7"/>
  <c r="M32" i="38" s="1"/>
  <c r="I32" i="24"/>
  <c r="T244" i="7"/>
  <c r="J32" i="24" s="1"/>
  <c r="F13" i="28"/>
  <c r="M247" i="7"/>
  <c r="G13" i="28" s="1"/>
  <c r="L33" i="26"/>
  <c r="AA249" i="7"/>
  <c r="M33" i="26" s="1"/>
  <c r="I33" i="29"/>
  <c r="T252" i="7"/>
  <c r="J33" i="29" s="1"/>
  <c r="F33" i="43"/>
  <c r="M255" i="7"/>
  <c r="G33" i="43" s="1"/>
  <c r="L19" i="37"/>
  <c r="AA257" i="7"/>
  <c r="M19" i="37" s="1"/>
  <c r="K34" i="26"/>
  <c r="E33" i="13"/>
  <c r="F33" i="13" s="1"/>
  <c r="I34" i="39"/>
  <c r="T260" i="7"/>
  <c r="J34" i="39" s="1"/>
  <c r="F34" i="27"/>
  <c r="M263" i="7"/>
  <c r="G34" i="27" s="1"/>
  <c r="L14" i="28"/>
  <c r="AA265" i="7"/>
  <c r="M14" i="28" s="1"/>
  <c r="I35" i="38"/>
  <c r="T268" i="7"/>
  <c r="J35" i="38" s="1"/>
  <c r="F35" i="24"/>
  <c r="M271" i="7"/>
  <c r="G35" i="24" s="1"/>
  <c r="L35" i="43"/>
  <c r="AA273" i="7"/>
  <c r="M35" i="43" s="1"/>
  <c r="I6" i="34"/>
  <c r="T6" i="8"/>
  <c r="J6" i="34" s="1"/>
  <c r="F6" i="25"/>
  <c r="M9" i="8"/>
  <c r="G6" i="25" s="1"/>
  <c r="L6" i="40"/>
  <c r="AA11" i="8"/>
  <c r="M6" i="40" s="1"/>
  <c r="K6" i="31"/>
  <c r="E42" i="20"/>
  <c r="I6" i="41"/>
  <c r="T14" i="8"/>
  <c r="J6" i="41" s="1"/>
  <c r="F7" i="33"/>
  <c r="M17" i="8"/>
  <c r="G7" i="33" s="1"/>
  <c r="L7" i="30"/>
  <c r="AA19" i="8"/>
  <c r="M7" i="30" s="1"/>
  <c r="I7" i="23"/>
  <c r="T22" i="8"/>
  <c r="J7" i="23" s="1"/>
  <c r="F8" i="21"/>
  <c r="M25" i="8"/>
  <c r="G8" i="21" s="1"/>
  <c r="L8" i="25"/>
  <c r="AA27" i="8"/>
  <c r="M8" i="25" s="1"/>
  <c r="I8" i="31"/>
  <c r="T30" i="8"/>
  <c r="J8" i="31" s="1"/>
  <c r="F9" i="34"/>
  <c r="M33" i="8"/>
  <c r="G9" i="34" s="1"/>
  <c r="F9" i="30"/>
  <c r="M37" i="8"/>
  <c r="G9" i="30" s="1"/>
  <c r="I9" i="31"/>
  <c r="T39" i="8"/>
  <c r="J9" i="31" s="1"/>
  <c r="I10" i="34"/>
  <c r="T42" i="8"/>
  <c r="J10" i="34" s="1"/>
  <c r="L10" i="33"/>
  <c r="AA44" i="8"/>
  <c r="M10" i="33" s="1"/>
  <c r="L10" i="40"/>
  <c r="AA47" i="8"/>
  <c r="M10" i="40" s="1"/>
  <c r="F7" i="22"/>
  <c r="M50" i="8"/>
  <c r="G7" i="22" s="1"/>
  <c r="F11" i="33"/>
  <c r="M53" i="8"/>
  <c r="G11" i="33" s="1"/>
  <c r="I11" i="30"/>
  <c r="T55" i="8"/>
  <c r="J11" i="30" s="1"/>
  <c r="L12" i="34"/>
  <c r="AA60" i="8"/>
  <c r="M12" i="34" s="1"/>
  <c r="F12" i="31"/>
  <c r="M66" i="8"/>
  <c r="G12" i="31" s="1"/>
  <c r="I13" i="33"/>
  <c r="T71" i="8"/>
  <c r="J13" i="33" s="1"/>
  <c r="L10" i="23"/>
  <c r="AA76" i="8"/>
  <c r="M10" i="23" s="1"/>
  <c r="K14" i="34"/>
  <c r="E43" i="13"/>
  <c r="F43" i="13" s="1"/>
  <c r="F14" i="30"/>
  <c r="M82" i="8"/>
  <c r="G14" i="30" s="1"/>
  <c r="I15" i="34"/>
  <c r="T87" i="8"/>
  <c r="J15" i="34" s="1"/>
  <c r="L15" i="40"/>
  <c r="AA92" i="8"/>
  <c r="M15" i="40" s="1"/>
  <c r="K6" i="35"/>
  <c r="E54" i="20"/>
  <c r="F16" i="33"/>
  <c r="M98" i="8"/>
  <c r="G16" i="33" s="1"/>
  <c r="I10" i="32"/>
  <c r="T103" i="8"/>
  <c r="J10" i="32" s="1"/>
  <c r="L17" i="25"/>
  <c r="AA108" i="8"/>
  <c r="M17" i="25" s="1"/>
  <c r="F18" i="34"/>
  <c r="M114" i="8"/>
  <c r="G18" i="34" s="1"/>
  <c r="I18" i="40"/>
  <c r="T119" i="8"/>
  <c r="J18" i="40" s="1"/>
  <c r="L19" i="21"/>
  <c r="AA124" i="8"/>
  <c r="M19" i="21" s="1"/>
  <c r="F11" i="32"/>
  <c r="M130" i="8"/>
  <c r="G11" i="32" s="1"/>
  <c r="I20" i="25"/>
  <c r="T135" i="8"/>
  <c r="J20" i="25" s="1"/>
  <c r="L12" i="22"/>
  <c r="AA140" i="8"/>
  <c r="M12" i="22" s="1"/>
  <c r="K21" i="34"/>
  <c r="E50" i="13"/>
  <c r="F50" i="13" s="1"/>
  <c r="F21" i="40"/>
  <c r="M146" i="8"/>
  <c r="G21" i="40" s="1"/>
  <c r="I22" i="21"/>
  <c r="T151" i="8"/>
  <c r="J22" i="21" s="1"/>
  <c r="L22" i="31"/>
  <c r="AA156" i="8"/>
  <c r="M22" i="31" s="1"/>
  <c r="F23" i="25"/>
  <c r="M162" i="8"/>
  <c r="G23" i="25" s="1"/>
  <c r="I14" i="22"/>
  <c r="T167" i="8"/>
  <c r="J14" i="22" s="1"/>
  <c r="L24" i="30"/>
  <c r="AA172" i="8"/>
  <c r="M24" i="30" s="1"/>
  <c r="F25" i="21"/>
  <c r="M178" i="8"/>
  <c r="G25" i="21" s="1"/>
  <c r="I25" i="31"/>
  <c r="T183" i="8"/>
  <c r="J25" i="31" s="1"/>
  <c r="L26" i="33"/>
  <c r="AA188" i="8"/>
  <c r="M26" i="33" s="1"/>
  <c r="F17" i="22"/>
  <c r="M194" i="8"/>
  <c r="G17" i="22" s="1"/>
  <c r="I27" i="30"/>
  <c r="T199" i="8"/>
  <c r="J27" i="30" s="1"/>
  <c r="L28" i="34"/>
  <c r="AA204" i="8"/>
  <c r="M28" i="34" s="1"/>
  <c r="F28" i="31"/>
  <c r="M210" i="8"/>
  <c r="G28" i="31" s="1"/>
  <c r="I29" i="33"/>
  <c r="T215" i="8"/>
  <c r="J29" i="33" s="1"/>
  <c r="L15" i="32"/>
  <c r="AA220" i="8"/>
  <c r="M15" i="32" s="1"/>
  <c r="K30" i="34"/>
  <c r="E59" i="13"/>
  <c r="F59" i="13" s="1"/>
  <c r="F30" i="30"/>
  <c r="M226" i="8"/>
  <c r="G30" i="30" s="1"/>
  <c r="I31" i="34"/>
  <c r="T231" i="8"/>
  <c r="J31" i="34" s="1"/>
  <c r="L31" i="40"/>
  <c r="AA236" i="8"/>
  <c r="M31" i="40" s="1"/>
  <c r="F32" i="33"/>
  <c r="M242" i="8"/>
  <c r="G32" i="33" s="1"/>
  <c r="I9" i="35"/>
  <c r="T247" i="8"/>
  <c r="J9" i="35" s="1"/>
  <c r="L33" i="25"/>
  <c r="AA252" i="8"/>
  <c r="M33" i="25" s="1"/>
  <c r="F34" i="34"/>
  <c r="M258" i="8"/>
  <c r="G34" i="34" s="1"/>
  <c r="I34" i="40"/>
  <c r="T263" i="8"/>
  <c r="J34" i="40" s="1"/>
  <c r="L35" i="21"/>
  <c r="AA268" i="8"/>
  <c r="M35" i="21" s="1"/>
  <c r="F17" i="32"/>
  <c r="M274" i="8"/>
  <c r="G17" i="32" s="1"/>
  <c r="I36" i="29"/>
  <c r="T9" i="9"/>
  <c r="J36" i="29" s="1"/>
  <c r="L21" i="42"/>
  <c r="AA14" i="9"/>
  <c r="M21" i="42" s="1"/>
  <c r="K37" i="26"/>
  <c r="E66" i="13"/>
  <c r="F66" i="13" s="1"/>
  <c r="F37" i="27"/>
  <c r="M20" i="9"/>
  <c r="G37" i="27" s="1"/>
  <c r="I38" i="38"/>
  <c r="T25" i="9"/>
  <c r="J38" i="38" s="1"/>
  <c r="L38" i="43"/>
  <c r="AA30" i="9"/>
  <c r="M38" i="43" s="1"/>
  <c r="K16" i="28"/>
  <c r="E61" i="20"/>
  <c r="K21" i="37"/>
  <c r="F39" i="29"/>
  <c r="M36" i="9"/>
  <c r="G39" i="29" s="1"/>
  <c r="I22" i="37"/>
  <c r="T41" i="9"/>
  <c r="J22" i="37" s="1"/>
  <c r="L40" i="24"/>
  <c r="AA46" i="9"/>
  <c r="M40" i="24" s="1"/>
  <c r="F41" i="38"/>
  <c r="M52" i="9"/>
  <c r="G41" i="38" s="1"/>
  <c r="I41" i="43"/>
  <c r="T57" i="9"/>
  <c r="J41" i="43" s="1"/>
  <c r="L42" i="39"/>
  <c r="AA62" i="9"/>
  <c r="M42" i="39" s="1"/>
  <c r="F24" i="42"/>
  <c r="M68" i="9"/>
  <c r="G24" i="42" s="1"/>
  <c r="I43" i="24"/>
  <c r="T73" i="9"/>
  <c r="J43" i="24" s="1"/>
  <c r="L44" i="26"/>
  <c r="AA78" i="9"/>
  <c r="M44" i="26" s="1"/>
  <c r="F44" i="43"/>
  <c r="M84" i="9"/>
  <c r="G44" i="43" s="1"/>
  <c r="T87" i="9"/>
  <c r="J45" i="26" s="1"/>
  <c r="Y93" i="9"/>
  <c r="K45" i="43" s="1"/>
  <c r="Z93" i="9"/>
  <c r="K46" i="26"/>
  <c r="M98" i="9"/>
  <c r="G46" i="39" s="1"/>
  <c r="R104" i="9"/>
  <c r="H25" i="37" s="1"/>
  <c r="S104" i="9"/>
  <c r="AA108" i="9"/>
  <c r="M47" i="29" s="1"/>
  <c r="K115" i="9"/>
  <c r="E48" i="38" s="1"/>
  <c r="L115" i="9"/>
  <c r="T119" i="9"/>
  <c r="J48" i="27" s="1"/>
  <c r="Y125" i="9"/>
  <c r="K49" i="39" s="1"/>
  <c r="Z125" i="9"/>
  <c r="M130" i="9"/>
  <c r="G16" i="44" s="1"/>
  <c r="R136" i="9"/>
  <c r="H50" i="24" s="1"/>
  <c r="S136" i="9"/>
  <c r="AA140" i="9"/>
  <c r="M29" i="37" s="1"/>
  <c r="K147" i="9"/>
  <c r="E51" i="43" s="1"/>
  <c r="L147" i="9"/>
  <c r="T151" i="9"/>
  <c r="J52" i="38" s="1"/>
  <c r="Y157" i="9"/>
  <c r="K22" i="28" s="1"/>
  <c r="Z157" i="9"/>
  <c r="M162" i="9"/>
  <c r="G53" i="29" s="1"/>
  <c r="R168" i="9"/>
  <c r="H54" i="26" s="1"/>
  <c r="S168" i="9"/>
  <c r="AA172" i="9"/>
  <c r="M54" i="24" s="1"/>
  <c r="K179" i="9"/>
  <c r="E55" i="39" s="1"/>
  <c r="L179" i="9"/>
  <c r="T183" i="9"/>
  <c r="J55" i="43" s="1"/>
  <c r="F57" i="43"/>
  <c r="M201" i="9"/>
  <c r="G57" i="43" s="1"/>
  <c r="F58" i="26"/>
  <c r="M204" i="9"/>
  <c r="G58" i="26" s="1"/>
  <c r="I14" i="35"/>
  <c r="T67" i="10"/>
  <c r="J14" i="35" s="1"/>
  <c r="F43" i="25"/>
  <c r="M72" i="10"/>
  <c r="G43" i="25" s="1"/>
  <c r="I26" i="22"/>
  <c r="T86" i="10"/>
  <c r="J26" i="22" s="1"/>
  <c r="F15" i="35"/>
  <c r="M94" i="10"/>
  <c r="G15" i="35" s="1"/>
  <c r="F49" i="34"/>
  <c r="M123" i="10"/>
  <c r="G49" i="34" s="1"/>
  <c r="L51" i="40"/>
  <c r="AA146" i="10"/>
  <c r="M51" i="40" s="1"/>
  <c r="L55" i="21"/>
  <c r="AA178" i="10"/>
  <c r="M55" i="21" s="1"/>
  <c r="L59" i="34"/>
  <c r="AA213" i="10"/>
  <c r="M59" i="34" s="1"/>
  <c r="L60" i="30"/>
  <c r="AA226" i="10"/>
  <c r="M60" i="30" s="1"/>
  <c r="I21" i="35"/>
  <c r="T256" i="10"/>
  <c r="J21" i="35" s="1"/>
  <c r="F6" i="36"/>
  <c r="M13" i="7"/>
  <c r="G6" i="36" s="1"/>
  <c r="I7" i="29"/>
  <c r="T18" i="7"/>
  <c r="J7" i="29" s="1"/>
  <c r="K8" i="26"/>
  <c r="E7" i="13"/>
  <c r="F7" i="13" s="1"/>
  <c r="L7" i="36"/>
  <c r="AA31" i="7"/>
  <c r="M7" i="36" s="1"/>
  <c r="F13" i="26"/>
  <c r="M69" i="7"/>
  <c r="G13" i="26" s="1"/>
  <c r="F8" i="37"/>
  <c r="M77" i="7"/>
  <c r="G8" i="37" s="1"/>
  <c r="K16" i="26"/>
  <c r="E15" i="13"/>
  <c r="F15" i="13" s="1"/>
  <c r="L12" i="36"/>
  <c r="AA103" i="7"/>
  <c r="M12" i="36" s="1"/>
  <c r="F18" i="29"/>
  <c r="M117" i="7"/>
  <c r="G18" i="29" s="1"/>
  <c r="F20" i="38"/>
  <c r="M133" i="7"/>
  <c r="G20" i="38" s="1"/>
  <c r="L26" i="27"/>
  <c r="AA191" i="7"/>
  <c r="M26" i="27" s="1"/>
  <c r="F27" i="39"/>
  <c r="M197" i="7"/>
  <c r="G27" i="39" s="1"/>
  <c r="L28" i="29"/>
  <c r="AA207" i="7"/>
  <c r="M28" i="29" s="1"/>
  <c r="L29" i="39"/>
  <c r="AA215" i="7"/>
  <c r="M29" i="39" s="1"/>
  <c r="L33" i="43"/>
  <c r="AA255" i="7"/>
  <c r="M33" i="43" s="1"/>
  <c r="I15" i="28"/>
  <c r="T274" i="7"/>
  <c r="J15" i="28" s="1"/>
  <c r="I6" i="31"/>
  <c r="T12" i="8"/>
  <c r="J6" i="31" s="1"/>
  <c r="F8" i="23"/>
  <c r="M31" i="8"/>
  <c r="G8" i="23" s="1"/>
  <c r="L12" i="30"/>
  <c r="AA64" i="8"/>
  <c r="M12" i="30" s="1"/>
  <c r="F11" i="41"/>
  <c r="M86" i="8"/>
  <c r="G11" i="41" s="1"/>
  <c r="L19" i="40"/>
  <c r="AA128" i="8"/>
  <c r="M19" i="40" s="1"/>
  <c r="I24" i="25"/>
  <c r="T171" i="8"/>
  <c r="J24" i="25" s="1"/>
  <c r="L10" i="35"/>
  <c r="AA256" i="8"/>
  <c r="M10" i="35" s="1"/>
  <c r="F36" i="39"/>
  <c r="M8" i="9"/>
  <c r="G36" i="39" s="1"/>
  <c r="AA8" i="7"/>
  <c r="M6" i="39" s="1"/>
  <c r="T11" i="7"/>
  <c r="J6" i="27" s="1"/>
  <c r="AA24" i="7"/>
  <c r="M8" i="26" s="1"/>
  <c r="M30" i="7"/>
  <c r="G8" i="43" s="1"/>
  <c r="AA32" i="7"/>
  <c r="M7" i="42" s="1"/>
  <c r="AA48" i="7"/>
  <c r="M10" i="43" s="1"/>
  <c r="T51" i="7"/>
  <c r="J11" i="26" s="1"/>
  <c r="T91" i="7"/>
  <c r="J15" i="24" s="1"/>
  <c r="M94" i="7"/>
  <c r="G8" i="44" s="1"/>
  <c r="T99" i="7"/>
  <c r="J16" i="29" s="1"/>
  <c r="M102" i="7"/>
  <c r="G16" i="43" s="1"/>
  <c r="K17" i="26"/>
  <c r="E16" i="13"/>
  <c r="F16" i="13" s="1"/>
  <c r="T107" i="7"/>
  <c r="J17" i="39" s="1"/>
  <c r="T155" i="7"/>
  <c r="J22" i="27" s="1"/>
  <c r="M158" i="7"/>
  <c r="G14" i="42" s="1"/>
  <c r="T163" i="7"/>
  <c r="J23" i="24" s="1"/>
  <c r="M166" i="7"/>
  <c r="G15" i="36" s="1"/>
  <c r="AA168" i="7"/>
  <c r="M24" i="26" s="1"/>
  <c r="K25" i="26"/>
  <c r="E24" i="13"/>
  <c r="F24" i="13" s="1"/>
  <c r="T179" i="7"/>
  <c r="J25" i="39" s="1"/>
  <c r="M198" i="7"/>
  <c r="G27" i="29" s="1"/>
  <c r="M214" i="7"/>
  <c r="G29" i="38" s="1"/>
  <c r="M246" i="7"/>
  <c r="G32" i="43" s="1"/>
  <c r="K33" i="26"/>
  <c r="E32" i="13"/>
  <c r="F32" i="13" s="1"/>
  <c r="K6" i="40"/>
  <c r="E36" i="20"/>
  <c r="F11" i="21"/>
  <c r="M52" i="8"/>
  <c r="G11" i="21" s="1"/>
  <c r="K6" i="27"/>
  <c r="E35" i="20"/>
  <c r="AA34" i="7"/>
  <c r="M9" i="38" s="1"/>
  <c r="M48" i="7"/>
  <c r="G10" i="43" s="1"/>
  <c r="AA50" i="7"/>
  <c r="M7" i="37" s="1"/>
  <c r="K6" i="28"/>
  <c r="E59" i="20"/>
  <c r="M72" i="7"/>
  <c r="G13" i="29" s="1"/>
  <c r="AA74" i="7"/>
  <c r="M13" i="27" s="1"/>
  <c r="M80" i="7"/>
  <c r="G14" i="39" s="1"/>
  <c r="AA82" i="7"/>
  <c r="M14" i="24" s="1"/>
  <c r="M88" i="7"/>
  <c r="G15" i="38" s="1"/>
  <c r="M96" i="7"/>
  <c r="G16" i="26" s="1"/>
  <c r="T101" i="7"/>
  <c r="J16" i="27" s="1"/>
  <c r="T109" i="7"/>
  <c r="J17" i="24" s="1"/>
  <c r="M120" i="7"/>
  <c r="G18" i="43" s="1"/>
  <c r="M128" i="7"/>
  <c r="G19" i="27" s="1"/>
  <c r="M192" i="7"/>
  <c r="G26" i="43" s="1"/>
  <c r="AA194" i="7"/>
  <c r="M16" i="42" s="1"/>
  <c r="K27" i="26"/>
  <c r="E26" i="13"/>
  <c r="F26" i="13" s="1"/>
  <c r="T197" i="7"/>
  <c r="J27" i="39" s="1"/>
  <c r="M200" i="7"/>
  <c r="G27" i="27" s="1"/>
  <c r="AA202" i="7"/>
  <c r="M11" i="44" s="1"/>
  <c r="T205" i="7"/>
  <c r="J28" i="38" s="1"/>
  <c r="M208" i="7"/>
  <c r="G28" i="24" s="1"/>
  <c r="AA210" i="7"/>
  <c r="M28" i="43" s="1"/>
  <c r="T213" i="7"/>
  <c r="J29" i="26" s="1"/>
  <c r="M216" i="7"/>
  <c r="G29" i="29" s="1"/>
  <c r="AA218" i="7"/>
  <c r="M29" i="27" s="1"/>
  <c r="T221" i="7"/>
  <c r="J17" i="37" s="1"/>
  <c r="M224" i="7"/>
  <c r="G30" i="39" s="1"/>
  <c r="AA226" i="7"/>
  <c r="M30" i="24" s="1"/>
  <c r="T229" i="7"/>
  <c r="J17" i="36" s="1"/>
  <c r="M232" i="7"/>
  <c r="G31" i="38" s="1"/>
  <c r="AA234" i="7"/>
  <c r="M31" i="29" s="1"/>
  <c r="T237" i="7"/>
  <c r="J31" i="43" s="1"/>
  <c r="M240" i="7"/>
  <c r="G32" i="26" s="1"/>
  <c r="AA242" i="7"/>
  <c r="M32" i="39" s="1"/>
  <c r="T245" i="7"/>
  <c r="J32" i="27" s="1"/>
  <c r="M248" i="7"/>
  <c r="G19" i="42" s="1"/>
  <c r="AA250" i="7"/>
  <c r="M33" i="38" s="1"/>
  <c r="T253" i="7"/>
  <c r="J33" i="24" s="1"/>
  <c r="M256" i="7"/>
  <c r="G18" i="36" s="1"/>
  <c r="AA258" i="7"/>
  <c r="M34" i="26" s="1"/>
  <c r="T261" i="7"/>
  <c r="J34" i="29" s="1"/>
  <c r="M264" i="7"/>
  <c r="G34" i="43" s="1"/>
  <c r="AA266" i="7"/>
  <c r="M20" i="42" s="1"/>
  <c r="K35" i="26"/>
  <c r="E34" i="13"/>
  <c r="F34" i="13" s="1"/>
  <c r="T269" i="7"/>
  <c r="J35" i="39" s="1"/>
  <c r="M272" i="7"/>
  <c r="G35" i="27" s="1"/>
  <c r="AA274" i="7"/>
  <c r="M15" i="28" s="1"/>
  <c r="T7" i="8"/>
  <c r="J6" i="21" s="1"/>
  <c r="M10" i="8"/>
  <c r="G6" i="30" s="1"/>
  <c r="AA12" i="8"/>
  <c r="M6" i="31" s="1"/>
  <c r="K6" i="23"/>
  <c r="E48" i="20"/>
  <c r="T15" i="8"/>
  <c r="J7" i="34" s="1"/>
  <c r="M18" i="8"/>
  <c r="G7" i="25" s="1"/>
  <c r="AA20" i="8"/>
  <c r="M7" i="40" s="1"/>
  <c r="T23" i="8"/>
  <c r="J6" i="22" s="1"/>
  <c r="M26" i="8"/>
  <c r="G8" i="33" s="1"/>
  <c r="AA28" i="8"/>
  <c r="M8" i="30" s="1"/>
  <c r="T31" i="8"/>
  <c r="J8" i="23" s="1"/>
  <c r="M34" i="8"/>
  <c r="G9" i="21" s="1"/>
  <c r="F9" i="33"/>
  <c r="M35" i="8"/>
  <c r="G9" i="33" s="1"/>
  <c r="I9" i="30"/>
  <c r="T37" i="8"/>
  <c r="J9" i="30" s="1"/>
  <c r="I9" i="23"/>
  <c r="T40" i="8"/>
  <c r="J9" i="23" s="1"/>
  <c r="L10" i="34"/>
  <c r="AA42" i="8"/>
  <c r="M10" i="34" s="1"/>
  <c r="L10" i="25"/>
  <c r="AA45" i="8"/>
  <c r="M10" i="25" s="1"/>
  <c r="F10" i="31"/>
  <c r="M48" i="8"/>
  <c r="G10" i="31" s="1"/>
  <c r="F11" i="34"/>
  <c r="M51" i="8"/>
  <c r="G11" i="34" s="1"/>
  <c r="I11" i="33"/>
  <c r="T53" i="8"/>
  <c r="J11" i="33" s="1"/>
  <c r="I11" i="40"/>
  <c r="T56" i="8"/>
  <c r="J11" i="40" s="1"/>
  <c r="L7" i="32"/>
  <c r="AA58" i="8"/>
  <c r="M7" i="32" s="1"/>
  <c r="K12" i="34"/>
  <c r="E41" i="13"/>
  <c r="F41" i="13" s="1"/>
  <c r="F12" i="30"/>
  <c r="M64" i="8"/>
  <c r="G12" i="30" s="1"/>
  <c r="I13" i="34"/>
  <c r="T69" i="8"/>
  <c r="J13" i="34" s="1"/>
  <c r="L13" i="40"/>
  <c r="AA74" i="8"/>
  <c r="M13" i="40" s="1"/>
  <c r="F14" i="33"/>
  <c r="M80" i="8"/>
  <c r="G14" i="33" s="1"/>
  <c r="I9" i="32"/>
  <c r="T85" i="8"/>
  <c r="J9" i="32" s="1"/>
  <c r="L15" i="25"/>
  <c r="AA90" i="8"/>
  <c r="M15" i="25" s="1"/>
  <c r="F16" i="34"/>
  <c r="M96" i="8"/>
  <c r="G16" i="34" s="1"/>
  <c r="I16" i="40"/>
  <c r="T101" i="8"/>
  <c r="J16" i="40" s="1"/>
  <c r="L17" i="21"/>
  <c r="AA106" i="8"/>
  <c r="M17" i="21" s="1"/>
  <c r="F7" i="35"/>
  <c r="M112" i="8"/>
  <c r="G7" i="35" s="1"/>
  <c r="I18" i="25"/>
  <c r="T117" i="8"/>
  <c r="J18" i="25" s="1"/>
  <c r="L10" i="22"/>
  <c r="AA122" i="8"/>
  <c r="M10" i="22" s="1"/>
  <c r="K19" i="34"/>
  <c r="E48" i="13"/>
  <c r="F48" i="13" s="1"/>
  <c r="F19" i="40"/>
  <c r="M128" i="8"/>
  <c r="G19" i="40" s="1"/>
  <c r="I20" i="21"/>
  <c r="T133" i="8"/>
  <c r="J20" i="21" s="1"/>
  <c r="L20" i="31"/>
  <c r="AA138" i="8"/>
  <c r="M20" i="31" s="1"/>
  <c r="F21" i="25"/>
  <c r="M144" i="8"/>
  <c r="G21" i="25" s="1"/>
  <c r="I13" i="22"/>
  <c r="T149" i="8"/>
  <c r="J13" i="22" s="1"/>
  <c r="L22" i="30"/>
  <c r="AA154" i="8"/>
  <c r="M22" i="30" s="1"/>
  <c r="F23" i="21"/>
  <c r="M160" i="8"/>
  <c r="G23" i="21" s="1"/>
  <c r="I23" i="31"/>
  <c r="T165" i="8"/>
  <c r="J23" i="31" s="1"/>
  <c r="L24" i="33"/>
  <c r="AA170" i="8"/>
  <c r="M24" i="33" s="1"/>
  <c r="F15" i="22"/>
  <c r="M176" i="8"/>
  <c r="G15" i="22" s="1"/>
  <c r="I25" i="30"/>
  <c r="T181" i="8"/>
  <c r="J25" i="30" s="1"/>
  <c r="L26" i="34"/>
  <c r="AA186" i="8"/>
  <c r="M26" i="34" s="1"/>
  <c r="F26" i="31"/>
  <c r="M192" i="8"/>
  <c r="G26" i="31" s="1"/>
  <c r="I27" i="33"/>
  <c r="T197" i="8"/>
  <c r="J27" i="33" s="1"/>
  <c r="L14" i="32"/>
  <c r="AA202" i="8"/>
  <c r="M14" i="32" s="1"/>
  <c r="K28" i="34"/>
  <c r="E57" i="13"/>
  <c r="F57" i="13" s="1"/>
  <c r="F28" i="30"/>
  <c r="M208" i="8"/>
  <c r="G28" i="30" s="1"/>
  <c r="I29" i="34"/>
  <c r="T213" i="8"/>
  <c r="J29" i="34" s="1"/>
  <c r="L29" i="40"/>
  <c r="AA218" i="8"/>
  <c r="M29" i="40" s="1"/>
  <c r="F30" i="33"/>
  <c r="M224" i="8"/>
  <c r="G30" i="33" s="1"/>
  <c r="I16" i="32"/>
  <c r="T229" i="8"/>
  <c r="J16" i="32" s="1"/>
  <c r="L31" i="25"/>
  <c r="AA234" i="8"/>
  <c r="M31" i="25" s="1"/>
  <c r="F32" i="34"/>
  <c r="M240" i="8"/>
  <c r="G32" i="34" s="1"/>
  <c r="I32" i="40"/>
  <c r="T245" i="8"/>
  <c r="J32" i="40" s="1"/>
  <c r="L33" i="21"/>
  <c r="AA250" i="8"/>
  <c r="M33" i="21" s="1"/>
  <c r="F10" i="35"/>
  <c r="M256" i="8"/>
  <c r="G10" i="35" s="1"/>
  <c r="I34" i="25"/>
  <c r="T261" i="8"/>
  <c r="J34" i="25" s="1"/>
  <c r="L20" i="22"/>
  <c r="AA266" i="8"/>
  <c r="M20" i="22" s="1"/>
  <c r="K35" i="34"/>
  <c r="E64" i="13"/>
  <c r="F64" i="13" s="1"/>
  <c r="F35" i="40"/>
  <c r="M272" i="8"/>
  <c r="G35" i="40" s="1"/>
  <c r="I36" i="38"/>
  <c r="T7" i="9"/>
  <c r="J36" i="38" s="1"/>
  <c r="L36" i="43"/>
  <c r="AA12" i="9"/>
  <c r="M36" i="43" s="1"/>
  <c r="K19" i="36"/>
  <c r="E49" i="20"/>
  <c r="K21" i="42"/>
  <c r="E73" i="20"/>
  <c r="F37" i="29"/>
  <c r="M18" i="9"/>
  <c r="G37" i="29" s="1"/>
  <c r="I22" i="42"/>
  <c r="T23" i="9"/>
  <c r="J22" i="42" s="1"/>
  <c r="L38" i="24"/>
  <c r="AA28" i="9"/>
  <c r="M38" i="24" s="1"/>
  <c r="F39" i="38"/>
  <c r="M34" i="9"/>
  <c r="G39" i="38" s="1"/>
  <c r="I39" i="43"/>
  <c r="T39" i="9"/>
  <c r="J39" i="43" s="1"/>
  <c r="L40" i="39"/>
  <c r="AA44" i="9"/>
  <c r="M40" i="39" s="1"/>
  <c r="F23" i="37"/>
  <c r="M50" i="9"/>
  <c r="G23" i="37" s="1"/>
  <c r="I41" i="24"/>
  <c r="T55" i="9"/>
  <c r="J41" i="24" s="1"/>
  <c r="L42" i="26"/>
  <c r="AA60" i="9"/>
  <c r="M42" i="26" s="1"/>
  <c r="F42" i="43"/>
  <c r="M66" i="9"/>
  <c r="G42" i="43" s="1"/>
  <c r="I43" i="39"/>
  <c r="T71" i="9"/>
  <c r="J43" i="39" s="1"/>
  <c r="L20" i="28"/>
  <c r="AA76" i="9"/>
  <c r="M20" i="28" s="1"/>
  <c r="K44" i="26"/>
  <c r="E73" i="13"/>
  <c r="F73" i="13" s="1"/>
  <c r="F44" i="24"/>
  <c r="M82" i="9"/>
  <c r="G44" i="24" s="1"/>
  <c r="F45" i="39"/>
  <c r="M89" i="9"/>
  <c r="G45" i="39" s="1"/>
  <c r="Y90" i="9"/>
  <c r="K45" i="29" s="1"/>
  <c r="Z90" i="9"/>
  <c r="F45" i="27"/>
  <c r="M92" i="9"/>
  <c r="G45" i="27" s="1"/>
  <c r="L46" i="29"/>
  <c r="AA99" i="9"/>
  <c r="M46" i="29" s="1"/>
  <c r="R101" i="9"/>
  <c r="H46" i="27" s="1"/>
  <c r="S101" i="9"/>
  <c r="L46" i="43"/>
  <c r="AA102" i="9"/>
  <c r="M46" i="43" s="1"/>
  <c r="I47" i="27"/>
  <c r="T110" i="9"/>
  <c r="J47" i="27" s="1"/>
  <c r="K112" i="9"/>
  <c r="E14" i="44" s="1"/>
  <c r="L112" i="9"/>
  <c r="I26" i="37"/>
  <c r="T113" i="9"/>
  <c r="J26" i="37" s="1"/>
  <c r="F15" i="44"/>
  <c r="M121" i="9"/>
  <c r="G15" i="44" s="1"/>
  <c r="Y122" i="9"/>
  <c r="K27" i="37" s="1"/>
  <c r="Z122" i="9"/>
  <c r="F49" i="38"/>
  <c r="M124" i="9"/>
  <c r="G49" i="38" s="1"/>
  <c r="L28" i="37"/>
  <c r="AA131" i="9"/>
  <c r="M28" i="37" s="1"/>
  <c r="R133" i="9"/>
  <c r="H50" i="38" s="1"/>
  <c r="S133" i="9"/>
  <c r="L50" i="39"/>
  <c r="AA134" i="9"/>
  <c r="M50" i="39" s="1"/>
  <c r="I51" i="38"/>
  <c r="T142" i="9"/>
  <c r="J51" i="38" s="1"/>
  <c r="K144" i="9"/>
  <c r="E51" i="29" s="1"/>
  <c r="L144" i="9"/>
  <c r="I51" i="24"/>
  <c r="T145" i="9"/>
  <c r="J51" i="24" s="1"/>
  <c r="F52" i="29"/>
  <c r="M153" i="9"/>
  <c r="G52" i="29" s="1"/>
  <c r="Y154" i="9"/>
  <c r="K52" i="24" s="1"/>
  <c r="Z154" i="9"/>
  <c r="F52" i="43"/>
  <c r="M156" i="9"/>
  <c r="G52" i="43" s="1"/>
  <c r="L53" i="24"/>
  <c r="AA163" i="9"/>
  <c r="M53" i="24" s="1"/>
  <c r="R165" i="9"/>
  <c r="H53" i="43" s="1"/>
  <c r="S165" i="9"/>
  <c r="L19" i="44"/>
  <c r="AA166" i="9"/>
  <c r="M19" i="44" s="1"/>
  <c r="I54" i="43"/>
  <c r="T174" i="9"/>
  <c r="J54" i="43" s="1"/>
  <c r="K176" i="9"/>
  <c r="E29" i="42" s="1"/>
  <c r="L176" i="9"/>
  <c r="I55" i="26"/>
  <c r="T177" i="9"/>
  <c r="J55" i="26" s="1"/>
  <c r="F31" i="37"/>
  <c r="M185" i="9"/>
  <c r="G31" i="37" s="1"/>
  <c r="Y189" i="9"/>
  <c r="K56" i="29" s="1"/>
  <c r="Z189" i="9"/>
  <c r="I58" i="39"/>
  <c r="T206" i="9"/>
  <c r="J58" i="39" s="1"/>
  <c r="I58" i="27"/>
  <c r="T209" i="9"/>
  <c r="J58" i="27" s="1"/>
  <c r="L43" i="34"/>
  <c r="AA69" i="10"/>
  <c r="M43" i="34" s="1"/>
  <c r="L46" i="40"/>
  <c r="AA101" i="10"/>
  <c r="M46" i="40" s="1"/>
  <c r="I49" i="33"/>
  <c r="T125" i="10"/>
  <c r="J49" i="33" s="1"/>
  <c r="F53" i="33"/>
  <c r="M161" i="10"/>
  <c r="G53" i="33" s="1"/>
  <c r="I29" i="41"/>
  <c r="T176" i="10"/>
  <c r="J29" i="41" s="1"/>
  <c r="F26" i="23"/>
  <c r="M184" i="10"/>
  <c r="G26" i="23" s="1"/>
  <c r="F59" i="31"/>
  <c r="M219" i="10"/>
  <c r="G59" i="31" s="1"/>
  <c r="F61" i="21"/>
  <c r="M232" i="10"/>
  <c r="G61" i="21" s="1"/>
  <c r="L64" i="25"/>
  <c r="AA261" i="10"/>
  <c r="M64" i="25" s="1"/>
  <c r="K7" i="26"/>
  <c r="E6" i="13"/>
  <c r="F6" i="13" s="1"/>
  <c r="I8" i="39"/>
  <c r="T26" i="7"/>
  <c r="J8" i="39" s="1"/>
  <c r="L9" i="43"/>
  <c r="AA39" i="7"/>
  <c r="M9" i="43" s="1"/>
  <c r="F16" i="27"/>
  <c r="M101" i="7"/>
  <c r="G16" i="27" s="1"/>
  <c r="L14" i="37"/>
  <c r="AA167" i="7"/>
  <c r="M14" i="37" s="1"/>
  <c r="L9" i="28"/>
  <c r="AA175" i="7"/>
  <c r="M9" i="28" s="1"/>
  <c r="L25" i="43"/>
  <c r="AA183" i="7"/>
  <c r="M25" i="43" s="1"/>
  <c r="K32" i="26"/>
  <c r="E31" i="13"/>
  <c r="F31" i="13" s="1"/>
  <c r="F34" i="29"/>
  <c r="M261" i="7"/>
  <c r="G34" i="29" s="1"/>
  <c r="I7" i="40"/>
  <c r="T20" i="8"/>
  <c r="J7" i="40" s="1"/>
  <c r="L9" i="33"/>
  <c r="AA35" i="8"/>
  <c r="M9" i="33" s="1"/>
  <c r="I10" i="21"/>
  <c r="T43" i="8"/>
  <c r="J10" i="21" s="1"/>
  <c r="K6" i="32"/>
  <c r="E60" i="20"/>
  <c r="I19" i="34"/>
  <c r="T123" i="8"/>
  <c r="J19" i="34" s="1"/>
  <c r="L21" i="25"/>
  <c r="AA144" i="8"/>
  <c r="M21" i="25" s="1"/>
  <c r="I33" i="33"/>
  <c r="T251" i="8"/>
  <c r="J33" i="33" s="1"/>
  <c r="M6" i="7"/>
  <c r="G6" i="26" s="1"/>
  <c r="K6" i="29"/>
  <c r="E23" i="20"/>
  <c r="M14" i="7"/>
  <c r="G6" i="37" s="1"/>
  <c r="AA16" i="7"/>
  <c r="M7" i="38" s="1"/>
  <c r="AA40" i="7"/>
  <c r="M8" i="36" s="1"/>
  <c r="M46" i="7"/>
  <c r="G10" i="24" s="1"/>
  <c r="T67" i="7"/>
  <c r="J6" i="28" s="1"/>
  <c r="AA72" i="7"/>
  <c r="M13" i="29" s="1"/>
  <c r="M110" i="7"/>
  <c r="G17" i="27" s="1"/>
  <c r="T123" i="7"/>
  <c r="J19" i="26" s="1"/>
  <c r="M126" i="7"/>
  <c r="G19" i="29" s="1"/>
  <c r="AA128" i="7"/>
  <c r="M19" i="27" s="1"/>
  <c r="T147" i="7"/>
  <c r="J21" i="43" s="1"/>
  <c r="M150" i="7"/>
  <c r="G22" i="26" s="1"/>
  <c r="AA152" i="7"/>
  <c r="M22" i="39" s="1"/>
  <c r="AA200" i="7"/>
  <c r="M27" i="27" s="1"/>
  <c r="T211" i="7"/>
  <c r="J16" i="36" s="1"/>
  <c r="M230" i="7"/>
  <c r="G18" i="42" s="1"/>
  <c r="M238" i="7"/>
  <c r="G12" i="28" s="1"/>
  <c r="AA240" i="7"/>
  <c r="M32" i="26" s="1"/>
  <c r="T243" i="7"/>
  <c r="J32" i="29" s="1"/>
  <c r="I11" i="31"/>
  <c r="T57" i="8"/>
  <c r="J11" i="31" s="1"/>
  <c r="AA10" i="7"/>
  <c r="M6" i="24" s="1"/>
  <c r="AA18" i="7"/>
  <c r="M7" i="29" s="1"/>
  <c r="M24" i="7"/>
  <c r="G8" i="26" s="1"/>
  <c r="AA26" i="7"/>
  <c r="M8" i="39" s="1"/>
  <c r="M40" i="7"/>
  <c r="G8" i="36" s="1"/>
  <c r="K11" i="26"/>
  <c r="E10" i="13"/>
  <c r="F10" i="13" s="1"/>
  <c r="T53" i="7"/>
  <c r="J11" i="39" s="1"/>
  <c r="AA58" i="7"/>
  <c r="M10" i="36" s="1"/>
  <c r="T69" i="7"/>
  <c r="J13" i="26" s="1"/>
  <c r="T93" i="7"/>
  <c r="J15" i="43" s="1"/>
  <c r="AA98" i="7"/>
  <c r="M16" i="39" s="1"/>
  <c r="M104" i="7"/>
  <c r="G10" i="37" s="1"/>
  <c r="AA106" i="7"/>
  <c r="M17" i="38" s="1"/>
  <c r="T117" i="7"/>
  <c r="J18" i="29" s="1"/>
  <c r="AA122" i="7"/>
  <c r="M12" i="37" s="1"/>
  <c r="K19" i="26"/>
  <c r="E18" i="13"/>
  <c r="F18" i="13" s="1"/>
  <c r="T125" i="7"/>
  <c r="J19" i="39" s="1"/>
  <c r="AA130" i="7"/>
  <c r="M7" i="28" s="1"/>
  <c r="M144" i="7"/>
  <c r="G21" i="29" s="1"/>
  <c r="AA146" i="7"/>
  <c r="M21" i="27" s="1"/>
  <c r="T149" i="7"/>
  <c r="J13" i="42" s="1"/>
  <c r="M152" i="7"/>
  <c r="G22" i="39" s="1"/>
  <c r="M160" i="7"/>
  <c r="G23" i="38" s="1"/>
  <c r="AA162" i="7"/>
  <c r="M23" i="29" s="1"/>
  <c r="T165" i="7"/>
  <c r="J23" i="43" s="1"/>
  <c r="AA170" i="7"/>
  <c r="M24" i="39" s="1"/>
  <c r="T173" i="7"/>
  <c r="J24" i="27" s="1"/>
  <c r="M176" i="7"/>
  <c r="G15" i="37" s="1"/>
  <c r="AA178" i="7"/>
  <c r="M25" i="38" s="1"/>
  <c r="T181" i="7"/>
  <c r="J25" i="24" s="1"/>
  <c r="M184" i="7"/>
  <c r="G10" i="28" s="1"/>
  <c r="AA186" i="7"/>
  <c r="M26" i="26" s="1"/>
  <c r="T189" i="7"/>
  <c r="J26" i="29" s="1"/>
  <c r="I6" i="26"/>
  <c r="T6" i="7"/>
  <c r="J6" i="26" s="1"/>
  <c r="F6" i="29"/>
  <c r="M9" i="7"/>
  <c r="G6" i="29" s="1"/>
  <c r="L6" i="27"/>
  <c r="AA11" i="7"/>
  <c r="M6" i="27" s="1"/>
  <c r="K6" i="43"/>
  <c r="E41" i="20"/>
  <c r="I6" i="37"/>
  <c r="T14" i="7"/>
  <c r="J6" i="37" s="1"/>
  <c r="F7" i="39"/>
  <c r="M17" i="7"/>
  <c r="G7" i="39" s="1"/>
  <c r="L7" i="24"/>
  <c r="AA19" i="7"/>
  <c r="M7" i="24" s="1"/>
  <c r="I6" i="44"/>
  <c r="T22" i="7"/>
  <c r="J6" i="44" s="1"/>
  <c r="F8" i="38"/>
  <c r="M25" i="7"/>
  <c r="G8" i="38" s="1"/>
  <c r="L8" i="29"/>
  <c r="AA27" i="7"/>
  <c r="M8" i="29" s="1"/>
  <c r="I8" i="43"/>
  <c r="T30" i="7"/>
  <c r="J8" i="43" s="1"/>
  <c r="F9" i="26"/>
  <c r="M33" i="7"/>
  <c r="G9" i="26" s="1"/>
  <c r="L9" i="39"/>
  <c r="AA35" i="7"/>
  <c r="M9" i="39" s="1"/>
  <c r="I9" i="27"/>
  <c r="T38" i="7"/>
  <c r="J9" i="27" s="1"/>
  <c r="F8" i="42"/>
  <c r="M41" i="7"/>
  <c r="G8" i="42" s="1"/>
  <c r="L10" i="38"/>
  <c r="AA43" i="7"/>
  <c r="M10" i="38" s="1"/>
  <c r="I10" i="24"/>
  <c r="T46" i="7"/>
  <c r="J10" i="24" s="1"/>
  <c r="F9" i="36"/>
  <c r="M49" i="7"/>
  <c r="G9" i="36" s="1"/>
  <c r="L11" i="26"/>
  <c r="AA51" i="7"/>
  <c r="M11" i="26" s="1"/>
  <c r="I11" i="29"/>
  <c r="T54" i="7"/>
  <c r="J11" i="29" s="1"/>
  <c r="F11" i="43"/>
  <c r="M57" i="7"/>
  <c r="G11" i="43" s="1"/>
  <c r="L9" i="42"/>
  <c r="AA59" i="7"/>
  <c r="M9" i="42" s="1"/>
  <c r="K12" i="26"/>
  <c r="E11" i="13"/>
  <c r="F11" i="13" s="1"/>
  <c r="I12" i="39"/>
  <c r="T62" i="7"/>
  <c r="J12" i="39" s="1"/>
  <c r="F12" i="27"/>
  <c r="M65" i="7"/>
  <c r="G12" i="27" s="1"/>
  <c r="L6" i="28"/>
  <c r="AA67" i="7"/>
  <c r="M6" i="28" s="1"/>
  <c r="I13" i="38"/>
  <c r="T70" i="7"/>
  <c r="J13" i="38" s="1"/>
  <c r="F13" i="24"/>
  <c r="M73" i="7"/>
  <c r="G13" i="24" s="1"/>
  <c r="L13" i="43"/>
  <c r="AA75" i="7"/>
  <c r="M13" i="43" s="1"/>
  <c r="I14" i="26"/>
  <c r="T78" i="7"/>
  <c r="J14" i="26" s="1"/>
  <c r="F14" i="29"/>
  <c r="M81" i="7"/>
  <c r="G14" i="29" s="1"/>
  <c r="L14" i="27"/>
  <c r="AA83" i="7"/>
  <c r="M14" i="27" s="1"/>
  <c r="I11" i="42"/>
  <c r="T86" i="7"/>
  <c r="J11" i="42" s="1"/>
  <c r="F15" i="39"/>
  <c r="M89" i="7"/>
  <c r="G15" i="39" s="1"/>
  <c r="L15" i="24"/>
  <c r="AA91" i="7"/>
  <c r="M15" i="24" s="1"/>
  <c r="I8" i="44"/>
  <c r="T94" i="7"/>
  <c r="J8" i="44" s="1"/>
  <c r="F16" i="38"/>
  <c r="M97" i="7"/>
  <c r="G16" i="38" s="1"/>
  <c r="L16" i="29"/>
  <c r="AA99" i="7"/>
  <c r="M16" i="29" s="1"/>
  <c r="I16" i="43"/>
  <c r="T102" i="7"/>
  <c r="J16" i="43" s="1"/>
  <c r="F17" i="26"/>
  <c r="M105" i="7"/>
  <c r="G17" i="26" s="1"/>
  <c r="L17" i="39"/>
  <c r="AA107" i="7"/>
  <c r="M17" i="39" s="1"/>
  <c r="I17" i="27"/>
  <c r="T110" i="7"/>
  <c r="J17" i="27" s="1"/>
  <c r="F11" i="37"/>
  <c r="M113" i="7"/>
  <c r="G11" i="37" s="1"/>
  <c r="L18" i="38"/>
  <c r="AA115" i="7"/>
  <c r="M18" i="38" s="1"/>
  <c r="I18" i="24"/>
  <c r="T118" i="7"/>
  <c r="J18" i="24" s="1"/>
  <c r="F14" i="36"/>
  <c r="M121" i="7"/>
  <c r="G14" i="36" s="1"/>
  <c r="L19" i="26"/>
  <c r="AA123" i="7"/>
  <c r="M19" i="26" s="1"/>
  <c r="I19" i="29"/>
  <c r="T126" i="7"/>
  <c r="J19" i="29" s="1"/>
  <c r="F19" i="43"/>
  <c r="M129" i="7"/>
  <c r="G19" i="43" s="1"/>
  <c r="L12" i="42"/>
  <c r="AA131" i="7"/>
  <c r="M12" i="42" s="1"/>
  <c r="K20" i="26"/>
  <c r="E19" i="13"/>
  <c r="F19" i="13" s="1"/>
  <c r="I20" i="39"/>
  <c r="T134" i="7"/>
  <c r="J20" i="39" s="1"/>
  <c r="F20" i="27"/>
  <c r="M137" i="7"/>
  <c r="G20" i="27" s="1"/>
  <c r="L9" i="44"/>
  <c r="AA139" i="7"/>
  <c r="M9" i="44" s="1"/>
  <c r="I21" i="38"/>
  <c r="T142" i="7"/>
  <c r="J21" i="38" s="1"/>
  <c r="F21" i="24"/>
  <c r="M145" i="7"/>
  <c r="G21" i="24" s="1"/>
  <c r="L21" i="43"/>
  <c r="AA147" i="7"/>
  <c r="M21" i="43" s="1"/>
  <c r="I22" i="26"/>
  <c r="T150" i="7"/>
  <c r="J22" i="26" s="1"/>
  <c r="F22" i="29"/>
  <c r="M153" i="7"/>
  <c r="G22" i="29" s="1"/>
  <c r="L22" i="27"/>
  <c r="AA155" i="7"/>
  <c r="M22" i="27" s="1"/>
  <c r="I14" i="42"/>
  <c r="T158" i="7"/>
  <c r="J14" i="42" s="1"/>
  <c r="F23" i="39"/>
  <c r="M161" i="7"/>
  <c r="G23" i="39" s="1"/>
  <c r="L23" i="24"/>
  <c r="AA163" i="7"/>
  <c r="M23" i="24" s="1"/>
  <c r="I15" i="36"/>
  <c r="T166" i="7"/>
  <c r="J15" i="36" s="1"/>
  <c r="F24" i="38"/>
  <c r="M169" i="7"/>
  <c r="G24" i="38" s="1"/>
  <c r="L24" i="29"/>
  <c r="AA171" i="7"/>
  <c r="M24" i="29" s="1"/>
  <c r="I24" i="43"/>
  <c r="T174" i="7"/>
  <c r="J24" i="43" s="1"/>
  <c r="F25" i="26"/>
  <c r="M177" i="7"/>
  <c r="G25" i="26" s="1"/>
  <c r="L25" i="39"/>
  <c r="AA179" i="7"/>
  <c r="M25" i="39" s="1"/>
  <c r="I25" i="27"/>
  <c r="T182" i="7"/>
  <c r="J25" i="27" s="1"/>
  <c r="F15" i="42"/>
  <c r="M185" i="7"/>
  <c r="G15" i="42" s="1"/>
  <c r="L26" i="38"/>
  <c r="AA187" i="7"/>
  <c r="M26" i="38" s="1"/>
  <c r="I26" i="24"/>
  <c r="T190" i="7"/>
  <c r="J26" i="24" s="1"/>
  <c r="F11" i="28"/>
  <c r="M193" i="7"/>
  <c r="G11" i="28" s="1"/>
  <c r="L27" i="26"/>
  <c r="AA195" i="7"/>
  <c r="M27" i="26" s="1"/>
  <c r="I27" i="29"/>
  <c r="T198" i="7"/>
  <c r="J27" i="29" s="1"/>
  <c r="F27" i="43"/>
  <c r="M201" i="7"/>
  <c r="G27" i="43" s="1"/>
  <c r="L17" i="42"/>
  <c r="AA203" i="7"/>
  <c r="M17" i="42" s="1"/>
  <c r="K28" i="26"/>
  <c r="E27" i="13"/>
  <c r="F27" i="13" s="1"/>
  <c r="I28" i="39"/>
  <c r="T206" i="7"/>
  <c r="J28" i="39" s="1"/>
  <c r="F28" i="27"/>
  <c r="M209" i="7"/>
  <c r="G28" i="27" s="1"/>
  <c r="L16" i="36"/>
  <c r="AA211" i="7"/>
  <c r="M16" i="36" s="1"/>
  <c r="I29" i="38"/>
  <c r="T214" i="7"/>
  <c r="J29" i="38" s="1"/>
  <c r="F29" i="24"/>
  <c r="M217" i="7"/>
  <c r="G29" i="24" s="1"/>
  <c r="L29" i="43"/>
  <c r="AA219" i="7"/>
  <c r="M29" i="43" s="1"/>
  <c r="I30" i="26"/>
  <c r="T222" i="7"/>
  <c r="J30" i="26" s="1"/>
  <c r="F30" i="29"/>
  <c r="M225" i="7"/>
  <c r="G30" i="29" s="1"/>
  <c r="L30" i="27"/>
  <c r="AA227" i="7"/>
  <c r="M30" i="27" s="1"/>
  <c r="I18" i="42"/>
  <c r="T230" i="7"/>
  <c r="J18" i="42" s="1"/>
  <c r="F31" i="39"/>
  <c r="M233" i="7"/>
  <c r="G31" i="39" s="1"/>
  <c r="L31" i="24"/>
  <c r="AA235" i="7"/>
  <c r="M31" i="24" s="1"/>
  <c r="I12" i="28"/>
  <c r="T238" i="7"/>
  <c r="J12" i="28" s="1"/>
  <c r="F32" i="38"/>
  <c r="M241" i="7"/>
  <c r="G32" i="38" s="1"/>
  <c r="L32" i="29"/>
  <c r="AA243" i="7"/>
  <c r="M32" i="29" s="1"/>
  <c r="I32" i="43"/>
  <c r="T246" i="7"/>
  <c r="J32" i="43" s="1"/>
  <c r="F33" i="26"/>
  <c r="M249" i="7"/>
  <c r="G33" i="26" s="1"/>
  <c r="L33" i="39"/>
  <c r="AA251" i="7"/>
  <c r="M33" i="39" s="1"/>
  <c r="I33" i="27"/>
  <c r="T254" i="7"/>
  <c r="J33" i="27" s="1"/>
  <c r="F19" i="37"/>
  <c r="M257" i="7"/>
  <c r="G19" i="37" s="1"/>
  <c r="L34" i="38"/>
  <c r="AA259" i="7"/>
  <c r="M34" i="38" s="1"/>
  <c r="I34" i="24"/>
  <c r="T262" i="7"/>
  <c r="J34" i="24" s="1"/>
  <c r="F14" i="28"/>
  <c r="M265" i="7"/>
  <c r="G14" i="28" s="1"/>
  <c r="L35" i="26"/>
  <c r="AA267" i="7"/>
  <c r="M35" i="26" s="1"/>
  <c r="I35" i="29"/>
  <c r="T270" i="7"/>
  <c r="J35" i="29" s="1"/>
  <c r="F35" i="43"/>
  <c r="M273" i="7"/>
  <c r="G35" i="43" s="1"/>
  <c r="L20" i="37"/>
  <c r="AA275" i="7"/>
  <c r="M20" i="37" s="1"/>
  <c r="K6" i="34"/>
  <c r="E6" i="20"/>
  <c r="E35" i="13"/>
  <c r="I6" i="33"/>
  <c r="T8" i="8"/>
  <c r="J6" i="33" s="1"/>
  <c r="F6" i="40"/>
  <c r="M11" i="8"/>
  <c r="G6" i="40" s="1"/>
  <c r="L6" i="23"/>
  <c r="AA13" i="8"/>
  <c r="M6" i="23" s="1"/>
  <c r="K6" i="41"/>
  <c r="E66" i="20"/>
  <c r="I7" i="21"/>
  <c r="T16" i="8"/>
  <c r="J7" i="21" s="1"/>
  <c r="F7" i="30"/>
  <c r="M19" i="8"/>
  <c r="G7" i="30" s="1"/>
  <c r="L7" i="31"/>
  <c r="AA21" i="8"/>
  <c r="M7" i="31" s="1"/>
  <c r="I8" i="34"/>
  <c r="T24" i="8"/>
  <c r="J8" i="34" s="1"/>
  <c r="F8" i="25"/>
  <c r="M27" i="8"/>
  <c r="G8" i="25" s="1"/>
  <c r="L8" i="40"/>
  <c r="AA29" i="8"/>
  <c r="M8" i="40" s="1"/>
  <c r="I7" i="41"/>
  <c r="T32" i="8"/>
  <c r="J7" i="41" s="1"/>
  <c r="I9" i="33"/>
  <c r="T35" i="8"/>
  <c r="J9" i="33" s="1"/>
  <c r="I9" i="40"/>
  <c r="T38" i="8"/>
  <c r="J9" i="40" s="1"/>
  <c r="L9" i="23"/>
  <c r="AA40" i="8"/>
  <c r="M9" i="23" s="1"/>
  <c r="K10" i="34"/>
  <c r="E39" i="13"/>
  <c r="F39" i="13" s="1"/>
  <c r="L10" i="21"/>
  <c r="AA43" i="8"/>
  <c r="M10" i="21" s="1"/>
  <c r="F10" i="30"/>
  <c r="M46" i="8"/>
  <c r="G10" i="30" s="1"/>
  <c r="F6" i="32"/>
  <c r="M49" i="8"/>
  <c r="G6" i="32" s="1"/>
  <c r="I11" i="34"/>
  <c r="T51" i="8"/>
  <c r="J11" i="34" s="1"/>
  <c r="I11" i="25"/>
  <c r="T54" i="8"/>
  <c r="J11" i="25" s="1"/>
  <c r="L11" i="40"/>
  <c r="AA56" i="8"/>
  <c r="M11" i="40" s="1"/>
  <c r="F12" i="33"/>
  <c r="M62" i="8"/>
  <c r="G12" i="33" s="1"/>
  <c r="I8" i="32"/>
  <c r="T67" i="8"/>
  <c r="J8" i="32" s="1"/>
  <c r="L13" i="25"/>
  <c r="AA72" i="8"/>
  <c r="M13" i="25" s="1"/>
  <c r="F14" i="34"/>
  <c r="M78" i="8"/>
  <c r="G14" i="34" s="1"/>
  <c r="I14" i="40"/>
  <c r="T83" i="8"/>
  <c r="J14" i="40" s="1"/>
  <c r="L15" i="21"/>
  <c r="AA88" i="8"/>
  <c r="M15" i="21" s="1"/>
  <c r="F6" i="35"/>
  <c r="M94" i="8"/>
  <c r="G6" i="35" s="1"/>
  <c r="I16" i="25"/>
  <c r="T99" i="8"/>
  <c r="J16" i="25" s="1"/>
  <c r="L12" i="41"/>
  <c r="AA104" i="8"/>
  <c r="M12" i="41" s="1"/>
  <c r="K17" i="34"/>
  <c r="E46" i="13"/>
  <c r="F46" i="13" s="1"/>
  <c r="F17" i="40"/>
  <c r="M110" i="8"/>
  <c r="G17" i="40" s="1"/>
  <c r="I18" i="21"/>
  <c r="T115" i="8"/>
  <c r="J18" i="21" s="1"/>
  <c r="L18" i="31"/>
  <c r="AA120" i="8"/>
  <c r="M18" i="31" s="1"/>
  <c r="F19" i="25"/>
  <c r="M126" i="8"/>
  <c r="G19" i="25" s="1"/>
  <c r="I11" i="22"/>
  <c r="T131" i="8"/>
  <c r="J11" i="22" s="1"/>
  <c r="L20" i="30"/>
  <c r="AA136" i="8"/>
  <c r="M20" i="30" s="1"/>
  <c r="F21" i="21"/>
  <c r="M142" i="8"/>
  <c r="G21" i="21" s="1"/>
  <c r="I21" i="31"/>
  <c r="T147" i="8"/>
  <c r="J21" i="31" s="1"/>
  <c r="L22" i="33"/>
  <c r="AA152" i="8"/>
  <c r="M22" i="33" s="1"/>
  <c r="F14" i="41"/>
  <c r="M158" i="8"/>
  <c r="G14" i="41" s="1"/>
  <c r="I23" i="30"/>
  <c r="T163" i="8"/>
  <c r="J23" i="30" s="1"/>
  <c r="L24" i="34"/>
  <c r="AA168" i="8"/>
  <c r="M24" i="34" s="1"/>
  <c r="F24" i="31"/>
  <c r="M174" i="8"/>
  <c r="G24" i="31" s="1"/>
  <c r="I25" i="33"/>
  <c r="T179" i="8"/>
  <c r="J25" i="33" s="1"/>
  <c r="L15" i="23"/>
  <c r="AA184" i="8"/>
  <c r="M15" i="23" s="1"/>
  <c r="K26" i="34"/>
  <c r="E55" i="13"/>
  <c r="F55" i="13" s="1"/>
  <c r="F26" i="30"/>
  <c r="M190" i="8"/>
  <c r="G26" i="30" s="1"/>
  <c r="I27" i="34"/>
  <c r="T195" i="8"/>
  <c r="J27" i="34" s="1"/>
  <c r="L27" i="40"/>
  <c r="AA200" i="8"/>
  <c r="M27" i="40" s="1"/>
  <c r="F28" i="33"/>
  <c r="M206" i="8"/>
  <c r="G28" i="33" s="1"/>
  <c r="I17" i="23"/>
  <c r="T211" i="8"/>
  <c r="J17" i="23" s="1"/>
  <c r="L29" i="25"/>
  <c r="AA216" i="8"/>
  <c r="M29" i="25" s="1"/>
  <c r="F30" i="34"/>
  <c r="M222" i="8"/>
  <c r="G30" i="34" s="1"/>
  <c r="I30" i="40"/>
  <c r="T227" i="8"/>
  <c r="J30" i="40" s="1"/>
  <c r="L31" i="21"/>
  <c r="AA232" i="8"/>
  <c r="M31" i="21" s="1"/>
  <c r="F8" i="35"/>
  <c r="M238" i="8"/>
  <c r="G8" i="35" s="1"/>
  <c r="I32" i="25"/>
  <c r="T243" i="8"/>
  <c r="J32" i="25" s="1"/>
  <c r="L18" i="41"/>
  <c r="AA248" i="8"/>
  <c r="M18" i="41" s="1"/>
  <c r="K33" i="34"/>
  <c r="E62" i="13"/>
  <c r="F62" i="13" s="1"/>
  <c r="F33" i="40"/>
  <c r="M254" i="8"/>
  <c r="G33" i="40" s="1"/>
  <c r="I34" i="21"/>
  <c r="T259" i="8"/>
  <c r="J34" i="21" s="1"/>
  <c r="L34" i="31"/>
  <c r="AA264" i="8"/>
  <c r="M34" i="31" s="1"/>
  <c r="F35" i="25"/>
  <c r="M270" i="8"/>
  <c r="G35" i="25" s="1"/>
  <c r="I20" i="41"/>
  <c r="T275" i="8"/>
  <c r="J20" i="41" s="1"/>
  <c r="L36" i="24"/>
  <c r="AA10" i="9"/>
  <c r="M36" i="24" s="1"/>
  <c r="K36" i="27"/>
  <c r="K36" i="43"/>
  <c r="F37" i="38"/>
  <c r="M16" i="9"/>
  <c r="G37" i="38" s="1"/>
  <c r="I37" i="43"/>
  <c r="T21" i="9"/>
  <c r="J37" i="43" s="1"/>
  <c r="L38" i="39"/>
  <c r="AA26" i="9"/>
  <c r="M38" i="39" s="1"/>
  <c r="F21" i="37"/>
  <c r="M32" i="9"/>
  <c r="G21" i="37" s="1"/>
  <c r="I39" i="24"/>
  <c r="T37" i="9"/>
  <c r="J39" i="24" s="1"/>
  <c r="L40" i="26"/>
  <c r="AA42" i="9"/>
  <c r="M40" i="26" s="1"/>
  <c r="F40" i="43"/>
  <c r="M48" i="9"/>
  <c r="G40" i="43" s="1"/>
  <c r="I41" i="39"/>
  <c r="T53" i="9"/>
  <c r="J41" i="39" s="1"/>
  <c r="L19" i="28"/>
  <c r="AA58" i="9"/>
  <c r="M19" i="28" s="1"/>
  <c r="K42" i="26"/>
  <c r="E71" i="13"/>
  <c r="F71" i="13" s="1"/>
  <c r="F42" i="24"/>
  <c r="M64" i="9"/>
  <c r="G42" i="24" s="1"/>
  <c r="I43" i="26"/>
  <c r="T69" i="9"/>
  <c r="J43" i="26" s="1"/>
  <c r="L43" i="27"/>
  <c r="AA74" i="9"/>
  <c r="M43" i="27" s="1"/>
  <c r="F44" i="39"/>
  <c r="M80" i="9"/>
  <c r="G44" i="39" s="1"/>
  <c r="I22" i="36"/>
  <c r="T85" i="9"/>
  <c r="J22" i="36" s="1"/>
  <c r="I45" i="39"/>
  <c r="T89" i="9"/>
  <c r="J45" i="39" s="1"/>
  <c r="I26" i="42"/>
  <c r="T95" i="9"/>
  <c r="J26" i="42" s="1"/>
  <c r="F46" i="24"/>
  <c r="M100" i="9"/>
  <c r="G46" i="24" s="1"/>
  <c r="F47" i="38"/>
  <c r="M106" i="9"/>
  <c r="G47" i="38" s="1"/>
  <c r="L47" i="27"/>
  <c r="AA110" i="9"/>
  <c r="M47" i="27" s="1"/>
  <c r="L48" i="39"/>
  <c r="AA116" i="9"/>
  <c r="M48" i="39" s="1"/>
  <c r="I15" i="44"/>
  <c r="T121" i="9"/>
  <c r="J15" i="44" s="1"/>
  <c r="I49" i="24"/>
  <c r="T127" i="9"/>
  <c r="J49" i="24" s="1"/>
  <c r="F50" i="26"/>
  <c r="M132" i="9"/>
  <c r="G50" i="26" s="1"/>
  <c r="F50" i="43"/>
  <c r="M138" i="9"/>
  <c r="G50" i="43" s="1"/>
  <c r="L51" i="38"/>
  <c r="AA142" i="9"/>
  <c r="M51" i="38" s="1"/>
  <c r="L18" i="44"/>
  <c r="AA148" i="9"/>
  <c r="M18" i="44" s="1"/>
  <c r="I52" i="29"/>
  <c r="T153" i="9"/>
  <c r="J52" i="29" s="1"/>
  <c r="I53" i="26"/>
  <c r="T159" i="9"/>
  <c r="J53" i="26" s="1"/>
  <c r="F53" i="27"/>
  <c r="M164" i="9"/>
  <c r="G53" i="27" s="1"/>
  <c r="F54" i="39"/>
  <c r="M170" i="9"/>
  <c r="G54" i="39" s="1"/>
  <c r="L54" i="43"/>
  <c r="AA174" i="9"/>
  <c r="M54" i="43" s="1"/>
  <c r="L55" i="29"/>
  <c r="AA180" i="9"/>
  <c r="M55" i="29" s="1"/>
  <c r="I31" i="37"/>
  <c r="T185" i="9"/>
  <c r="J31" i="37" s="1"/>
  <c r="K195" i="9"/>
  <c r="E57" i="26" s="1"/>
  <c r="L195" i="9"/>
  <c r="L24" i="36"/>
  <c r="AA211" i="9"/>
  <c r="M24" i="36" s="1"/>
  <c r="L59" i="38"/>
  <c r="AA214" i="9"/>
  <c r="M59" i="38" s="1"/>
  <c r="I41" i="25"/>
  <c r="T54" i="10"/>
  <c r="J41" i="25" s="1"/>
  <c r="L43" i="25"/>
  <c r="AA72" i="10"/>
  <c r="M43" i="25" s="1"/>
  <c r="I44" i="33"/>
  <c r="T80" i="10"/>
  <c r="J44" i="33" s="1"/>
  <c r="F27" i="22"/>
  <c r="M104" i="10"/>
  <c r="G27" i="22" s="1"/>
  <c r="L19" i="35"/>
  <c r="AA139" i="10"/>
  <c r="M19" i="35" s="1"/>
  <c r="L52" i="33"/>
  <c r="AA152" i="10"/>
  <c r="M52" i="33" s="1"/>
  <c r="L55" i="30"/>
  <c r="AA181" i="10"/>
  <c r="M55" i="30" s="1"/>
  <c r="I56" i="25"/>
  <c r="T189" i="10"/>
  <c r="J56" i="25" s="1"/>
  <c r="I60" i="33"/>
  <c r="T224" i="10"/>
  <c r="J60" i="33" s="1"/>
  <c r="I61" i="31"/>
  <c r="T237" i="10"/>
  <c r="J61" i="31" s="1"/>
  <c r="K6" i="39"/>
  <c r="E17" i="20"/>
  <c r="I7" i="37"/>
  <c r="T50" i="7"/>
  <c r="J7" i="37" s="1"/>
  <c r="I10" i="36"/>
  <c r="T58" i="7"/>
  <c r="J10" i="36" s="1"/>
  <c r="I12" i="43"/>
  <c r="T66" i="7"/>
  <c r="J12" i="43" s="1"/>
  <c r="I15" i="29"/>
  <c r="T90" i="7"/>
  <c r="J15" i="29" s="1"/>
  <c r="I17" i="38"/>
  <c r="T106" i="7"/>
  <c r="J17" i="38" s="1"/>
  <c r="L17" i="43"/>
  <c r="AA111" i="7"/>
  <c r="M17" i="43" s="1"/>
  <c r="L21" i="39"/>
  <c r="AA143" i="7"/>
  <c r="M21" i="39" s="1"/>
  <c r="I23" i="29"/>
  <c r="T162" i="7"/>
  <c r="J23" i="29" s="1"/>
  <c r="K24" i="26"/>
  <c r="E23" i="13"/>
  <c r="F23" i="13" s="1"/>
  <c r="F24" i="27"/>
  <c r="M173" i="7"/>
  <c r="G24" i="27" s="1"/>
  <c r="I25" i="38"/>
  <c r="T178" i="7"/>
  <c r="J25" i="38" s="1"/>
  <c r="I26" i="26"/>
  <c r="T186" i="7"/>
  <c r="J26" i="26" s="1"/>
  <c r="F29" i="26"/>
  <c r="M213" i="7"/>
  <c r="G29" i="26" s="1"/>
  <c r="F17" i="37"/>
  <c r="M221" i="7"/>
  <c r="G17" i="37" s="1"/>
  <c r="L18" i="37"/>
  <c r="AA239" i="7"/>
  <c r="M18" i="37" s="1"/>
  <c r="F32" i="27"/>
  <c r="M245" i="7"/>
  <c r="G32" i="27" s="1"/>
  <c r="I33" i="38"/>
  <c r="T250" i="7"/>
  <c r="J33" i="38" s="1"/>
  <c r="L34" i="27"/>
  <c r="AA263" i="7"/>
  <c r="M34" i="27" s="1"/>
  <c r="F6" i="21"/>
  <c r="M7" i="8"/>
  <c r="G6" i="21" s="1"/>
  <c r="F9" i="40"/>
  <c r="M38" i="8"/>
  <c r="G9" i="40" s="1"/>
  <c r="I10" i="30"/>
  <c r="T46" i="8"/>
  <c r="J10" i="30" s="1"/>
  <c r="F16" i="31"/>
  <c r="M102" i="8"/>
  <c r="G16" i="31" s="1"/>
  <c r="L7" i="35"/>
  <c r="AA112" i="8"/>
  <c r="M7" i="35" s="1"/>
  <c r="F18" i="30"/>
  <c r="M118" i="8"/>
  <c r="G18" i="30" s="1"/>
  <c r="I12" i="23"/>
  <c r="T139" i="8"/>
  <c r="J12" i="23" s="1"/>
  <c r="L15" i="22"/>
  <c r="AA176" i="8"/>
  <c r="M15" i="22" s="1"/>
  <c r="I26" i="21"/>
  <c r="T187" i="8"/>
  <c r="J26" i="21" s="1"/>
  <c r="L26" i="31"/>
  <c r="AA192" i="8"/>
  <c r="M26" i="31" s="1"/>
  <c r="F27" i="25"/>
  <c r="M198" i="8"/>
  <c r="G27" i="25" s="1"/>
  <c r="I18" i="22"/>
  <c r="T203" i="8"/>
  <c r="J18" i="22" s="1"/>
  <c r="L28" i="30"/>
  <c r="AA208" i="8"/>
  <c r="M28" i="30" s="1"/>
  <c r="I31" i="30"/>
  <c r="T235" i="8"/>
  <c r="J31" i="30" s="1"/>
  <c r="K34" i="34"/>
  <c r="E63" i="13"/>
  <c r="F63" i="13" s="1"/>
  <c r="AA56" i="7"/>
  <c r="M11" i="27" s="1"/>
  <c r="T83" i="7"/>
  <c r="J14" i="27" s="1"/>
  <c r="T115" i="7"/>
  <c r="J18" i="38" s="1"/>
  <c r="M118" i="7"/>
  <c r="G18" i="24" s="1"/>
  <c r="AA120" i="7"/>
  <c r="M18" i="43" s="1"/>
  <c r="T139" i="7"/>
  <c r="J9" i="44" s="1"/>
  <c r="M142" i="7"/>
  <c r="G21" i="38" s="1"/>
  <c r="T171" i="7"/>
  <c r="J24" i="29" s="1"/>
  <c r="M182" i="7"/>
  <c r="G25" i="27" s="1"/>
  <c r="T187" i="7"/>
  <c r="J26" i="38" s="1"/>
  <c r="M190" i="7"/>
  <c r="G26" i="24" s="1"/>
  <c r="AA224" i="7"/>
  <c r="M30" i="39" s="1"/>
  <c r="L14" i="34"/>
  <c r="AA78" i="8"/>
  <c r="M14" i="34" s="1"/>
  <c r="M8" i="7"/>
  <c r="G6" i="39" s="1"/>
  <c r="T13" i="7"/>
  <c r="J6" i="36" s="1"/>
  <c r="M16" i="7"/>
  <c r="G7" i="38" s="1"/>
  <c r="T21" i="7"/>
  <c r="J7" i="43" s="1"/>
  <c r="T29" i="7"/>
  <c r="J8" i="27" s="1"/>
  <c r="M32" i="7"/>
  <c r="G7" i="42" s="1"/>
  <c r="T45" i="7"/>
  <c r="J10" i="29" s="1"/>
  <c r="M56" i="7"/>
  <c r="G11" i="27" s="1"/>
  <c r="AA66" i="7"/>
  <c r="M12" i="43" s="1"/>
  <c r="T85" i="7"/>
  <c r="J7" i="44" s="1"/>
  <c r="AA90" i="7"/>
  <c r="M15" i="29" s="1"/>
  <c r="M112" i="7"/>
  <c r="G13" i="36" s="1"/>
  <c r="AA114" i="7"/>
  <c r="M18" i="26" s="1"/>
  <c r="T133" i="7"/>
  <c r="J20" i="38" s="1"/>
  <c r="M136" i="7"/>
  <c r="G20" i="24" s="1"/>
  <c r="AA138" i="7"/>
  <c r="M20" i="43" s="1"/>
  <c r="T141" i="7"/>
  <c r="J21" i="26" s="1"/>
  <c r="AA154" i="7"/>
  <c r="M22" i="24" s="1"/>
  <c r="T157" i="7"/>
  <c r="J10" i="44" s="1"/>
  <c r="M168" i="7"/>
  <c r="G24" i="26" s="1"/>
  <c r="T7" i="7"/>
  <c r="J6" i="38" s="1"/>
  <c r="M10" i="7"/>
  <c r="G6" i="24" s="1"/>
  <c r="AA12" i="7"/>
  <c r="M6" i="43" s="1"/>
  <c r="K6" i="36"/>
  <c r="E47" i="20"/>
  <c r="T15" i="7"/>
  <c r="J7" i="26" s="1"/>
  <c r="T23" i="7"/>
  <c r="J6" i="42" s="1"/>
  <c r="M26" i="7"/>
  <c r="G8" i="39" s="1"/>
  <c r="AA28" i="7"/>
  <c r="M8" i="24" s="1"/>
  <c r="T31" i="7"/>
  <c r="J7" i="36" s="1"/>
  <c r="M34" i="7"/>
  <c r="G9" i="38" s="1"/>
  <c r="AA36" i="7"/>
  <c r="M9" i="29" s="1"/>
  <c r="T39" i="7"/>
  <c r="J9" i="43" s="1"/>
  <c r="AA44" i="7"/>
  <c r="M10" i="39" s="1"/>
  <c r="M50" i="7"/>
  <c r="G7" i="37" s="1"/>
  <c r="AA52" i="7"/>
  <c r="M11" i="38" s="1"/>
  <c r="T55" i="7"/>
  <c r="J11" i="24" s="1"/>
  <c r="M58" i="7"/>
  <c r="G10" i="36" s="1"/>
  <c r="AA60" i="7"/>
  <c r="M12" i="26" s="1"/>
  <c r="T63" i="7"/>
  <c r="J12" i="29" s="1"/>
  <c r="M66" i="7"/>
  <c r="G12" i="43" s="1"/>
  <c r="AA68" i="7"/>
  <c r="M10" i="42" s="1"/>
  <c r="K13" i="26"/>
  <c r="E12" i="13"/>
  <c r="F12" i="13" s="1"/>
  <c r="T71" i="7"/>
  <c r="J13" i="39" s="1"/>
  <c r="M74" i="7"/>
  <c r="G13" i="27" s="1"/>
  <c r="AA76" i="7"/>
  <c r="M11" i="36" s="1"/>
  <c r="T79" i="7"/>
  <c r="J14" i="38" s="1"/>
  <c r="M82" i="7"/>
  <c r="G14" i="24" s="1"/>
  <c r="AA84" i="7"/>
  <c r="M14" i="43" s="1"/>
  <c r="T87" i="7"/>
  <c r="J15" i="26" s="1"/>
  <c r="M90" i="7"/>
  <c r="G15" i="29" s="1"/>
  <c r="AA92" i="7"/>
  <c r="M15" i="27" s="1"/>
  <c r="T95" i="7"/>
  <c r="J9" i="37" s="1"/>
  <c r="M98" i="7"/>
  <c r="G16" i="39" s="1"/>
  <c r="AA100" i="7"/>
  <c r="M16" i="24" s="1"/>
  <c r="T103" i="7"/>
  <c r="J12" i="36" s="1"/>
  <c r="M106" i="7"/>
  <c r="G17" i="38" s="1"/>
  <c r="AA108" i="7"/>
  <c r="M17" i="29" s="1"/>
  <c r="T111" i="7"/>
  <c r="J17" i="43" s="1"/>
  <c r="M114" i="7"/>
  <c r="G18" i="26" s="1"/>
  <c r="AA116" i="7"/>
  <c r="M18" i="39" s="1"/>
  <c r="T119" i="7"/>
  <c r="J18" i="27" s="1"/>
  <c r="M122" i="7"/>
  <c r="G12" i="37" s="1"/>
  <c r="AA124" i="7"/>
  <c r="M19" i="38" s="1"/>
  <c r="T127" i="7"/>
  <c r="J19" i="24" s="1"/>
  <c r="M130" i="7"/>
  <c r="G7" i="28" s="1"/>
  <c r="AA132" i="7"/>
  <c r="M20" i="26" s="1"/>
  <c r="T135" i="7"/>
  <c r="J20" i="29" s="1"/>
  <c r="M138" i="7"/>
  <c r="G20" i="43" s="1"/>
  <c r="AA140" i="7"/>
  <c r="M13" i="37" s="1"/>
  <c r="K21" i="26"/>
  <c r="E20" i="13"/>
  <c r="F20" i="13" s="1"/>
  <c r="T143" i="7"/>
  <c r="J21" i="39" s="1"/>
  <c r="M146" i="7"/>
  <c r="G21" i="27" s="1"/>
  <c r="AA148" i="7"/>
  <c r="M8" i="28" s="1"/>
  <c r="T151" i="7"/>
  <c r="J22" i="38" s="1"/>
  <c r="M154" i="7"/>
  <c r="G22" i="24" s="1"/>
  <c r="AA156" i="7"/>
  <c r="M22" i="43" s="1"/>
  <c r="T159" i="7"/>
  <c r="J23" i="26" s="1"/>
  <c r="M162" i="7"/>
  <c r="G23" i="29" s="1"/>
  <c r="AA164" i="7"/>
  <c r="M23" i="27" s="1"/>
  <c r="T167" i="7"/>
  <c r="J14" i="37" s="1"/>
  <c r="M170" i="7"/>
  <c r="G24" i="39" s="1"/>
  <c r="AA172" i="7"/>
  <c r="M24" i="24" s="1"/>
  <c r="T175" i="7"/>
  <c r="J9" i="28" s="1"/>
  <c r="M178" i="7"/>
  <c r="G25" i="38" s="1"/>
  <c r="AA180" i="7"/>
  <c r="M25" i="29" s="1"/>
  <c r="T183" i="7"/>
  <c r="J25" i="43" s="1"/>
  <c r="M186" i="7"/>
  <c r="G26" i="26" s="1"/>
  <c r="AA188" i="7"/>
  <c r="M26" i="39" s="1"/>
  <c r="T191" i="7"/>
  <c r="J26" i="27" s="1"/>
  <c r="M194" i="7"/>
  <c r="G16" i="42" s="1"/>
  <c r="AA196" i="7"/>
  <c r="M27" i="38" s="1"/>
  <c r="T199" i="7"/>
  <c r="J27" i="24" s="1"/>
  <c r="M202" i="7"/>
  <c r="G11" i="44" s="1"/>
  <c r="AA204" i="7"/>
  <c r="M28" i="26" s="1"/>
  <c r="T207" i="7"/>
  <c r="J28" i="29" s="1"/>
  <c r="M210" i="7"/>
  <c r="G28" i="43" s="1"/>
  <c r="AA212" i="7"/>
  <c r="M16" i="37" s="1"/>
  <c r="K29" i="26"/>
  <c r="E28" i="13"/>
  <c r="F28" i="13" s="1"/>
  <c r="T215" i="7"/>
  <c r="J29" i="39" s="1"/>
  <c r="M218" i="7"/>
  <c r="G29" i="27" s="1"/>
  <c r="AA220" i="7"/>
  <c r="M12" i="44" s="1"/>
  <c r="T223" i="7"/>
  <c r="J30" i="38" s="1"/>
  <c r="M226" i="7"/>
  <c r="G30" i="24" s="1"/>
  <c r="AA228" i="7"/>
  <c r="M30" i="43" s="1"/>
  <c r="T231" i="7"/>
  <c r="J31" i="26" s="1"/>
  <c r="M234" i="7"/>
  <c r="G31" i="29" s="1"/>
  <c r="AA236" i="7"/>
  <c r="M31" i="27" s="1"/>
  <c r="T239" i="7"/>
  <c r="J18" i="37" s="1"/>
  <c r="M242" i="7"/>
  <c r="G32" i="39" s="1"/>
  <c r="AA244" i="7"/>
  <c r="M32" i="24" s="1"/>
  <c r="T247" i="7"/>
  <c r="J13" i="28" s="1"/>
  <c r="M250" i="7"/>
  <c r="G33" i="38" s="1"/>
  <c r="AA252" i="7"/>
  <c r="M33" i="29" s="1"/>
  <c r="T255" i="7"/>
  <c r="J33" i="43" s="1"/>
  <c r="M258" i="7"/>
  <c r="G34" i="26" s="1"/>
  <c r="AA260" i="7"/>
  <c r="M34" i="39" s="1"/>
  <c r="T263" i="7"/>
  <c r="J34" i="27" s="1"/>
  <c r="M266" i="7"/>
  <c r="G20" i="42" s="1"/>
  <c r="AA268" i="7"/>
  <c r="M35" i="38" s="1"/>
  <c r="T271" i="7"/>
  <c r="J35" i="24" s="1"/>
  <c r="M274" i="7"/>
  <c r="G15" i="28" s="1"/>
  <c r="AA6" i="8"/>
  <c r="M6" i="34" s="1"/>
  <c r="K6" i="21"/>
  <c r="E12" i="20"/>
  <c r="T9" i="8"/>
  <c r="J6" i="25" s="1"/>
  <c r="M12" i="8"/>
  <c r="G6" i="31" s="1"/>
  <c r="AA14" i="8"/>
  <c r="M6" i="41" s="1"/>
  <c r="K7" i="34"/>
  <c r="E36" i="13"/>
  <c r="F36" i="13" s="1"/>
  <c r="T17" i="8"/>
  <c r="J7" i="33" s="1"/>
  <c r="M20" i="8"/>
  <c r="G7" i="40" s="1"/>
  <c r="AA22" i="8"/>
  <c r="M7" i="23" s="1"/>
  <c r="E72" i="20"/>
  <c r="K6" i="22"/>
  <c r="T25" i="8"/>
  <c r="J8" i="21" s="1"/>
  <c r="M28" i="8"/>
  <c r="G8" i="30" s="1"/>
  <c r="AA30" i="8"/>
  <c r="M8" i="31" s="1"/>
  <c r="T33" i="8"/>
  <c r="J9" i="34" s="1"/>
  <c r="I9" i="25"/>
  <c r="T36" i="8"/>
  <c r="J9" i="25" s="1"/>
  <c r="L9" i="40"/>
  <c r="AA38" i="8"/>
  <c r="M9" i="40" s="1"/>
  <c r="L8" i="41"/>
  <c r="AA41" i="8"/>
  <c r="M8" i="41" s="1"/>
  <c r="F10" i="33"/>
  <c r="M44" i="8"/>
  <c r="G10" i="33" s="1"/>
  <c r="F10" i="40"/>
  <c r="M47" i="8"/>
  <c r="G10" i="40" s="1"/>
  <c r="I6" i="32"/>
  <c r="T49" i="8"/>
  <c r="J6" i="32" s="1"/>
  <c r="I11" i="21"/>
  <c r="T52" i="8"/>
  <c r="J11" i="21" s="1"/>
  <c r="L11" i="25"/>
  <c r="AA54" i="8"/>
  <c r="M11" i="25" s="1"/>
  <c r="F12" i="34"/>
  <c r="M60" i="8"/>
  <c r="G12" i="34" s="1"/>
  <c r="I12" i="40"/>
  <c r="T65" i="8"/>
  <c r="J12" i="40" s="1"/>
  <c r="L13" i="21"/>
  <c r="AA70" i="8"/>
  <c r="M13" i="21" s="1"/>
  <c r="F10" i="23"/>
  <c r="M76" i="8"/>
  <c r="G10" i="23" s="1"/>
  <c r="I14" i="25"/>
  <c r="T81" i="8"/>
  <c r="J14" i="25" s="1"/>
  <c r="L11" i="41"/>
  <c r="AA86" i="8"/>
  <c r="M11" i="41" s="1"/>
  <c r="K15" i="34"/>
  <c r="E44" i="13"/>
  <c r="F44" i="13" s="1"/>
  <c r="F15" i="40"/>
  <c r="M92" i="8"/>
  <c r="G15" i="40" s="1"/>
  <c r="I16" i="21"/>
  <c r="T97" i="8"/>
  <c r="J16" i="21" s="1"/>
  <c r="L16" i="31"/>
  <c r="AA102" i="8"/>
  <c r="M16" i="31" s="1"/>
  <c r="F17" i="25"/>
  <c r="M108" i="8"/>
  <c r="G17" i="25" s="1"/>
  <c r="I13" i="41"/>
  <c r="T113" i="8"/>
  <c r="J13" i="41" s="1"/>
  <c r="L18" i="30"/>
  <c r="AA118" i="8"/>
  <c r="M18" i="30" s="1"/>
  <c r="F19" i="21"/>
  <c r="M124" i="8"/>
  <c r="G19" i="21" s="1"/>
  <c r="I19" i="31"/>
  <c r="T129" i="8"/>
  <c r="J19" i="31" s="1"/>
  <c r="L20" i="33"/>
  <c r="AA134" i="8"/>
  <c r="M20" i="33" s="1"/>
  <c r="F12" i="22"/>
  <c r="M140" i="8"/>
  <c r="G12" i="22" s="1"/>
  <c r="I21" i="30"/>
  <c r="T145" i="8"/>
  <c r="J21" i="30" s="1"/>
  <c r="L22" i="34"/>
  <c r="AA150" i="8"/>
  <c r="M22" i="34" s="1"/>
  <c r="F22" i="31"/>
  <c r="M156" i="8"/>
  <c r="G22" i="31" s="1"/>
  <c r="I23" i="33"/>
  <c r="T161" i="8"/>
  <c r="J23" i="33" s="1"/>
  <c r="L13" i="32"/>
  <c r="AA166" i="8"/>
  <c r="M13" i="32" s="1"/>
  <c r="K24" i="34"/>
  <c r="E53" i="13"/>
  <c r="F53" i="13" s="1"/>
  <c r="F24" i="30"/>
  <c r="M172" i="8"/>
  <c r="G24" i="30" s="1"/>
  <c r="I25" i="34"/>
  <c r="T177" i="8"/>
  <c r="J25" i="34" s="1"/>
  <c r="L25" i="40"/>
  <c r="AA182" i="8"/>
  <c r="M25" i="40" s="1"/>
  <c r="F26" i="33"/>
  <c r="M188" i="8"/>
  <c r="G26" i="33" s="1"/>
  <c r="I16" i="23"/>
  <c r="T193" i="8"/>
  <c r="J16" i="23" s="1"/>
  <c r="L27" i="25"/>
  <c r="AA198" i="8"/>
  <c r="M27" i="25" s="1"/>
  <c r="F28" i="34"/>
  <c r="M204" i="8"/>
  <c r="G28" i="34" s="1"/>
  <c r="I28" i="40"/>
  <c r="T209" i="8"/>
  <c r="J28" i="40" s="1"/>
  <c r="L29" i="21"/>
  <c r="AA214" i="8"/>
  <c r="M29" i="21" s="1"/>
  <c r="F15" i="32"/>
  <c r="M220" i="8"/>
  <c r="G15" i="32" s="1"/>
  <c r="I30" i="25"/>
  <c r="T225" i="8"/>
  <c r="J30" i="25" s="1"/>
  <c r="L17" i="41"/>
  <c r="AA230" i="8"/>
  <c r="M17" i="41" s="1"/>
  <c r="K31" i="34"/>
  <c r="E60" i="13"/>
  <c r="F60" i="13" s="1"/>
  <c r="F31" i="40"/>
  <c r="M236" i="8"/>
  <c r="G31" i="40" s="1"/>
  <c r="I32" i="21"/>
  <c r="T241" i="8"/>
  <c r="J32" i="21" s="1"/>
  <c r="L32" i="31"/>
  <c r="AA246" i="8"/>
  <c r="M32" i="31" s="1"/>
  <c r="F33" i="25"/>
  <c r="M252" i="8"/>
  <c r="G33" i="25" s="1"/>
  <c r="I19" i="41"/>
  <c r="T257" i="8"/>
  <c r="J19" i="41" s="1"/>
  <c r="L34" i="30"/>
  <c r="AA262" i="8"/>
  <c r="M34" i="30" s="1"/>
  <c r="F35" i="21"/>
  <c r="M268" i="8"/>
  <c r="G35" i="21" s="1"/>
  <c r="I35" i="31"/>
  <c r="T273" i="8"/>
  <c r="J35" i="31" s="1"/>
  <c r="L36" i="39"/>
  <c r="AA8" i="9"/>
  <c r="M36" i="39" s="1"/>
  <c r="K36" i="29"/>
  <c r="K36" i="24"/>
  <c r="E31" i="20"/>
  <c r="F21" i="42"/>
  <c r="M14" i="9"/>
  <c r="G21" i="42" s="1"/>
  <c r="I37" i="24"/>
  <c r="T19" i="9"/>
  <c r="J37" i="24" s="1"/>
  <c r="L38" i="26"/>
  <c r="AA24" i="9"/>
  <c r="M38" i="26" s="1"/>
  <c r="F38" i="43"/>
  <c r="M30" i="9"/>
  <c r="G38" i="43" s="1"/>
  <c r="I39" i="39"/>
  <c r="T35" i="9"/>
  <c r="J39" i="39" s="1"/>
  <c r="L17" i="28"/>
  <c r="AA40" i="9"/>
  <c r="M17" i="28" s="1"/>
  <c r="K40" i="26"/>
  <c r="E69" i="13"/>
  <c r="F69" i="13" s="1"/>
  <c r="F40" i="24"/>
  <c r="M46" i="9"/>
  <c r="G40" i="24" s="1"/>
  <c r="I41" i="26"/>
  <c r="T51" i="9"/>
  <c r="J41" i="26" s="1"/>
  <c r="L41" i="27"/>
  <c r="AA56" i="9"/>
  <c r="M41" i="27" s="1"/>
  <c r="F42" i="39"/>
  <c r="M62" i="9"/>
  <c r="G42" i="39" s="1"/>
  <c r="I21" i="36"/>
  <c r="T67" i="9"/>
  <c r="J21" i="36" s="1"/>
  <c r="L43" i="29"/>
  <c r="AA72" i="9"/>
  <c r="M43" i="29" s="1"/>
  <c r="F44" i="26"/>
  <c r="M78" i="9"/>
  <c r="G44" i="26" s="1"/>
  <c r="I44" i="27"/>
  <c r="T83" i="9"/>
  <c r="J44" i="27" s="1"/>
  <c r="F45" i="38"/>
  <c r="M88" i="9"/>
  <c r="G45" i="38" s="1"/>
  <c r="I45" i="24"/>
  <c r="T91" i="9"/>
  <c r="J45" i="24" s="1"/>
  <c r="L46" i="39"/>
  <c r="AA98" i="9"/>
  <c r="M46" i="39" s="1"/>
  <c r="F46" i="43"/>
  <c r="M102" i="9"/>
  <c r="G46" i="43" s="1"/>
  <c r="I47" i="24"/>
  <c r="T109" i="9"/>
  <c r="J47" i="24" s="1"/>
  <c r="L14" i="44"/>
  <c r="AA112" i="9"/>
  <c r="M14" i="44" s="1"/>
  <c r="F48" i="43"/>
  <c r="M120" i="9"/>
  <c r="G48" i="43" s="1"/>
  <c r="I49" i="26"/>
  <c r="T123" i="9"/>
  <c r="J49" i="26" s="1"/>
  <c r="L16" i="44"/>
  <c r="AA130" i="9"/>
  <c r="M16" i="44" s="1"/>
  <c r="F50" i="39"/>
  <c r="M134" i="9"/>
  <c r="G50" i="39" s="1"/>
  <c r="I51" i="26"/>
  <c r="T141" i="9"/>
  <c r="J51" i="26" s="1"/>
  <c r="L51" i="29"/>
  <c r="AA144" i="9"/>
  <c r="M51" i="29" s="1"/>
  <c r="F52" i="39"/>
  <c r="M152" i="9"/>
  <c r="G52" i="39" s="1"/>
  <c r="I52" i="27"/>
  <c r="T155" i="9"/>
  <c r="J52" i="27" s="1"/>
  <c r="L53" i="29"/>
  <c r="AA162" i="9"/>
  <c r="M53" i="29" s="1"/>
  <c r="F19" i="44"/>
  <c r="M166" i="9"/>
  <c r="G19" i="44" s="1"/>
  <c r="I54" i="27"/>
  <c r="T173" i="9"/>
  <c r="J54" i="27" s="1"/>
  <c r="L29" i="42"/>
  <c r="AA176" i="9"/>
  <c r="M29" i="42" s="1"/>
  <c r="F23" i="28"/>
  <c r="M184" i="9"/>
  <c r="G23" i="28" s="1"/>
  <c r="R200" i="9"/>
  <c r="H57" i="27" s="1"/>
  <c r="S200" i="9"/>
  <c r="F59" i="24"/>
  <c r="M217" i="9"/>
  <c r="G59" i="24" s="1"/>
  <c r="F42" i="40"/>
  <c r="M65" i="10"/>
  <c r="G42" i="40" s="1"/>
  <c r="L44" i="30"/>
  <c r="AA82" i="10"/>
  <c r="M44" i="30" s="1"/>
  <c r="I48" i="30"/>
  <c r="T118" i="10"/>
  <c r="J48" i="30" s="1"/>
  <c r="I25" i="41"/>
  <c r="T131" i="10"/>
  <c r="J25" i="41" s="1"/>
  <c r="F52" i="40"/>
  <c r="M155" i="10"/>
  <c r="G52" i="40" s="1"/>
  <c r="I23" i="23"/>
  <c r="T157" i="10"/>
  <c r="J23" i="23" s="1"/>
  <c r="F56" i="21"/>
  <c r="M187" i="10"/>
  <c r="G56" i="21" s="1"/>
  <c r="L31" i="22"/>
  <c r="AA194" i="10"/>
  <c r="M31" i="22" s="1"/>
  <c r="L20" i="35"/>
  <c r="AA229" i="10"/>
  <c r="M20" i="35" s="1"/>
  <c r="L62" i="33"/>
  <c r="AA242" i="10"/>
  <c r="M62" i="33" s="1"/>
  <c r="K6" i="42"/>
  <c r="E71" i="20"/>
  <c r="K15" i="26"/>
  <c r="E14" i="13"/>
  <c r="F14" i="13" s="1"/>
  <c r="L7" i="26"/>
  <c r="AA15" i="7"/>
  <c r="M7" i="26" s="1"/>
  <c r="L6" i="42"/>
  <c r="AA23" i="7"/>
  <c r="M6" i="42" s="1"/>
  <c r="F8" i="27"/>
  <c r="M29" i="7"/>
  <c r="G8" i="27" s="1"/>
  <c r="F10" i="29"/>
  <c r="M45" i="7"/>
  <c r="G10" i="29" s="1"/>
  <c r="F11" i="39"/>
  <c r="M53" i="7"/>
  <c r="G11" i="39" s="1"/>
  <c r="I21" i="27"/>
  <c r="T146" i="7"/>
  <c r="J21" i="27" s="1"/>
  <c r="I22" i="24"/>
  <c r="T154" i="7"/>
  <c r="J22" i="24" s="1"/>
  <c r="L23" i="26"/>
  <c r="AA159" i="7"/>
  <c r="M23" i="26" s="1"/>
  <c r="F25" i="24"/>
  <c r="M181" i="7"/>
  <c r="G25" i="24" s="1"/>
  <c r="L27" i="24"/>
  <c r="AA199" i="7"/>
  <c r="M27" i="24" s="1"/>
  <c r="I11" i="44"/>
  <c r="T202" i="7"/>
  <c r="J11" i="44" s="1"/>
  <c r="I28" i="43"/>
  <c r="T210" i="7"/>
  <c r="J28" i="43" s="1"/>
  <c r="F17" i="36"/>
  <c r="M229" i="7"/>
  <c r="G17" i="36" s="1"/>
  <c r="F31" i="43"/>
  <c r="M237" i="7"/>
  <c r="G31" i="43" s="1"/>
  <c r="L35" i="24"/>
  <c r="AA271" i="7"/>
  <c r="M35" i="24" s="1"/>
  <c r="K6" i="30"/>
  <c r="E30" i="20"/>
  <c r="L8" i="21"/>
  <c r="AA25" i="8"/>
  <c r="M8" i="21" s="1"/>
  <c r="L9" i="34"/>
  <c r="AA33" i="8"/>
  <c r="M9" i="34" s="1"/>
  <c r="F11" i="25"/>
  <c r="M54" i="8"/>
  <c r="G11" i="25" s="1"/>
  <c r="I13" i="31"/>
  <c r="T75" i="8"/>
  <c r="J13" i="31" s="1"/>
  <c r="L30" i="33"/>
  <c r="AA224" i="8"/>
  <c r="M30" i="33" s="1"/>
  <c r="M54" i="7"/>
  <c r="G11" i="29" s="1"/>
  <c r="M70" i="7"/>
  <c r="G13" i="38" s="1"/>
  <c r="M86" i="7"/>
  <c r="G11" i="42" s="1"/>
  <c r="AA96" i="7"/>
  <c r="M16" i="26" s="1"/>
  <c r="T131" i="7"/>
  <c r="J12" i="42" s="1"/>
  <c r="M134" i="7"/>
  <c r="G20" i="39" s="1"/>
  <c r="AA144" i="7"/>
  <c r="M21" i="29" s="1"/>
  <c r="M174" i="7"/>
  <c r="G24" i="43" s="1"/>
  <c r="AA176" i="7"/>
  <c r="M15" i="37" s="1"/>
  <c r="AA184" i="7"/>
  <c r="M10" i="28" s="1"/>
  <c r="AA192" i="7"/>
  <c r="M26" i="43" s="1"/>
  <c r="T195" i="7"/>
  <c r="J27" i="26" s="1"/>
  <c r="T203" i="7"/>
  <c r="J17" i="42" s="1"/>
  <c r="M206" i="7"/>
  <c r="G28" i="39" s="1"/>
  <c r="T219" i="7"/>
  <c r="J29" i="43" s="1"/>
  <c r="M222" i="7"/>
  <c r="G30" i="26" s="1"/>
  <c r="AA232" i="7"/>
  <c r="M31" i="38" s="1"/>
  <c r="T235" i="7"/>
  <c r="J31" i="24" s="1"/>
  <c r="F9" i="31"/>
  <c r="M39" i="8"/>
  <c r="G9" i="31" s="1"/>
  <c r="T37" i="7"/>
  <c r="J9" i="24" s="1"/>
  <c r="AA42" i="7"/>
  <c r="M10" i="26" s="1"/>
  <c r="T61" i="7"/>
  <c r="J12" i="38" s="1"/>
  <c r="M64" i="7"/>
  <c r="G12" i="24" s="1"/>
  <c r="T77" i="7"/>
  <c r="J8" i="37" s="1"/>
  <c r="M18" i="7"/>
  <c r="G7" i="29" s="1"/>
  <c r="AA20" i="7"/>
  <c r="M7" i="27" s="1"/>
  <c r="M42" i="7"/>
  <c r="G10" i="26" s="1"/>
  <c r="T47" i="7"/>
  <c r="J10" i="27" s="1"/>
  <c r="K6" i="26"/>
  <c r="E5" i="20"/>
  <c r="E5" i="13"/>
  <c r="I6" i="39"/>
  <c r="T8" i="7"/>
  <c r="J6" i="39" s="1"/>
  <c r="F6" i="27"/>
  <c r="M11" i="7"/>
  <c r="G6" i="27" s="1"/>
  <c r="L6" i="36"/>
  <c r="AA13" i="7"/>
  <c r="M6" i="36" s="1"/>
  <c r="K6" i="37"/>
  <c r="E65" i="20"/>
  <c r="I7" i="38"/>
  <c r="T16" i="7"/>
  <c r="J7" i="38" s="1"/>
  <c r="F7" i="24"/>
  <c r="M19" i="7"/>
  <c r="G7" i="24" s="1"/>
  <c r="L7" i="43"/>
  <c r="AA21" i="7"/>
  <c r="M7" i="43" s="1"/>
  <c r="K6" i="44"/>
  <c r="E53" i="20"/>
  <c r="I8" i="26"/>
  <c r="T24" i="7"/>
  <c r="J8" i="26" s="1"/>
  <c r="F8" i="29"/>
  <c r="M27" i="7"/>
  <c r="G8" i="29" s="1"/>
  <c r="L8" i="27"/>
  <c r="AA29" i="7"/>
  <c r="M8" i="27" s="1"/>
  <c r="I7" i="42"/>
  <c r="T32" i="7"/>
  <c r="J7" i="42" s="1"/>
  <c r="F9" i="39"/>
  <c r="M35" i="7"/>
  <c r="G9" i="39" s="1"/>
  <c r="L9" i="24"/>
  <c r="AA37" i="7"/>
  <c r="M9" i="24" s="1"/>
  <c r="I8" i="36"/>
  <c r="T40" i="7"/>
  <c r="J8" i="36" s="1"/>
  <c r="F10" i="38"/>
  <c r="M43" i="7"/>
  <c r="G10" i="38" s="1"/>
  <c r="L10" i="29"/>
  <c r="AA45" i="7"/>
  <c r="M10" i="29" s="1"/>
  <c r="I10" i="43"/>
  <c r="T48" i="7"/>
  <c r="J10" i="43" s="1"/>
  <c r="F11" i="26"/>
  <c r="M51" i="7"/>
  <c r="G11" i="26" s="1"/>
  <c r="L11" i="39"/>
  <c r="AA53" i="7"/>
  <c r="M11" i="39" s="1"/>
  <c r="I11" i="27"/>
  <c r="T56" i="7"/>
  <c r="J11" i="27" s="1"/>
  <c r="F9" i="42"/>
  <c r="M59" i="7"/>
  <c r="G9" i="42" s="1"/>
  <c r="L12" i="38"/>
  <c r="AA61" i="7"/>
  <c r="M12" i="38" s="1"/>
  <c r="I12" i="24"/>
  <c r="T64" i="7"/>
  <c r="J12" i="24" s="1"/>
  <c r="F6" i="28"/>
  <c r="M67" i="7"/>
  <c r="G6" i="28" s="1"/>
  <c r="L13" i="26"/>
  <c r="AA69" i="7"/>
  <c r="M13" i="26" s="1"/>
  <c r="I13" i="29"/>
  <c r="T72" i="7"/>
  <c r="J13" i="29" s="1"/>
  <c r="F13" i="43"/>
  <c r="M75" i="7"/>
  <c r="G13" i="43" s="1"/>
  <c r="L8" i="37"/>
  <c r="AA77" i="7"/>
  <c r="M8" i="37" s="1"/>
  <c r="K14" i="26"/>
  <c r="E13" i="13"/>
  <c r="F13" i="13" s="1"/>
  <c r="I14" i="39"/>
  <c r="T80" i="7"/>
  <c r="J14" i="39" s="1"/>
  <c r="F14" i="27"/>
  <c r="M83" i="7"/>
  <c r="G14" i="27" s="1"/>
  <c r="L7" i="44"/>
  <c r="AA85" i="7"/>
  <c r="M7" i="44" s="1"/>
  <c r="I15" i="38"/>
  <c r="T88" i="7"/>
  <c r="J15" i="38" s="1"/>
  <c r="F15" i="24"/>
  <c r="M91" i="7"/>
  <c r="G15" i="24" s="1"/>
  <c r="L15" i="43"/>
  <c r="AA93" i="7"/>
  <c r="M15" i="43" s="1"/>
  <c r="I16" i="26"/>
  <c r="T96" i="7"/>
  <c r="J16" i="26" s="1"/>
  <c r="F16" i="29"/>
  <c r="M99" i="7"/>
  <c r="G16" i="29" s="1"/>
  <c r="L16" i="27"/>
  <c r="AA101" i="7"/>
  <c r="M16" i="27" s="1"/>
  <c r="I10" i="37"/>
  <c r="T104" i="7"/>
  <c r="J10" i="37" s="1"/>
  <c r="F17" i="39"/>
  <c r="M107" i="7"/>
  <c r="G17" i="39" s="1"/>
  <c r="L17" i="24"/>
  <c r="AA109" i="7"/>
  <c r="M17" i="24" s="1"/>
  <c r="I13" i="36"/>
  <c r="T112" i="7"/>
  <c r="J13" i="36" s="1"/>
  <c r="F18" i="38"/>
  <c r="M115" i="7"/>
  <c r="G18" i="38" s="1"/>
  <c r="L18" i="29"/>
  <c r="AA117" i="7"/>
  <c r="M18" i="29" s="1"/>
  <c r="I18" i="43"/>
  <c r="T120" i="7"/>
  <c r="J18" i="43" s="1"/>
  <c r="F19" i="26"/>
  <c r="M123" i="7"/>
  <c r="G19" i="26" s="1"/>
  <c r="L19" i="39"/>
  <c r="AA125" i="7"/>
  <c r="M19" i="39" s="1"/>
  <c r="I19" i="27"/>
  <c r="T128" i="7"/>
  <c r="J19" i="27" s="1"/>
  <c r="F12" i="42"/>
  <c r="M131" i="7"/>
  <c r="G12" i="42" s="1"/>
  <c r="L20" i="38"/>
  <c r="AA133" i="7"/>
  <c r="M20" i="38" s="1"/>
  <c r="I20" i="24"/>
  <c r="T136" i="7"/>
  <c r="J20" i="24" s="1"/>
  <c r="F9" i="44"/>
  <c r="M139" i="7"/>
  <c r="G9" i="44" s="1"/>
  <c r="L21" i="26"/>
  <c r="AA141" i="7"/>
  <c r="M21" i="26" s="1"/>
  <c r="I21" i="29"/>
  <c r="T144" i="7"/>
  <c r="J21" i="29" s="1"/>
  <c r="F21" i="43"/>
  <c r="M147" i="7"/>
  <c r="G21" i="43" s="1"/>
  <c r="L13" i="42"/>
  <c r="AA149" i="7"/>
  <c r="M13" i="42" s="1"/>
  <c r="K22" i="26"/>
  <c r="E21" i="13"/>
  <c r="F21" i="13" s="1"/>
  <c r="I22" i="39"/>
  <c r="T152" i="7"/>
  <c r="J22" i="39" s="1"/>
  <c r="F22" i="27"/>
  <c r="M155" i="7"/>
  <c r="G22" i="27" s="1"/>
  <c r="L10" i="44"/>
  <c r="AA157" i="7"/>
  <c r="M10" i="44" s="1"/>
  <c r="I23" i="38"/>
  <c r="T160" i="7"/>
  <c r="J23" i="38" s="1"/>
  <c r="F23" i="24"/>
  <c r="M163" i="7"/>
  <c r="G23" i="24" s="1"/>
  <c r="L23" i="43"/>
  <c r="AA165" i="7"/>
  <c r="M23" i="43" s="1"/>
  <c r="I24" i="26"/>
  <c r="T168" i="7"/>
  <c r="J24" i="26" s="1"/>
  <c r="F24" i="29"/>
  <c r="M171" i="7"/>
  <c r="G24" i="29" s="1"/>
  <c r="L24" i="27"/>
  <c r="AA173" i="7"/>
  <c r="M24" i="27" s="1"/>
  <c r="I15" i="37"/>
  <c r="T176" i="7"/>
  <c r="J15" i="37" s="1"/>
  <c r="F25" i="39"/>
  <c r="M179" i="7"/>
  <c r="G25" i="39" s="1"/>
  <c r="L25" i="24"/>
  <c r="AA181" i="7"/>
  <c r="M25" i="24" s="1"/>
  <c r="I10" i="28"/>
  <c r="T184" i="7"/>
  <c r="J10" i="28" s="1"/>
  <c r="F26" i="38"/>
  <c r="M187" i="7"/>
  <c r="G26" i="38" s="1"/>
  <c r="L26" i="29"/>
  <c r="AA189" i="7"/>
  <c r="M26" i="29" s="1"/>
  <c r="I26" i="43"/>
  <c r="T192" i="7"/>
  <c r="J26" i="43" s="1"/>
  <c r="F27" i="26"/>
  <c r="M195" i="7"/>
  <c r="G27" i="26" s="1"/>
  <c r="L27" i="39"/>
  <c r="AA197" i="7"/>
  <c r="M27" i="39" s="1"/>
  <c r="I27" i="27"/>
  <c r="T200" i="7"/>
  <c r="J27" i="27" s="1"/>
  <c r="F17" i="42"/>
  <c r="M203" i="7"/>
  <c r="G17" i="42" s="1"/>
  <c r="L28" i="38"/>
  <c r="AA205" i="7"/>
  <c r="M28" i="38" s="1"/>
  <c r="I28" i="24"/>
  <c r="T208" i="7"/>
  <c r="J28" i="24" s="1"/>
  <c r="F16" i="36"/>
  <c r="M211" i="7"/>
  <c r="G16" i="36" s="1"/>
  <c r="L29" i="26"/>
  <c r="AA213" i="7"/>
  <c r="M29" i="26" s="1"/>
  <c r="I29" i="29"/>
  <c r="T216" i="7"/>
  <c r="J29" i="29" s="1"/>
  <c r="F29" i="43"/>
  <c r="M219" i="7"/>
  <c r="G29" i="43" s="1"/>
  <c r="L17" i="37"/>
  <c r="AA221" i="7"/>
  <c r="M17" i="37" s="1"/>
  <c r="K30" i="26"/>
  <c r="E29" i="13"/>
  <c r="F29" i="13" s="1"/>
  <c r="I30" i="39"/>
  <c r="T224" i="7"/>
  <c r="J30" i="39" s="1"/>
  <c r="F30" i="27"/>
  <c r="M227" i="7"/>
  <c r="G30" i="27" s="1"/>
  <c r="L17" i="36"/>
  <c r="AA229" i="7"/>
  <c r="M17" i="36" s="1"/>
  <c r="I31" i="38"/>
  <c r="T232" i="7"/>
  <c r="J31" i="38" s="1"/>
  <c r="F31" i="24"/>
  <c r="M235" i="7"/>
  <c r="G31" i="24" s="1"/>
  <c r="L31" i="43"/>
  <c r="AA237" i="7"/>
  <c r="M31" i="43" s="1"/>
  <c r="I32" i="26"/>
  <c r="T240" i="7"/>
  <c r="J32" i="26" s="1"/>
  <c r="F32" i="29"/>
  <c r="M243" i="7"/>
  <c r="G32" i="29" s="1"/>
  <c r="L32" i="27"/>
  <c r="AA245" i="7"/>
  <c r="M32" i="27" s="1"/>
  <c r="I19" i="42"/>
  <c r="T248" i="7"/>
  <c r="J19" i="42" s="1"/>
  <c r="F33" i="39"/>
  <c r="M251" i="7"/>
  <c r="G33" i="39" s="1"/>
  <c r="L33" i="24"/>
  <c r="AA253" i="7"/>
  <c r="M33" i="24" s="1"/>
  <c r="I18" i="36"/>
  <c r="T256" i="7"/>
  <c r="J18" i="36" s="1"/>
  <c r="F34" i="38"/>
  <c r="M259" i="7"/>
  <c r="G34" i="38" s="1"/>
  <c r="L34" i="29"/>
  <c r="AA261" i="7"/>
  <c r="M34" i="29" s="1"/>
  <c r="I34" i="43"/>
  <c r="T264" i="7"/>
  <c r="J34" i="43" s="1"/>
  <c r="F35" i="26"/>
  <c r="M267" i="7"/>
  <c r="G35" i="26" s="1"/>
  <c r="L35" i="39"/>
  <c r="AA269" i="7"/>
  <c r="M35" i="39" s="1"/>
  <c r="I35" i="27"/>
  <c r="T272" i="7"/>
  <c r="J35" i="27" s="1"/>
  <c r="F20" i="37"/>
  <c r="M275" i="7"/>
  <c r="G20" i="37" s="1"/>
  <c r="L6" i="21"/>
  <c r="AA7" i="8"/>
  <c r="M6" i="21" s="1"/>
  <c r="K6" i="33"/>
  <c r="E18" i="20"/>
  <c r="I6" i="30"/>
  <c r="T10" i="8"/>
  <c r="J6" i="30" s="1"/>
  <c r="F6" i="23"/>
  <c r="M13" i="8"/>
  <c r="G6" i="23" s="1"/>
  <c r="L7" i="34"/>
  <c r="AA15" i="8"/>
  <c r="M7" i="34" s="1"/>
  <c r="I7" i="25"/>
  <c r="T18" i="8"/>
  <c r="J7" i="25" s="1"/>
  <c r="F7" i="31"/>
  <c r="M21" i="8"/>
  <c r="G7" i="31" s="1"/>
  <c r="L6" i="22"/>
  <c r="AA23" i="8"/>
  <c r="M6" i="22" s="1"/>
  <c r="K8" i="34"/>
  <c r="E37" i="13"/>
  <c r="F37" i="13" s="1"/>
  <c r="I8" i="33"/>
  <c r="T26" i="8"/>
  <c r="J8" i="33" s="1"/>
  <c r="F8" i="40"/>
  <c r="M29" i="8"/>
  <c r="G8" i="40" s="1"/>
  <c r="L8" i="23"/>
  <c r="AA31" i="8"/>
  <c r="M8" i="23" s="1"/>
  <c r="I9" i="21"/>
  <c r="T34" i="8"/>
  <c r="J9" i="21" s="1"/>
  <c r="L9" i="25"/>
  <c r="AA36" i="8"/>
  <c r="M9" i="25" s="1"/>
  <c r="L9" i="31"/>
  <c r="AA39" i="8"/>
  <c r="M9" i="31" s="1"/>
  <c r="F10" i="34"/>
  <c r="M42" i="8"/>
  <c r="G10" i="34" s="1"/>
  <c r="F10" i="25"/>
  <c r="M45" i="8"/>
  <c r="G10" i="25" s="1"/>
  <c r="I10" i="40"/>
  <c r="T47" i="8"/>
  <c r="J10" i="40" s="1"/>
  <c r="I7" i="22"/>
  <c r="T50" i="8"/>
  <c r="J7" i="22" s="1"/>
  <c r="L11" i="21"/>
  <c r="AA52" i="8"/>
  <c r="M11" i="21" s="1"/>
  <c r="L11" i="30"/>
  <c r="AA55" i="8"/>
  <c r="M11" i="30" s="1"/>
  <c r="F7" i="32"/>
  <c r="M58" i="8"/>
  <c r="G7" i="32" s="1"/>
  <c r="I12" i="25"/>
  <c r="T63" i="8"/>
  <c r="J12" i="25" s="1"/>
  <c r="L8" i="22"/>
  <c r="AA68" i="8"/>
  <c r="M8" i="22" s="1"/>
  <c r="K13" i="34"/>
  <c r="E42" i="13"/>
  <c r="F42" i="13" s="1"/>
  <c r="F13" i="40"/>
  <c r="M74" i="8"/>
  <c r="G13" i="40" s="1"/>
  <c r="I14" i="21"/>
  <c r="T79" i="8"/>
  <c r="J14" i="21" s="1"/>
  <c r="L14" i="31"/>
  <c r="AA84" i="8"/>
  <c r="M14" i="31" s="1"/>
  <c r="F15" i="25"/>
  <c r="M90" i="8"/>
  <c r="G15" i="25" s="1"/>
  <c r="I9" i="22"/>
  <c r="T95" i="8"/>
  <c r="J9" i="22" s="1"/>
  <c r="L16" i="30"/>
  <c r="AA100" i="8"/>
  <c r="M16" i="30" s="1"/>
  <c r="F17" i="21"/>
  <c r="M106" i="8"/>
  <c r="G17" i="21" s="1"/>
  <c r="I17" i="31"/>
  <c r="T111" i="8"/>
  <c r="J17" i="31" s="1"/>
  <c r="L18" i="33"/>
  <c r="AA116" i="8"/>
  <c r="M18" i="33" s="1"/>
  <c r="F10" i="22"/>
  <c r="M122" i="8"/>
  <c r="G10" i="22" s="1"/>
  <c r="I19" i="30"/>
  <c r="T127" i="8"/>
  <c r="J19" i="30" s="1"/>
  <c r="L20" i="34"/>
  <c r="AA132" i="8"/>
  <c r="M20" i="34" s="1"/>
  <c r="F20" i="31"/>
  <c r="M138" i="8"/>
  <c r="G20" i="31" s="1"/>
  <c r="I21" i="33"/>
  <c r="T143" i="8"/>
  <c r="J21" i="33" s="1"/>
  <c r="L13" i="23"/>
  <c r="AA148" i="8"/>
  <c r="M13" i="23" s="1"/>
  <c r="K22" i="34"/>
  <c r="E51" i="13"/>
  <c r="F51" i="13" s="1"/>
  <c r="F22" i="30"/>
  <c r="M154" i="8"/>
  <c r="G22" i="30" s="1"/>
  <c r="I23" i="34"/>
  <c r="T159" i="8"/>
  <c r="J23" i="34" s="1"/>
  <c r="L23" i="40"/>
  <c r="AA164" i="8"/>
  <c r="M23" i="40" s="1"/>
  <c r="F24" i="33"/>
  <c r="M170" i="8"/>
  <c r="G24" i="33" s="1"/>
  <c r="I14" i="23"/>
  <c r="T175" i="8"/>
  <c r="J14" i="23" s="1"/>
  <c r="L25" i="25"/>
  <c r="AA180" i="8"/>
  <c r="M25" i="25" s="1"/>
  <c r="F26" i="34"/>
  <c r="M186" i="8"/>
  <c r="G26" i="34" s="1"/>
  <c r="I26" i="40"/>
  <c r="T191" i="8"/>
  <c r="J26" i="40" s="1"/>
  <c r="L27" i="21"/>
  <c r="AA196" i="8"/>
  <c r="M27" i="21" s="1"/>
  <c r="F14" i="32"/>
  <c r="M202" i="8"/>
  <c r="G14" i="32" s="1"/>
  <c r="I28" i="25"/>
  <c r="T207" i="8"/>
  <c r="J28" i="25" s="1"/>
  <c r="L15" i="41"/>
  <c r="AA212" i="8"/>
  <c r="M15" i="41" s="1"/>
  <c r="K29" i="34"/>
  <c r="E58" i="13"/>
  <c r="F58" i="13" s="1"/>
  <c r="F29" i="40"/>
  <c r="M218" i="8"/>
  <c r="G29" i="40" s="1"/>
  <c r="I30" i="21"/>
  <c r="T223" i="8"/>
  <c r="J30" i="21" s="1"/>
  <c r="L30" i="31"/>
  <c r="AA228" i="8"/>
  <c r="M30" i="31" s="1"/>
  <c r="F31" i="25"/>
  <c r="M234" i="8"/>
  <c r="G31" i="25" s="1"/>
  <c r="I19" i="22"/>
  <c r="T239" i="8"/>
  <c r="J19" i="22" s="1"/>
  <c r="L32" i="30"/>
  <c r="AA244" i="8"/>
  <c r="M32" i="30" s="1"/>
  <c r="F33" i="21"/>
  <c r="M250" i="8"/>
  <c r="G33" i="21" s="1"/>
  <c r="I33" i="31"/>
  <c r="T255" i="8"/>
  <c r="J33" i="31" s="1"/>
  <c r="L34" i="33"/>
  <c r="AA260" i="8"/>
  <c r="M34" i="33" s="1"/>
  <c r="F20" i="22"/>
  <c r="M266" i="8"/>
  <c r="G20" i="22" s="1"/>
  <c r="I35" i="30"/>
  <c r="T271" i="8"/>
  <c r="J35" i="30" s="1"/>
  <c r="L36" i="26"/>
  <c r="AA6" i="9"/>
  <c r="M36" i="26" s="1"/>
  <c r="K36" i="38"/>
  <c r="E13" i="20"/>
  <c r="K36" i="39"/>
  <c r="F36" i="43"/>
  <c r="M12" i="9"/>
  <c r="G36" i="43" s="1"/>
  <c r="I37" i="39"/>
  <c r="T17" i="9"/>
  <c r="J37" i="39" s="1"/>
  <c r="L20" i="36"/>
  <c r="AA22" i="9"/>
  <c r="M20" i="36" s="1"/>
  <c r="K38" i="26"/>
  <c r="E67" i="13"/>
  <c r="F67" i="13" s="1"/>
  <c r="F38" i="24"/>
  <c r="M28" i="9"/>
  <c r="G38" i="24" s="1"/>
  <c r="I39" i="26"/>
  <c r="T33" i="9"/>
  <c r="J39" i="26" s="1"/>
  <c r="L39" i="27"/>
  <c r="AA38" i="9"/>
  <c r="M39" i="27" s="1"/>
  <c r="F40" i="39"/>
  <c r="M44" i="9"/>
  <c r="G40" i="39" s="1"/>
  <c r="I18" i="28"/>
  <c r="T49" i="9"/>
  <c r="J18" i="28" s="1"/>
  <c r="L41" i="29"/>
  <c r="AA54" i="9"/>
  <c r="M41" i="29" s="1"/>
  <c r="F42" i="26"/>
  <c r="M60" i="9"/>
  <c r="G42" i="26" s="1"/>
  <c r="I42" i="27"/>
  <c r="T65" i="9"/>
  <c r="J42" i="27" s="1"/>
  <c r="L43" i="38"/>
  <c r="AA70" i="9"/>
  <c r="M43" i="38" s="1"/>
  <c r="F20" i="28"/>
  <c r="M76" i="9"/>
  <c r="G20" i="28" s="1"/>
  <c r="I44" i="29"/>
  <c r="T81" i="9"/>
  <c r="J44" i="29" s="1"/>
  <c r="R88" i="9"/>
  <c r="H45" i="38" s="1"/>
  <c r="S88" i="9"/>
  <c r="K99" i="9"/>
  <c r="E46" i="29" s="1"/>
  <c r="L99" i="9"/>
  <c r="Y109" i="9"/>
  <c r="K47" i="24" s="1"/>
  <c r="Z109" i="9"/>
  <c r="R120" i="9"/>
  <c r="H48" i="43" s="1"/>
  <c r="S120" i="9"/>
  <c r="K131" i="9"/>
  <c r="E28" i="37" s="1"/>
  <c r="L131" i="9"/>
  <c r="Y141" i="9"/>
  <c r="Z141" i="9"/>
  <c r="R152" i="9"/>
  <c r="H52" i="39" s="1"/>
  <c r="S152" i="9"/>
  <c r="K163" i="9"/>
  <c r="E53" i="24" s="1"/>
  <c r="L163" i="9"/>
  <c r="Y173" i="9"/>
  <c r="K54" i="27" s="1"/>
  <c r="Z173" i="9"/>
  <c r="R184" i="9"/>
  <c r="H23" i="28" s="1"/>
  <c r="S184" i="9"/>
  <c r="Y205" i="9"/>
  <c r="K58" i="38" s="1"/>
  <c r="Z205" i="9"/>
  <c r="F40" i="30"/>
  <c r="M46" i="10"/>
  <c r="G40" i="30" s="1"/>
  <c r="L21" i="41"/>
  <c r="AA50" i="10"/>
  <c r="M21" i="41" s="1"/>
  <c r="F46" i="21"/>
  <c r="M97" i="10"/>
  <c r="G46" i="21" s="1"/>
  <c r="F47" i="40"/>
  <c r="M110" i="10"/>
  <c r="G47" i="40" s="1"/>
  <c r="L50" i="21"/>
  <c r="AA133" i="10"/>
  <c r="M50" i="21" s="1"/>
  <c r="F50" i="30"/>
  <c r="M136" i="10"/>
  <c r="G50" i="30" s="1"/>
  <c r="I56" i="31"/>
  <c r="T192" i="10"/>
  <c r="J56" i="31" s="1"/>
  <c r="F57" i="40"/>
  <c r="M200" i="10"/>
  <c r="G57" i="40" s="1"/>
  <c r="F61" i="30"/>
  <c r="M235" i="10"/>
  <c r="G61" i="30" s="1"/>
  <c r="F33" i="22"/>
  <c r="M248" i="10"/>
  <c r="G33" i="22" s="1"/>
  <c r="K6" i="25"/>
  <c r="E24" i="20"/>
  <c r="K9" i="34"/>
  <c r="E38" i="13"/>
  <c r="F38" i="13" s="1"/>
  <c r="L9" i="21"/>
  <c r="AA34" i="8"/>
  <c r="M9" i="21" s="1"/>
  <c r="L9" i="30"/>
  <c r="AA37" i="8"/>
  <c r="M9" i="30" s="1"/>
  <c r="F9" i="23"/>
  <c r="M40" i="8"/>
  <c r="G9" i="23" s="1"/>
  <c r="F10" i="21"/>
  <c r="M43" i="8"/>
  <c r="G10" i="21" s="1"/>
  <c r="I10" i="25"/>
  <c r="T45" i="8"/>
  <c r="J10" i="25" s="1"/>
  <c r="I10" i="31"/>
  <c r="T48" i="8"/>
  <c r="J10" i="31" s="1"/>
  <c r="L7" i="22"/>
  <c r="AA50" i="8"/>
  <c r="M7" i="22" s="1"/>
  <c r="K11" i="34"/>
  <c r="E40" i="13"/>
  <c r="F40" i="13" s="1"/>
  <c r="L11" i="33"/>
  <c r="AA53" i="8"/>
  <c r="M11" i="33" s="1"/>
  <c r="F11" i="40"/>
  <c r="M56" i="8"/>
  <c r="G11" i="40" s="1"/>
  <c r="I12" i="21"/>
  <c r="T61" i="8"/>
  <c r="J12" i="21" s="1"/>
  <c r="L12" i="31"/>
  <c r="AA66" i="8"/>
  <c r="M12" i="31" s="1"/>
  <c r="F13" i="25"/>
  <c r="M72" i="8"/>
  <c r="G13" i="25" s="1"/>
  <c r="I10" i="41"/>
  <c r="T77" i="8"/>
  <c r="J10" i="41" s="1"/>
  <c r="L14" i="30"/>
  <c r="AA82" i="8"/>
  <c r="M14" i="30" s="1"/>
  <c r="F15" i="21"/>
  <c r="M88" i="8"/>
  <c r="G15" i="21" s="1"/>
  <c r="I15" i="31"/>
  <c r="T93" i="8"/>
  <c r="J15" i="31" s="1"/>
  <c r="L16" i="33"/>
  <c r="AA98" i="8"/>
  <c r="M16" i="33" s="1"/>
  <c r="F12" i="41"/>
  <c r="M104" i="8"/>
  <c r="G12" i="41" s="1"/>
  <c r="I17" i="30"/>
  <c r="T109" i="8"/>
  <c r="J17" i="30" s="1"/>
  <c r="L18" i="34"/>
  <c r="AA114" i="8"/>
  <c r="M18" i="34" s="1"/>
  <c r="F18" i="31"/>
  <c r="M120" i="8"/>
  <c r="G18" i="31" s="1"/>
  <c r="I19" i="33"/>
  <c r="T125" i="8"/>
  <c r="J19" i="33" s="1"/>
  <c r="L11" i="32"/>
  <c r="AA130" i="8"/>
  <c r="M11" i="32" s="1"/>
  <c r="K20" i="34"/>
  <c r="E49" i="13"/>
  <c r="F49" i="13" s="1"/>
  <c r="F20" i="30"/>
  <c r="M136" i="8"/>
  <c r="G20" i="30" s="1"/>
  <c r="I21" i="34"/>
  <c r="T141" i="8"/>
  <c r="J21" i="34" s="1"/>
  <c r="L21" i="40"/>
  <c r="AA146" i="8"/>
  <c r="M21" i="40" s="1"/>
  <c r="F22" i="33"/>
  <c r="M152" i="8"/>
  <c r="G22" i="33" s="1"/>
  <c r="I12" i="32"/>
  <c r="T157" i="8"/>
  <c r="J12" i="32" s="1"/>
  <c r="L23" i="25"/>
  <c r="AA162" i="8"/>
  <c r="M23" i="25" s="1"/>
  <c r="F24" i="34"/>
  <c r="M168" i="8"/>
  <c r="G24" i="34" s="1"/>
  <c r="I24" i="40"/>
  <c r="T173" i="8"/>
  <c r="J24" i="40" s="1"/>
  <c r="L25" i="21"/>
  <c r="AA178" i="8"/>
  <c r="M25" i="21" s="1"/>
  <c r="F15" i="23"/>
  <c r="M184" i="8"/>
  <c r="G15" i="23" s="1"/>
  <c r="I26" i="25"/>
  <c r="T189" i="8"/>
  <c r="J26" i="25" s="1"/>
  <c r="L17" i="22"/>
  <c r="AA194" i="8"/>
  <c r="M17" i="22" s="1"/>
  <c r="K27" i="34"/>
  <c r="E56" i="13"/>
  <c r="F56" i="13" s="1"/>
  <c r="F27" i="40"/>
  <c r="M200" i="8"/>
  <c r="G27" i="40" s="1"/>
  <c r="I28" i="21"/>
  <c r="T205" i="8"/>
  <c r="J28" i="21" s="1"/>
  <c r="L28" i="31"/>
  <c r="AA210" i="8"/>
  <c r="M28" i="31" s="1"/>
  <c r="F29" i="25"/>
  <c r="M216" i="8"/>
  <c r="G29" i="25" s="1"/>
  <c r="I16" i="41"/>
  <c r="T221" i="8"/>
  <c r="J16" i="41" s="1"/>
  <c r="L30" i="30"/>
  <c r="AA226" i="8"/>
  <c r="M30" i="30" s="1"/>
  <c r="F31" i="21"/>
  <c r="M232" i="8"/>
  <c r="G31" i="21" s="1"/>
  <c r="I31" i="31"/>
  <c r="T237" i="8"/>
  <c r="J31" i="31" s="1"/>
  <c r="L32" i="33"/>
  <c r="AA242" i="8"/>
  <c r="M32" i="33" s="1"/>
  <c r="F18" i="41"/>
  <c r="M248" i="8"/>
  <c r="G18" i="41" s="1"/>
  <c r="I33" i="30"/>
  <c r="T253" i="8"/>
  <c r="J33" i="30" s="1"/>
  <c r="L34" i="34"/>
  <c r="AA258" i="8"/>
  <c r="M34" i="34" s="1"/>
  <c r="F34" i="31"/>
  <c r="M264" i="8"/>
  <c r="G34" i="31" s="1"/>
  <c r="I35" i="33"/>
  <c r="T269" i="8"/>
  <c r="J35" i="33" s="1"/>
  <c r="L17" i="32"/>
  <c r="AA274" i="8"/>
  <c r="M17" i="32" s="1"/>
  <c r="K36" i="26"/>
  <c r="E7" i="20"/>
  <c r="E65" i="13"/>
  <c r="F36" i="24"/>
  <c r="M10" i="9"/>
  <c r="G36" i="24" s="1"/>
  <c r="I37" i="26"/>
  <c r="T15" i="9"/>
  <c r="J37" i="26" s="1"/>
  <c r="L37" i="27"/>
  <c r="AA20" i="9"/>
  <c r="M37" i="27" s="1"/>
  <c r="F38" i="39"/>
  <c r="M26" i="9"/>
  <c r="G38" i="39" s="1"/>
  <c r="I16" i="28"/>
  <c r="T31" i="9"/>
  <c r="J16" i="28" s="1"/>
  <c r="L39" i="29"/>
  <c r="AA36" i="9"/>
  <c r="M39" i="29" s="1"/>
  <c r="F40" i="26"/>
  <c r="M42" i="9"/>
  <c r="G40" i="26" s="1"/>
  <c r="I40" i="27"/>
  <c r="T47" i="9"/>
  <c r="J40" i="27" s="1"/>
  <c r="L41" i="38"/>
  <c r="AA52" i="9"/>
  <c r="M41" i="38" s="1"/>
  <c r="F19" i="28"/>
  <c r="M58" i="9"/>
  <c r="G19" i="28" s="1"/>
  <c r="I42" i="29"/>
  <c r="T63" i="9"/>
  <c r="J42" i="29" s="1"/>
  <c r="L24" i="42"/>
  <c r="AA68" i="9"/>
  <c r="M24" i="42" s="1"/>
  <c r="K43" i="26"/>
  <c r="E72" i="13"/>
  <c r="F72" i="13" s="1"/>
  <c r="F43" i="27"/>
  <c r="M74" i="9"/>
  <c r="G43" i="27" s="1"/>
  <c r="I44" i="38"/>
  <c r="T79" i="9"/>
  <c r="J44" i="38" s="1"/>
  <c r="L44" i="43"/>
  <c r="AA84" i="9"/>
  <c r="M44" i="43" s="1"/>
  <c r="L25" i="42"/>
  <c r="AA86" i="9"/>
  <c r="M25" i="42" s="1"/>
  <c r="I13" i="44"/>
  <c r="T94" i="9"/>
  <c r="J13" i="44" s="1"/>
  <c r="K96" i="9"/>
  <c r="E46" i="26" s="1"/>
  <c r="L96" i="9"/>
  <c r="I46" i="38"/>
  <c r="T97" i="9"/>
  <c r="J46" i="38" s="1"/>
  <c r="F47" i="26"/>
  <c r="M105" i="9"/>
  <c r="G47" i="26" s="1"/>
  <c r="Y106" i="9"/>
  <c r="K47" i="38" s="1"/>
  <c r="Z106" i="9"/>
  <c r="F47" i="29"/>
  <c r="M108" i="9"/>
  <c r="G47" i="29" s="1"/>
  <c r="L48" i="38"/>
  <c r="AA115" i="9"/>
  <c r="M48" i="38" s="1"/>
  <c r="R117" i="9"/>
  <c r="H48" i="29" s="1"/>
  <c r="S117" i="9"/>
  <c r="L48" i="24"/>
  <c r="AA118" i="9"/>
  <c r="M48" i="24" s="1"/>
  <c r="I49" i="29"/>
  <c r="T126" i="9"/>
  <c r="J49" i="29" s="1"/>
  <c r="K128" i="9"/>
  <c r="E49" i="27" s="1"/>
  <c r="L128" i="9"/>
  <c r="I49" i="43"/>
  <c r="T129" i="9"/>
  <c r="J49" i="43" s="1"/>
  <c r="F50" i="27"/>
  <c r="M137" i="9"/>
  <c r="G50" i="27" s="1"/>
  <c r="Y138" i="9"/>
  <c r="K50" i="43" s="1"/>
  <c r="Z138" i="9"/>
  <c r="F29" i="37"/>
  <c r="M140" i="9"/>
  <c r="G29" i="37" s="1"/>
  <c r="L51" i="43"/>
  <c r="AA147" i="9"/>
  <c r="M51" i="43" s="1"/>
  <c r="R149" i="9"/>
  <c r="H27" i="42" s="1"/>
  <c r="S149" i="9"/>
  <c r="L52" i="26"/>
  <c r="AA150" i="9"/>
  <c r="M52" i="26" s="1"/>
  <c r="I30" i="37"/>
  <c r="T158" i="9"/>
  <c r="J30" i="37" s="1"/>
  <c r="K160" i="9"/>
  <c r="E53" i="38" s="1"/>
  <c r="L160" i="9"/>
  <c r="I53" i="39"/>
  <c r="T161" i="9"/>
  <c r="J53" i="39" s="1"/>
  <c r="F54" i="38"/>
  <c r="M169" i="9"/>
  <c r="G54" i="38" s="1"/>
  <c r="Y170" i="9"/>
  <c r="K54" i="39" s="1"/>
  <c r="Z170" i="9"/>
  <c r="F54" i="24"/>
  <c r="M172" i="9"/>
  <c r="G54" i="24" s="1"/>
  <c r="L55" i="39"/>
  <c r="AA179" i="9"/>
  <c r="M55" i="39" s="1"/>
  <c r="R181" i="9"/>
  <c r="H55" i="24" s="1"/>
  <c r="S181" i="9"/>
  <c r="L55" i="27"/>
  <c r="AA182" i="9"/>
  <c r="M55" i="27" s="1"/>
  <c r="F56" i="39"/>
  <c r="M188" i="9"/>
  <c r="G56" i="39" s="1"/>
  <c r="K211" i="9"/>
  <c r="E24" i="36" s="1"/>
  <c r="L211" i="9"/>
  <c r="I40" i="31"/>
  <c r="T48" i="10"/>
  <c r="J40" i="31" s="1"/>
  <c r="L45" i="21"/>
  <c r="AA88" i="10"/>
  <c r="M45" i="21" s="1"/>
  <c r="I17" i="35"/>
  <c r="T112" i="10"/>
  <c r="J17" i="35" s="1"/>
  <c r="L48" i="34"/>
  <c r="AA114" i="10"/>
  <c r="M48" i="34" s="1"/>
  <c r="I52" i="34"/>
  <c r="T150" i="10"/>
  <c r="J52" i="34" s="1"/>
  <c r="F30" i="22"/>
  <c r="M158" i="10"/>
  <c r="G30" i="22" s="1"/>
  <c r="I54" i="40"/>
  <c r="T173" i="10"/>
  <c r="J54" i="40" s="1"/>
  <c r="L57" i="33"/>
  <c r="AA197" i="10"/>
  <c r="M57" i="33" s="1"/>
  <c r="I58" i="21"/>
  <c r="T205" i="10"/>
  <c r="J58" i="21" s="1"/>
  <c r="I62" i="34"/>
  <c r="T240" i="10"/>
  <c r="J62" i="34" s="1"/>
  <c r="I63" i="30"/>
  <c r="T253" i="10"/>
  <c r="J63" i="30" s="1"/>
  <c r="K36" i="34"/>
  <c r="E95" i="13"/>
  <c r="L24" i="22"/>
  <c r="AA41" i="10"/>
  <c r="M24" i="22" s="1"/>
  <c r="AA42" i="10"/>
  <c r="M40" i="34" s="1"/>
  <c r="L40" i="25"/>
  <c r="AA45" i="10"/>
  <c r="M40" i="25" s="1"/>
  <c r="I40" i="30"/>
  <c r="T46" i="10"/>
  <c r="J40" i="30" s="1"/>
  <c r="M50" i="10"/>
  <c r="G21" i="41" s="1"/>
  <c r="F41" i="33"/>
  <c r="M53" i="10"/>
  <c r="G41" i="33" s="1"/>
  <c r="L41" i="30"/>
  <c r="AA55" i="10"/>
  <c r="M41" i="30" s="1"/>
  <c r="Z56" i="10"/>
  <c r="I22" i="41"/>
  <c r="T59" i="10"/>
  <c r="J22" i="41" s="1"/>
  <c r="F42" i="25"/>
  <c r="M63" i="10"/>
  <c r="G42" i="25" s="1"/>
  <c r="M64" i="10"/>
  <c r="G42" i="30" s="1"/>
  <c r="F14" i="35"/>
  <c r="M67" i="10"/>
  <c r="G14" i="35" s="1"/>
  <c r="L14" i="35"/>
  <c r="AA67" i="10"/>
  <c r="M14" i="35" s="1"/>
  <c r="K43" i="34"/>
  <c r="T71" i="10"/>
  <c r="J43" i="33" s="1"/>
  <c r="I43" i="40"/>
  <c r="T74" i="10"/>
  <c r="J43" i="40" s="1"/>
  <c r="F23" i="41"/>
  <c r="M77" i="10"/>
  <c r="G23" i="41" s="1"/>
  <c r="L78" i="10"/>
  <c r="L44" i="33"/>
  <c r="AA80" i="10"/>
  <c r="M44" i="33" s="1"/>
  <c r="I44" i="31"/>
  <c r="T84" i="10"/>
  <c r="J44" i="31" s="1"/>
  <c r="I45" i="21"/>
  <c r="T88" i="10"/>
  <c r="J45" i="21" s="1"/>
  <c r="F45" i="33"/>
  <c r="M89" i="10"/>
  <c r="G45" i="33" s="1"/>
  <c r="L24" i="41"/>
  <c r="AA95" i="10"/>
  <c r="M24" i="41" s="1"/>
  <c r="I46" i="33"/>
  <c r="T98" i="10"/>
  <c r="J46" i="33" s="1"/>
  <c r="F46" i="31"/>
  <c r="M102" i="10"/>
  <c r="G46" i="31" s="1"/>
  <c r="L47" i="34"/>
  <c r="AA105" i="10"/>
  <c r="M47" i="34" s="1"/>
  <c r="L47" i="30"/>
  <c r="AA109" i="10"/>
  <c r="M47" i="30" s="1"/>
  <c r="I47" i="40"/>
  <c r="T110" i="10"/>
  <c r="J47" i="40" s="1"/>
  <c r="F48" i="25"/>
  <c r="M117" i="10"/>
  <c r="G48" i="25" s="1"/>
  <c r="L48" i="40"/>
  <c r="AA119" i="10"/>
  <c r="M48" i="40" s="1"/>
  <c r="I49" i="34"/>
  <c r="T123" i="10"/>
  <c r="J49" i="34" s="1"/>
  <c r="F49" i="30"/>
  <c r="M127" i="10"/>
  <c r="G49" i="30" s="1"/>
  <c r="F25" i="41"/>
  <c r="M131" i="10"/>
  <c r="G25" i="41" s="1"/>
  <c r="L25" i="41"/>
  <c r="AA131" i="10"/>
  <c r="M25" i="41" s="1"/>
  <c r="I50" i="31"/>
  <c r="T138" i="10"/>
  <c r="J50" i="31" s="1"/>
  <c r="F51" i="34"/>
  <c r="M141" i="10"/>
  <c r="G51" i="34" s="1"/>
  <c r="L51" i="25"/>
  <c r="AA144" i="10"/>
  <c r="M51" i="25" s="1"/>
  <c r="I20" i="32"/>
  <c r="T148" i="10"/>
  <c r="J20" i="32" s="1"/>
  <c r="I52" i="33"/>
  <c r="T152" i="10"/>
  <c r="J52" i="33" s="1"/>
  <c r="F52" i="25"/>
  <c r="M153" i="10"/>
  <c r="G52" i="25" s="1"/>
  <c r="L53" i="34"/>
  <c r="AA159" i="10"/>
  <c r="M53" i="34" s="1"/>
  <c r="I53" i="25"/>
  <c r="T162" i="10"/>
  <c r="J53" i="25" s="1"/>
  <c r="I54" i="33"/>
  <c r="T170" i="10"/>
  <c r="J54" i="33" s="1"/>
  <c r="F25" i="23"/>
  <c r="M175" i="10"/>
  <c r="G25" i="23" s="1"/>
  <c r="S177" i="10"/>
  <c r="R177" i="10"/>
  <c r="H55" i="34" s="1"/>
  <c r="S180" i="10"/>
  <c r="R180" i="10"/>
  <c r="H55" i="25" s="1"/>
  <c r="Z182" i="10"/>
  <c r="Y182" i="10"/>
  <c r="K55" i="40" s="1"/>
  <c r="Z185" i="10"/>
  <c r="Y185" i="10"/>
  <c r="K30" i="41" s="1"/>
  <c r="L188" i="10"/>
  <c r="K188" i="10"/>
  <c r="E56" i="33" s="1"/>
  <c r="L191" i="10"/>
  <c r="K191" i="10"/>
  <c r="E56" i="40" s="1"/>
  <c r="S193" i="10"/>
  <c r="R193" i="10"/>
  <c r="H21" i="32" s="1"/>
  <c r="S196" i="10"/>
  <c r="R196" i="10"/>
  <c r="H57" i="21" s="1"/>
  <c r="Z198" i="10"/>
  <c r="Y198" i="10"/>
  <c r="K57" i="25" s="1"/>
  <c r="Z201" i="10"/>
  <c r="Y201" i="10"/>
  <c r="K57" i="31" s="1"/>
  <c r="L204" i="10"/>
  <c r="K204" i="10"/>
  <c r="E58" i="34" s="1"/>
  <c r="L207" i="10"/>
  <c r="K207" i="10"/>
  <c r="E58" i="25" s="1"/>
  <c r="S209" i="10"/>
  <c r="R209" i="10"/>
  <c r="H58" i="40" s="1"/>
  <c r="S212" i="10"/>
  <c r="R212" i="10"/>
  <c r="H32" i="41" s="1"/>
  <c r="K59" i="34"/>
  <c r="E118" i="13"/>
  <c r="F118" i="13" s="1"/>
  <c r="Z214" i="10"/>
  <c r="Y214" i="10"/>
  <c r="K59" i="21" s="1"/>
  <c r="Z217" i="10"/>
  <c r="Y217" i="10"/>
  <c r="K59" i="30" s="1"/>
  <c r="L220" i="10"/>
  <c r="K220" i="10"/>
  <c r="E28" i="23" s="1"/>
  <c r="L223" i="10"/>
  <c r="K223" i="10"/>
  <c r="E60" i="21" s="1"/>
  <c r="S225" i="10"/>
  <c r="R225" i="10"/>
  <c r="H60" i="25" s="1"/>
  <c r="S228" i="10"/>
  <c r="R228" i="10"/>
  <c r="H60" i="31" s="1"/>
  <c r="Z230" i="10"/>
  <c r="Y230" i="10"/>
  <c r="K33" i="41" s="1"/>
  <c r="Z233" i="10"/>
  <c r="Y233" i="10"/>
  <c r="K61" i="33" s="1"/>
  <c r="L236" i="10"/>
  <c r="K236" i="10"/>
  <c r="E61" i="40" s="1"/>
  <c r="L239" i="10"/>
  <c r="K239" i="10"/>
  <c r="E34" i="41" s="1"/>
  <c r="S241" i="10"/>
  <c r="R241" i="10"/>
  <c r="H62" i="21" s="1"/>
  <c r="S244" i="10"/>
  <c r="R244" i="10"/>
  <c r="H62" i="30" s="1"/>
  <c r="Z246" i="10"/>
  <c r="Y246" i="10"/>
  <c r="K62" i="31" s="1"/>
  <c r="Z249" i="10"/>
  <c r="Y249" i="10"/>
  <c r="L252" i="10"/>
  <c r="K252" i="10"/>
  <c r="E63" i="25" s="1"/>
  <c r="L255" i="10"/>
  <c r="K255" i="10"/>
  <c r="E63" i="31" s="1"/>
  <c r="S257" i="10"/>
  <c r="R257" i="10"/>
  <c r="H34" i="22" s="1"/>
  <c r="S260" i="10"/>
  <c r="R260" i="10"/>
  <c r="H64" i="33" s="1"/>
  <c r="Y262" i="10"/>
  <c r="K64" i="30" s="1"/>
  <c r="Z262" i="10"/>
  <c r="I65" i="34"/>
  <c r="T267" i="10"/>
  <c r="J65" i="34" s="1"/>
  <c r="L271" i="10"/>
  <c r="K271" i="10"/>
  <c r="E65" i="30" s="1"/>
  <c r="K274" i="10"/>
  <c r="E31" i="23" s="1"/>
  <c r="L274" i="10"/>
  <c r="L66" i="29"/>
  <c r="AA9" i="11"/>
  <c r="M66" i="29" s="1"/>
  <c r="I21" i="44"/>
  <c r="T13" i="11"/>
  <c r="J21" i="44" s="1"/>
  <c r="L67" i="27"/>
  <c r="AA20" i="11"/>
  <c r="M67" i="27" s="1"/>
  <c r="L25" i="11"/>
  <c r="K25" i="11"/>
  <c r="E68" i="38" s="1"/>
  <c r="S34" i="11"/>
  <c r="R34" i="11"/>
  <c r="H69" i="38" s="1"/>
  <c r="S36" i="11"/>
  <c r="R36" i="11"/>
  <c r="H69" i="29" s="1"/>
  <c r="Z45" i="11"/>
  <c r="Y45" i="11"/>
  <c r="K70" i="29" s="1"/>
  <c r="Z73" i="11"/>
  <c r="Y73" i="11"/>
  <c r="K73" i="24" s="1"/>
  <c r="L74" i="43"/>
  <c r="AA84" i="11"/>
  <c r="M74" i="43" s="1"/>
  <c r="S94" i="11"/>
  <c r="R94" i="11"/>
  <c r="H32" i="36" s="1"/>
  <c r="L97" i="11"/>
  <c r="K97" i="11"/>
  <c r="E76" i="38" s="1"/>
  <c r="S116" i="11"/>
  <c r="R116" i="11"/>
  <c r="H78" i="39" s="1"/>
  <c r="I79" i="24"/>
  <c r="T127" i="11"/>
  <c r="J79" i="24" s="1"/>
  <c r="L137" i="11"/>
  <c r="K137" i="11"/>
  <c r="E80" i="27" s="1"/>
  <c r="Z139" i="11"/>
  <c r="Y139" i="11"/>
  <c r="K33" i="28" s="1"/>
  <c r="L159" i="11"/>
  <c r="K159" i="11"/>
  <c r="E83" i="26" s="1"/>
  <c r="Z201" i="11"/>
  <c r="Y201" i="11"/>
  <c r="K87" i="43" s="1"/>
  <c r="F66" i="21"/>
  <c r="M7" i="12"/>
  <c r="G66" i="21" s="1"/>
  <c r="L69" i="25"/>
  <c r="AA36" i="12"/>
  <c r="M69" i="25" s="1"/>
  <c r="F35" i="23"/>
  <c r="M112" i="12"/>
  <c r="G35" i="23" s="1"/>
  <c r="K50" i="26"/>
  <c r="K55" i="26"/>
  <c r="E84" i="13"/>
  <c r="F84" i="13" s="1"/>
  <c r="L87" i="9"/>
  <c r="AA87" i="9"/>
  <c r="M45" i="26" s="1"/>
  <c r="R89" i="9"/>
  <c r="H45" i="39" s="1"/>
  <c r="S92" i="9"/>
  <c r="M93" i="9"/>
  <c r="G45" i="43" s="1"/>
  <c r="Y94" i="9"/>
  <c r="Z97" i="9"/>
  <c r="T98" i="9"/>
  <c r="J46" i="39" s="1"/>
  <c r="K100" i="9"/>
  <c r="E46" i="24" s="1"/>
  <c r="L103" i="9"/>
  <c r="AA103" i="9"/>
  <c r="M21" i="28" s="1"/>
  <c r="R105" i="9"/>
  <c r="H47" i="26" s="1"/>
  <c r="S108" i="9"/>
  <c r="M109" i="9"/>
  <c r="G47" i="24" s="1"/>
  <c r="Y110" i="9"/>
  <c r="K47" i="27" s="1"/>
  <c r="Z113" i="9"/>
  <c r="T114" i="9"/>
  <c r="J48" i="26" s="1"/>
  <c r="K116" i="9"/>
  <c r="E48" i="39" s="1"/>
  <c r="L119" i="9"/>
  <c r="AA119" i="9"/>
  <c r="M48" i="27" s="1"/>
  <c r="R121" i="9"/>
  <c r="H15" i="44" s="1"/>
  <c r="K49" i="26"/>
  <c r="S124" i="9"/>
  <c r="M125" i="9"/>
  <c r="G49" i="39" s="1"/>
  <c r="Y126" i="9"/>
  <c r="K49" i="29" s="1"/>
  <c r="Z129" i="9"/>
  <c r="T130" i="9"/>
  <c r="J16" i="44" s="1"/>
  <c r="K132" i="9"/>
  <c r="E50" i="26" s="1"/>
  <c r="L135" i="9"/>
  <c r="AA135" i="9"/>
  <c r="M50" i="29" s="1"/>
  <c r="R137" i="9"/>
  <c r="H50" i="27" s="1"/>
  <c r="S140" i="9"/>
  <c r="M141" i="9"/>
  <c r="G51" i="26" s="1"/>
  <c r="Y142" i="9"/>
  <c r="K51" i="38" s="1"/>
  <c r="Z145" i="9"/>
  <c r="T146" i="9"/>
  <c r="J51" i="27" s="1"/>
  <c r="K148" i="9"/>
  <c r="E18" i="44" s="1"/>
  <c r="L151" i="9"/>
  <c r="AA151" i="9"/>
  <c r="M52" i="38" s="1"/>
  <c r="R153" i="9"/>
  <c r="H52" i="29" s="1"/>
  <c r="S156" i="9"/>
  <c r="M157" i="9"/>
  <c r="G22" i="28" s="1"/>
  <c r="Y158" i="9"/>
  <c r="K30" i="37" s="1"/>
  <c r="Z161" i="9"/>
  <c r="T162" i="9"/>
  <c r="J53" i="29" s="1"/>
  <c r="K164" i="9"/>
  <c r="E53" i="27" s="1"/>
  <c r="L167" i="9"/>
  <c r="AA167" i="9"/>
  <c r="M28" i="42" s="1"/>
  <c r="R169" i="9"/>
  <c r="H54" i="38" s="1"/>
  <c r="S172" i="9"/>
  <c r="M173" i="9"/>
  <c r="G54" i="27" s="1"/>
  <c r="Y174" i="9"/>
  <c r="K54" i="43" s="1"/>
  <c r="Z177" i="9"/>
  <c r="T178" i="9"/>
  <c r="J55" i="38" s="1"/>
  <c r="K180" i="9"/>
  <c r="E55" i="29" s="1"/>
  <c r="L183" i="9"/>
  <c r="AA183" i="9"/>
  <c r="M55" i="43" s="1"/>
  <c r="R185" i="9"/>
  <c r="H31" i="37" s="1"/>
  <c r="AA186" i="9"/>
  <c r="M56" i="26" s="1"/>
  <c r="S188" i="9"/>
  <c r="M189" i="9"/>
  <c r="G56" i="29" s="1"/>
  <c r="M192" i="9"/>
  <c r="G56" i="43" s="1"/>
  <c r="Z193" i="9"/>
  <c r="T194" i="9"/>
  <c r="J32" i="37" s="1"/>
  <c r="T197" i="9"/>
  <c r="J57" i="39" s="1"/>
  <c r="L199" i="9"/>
  <c r="AA199" i="9"/>
  <c r="M57" i="24" s="1"/>
  <c r="AA202" i="9"/>
  <c r="M24" i="28" s="1"/>
  <c r="S204" i="9"/>
  <c r="M205" i="9"/>
  <c r="G58" i="38" s="1"/>
  <c r="M208" i="9"/>
  <c r="G58" i="24" s="1"/>
  <c r="Z209" i="9"/>
  <c r="T210" i="9"/>
  <c r="J58" i="43" s="1"/>
  <c r="T213" i="9"/>
  <c r="J59" i="26" s="1"/>
  <c r="L215" i="9"/>
  <c r="AA215" i="9"/>
  <c r="M59" i="39" s="1"/>
  <c r="AA218" i="9"/>
  <c r="M59" i="27" s="1"/>
  <c r="S220" i="9"/>
  <c r="M221" i="9"/>
  <c r="G34" i="37" s="1"/>
  <c r="K60" i="26"/>
  <c r="E89" i="13"/>
  <c r="F89" i="13" s="1"/>
  <c r="M224" i="9"/>
  <c r="G60" i="39" s="1"/>
  <c r="Z225" i="9"/>
  <c r="T226" i="9"/>
  <c r="J60" i="24" s="1"/>
  <c r="T229" i="9"/>
  <c r="J25" i="28" s="1"/>
  <c r="L231" i="9"/>
  <c r="AA231" i="9"/>
  <c r="M61" i="26" s="1"/>
  <c r="AA234" i="9"/>
  <c r="M61" i="29" s="1"/>
  <c r="S236" i="9"/>
  <c r="M237" i="9"/>
  <c r="G61" i="43" s="1"/>
  <c r="M240" i="9"/>
  <c r="G62" i="26" s="1"/>
  <c r="Z241" i="9"/>
  <c r="T242" i="9"/>
  <c r="J62" i="39" s="1"/>
  <c r="T245" i="9"/>
  <c r="J62" i="27" s="1"/>
  <c r="L247" i="9"/>
  <c r="AA247" i="9"/>
  <c r="M27" i="28" s="1"/>
  <c r="AA250" i="9"/>
  <c r="M63" i="38" s="1"/>
  <c r="S252" i="9"/>
  <c r="M253" i="9"/>
  <c r="G63" i="24" s="1"/>
  <c r="M256" i="9"/>
  <c r="G28" i="28" s="1"/>
  <c r="Z257" i="9"/>
  <c r="T258" i="9"/>
  <c r="J64" i="26" s="1"/>
  <c r="T261" i="9"/>
  <c r="J64" i="29" s="1"/>
  <c r="L263" i="9"/>
  <c r="AA263" i="9"/>
  <c r="M64" i="27" s="1"/>
  <c r="AA266" i="9"/>
  <c r="M37" i="37" s="1"/>
  <c r="K65" i="26"/>
  <c r="E94" i="13"/>
  <c r="F94" i="13" s="1"/>
  <c r="S268" i="9"/>
  <c r="M269" i="9"/>
  <c r="G65" i="39" s="1"/>
  <c r="M272" i="9"/>
  <c r="G65" i="27" s="1"/>
  <c r="Z273" i="9"/>
  <c r="T274" i="9"/>
  <c r="J27" i="36" s="1"/>
  <c r="T7" i="10"/>
  <c r="J36" i="21" s="1"/>
  <c r="L9" i="10"/>
  <c r="AA9" i="10"/>
  <c r="M36" i="25" s="1"/>
  <c r="AA12" i="10"/>
  <c r="M36" i="31" s="1"/>
  <c r="K11" i="35"/>
  <c r="E56" i="20"/>
  <c r="S14" i="10"/>
  <c r="M15" i="10"/>
  <c r="G37" i="34" s="1"/>
  <c r="M18" i="10"/>
  <c r="G37" i="25" s="1"/>
  <c r="Z19" i="10"/>
  <c r="T20" i="10"/>
  <c r="J37" i="40" s="1"/>
  <c r="T23" i="10"/>
  <c r="J22" i="22" s="1"/>
  <c r="L25" i="10"/>
  <c r="AA25" i="10"/>
  <c r="M38" i="21" s="1"/>
  <c r="AA28" i="10"/>
  <c r="M38" i="30" s="1"/>
  <c r="S30" i="10"/>
  <c r="M31" i="10"/>
  <c r="G13" i="35" s="1"/>
  <c r="M34" i="10"/>
  <c r="G39" i="21" s="1"/>
  <c r="Z35" i="10"/>
  <c r="T36" i="10"/>
  <c r="J39" i="25" s="1"/>
  <c r="T39" i="10"/>
  <c r="J39" i="31" s="1"/>
  <c r="L41" i="10"/>
  <c r="Y44" i="10"/>
  <c r="K40" i="33" s="1"/>
  <c r="Y45" i="10"/>
  <c r="K40" i="25" s="1"/>
  <c r="T47" i="10"/>
  <c r="J40" i="40" s="1"/>
  <c r="S49" i="10"/>
  <c r="R51" i="10"/>
  <c r="H41" i="34" s="1"/>
  <c r="K53" i="10"/>
  <c r="E41" i="33" s="1"/>
  <c r="Y58" i="10"/>
  <c r="K21" i="23" s="1"/>
  <c r="I42" i="34"/>
  <c r="T60" i="10"/>
  <c r="J42" i="34" s="1"/>
  <c r="K66" i="10"/>
  <c r="E42" i="31" s="1"/>
  <c r="K67" i="10"/>
  <c r="E14" i="35" s="1"/>
  <c r="AA68" i="10"/>
  <c r="M25" i="22" s="1"/>
  <c r="Z70" i="10"/>
  <c r="Y72" i="10"/>
  <c r="K43" i="25" s="1"/>
  <c r="R74" i="10"/>
  <c r="H43" i="40" s="1"/>
  <c r="K80" i="10"/>
  <c r="E44" i="33" s="1"/>
  <c r="L44" i="25"/>
  <c r="AA81" i="10"/>
  <c r="M44" i="25" s="1"/>
  <c r="R87" i="10"/>
  <c r="H45" i="34" s="1"/>
  <c r="R88" i="10"/>
  <c r="H45" i="21" s="1"/>
  <c r="M90" i="10"/>
  <c r="G45" i="25" s="1"/>
  <c r="L92" i="10"/>
  <c r="K94" i="10"/>
  <c r="E15" i="35" s="1"/>
  <c r="Y95" i="10"/>
  <c r="K24" i="41" s="1"/>
  <c r="K46" i="34"/>
  <c r="T99" i="10"/>
  <c r="J46" i="25" s="1"/>
  <c r="R101" i="10"/>
  <c r="H46" i="40" s="1"/>
  <c r="F16" i="35"/>
  <c r="M103" i="10"/>
  <c r="G16" i="35" s="1"/>
  <c r="Y108" i="10"/>
  <c r="K47" i="25" s="1"/>
  <c r="Y109" i="10"/>
  <c r="K47" i="30" s="1"/>
  <c r="T111" i="10"/>
  <c r="J47" i="31" s="1"/>
  <c r="S113" i="10"/>
  <c r="R115" i="10"/>
  <c r="H48" i="21" s="1"/>
  <c r="K117" i="10"/>
  <c r="E48" i="25" s="1"/>
  <c r="AA120" i="10"/>
  <c r="M48" i="31" s="1"/>
  <c r="Y122" i="10"/>
  <c r="K29" i="22" s="1"/>
  <c r="I49" i="21"/>
  <c r="T124" i="10"/>
  <c r="J49" i="21" s="1"/>
  <c r="K130" i="10"/>
  <c r="E18" i="35" s="1"/>
  <c r="K131" i="10"/>
  <c r="E25" i="41" s="1"/>
  <c r="AA132" i="10"/>
  <c r="M50" i="34" s="1"/>
  <c r="Z134" i="10"/>
  <c r="Y136" i="10"/>
  <c r="K50" i="30" s="1"/>
  <c r="R138" i="10"/>
  <c r="H50" i="31" s="1"/>
  <c r="M142" i="10"/>
  <c r="G51" i="21" s="1"/>
  <c r="K144" i="10"/>
  <c r="E51" i="25" s="1"/>
  <c r="L51" i="30"/>
  <c r="AA145" i="10"/>
  <c r="M51" i="30" s="1"/>
  <c r="R151" i="10"/>
  <c r="H52" i="21" s="1"/>
  <c r="R152" i="10"/>
  <c r="H52" i="33" s="1"/>
  <c r="M154" i="10"/>
  <c r="G52" i="30" s="1"/>
  <c r="L156" i="10"/>
  <c r="K158" i="10"/>
  <c r="E30" i="22" s="1"/>
  <c r="Y159" i="10"/>
  <c r="T163" i="10"/>
  <c r="J53" i="30" s="1"/>
  <c r="I24" i="23"/>
  <c r="T166" i="10"/>
  <c r="J24" i="23" s="1"/>
  <c r="R167" i="10"/>
  <c r="H28" i="41" s="1"/>
  <c r="R170" i="10"/>
  <c r="H54" i="33" s="1"/>
  <c r="I54" i="25"/>
  <c r="T171" i="10"/>
  <c r="J54" i="25" s="1"/>
  <c r="S175" i="10"/>
  <c r="R175" i="10"/>
  <c r="H25" i="23" s="1"/>
  <c r="Y178" i="10"/>
  <c r="K55" i="21" s="1"/>
  <c r="Z180" i="10"/>
  <c r="Y180" i="10"/>
  <c r="K55" i="25" s="1"/>
  <c r="K184" i="10"/>
  <c r="E26" i="23" s="1"/>
  <c r="L186" i="10"/>
  <c r="K186" i="10"/>
  <c r="E56" i="34" s="1"/>
  <c r="R189" i="10"/>
  <c r="H56" i="25" s="1"/>
  <c r="S191" i="10"/>
  <c r="R191" i="10"/>
  <c r="H56" i="40" s="1"/>
  <c r="Y194" i="10"/>
  <c r="K31" i="22" s="1"/>
  <c r="Z196" i="10"/>
  <c r="Y196" i="10"/>
  <c r="K57" i="21" s="1"/>
  <c r="K200" i="10"/>
  <c r="E57" i="40" s="1"/>
  <c r="L202" i="10"/>
  <c r="K202" i="10"/>
  <c r="E22" i="32" s="1"/>
  <c r="R205" i="10"/>
  <c r="H58" i="21" s="1"/>
  <c r="S207" i="10"/>
  <c r="R207" i="10"/>
  <c r="H58" i="25" s="1"/>
  <c r="Y210" i="10"/>
  <c r="K58" i="31" s="1"/>
  <c r="Z212" i="10"/>
  <c r="Y212" i="10"/>
  <c r="K32" i="41" s="1"/>
  <c r="K216" i="10"/>
  <c r="E59" i="25" s="1"/>
  <c r="L218" i="10"/>
  <c r="K218" i="10"/>
  <c r="E59" i="40" s="1"/>
  <c r="R221" i="10"/>
  <c r="H32" i="22" s="1"/>
  <c r="S223" i="10"/>
  <c r="R223" i="10"/>
  <c r="H60" i="21" s="1"/>
  <c r="Y226" i="10"/>
  <c r="K60" i="30" s="1"/>
  <c r="Z228" i="10"/>
  <c r="Y228" i="10"/>
  <c r="K60" i="31" s="1"/>
  <c r="K232" i="10"/>
  <c r="E61" i="21" s="1"/>
  <c r="L234" i="10"/>
  <c r="K234" i="10"/>
  <c r="E61" i="25" s="1"/>
  <c r="R237" i="10"/>
  <c r="H61" i="31" s="1"/>
  <c r="S239" i="10"/>
  <c r="R239" i="10"/>
  <c r="H34" i="41" s="1"/>
  <c r="Y242" i="10"/>
  <c r="K62" i="33" s="1"/>
  <c r="Z244" i="10"/>
  <c r="Y244" i="10"/>
  <c r="K62" i="30" s="1"/>
  <c r="K248" i="10"/>
  <c r="E33" i="22" s="1"/>
  <c r="L250" i="10"/>
  <c r="K250" i="10"/>
  <c r="E63" i="21" s="1"/>
  <c r="R253" i="10"/>
  <c r="H63" i="30" s="1"/>
  <c r="S255" i="10"/>
  <c r="R255" i="10"/>
  <c r="H63" i="31" s="1"/>
  <c r="Y258" i="10"/>
  <c r="Z260" i="10"/>
  <c r="Y260" i="10"/>
  <c r="K64" i="33" s="1"/>
  <c r="L263" i="10"/>
  <c r="K263" i="10"/>
  <c r="E64" i="40" s="1"/>
  <c r="S264" i="10"/>
  <c r="R264" i="10"/>
  <c r="H64" i="31" s="1"/>
  <c r="S272" i="10"/>
  <c r="R272" i="10"/>
  <c r="H65" i="40" s="1"/>
  <c r="S274" i="10"/>
  <c r="R274" i="10"/>
  <c r="H31" i="23" s="1"/>
  <c r="K66" i="26"/>
  <c r="K66" i="39"/>
  <c r="Y9" i="11"/>
  <c r="Z13" i="11"/>
  <c r="Y13" i="11"/>
  <c r="T15" i="11"/>
  <c r="J67" i="26" s="1"/>
  <c r="T16" i="11"/>
  <c r="J67" i="38" s="1"/>
  <c r="M22" i="11"/>
  <c r="G28" i="36" s="1"/>
  <c r="K32" i="11"/>
  <c r="E34" i="42" s="1"/>
  <c r="L32" i="11"/>
  <c r="I69" i="26"/>
  <c r="T33" i="11"/>
  <c r="J69" i="26" s="1"/>
  <c r="Z38" i="11"/>
  <c r="L69" i="43"/>
  <c r="AA39" i="11"/>
  <c r="M69" i="43" s="1"/>
  <c r="Z40" i="11"/>
  <c r="K46" i="11"/>
  <c r="E70" i="24" s="1"/>
  <c r="L46" i="11"/>
  <c r="L36" i="42"/>
  <c r="AA50" i="11"/>
  <c r="M36" i="42" s="1"/>
  <c r="S54" i="11"/>
  <c r="R54" i="11"/>
  <c r="H71" i="29" s="1"/>
  <c r="R57" i="11"/>
  <c r="H71" i="43" s="1"/>
  <c r="S57" i="11"/>
  <c r="F72" i="29"/>
  <c r="M63" i="11"/>
  <c r="G72" i="29" s="1"/>
  <c r="Z67" i="11"/>
  <c r="Y67" i="11"/>
  <c r="K23" i="44" s="1"/>
  <c r="S70" i="11"/>
  <c r="R70" i="11"/>
  <c r="H73" i="38" s="1"/>
  <c r="T71" i="11"/>
  <c r="J73" i="39" s="1"/>
  <c r="Z89" i="11"/>
  <c r="Y89" i="11"/>
  <c r="K75" i="39" s="1"/>
  <c r="L76" i="24"/>
  <c r="AA100" i="11"/>
  <c r="M76" i="24" s="1"/>
  <c r="S110" i="11"/>
  <c r="R110" i="11"/>
  <c r="H77" i="27" s="1"/>
  <c r="L113" i="11"/>
  <c r="K113" i="11"/>
  <c r="E42" i="37" s="1"/>
  <c r="M114" i="11"/>
  <c r="G78" i="26" s="1"/>
  <c r="S132" i="11"/>
  <c r="R132" i="11"/>
  <c r="H80" i="26" s="1"/>
  <c r="Z155" i="11"/>
  <c r="Y155" i="11"/>
  <c r="K82" i="27" s="1"/>
  <c r="AA156" i="11"/>
  <c r="M82" i="43" s="1"/>
  <c r="L175" i="11"/>
  <c r="K175" i="11"/>
  <c r="E27" i="44" s="1"/>
  <c r="Z217" i="11"/>
  <c r="Y217" i="11"/>
  <c r="K89" i="24" s="1"/>
  <c r="L93" i="43"/>
  <c r="AA255" i="11"/>
  <c r="M93" i="43" s="1"/>
  <c r="F94" i="43"/>
  <c r="M264" i="11"/>
  <c r="G94" i="43" s="1"/>
  <c r="I68" i="30"/>
  <c r="T28" i="12"/>
  <c r="J68" i="30" s="1"/>
  <c r="K54" i="26"/>
  <c r="K59" i="26"/>
  <c r="E88" i="13"/>
  <c r="F88" i="13" s="1"/>
  <c r="K36" i="21"/>
  <c r="K36" i="30"/>
  <c r="AA44" i="10"/>
  <c r="M40" i="33" s="1"/>
  <c r="L40" i="40"/>
  <c r="AA47" i="10"/>
  <c r="M40" i="40" s="1"/>
  <c r="I21" i="41"/>
  <c r="T50" i="10"/>
  <c r="J21" i="41" s="1"/>
  <c r="F41" i="25"/>
  <c r="M54" i="10"/>
  <c r="G41" i="25" s="1"/>
  <c r="L41" i="31"/>
  <c r="AA57" i="10"/>
  <c r="M41" i="31" s="1"/>
  <c r="AA58" i="10"/>
  <c r="M21" i="23" s="1"/>
  <c r="L42" i="21"/>
  <c r="AA61" i="10"/>
  <c r="M42" i="21" s="1"/>
  <c r="I42" i="33"/>
  <c r="T62" i="10"/>
  <c r="J42" i="33" s="1"/>
  <c r="M66" i="10"/>
  <c r="G42" i="31" s="1"/>
  <c r="F43" i="34"/>
  <c r="M69" i="10"/>
  <c r="G43" i="34" s="1"/>
  <c r="L43" i="33"/>
  <c r="AA71" i="10"/>
  <c r="M43" i="33" s="1"/>
  <c r="I43" i="31"/>
  <c r="T75" i="10"/>
  <c r="J43" i="31" s="1"/>
  <c r="F44" i="21"/>
  <c r="M79" i="10"/>
  <c r="G44" i="21" s="1"/>
  <c r="M80" i="10"/>
  <c r="G44" i="33" s="1"/>
  <c r="F44" i="40"/>
  <c r="M83" i="10"/>
  <c r="G44" i="40" s="1"/>
  <c r="L44" i="40"/>
  <c r="AA83" i="10"/>
  <c r="M44" i="40" s="1"/>
  <c r="T87" i="10"/>
  <c r="J45" i="34" s="1"/>
  <c r="I45" i="25"/>
  <c r="T90" i="10"/>
  <c r="J45" i="25" s="1"/>
  <c r="F45" i="31"/>
  <c r="M93" i="10"/>
  <c r="G45" i="31" s="1"/>
  <c r="L46" i="34"/>
  <c r="AA96" i="10"/>
  <c r="M46" i="34" s="1"/>
  <c r="I46" i="30"/>
  <c r="T100" i="10"/>
  <c r="J46" i="30" s="1"/>
  <c r="T101" i="10"/>
  <c r="J46" i="40" s="1"/>
  <c r="I27" i="22"/>
  <c r="T104" i="10"/>
  <c r="J27" i="22" s="1"/>
  <c r="F47" i="34"/>
  <c r="M105" i="10"/>
  <c r="G47" i="34" s="1"/>
  <c r="AA108" i="10"/>
  <c r="M47" i="25" s="1"/>
  <c r="L47" i="31"/>
  <c r="AA111" i="10"/>
  <c r="M47" i="31" s="1"/>
  <c r="I48" i="34"/>
  <c r="T114" i="10"/>
  <c r="J48" i="34" s="1"/>
  <c r="F48" i="30"/>
  <c r="M118" i="10"/>
  <c r="G48" i="30" s="1"/>
  <c r="L19" i="32"/>
  <c r="AA121" i="10"/>
  <c r="M19" i="32" s="1"/>
  <c r="AA122" i="10"/>
  <c r="M29" i="22" s="1"/>
  <c r="K49" i="34"/>
  <c r="E108" i="13"/>
  <c r="F108" i="13" s="1"/>
  <c r="L49" i="33"/>
  <c r="AA125" i="10"/>
  <c r="M49" i="33" s="1"/>
  <c r="I49" i="25"/>
  <c r="T126" i="10"/>
  <c r="J49" i="25" s="1"/>
  <c r="M130" i="10"/>
  <c r="G18" i="35" s="1"/>
  <c r="F50" i="21"/>
  <c r="M133" i="10"/>
  <c r="G50" i="21" s="1"/>
  <c r="L50" i="25"/>
  <c r="AA135" i="10"/>
  <c r="M50" i="25" s="1"/>
  <c r="I19" i="35"/>
  <c r="T139" i="10"/>
  <c r="J19" i="35" s="1"/>
  <c r="F51" i="33"/>
  <c r="M143" i="10"/>
  <c r="G51" i="33" s="1"/>
  <c r="M144" i="10"/>
  <c r="G51" i="25" s="1"/>
  <c r="F51" i="31"/>
  <c r="M147" i="10"/>
  <c r="G51" i="31" s="1"/>
  <c r="L51" i="31"/>
  <c r="AA147" i="10"/>
  <c r="M51" i="31" s="1"/>
  <c r="K52" i="34"/>
  <c r="T151" i="10"/>
  <c r="J52" i="21" s="1"/>
  <c r="I52" i="30"/>
  <c r="T154" i="10"/>
  <c r="J52" i="30" s="1"/>
  <c r="F23" i="23"/>
  <c r="M157" i="10"/>
  <c r="G23" i="23" s="1"/>
  <c r="L53" i="21"/>
  <c r="AA160" i="10"/>
  <c r="M53" i="21" s="1"/>
  <c r="I53" i="40"/>
  <c r="T164" i="10"/>
  <c r="J53" i="40" s="1"/>
  <c r="T167" i="10"/>
  <c r="J28" i="41" s="1"/>
  <c r="K54" i="34"/>
  <c r="L54" i="33"/>
  <c r="AA170" i="10"/>
  <c r="M54" i="33" s="1"/>
  <c r="I54" i="30"/>
  <c r="T172" i="10"/>
  <c r="J54" i="30" s="1"/>
  <c r="L54" i="40"/>
  <c r="AA173" i="10"/>
  <c r="M54" i="40" s="1"/>
  <c r="I54" i="31"/>
  <c r="T174" i="10"/>
  <c r="J54" i="31" s="1"/>
  <c r="K270" i="10"/>
  <c r="E65" i="25" s="1"/>
  <c r="L270" i="10"/>
  <c r="I65" i="30"/>
  <c r="T271" i="10"/>
  <c r="J65" i="30" s="1"/>
  <c r="L66" i="38"/>
  <c r="AA7" i="11"/>
  <c r="M66" i="38" s="1"/>
  <c r="L66" i="39"/>
  <c r="AA8" i="11"/>
  <c r="M66" i="39" s="1"/>
  <c r="K14" i="11"/>
  <c r="E38" i="37" s="1"/>
  <c r="L14" i="11"/>
  <c r="L67" i="29"/>
  <c r="AA18" i="11"/>
  <c r="M67" i="29" s="1"/>
  <c r="S22" i="11"/>
  <c r="R22" i="11"/>
  <c r="H28" i="36" s="1"/>
  <c r="R25" i="11"/>
  <c r="H68" i="38" s="1"/>
  <c r="S25" i="11"/>
  <c r="F29" i="36"/>
  <c r="M31" i="11"/>
  <c r="G29" i="36" s="1"/>
  <c r="L69" i="38"/>
  <c r="AA34" i="11"/>
  <c r="M69" i="38" s="1"/>
  <c r="F70" i="26"/>
  <c r="M42" i="11"/>
  <c r="G70" i="26" s="1"/>
  <c r="Z55" i="11"/>
  <c r="Y55" i="11"/>
  <c r="K71" i="24" s="1"/>
  <c r="Z57" i="11"/>
  <c r="Y57" i="11"/>
  <c r="K71" i="43" s="1"/>
  <c r="F73" i="27"/>
  <c r="M74" i="11"/>
  <c r="G73" i="27" s="1"/>
  <c r="Z83" i="11"/>
  <c r="Y83" i="11"/>
  <c r="K74" i="27" s="1"/>
  <c r="S86" i="11"/>
  <c r="R86" i="11"/>
  <c r="H39" i="42" s="1"/>
  <c r="T87" i="11"/>
  <c r="J75" i="26" s="1"/>
  <c r="Z105" i="11"/>
  <c r="Y105" i="11"/>
  <c r="L78" i="39"/>
  <c r="AA116" i="11"/>
  <c r="M78" i="39" s="1"/>
  <c r="S126" i="11"/>
  <c r="R126" i="11"/>
  <c r="H79" i="29" s="1"/>
  <c r="L129" i="11"/>
  <c r="K129" i="11"/>
  <c r="E79" i="43" s="1"/>
  <c r="S148" i="11"/>
  <c r="R148" i="11"/>
  <c r="H26" i="44" s="1"/>
  <c r="L191" i="11"/>
  <c r="K191" i="11"/>
  <c r="E86" i="27" s="1"/>
  <c r="K75" i="34"/>
  <c r="F77" i="21"/>
  <c r="M106" i="12"/>
  <c r="G77" i="21" s="1"/>
  <c r="S96" i="9"/>
  <c r="M97" i="9"/>
  <c r="G46" i="38" s="1"/>
  <c r="Y98" i="9"/>
  <c r="K46" i="39" s="1"/>
  <c r="Z101" i="9"/>
  <c r="T102" i="9"/>
  <c r="J46" i="43" s="1"/>
  <c r="K104" i="9"/>
  <c r="E25" i="37" s="1"/>
  <c r="L107" i="9"/>
  <c r="AA107" i="9"/>
  <c r="M47" i="39" s="1"/>
  <c r="R109" i="9"/>
  <c r="H47" i="24" s="1"/>
  <c r="S112" i="9"/>
  <c r="Y114" i="9"/>
  <c r="T118" i="9"/>
  <c r="J48" i="24" s="1"/>
  <c r="S128" i="9"/>
  <c r="Y130" i="9"/>
  <c r="K16" i="44" s="1"/>
  <c r="Z133" i="9"/>
  <c r="K136" i="9"/>
  <c r="E50" i="24" s="1"/>
  <c r="L139" i="9"/>
  <c r="R141" i="9"/>
  <c r="H51" i="26" s="1"/>
  <c r="M145" i="9"/>
  <c r="G51" i="24" s="1"/>
  <c r="Y146" i="9"/>
  <c r="K51" i="27" s="1"/>
  <c r="Z149" i="9"/>
  <c r="T150" i="9"/>
  <c r="J52" i="26" s="1"/>
  <c r="K152" i="9"/>
  <c r="E52" i="39" s="1"/>
  <c r="L155" i="9"/>
  <c r="S160" i="9"/>
  <c r="Y162" i="9"/>
  <c r="K53" i="29" s="1"/>
  <c r="T166" i="9"/>
  <c r="J19" i="44" s="1"/>
  <c r="K168" i="9"/>
  <c r="E54" i="26" s="1"/>
  <c r="L171" i="9"/>
  <c r="AA171" i="9"/>
  <c r="M54" i="29" s="1"/>
  <c r="R173" i="9"/>
  <c r="H54" i="27" s="1"/>
  <c r="M177" i="9"/>
  <c r="G55" i="26" s="1"/>
  <c r="Y178" i="9"/>
  <c r="K55" i="38" s="1"/>
  <c r="Z181" i="9"/>
  <c r="T182" i="9"/>
  <c r="J55" i="27" s="1"/>
  <c r="K184" i="9"/>
  <c r="E23" i="28" s="1"/>
  <c r="AA187" i="9"/>
  <c r="M56" i="38" s="1"/>
  <c r="AA190" i="9"/>
  <c r="M56" i="24" s="1"/>
  <c r="S192" i="9"/>
  <c r="M193" i="9"/>
  <c r="G20" i="44" s="1"/>
  <c r="M196" i="9"/>
  <c r="G57" i="38" s="1"/>
  <c r="Z197" i="9"/>
  <c r="T198" i="9"/>
  <c r="J57" i="29" s="1"/>
  <c r="T201" i="9"/>
  <c r="J57" i="43" s="1"/>
  <c r="L203" i="9"/>
  <c r="AA203" i="9"/>
  <c r="M33" i="37" s="1"/>
  <c r="AA206" i="9"/>
  <c r="M58" i="39" s="1"/>
  <c r="S208" i="9"/>
  <c r="M209" i="9"/>
  <c r="G58" i="27" s="1"/>
  <c r="M212" i="9"/>
  <c r="G30" i="42" s="1"/>
  <c r="Z213" i="9"/>
  <c r="T214" i="9"/>
  <c r="J59" i="38" s="1"/>
  <c r="T217" i="9"/>
  <c r="J59" i="24" s="1"/>
  <c r="L219" i="9"/>
  <c r="AA219" i="9"/>
  <c r="M59" i="43" s="1"/>
  <c r="AA222" i="9"/>
  <c r="M60" i="26" s="1"/>
  <c r="S224" i="9"/>
  <c r="M225" i="9"/>
  <c r="G60" i="29" s="1"/>
  <c r="M228" i="9"/>
  <c r="G60" i="43" s="1"/>
  <c r="Z229" i="9"/>
  <c r="T230" i="9"/>
  <c r="J35" i="37" s="1"/>
  <c r="T233" i="9"/>
  <c r="J61" i="39" s="1"/>
  <c r="L235" i="9"/>
  <c r="AA235" i="9"/>
  <c r="M61" i="24" s="1"/>
  <c r="AA238" i="9"/>
  <c r="M26" i="28" s="1"/>
  <c r="S240" i="9"/>
  <c r="M241" i="9"/>
  <c r="G62" i="38" s="1"/>
  <c r="M244" i="9"/>
  <c r="G62" i="24" s="1"/>
  <c r="Z245" i="9"/>
  <c r="T246" i="9"/>
  <c r="J62" i="43" s="1"/>
  <c r="T249" i="9"/>
  <c r="J63" i="26" s="1"/>
  <c r="L251" i="9"/>
  <c r="AA251" i="9"/>
  <c r="M63" i="39" s="1"/>
  <c r="AA254" i="9"/>
  <c r="M63" i="27" s="1"/>
  <c r="S256" i="9"/>
  <c r="M257" i="9"/>
  <c r="G32" i="42" s="1"/>
  <c r="K64" i="26"/>
  <c r="E93" i="13"/>
  <c r="F93" i="13" s="1"/>
  <c r="M260" i="9"/>
  <c r="G64" i="39" s="1"/>
  <c r="Z261" i="9"/>
  <c r="T262" i="9"/>
  <c r="J64" i="24" s="1"/>
  <c r="T265" i="9"/>
  <c r="J26" i="36" s="1"/>
  <c r="L267" i="9"/>
  <c r="AA267" i="9"/>
  <c r="M65" i="26" s="1"/>
  <c r="AA270" i="9"/>
  <c r="M65" i="29" s="1"/>
  <c r="K39" i="34"/>
  <c r="E98" i="13"/>
  <c r="F98" i="13" s="1"/>
  <c r="F40" i="21"/>
  <c r="M43" i="10"/>
  <c r="G40" i="21" s="1"/>
  <c r="F41" i="30"/>
  <c r="M55" i="10"/>
  <c r="G41" i="30" s="1"/>
  <c r="F41" i="40"/>
  <c r="M56" i="10"/>
  <c r="G41" i="40" s="1"/>
  <c r="L22" i="41"/>
  <c r="AA59" i="10"/>
  <c r="M22" i="41" s="1"/>
  <c r="K42" i="34"/>
  <c r="E101" i="13"/>
  <c r="F101" i="13" s="1"/>
  <c r="I42" i="30"/>
  <c r="T64" i="10"/>
  <c r="J42" i="30" s="1"/>
  <c r="I18" i="32"/>
  <c r="T76" i="10"/>
  <c r="J18" i="32" s="1"/>
  <c r="I23" i="41"/>
  <c r="T77" i="10"/>
  <c r="J23" i="41" s="1"/>
  <c r="F44" i="25"/>
  <c r="M81" i="10"/>
  <c r="G44" i="25" s="1"/>
  <c r="L22" i="23"/>
  <c r="AA85" i="10"/>
  <c r="M22" i="23" s="1"/>
  <c r="K45" i="34"/>
  <c r="L46" i="21"/>
  <c r="AA97" i="10"/>
  <c r="M46" i="21" s="1"/>
  <c r="L46" i="33"/>
  <c r="AA98" i="10"/>
  <c r="M46" i="33" s="1"/>
  <c r="I46" i="31"/>
  <c r="T102" i="10"/>
  <c r="J46" i="31" s="1"/>
  <c r="F47" i="33"/>
  <c r="M107" i="10"/>
  <c r="G47" i="33" s="1"/>
  <c r="F48" i="40"/>
  <c r="M119" i="10"/>
  <c r="G48" i="40" s="1"/>
  <c r="F48" i="31"/>
  <c r="M120" i="10"/>
  <c r="G48" i="31" s="1"/>
  <c r="L49" i="34"/>
  <c r="AA123" i="10"/>
  <c r="M49" i="34" s="1"/>
  <c r="I49" i="40"/>
  <c r="T128" i="10"/>
  <c r="J49" i="40" s="1"/>
  <c r="I26" i="41"/>
  <c r="T140" i="10"/>
  <c r="J26" i="41" s="1"/>
  <c r="I51" i="34"/>
  <c r="T141" i="10"/>
  <c r="J51" i="34" s="1"/>
  <c r="F51" i="30"/>
  <c r="M145" i="10"/>
  <c r="G51" i="30" s="1"/>
  <c r="L27" i="41"/>
  <c r="AA149" i="10"/>
  <c r="M27" i="41" s="1"/>
  <c r="L53" i="33"/>
  <c r="AA161" i="10"/>
  <c r="M53" i="33" s="1"/>
  <c r="L53" i="25"/>
  <c r="AA162" i="10"/>
  <c r="M53" i="25" s="1"/>
  <c r="Z164" i="10"/>
  <c r="Y164" i="10"/>
  <c r="K53" i="40" s="1"/>
  <c r="L53" i="31"/>
  <c r="AA165" i="10"/>
  <c r="M53" i="31" s="1"/>
  <c r="Z167" i="10"/>
  <c r="Y167" i="10"/>
  <c r="K28" i="41" s="1"/>
  <c r="L25" i="23"/>
  <c r="AA175" i="10"/>
  <c r="M25" i="23" s="1"/>
  <c r="F55" i="33"/>
  <c r="M179" i="10"/>
  <c r="G55" i="33" s="1"/>
  <c r="L55" i="33"/>
  <c r="AA179" i="10"/>
  <c r="M55" i="33" s="1"/>
  <c r="F55" i="30"/>
  <c r="M181" i="10"/>
  <c r="G55" i="30" s="1"/>
  <c r="I26" i="23"/>
  <c r="T184" i="10"/>
  <c r="J26" i="23" s="1"/>
  <c r="F30" i="41"/>
  <c r="M185" i="10"/>
  <c r="G30" i="41" s="1"/>
  <c r="I56" i="34"/>
  <c r="T186" i="10"/>
  <c r="J56" i="34" s="1"/>
  <c r="L56" i="25"/>
  <c r="AA189" i="10"/>
  <c r="M56" i="25" s="1"/>
  <c r="I56" i="30"/>
  <c r="T190" i="10"/>
  <c r="J56" i="30" s="1"/>
  <c r="L56" i="40"/>
  <c r="AA191" i="10"/>
  <c r="M56" i="40" s="1"/>
  <c r="F57" i="34"/>
  <c r="M195" i="10"/>
  <c r="G57" i="34" s="1"/>
  <c r="L57" i="34"/>
  <c r="AA195" i="10"/>
  <c r="M57" i="34" s="1"/>
  <c r="F57" i="33"/>
  <c r="M197" i="10"/>
  <c r="G57" i="33" s="1"/>
  <c r="I57" i="40"/>
  <c r="T200" i="10"/>
  <c r="J57" i="40" s="1"/>
  <c r="F57" i="31"/>
  <c r="M201" i="10"/>
  <c r="G57" i="31" s="1"/>
  <c r="I22" i="32"/>
  <c r="T202" i="10"/>
  <c r="J22" i="32" s="1"/>
  <c r="L58" i="21"/>
  <c r="AA205" i="10"/>
  <c r="M58" i="21" s="1"/>
  <c r="I58" i="33"/>
  <c r="T206" i="10"/>
  <c r="J58" i="33" s="1"/>
  <c r="L58" i="25"/>
  <c r="AA207" i="10"/>
  <c r="M58" i="25" s="1"/>
  <c r="F27" i="23"/>
  <c r="M211" i="10"/>
  <c r="G27" i="23" s="1"/>
  <c r="L27" i="23"/>
  <c r="AA211" i="10"/>
  <c r="M27" i="23" s="1"/>
  <c r="F59" i="34"/>
  <c r="M213" i="10"/>
  <c r="G59" i="34" s="1"/>
  <c r="I59" i="25"/>
  <c r="T216" i="10"/>
  <c r="J59" i="25" s="1"/>
  <c r="F59" i="30"/>
  <c r="M217" i="10"/>
  <c r="G59" i="30" s="1"/>
  <c r="I59" i="40"/>
  <c r="T218" i="10"/>
  <c r="J59" i="40" s="1"/>
  <c r="L32" i="22"/>
  <c r="AA221" i="10"/>
  <c r="M32" i="22" s="1"/>
  <c r="I60" i="34"/>
  <c r="T222" i="10"/>
  <c r="J60" i="34" s="1"/>
  <c r="L60" i="21"/>
  <c r="AA223" i="10"/>
  <c r="M60" i="21" s="1"/>
  <c r="F60" i="40"/>
  <c r="M227" i="10"/>
  <c r="G60" i="40" s="1"/>
  <c r="L60" i="40"/>
  <c r="AA227" i="10"/>
  <c r="M60" i="40" s="1"/>
  <c r="F20" i="35"/>
  <c r="M229" i="10"/>
  <c r="G20" i="35" s="1"/>
  <c r="I61" i="21"/>
  <c r="T232" i="10"/>
  <c r="J61" i="21" s="1"/>
  <c r="F61" i="33"/>
  <c r="M233" i="10"/>
  <c r="G61" i="33" s="1"/>
  <c r="I61" i="25"/>
  <c r="T234" i="10"/>
  <c r="J61" i="25" s="1"/>
  <c r="L61" i="31"/>
  <c r="AA237" i="10"/>
  <c r="M61" i="31" s="1"/>
  <c r="I29" i="23"/>
  <c r="T238" i="10"/>
  <c r="J29" i="23" s="1"/>
  <c r="L34" i="41"/>
  <c r="AA239" i="10"/>
  <c r="M34" i="41" s="1"/>
  <c r="F62" i="25"/>
  <c r="M243" i="10"/>
  <c r="G62" i="25" s="1"/>
  <c r="L62" i="25"/>
  <c r="AA243" i="10"/>
  <c r="M62" i="25" s="1"/>
  <c r="F62" i="40"/>
  <c r="M245" i="10"/>
  <c r="G62" i="40" s="1"/>
  <c r="I33" i="22"/>
  <c r="T248" i="10"/>
  <c r="J33" i="22" s="1"/>
  <c r="F63" i="34"/>
  <c r="M249" i="10"/>
  <c r="G63" i="34" s="1"/>
  <c r="I63" i="21"/>
  <c r="T250" i="10"/>
  <c r="J63" i="21" s="1"/>
  <c r="L63" i="30"/>
  <c r="AA253" i="10"/>
  <c r="M63" i="30" s="1"/>
  <c r="I63" i="40"/>
  <c r="T254" i="10"/>
  <c r="J63" i="40" s="1"/>
  <c r="L63" i="31"/>
  <c r="AA255" i="10"/>
  <c r="M63" i="31" s="1"/>
  <c r="F64" i="21"/>
  <c r="M259" i="10"/>
  <c r="G64" i="21" s="1"/>
  <c r="L64" i="21"/>
  <c r="AA259" i="10"/>
  <c r="M64" i="21" s="1"/>
  <c r="F64" i="25"/>
  <c r="M261" i="10"/>
  <c r="G64" i="25" s="1"/>
  <c r="F65" i="33"/>
  <c r="M269" i="10"/>
  <c r="G65" i="33" s="1"/>
  <c r="Z272" i="10"/>
  <c r="Y275" i="10"/>
  <c r="K36" i="41" s="1"/>
  <c r="AA6" i="11"/>
  <c r="M66" i="26" s="1"/>
  <c r="Y7" i="11"/>
  <c r="F66" i="24"/>
  <c r="M10" i="11"/>
  <c r="G66" i="24" s="1"/>
  <c r="S14" i="11"/>
  <c r="R14" i="11"/>
  <c r="H38" i="37" s="1"/>
  <c r="Z23" i="11"/>
  <c r="Y23" i="11"/>
  <c r="K39" i="37" s="1"/>
  <c r="Z25" i="11"/>
  <c r="Y25" i="11"/>
  <c r="K68" i="38" s="1"/>
  <c r="K31" i="11"/>
  <c r="E29" i="36" s="1"/>
  <c r="K69" i="26"/>
  <c r="L35" i="11"/>
  <c r="K35" i="11"/>
  <c r="E69" i="39" s="1"/>
  <c r="AA36" i="11"/>
  <c r="M69" i="29" s="1"/>
  <c r="R53" i="11"/>
  <c r="H71" i="39" s="1"/>
  <c r="S53" i="11"/>
  <c r="L71" i="29"/>
  <c r="AA54" i="11"/>
  <c r="M71" i="29" s="1"/>
  <c r="F72" i="38"/>
  <c r="M61" i="11"/>
  <c r="G72" i="38" s="1"/>
  <c r="L62" i="11"/>
  <c r="L79" i="11"/>
  <c r="K79" i="11"/>
  <c r="E74" i="38" s="1"/>
  <c r="F75" i="29"/>
  <c r="M90" i="11"/>
  <c r="G75" i="29" s="1"/>
  <c r="Z99" i="11"/>
  <c r="Y99" i="11"/>
  <c r="K76" i="29" s="1"/>
  <c r="S102" i="11"/>
  <c r="R102" i="11"/>
  <c r="H76" i="43" s="1"/>
  <c r="T103" i="11"/>
  <c r="J31" i="28" s="1"/>
  <c r="Z121" i="11"/>
  <c r="Y121" i="11"/>
  <c r="K25" i="44" s="1"/>
  <c r="L80" i="26"/>
  <c r="AA132" i="11"/>
  <c r="M80" i="26" s="1"/>
  <c r="L145" i="11"/>
  <c r="K145" i="11"/>
  <c r="E81" i="24" s="1"/>
  <c r="M146" i="11"/>
  <c r="G81" i="27" s="1"/>
  <c r="S164" i="11"/>
  <c r="R164" i="11"/>
  <c r="H83" i="27" s="1"/>
  <c r="L207" i="11"/>
  <c r="K207" i="11"/>
  <c r="E88" i="29" s="1"/>
  <c r="T86" i="9"/>
  <c r="J25" i="42" s="1"/>
  <c r="K88" i="9"/>
  <c r="E45" i="38" s="1"/>
  <c r="L91" i="9"/>
  <c r="AA91" i="9"/>
  <c r="M45" i="24" s="1"/>
  <c r="R93" i="9"/>
  <c r="H45" i="43" s="1"/>
  <c r="M113" i="9"/>
  <c r="G26" i="37" s="1"/>
  <c r="Z117" i="9"/>
  <c r="K120" i="9"/>
  <c r="E48" i="43" s="1"/>
  <c r="L123" i="9"/>
  <c r="AA123" i="9"/>
  <c r="M49" i="26" s="1"/>
  <c r="R125" i="9"/>
  <c r="H49" i="39" s="1"/>
  <c r="M129" i="9"/>
  <c r="G49" i="43" s="1"/>
  <c r="T134" i="9"/>
  <c r="J50" i="39" s="1"/>
  <c r="AA139" i="9"/>
  <c r="M17" i="44" s="1"/>
  <c r="S144" i="9"/>
  <c r="AA155" i="9"/>
  <c r="M52" i="27" s="1"/>
  <c r="R157" i="9"/>
  <c r="H22" i="28" s="1"/>
  <c r="K53" i="26"/>
  <c r="M161" i="9"/>
  <c r="G53" i="39" s="1"/>
  <c r="Z165" i="9"/>
  <c r="S176" i="9"/>
  <c r="L187" i="9"/>
  <c r="M57" i="8"/>
  <c r="G11" i="31" s="1"/>
  <c r="AA57" i="8"/>
  <c r="M11" i="31" s="1"/>
  <c r="T58" i="8"/>
  <c r="J7" i="32" s="1"/>
  <c r="M59" i="8"/>
  <c r="G9" i="41" s="1"/>
  <c r="AA59" i="8"/>
  <c r="M9" i="41" s="1"/>
  <c r="T60" i="8"/>
  <c r="J12" i="34" s="1"/>
  <c r="M61" i="8"/>
  <c r="G12" i="21" s="1"/>
  <c r="AA61" i="8"/>
  <c r="M12" i="21" s="1"/>
  <c r="T62" i="8"/>
  <c r="J12" i="33" s="1"/>
  <c r="M63" i="8"/>
  <c r="G12" i="25" s="1"/>
  <c r="AA63" i="8"/>
  <c r="M12" i="25" s="1"/>
  <c r="T64" i="8"/>
  <c r="J12" i="30" s="1"/>
  <c r="M65" i="8"/>
  <c r="G12" i="40" s="1"/>
  <c r="AA65" i="8"/>
  <c r="M12" i="40" s="1"/>
  <c r="T66" i="8"/>
  <c r="J12" i="31" s="1"/>
  <c r="M67" i="8"/>
  <c r="G8" i="32" s="1"/>
  <c r="AA67" i="8"/>
  <c r="M8" i="32" s="1"/>
  <c r="T68" i="8"/>
  <c r="J8" i="22" s="1"/>
  <c r="M69" i="8"/>
  <c r="G13" i="34" s="1"/>
  <c r="AA69" i="8"/>
  <c r="M13" i="34" s="1"/>
  <c r="T70" i="8"/>
  <c r="J13" i="21" s="1"/>
  <c r="M71" i="8"/>
  <c r="G13" i="33" s="1"/>
  <c r="AA71" i="8"/>
  <c r="M13" i="33" s="1"/>
  <c r="T72" i="8"/>
  <c r="J13" i="25" s="1"/>
  <c r="M73" i="8"/>
  <c r="G13" i="30" s="1"/>
  <c r="AA73" i="8"/>
  <c r="M13" i="30" s="1"/>
  <c r="T74" i="8"/>
  <c r="J13" i="40" s="1"/>
  <c r="M75" i="8"/>
  <c r="G13" i="31" s="1"/>
  <c r="AA75" i="8"/>
  <c r="M13" i="31" s="1"/>
  <c r="T76" i="8"/>
  <c r="J10" i="23" s="1"/>
  <c r="M77" i="8"/>
  <c r="G10" i="41" s="1"/>
  <c r="AA77" i="8"/>
  <c r="M10" i="41" s="1"/>
  <c r="T78" i="8"/>
  <c r="J14" i="34" s="1"/>
  <c r="M79" i="8"/>
  <c r="G14" i="21" s="1"/>
  <c r="AA79" i="8"/>
  <c r="M14" i="21" s="1"/>
  <c r="T80" i="8"/>
  <c r="J14" i="33" s="1"/>
  <c r="M81" i="8"/>
  <c r="G14" i="25" s="1"/>
  <c r="AA81" i="8"/>
  <c r="M14" i="25" s="1"/>
  <c r="T82" i="8"/>
  <c r="J14" i="30" s="1"/>
  <c r="M83" i="8"/>
  <c r="G14" i="40" s="1"/>
  <c r="AA83" i="8"/>
  <c r="M14" i="40" s="1"/>
  <c r="T84" i="8"/>
  <c r="J14" i="31" s="1"/>
  <c r="M85" i="8"/>
  <c r="G9" i="32" s="1"/>
  <c r="AA85" i="8"/>
  <c r="M9" i="32" s="1"/>
  <c r="T86" i="8"/>
  <c r="J11" i="41" s="1"/>
  <c r="M87" i="8"/>
  <c r="G15" i="34" s="1"/>
  <c r="AA87" i="8"/>
  <c r="M15" i="34" s="1"/>
  <c r="T88" i="8"/>
  <c r="J15" i="21" s="1"/>
  <c r="M89" i="8"/>
  <c r="G15" i="33" s="1"/>
  <c r="AA89" i="8"/>
  <c r="M15" i="33" s="1"/>
  <c r="T90" i="8"/>
  <c r="J15" i="25" s="1"/>
  <c r="M91" i="8"/>
  <c r="G15" i="30" s="1"/>
  <c r="AA91" i="8"/>
  <c r="M15" i="30" s="1"/>
  <c r="T92" i="8"/>
  <c r="J15" i="40" s="1"/>
  <c r="M93" i="8"/>
  <c r="G15" i="31" s="1"/>
  <c r="AA93" i="8"/>
  <c r="M15" i="31" s="1"/>
  <c r="T94" i="8"/>
  <c r="J6" i="35" s="1"/>
  <c r="M95" i="8"/>
  <c r="G9" i="22" s="1"/>
  <c r="AA95" i="8"/>
  <c r="M9" i="22" s="1"/>
  <c r="T96" i="8"/>
  <c r="J16" i="34" s="1"/>
  <c r="M97" i="8"/>
  <c r="G16" i="21" s="1"/>
  <c r="AA97" i="8"/>
  <c r="M16" i="21" s="1"/>
  <c r="T98" i="8"/>
  <c r="J16" i="33" s="1"/>
  <c r="M99" i="8"/>
  <c r="G16" i="25" s="1"/>
  <c r="AA99" i="8"/>
  <c r="M16" i="25" s="1"/>
  <c r="T100" i="8"/>
  <c r="J16" i="30" s="1"/>
  <c r="M101" i="8"/>
  <c r="G16" i="40" s="1"/>
  <c r="AA101" i="8"/>
  <c r="M16" i="40" s="1"/>
  <c r="T102" i="8"/>
  <c r="J16" i="31" s="1"/>
  <c r="M103" i="8"/>
  <c r="G10" i="32" s="1"/>
  <c r="AA103" i="8"/>
  <c r="M10" i="32" s="1"/>
  <c r="T104" i="8"/>
  <c r="J12" i="41" s="1"/>
  <c r="M105" i="8"/>
  <c r="G17" i="34" s="1"/>
  <c r="AA105" i="8"/>
  <c r="M17" i="34" s="1"/>
  <c r="T106" i="8"/>
  <c r="J17" i="21" s="1"/>
  <c r="M107" i="8"/>
  <c r="G17" i="33" s="1"/>
  <c r="AA107" i="8"/>
  <c r="M17" i="33" s="1"/>
  <c r="T108" i="8"/>
  <c r="J17" i="25" s="1"/>
  <c r="M109" i="8"/>
  <c r="G17" i="30" s="1"/>
  <c r="AA109" i="8"/>
  <c r="M17" i="30" s="1"/>
  <c r="T110" i="8"/>
  <c r="J17" i="40" s="1"/>
  <c r="M111" i="8"/>
  <c r="G17" i="31" s="1"/>
  <c r="AA111" i="8"/>
  <c r="M17" i="31" s="1"/>
  <c r="T112" i="8"/>
  <c r="J7" i="35" s="1"/>
  <c r="M113" i="8"/>
  <c r="G13" i="41" s="1"/>
  <c r="AA113" i="8"/>
  <c r="M13" i="41" s="1"/>
  <c r="T114" i="8"/>
  <c r="J18" i="34" s="1"/>
  <c r="M115" i="8"/>
  <c r="G18" i="21" s="1"/>
  <c r="AA115" i="8"/>
  <c r="M18" i="21" s="1"/>
  <c r="T116" i="8"/>
  <c r="J18" i="33" s="1"/>
  <c r="M117" i="8"/>
  <c r="G18" i="25" s="1"/>
  <c r="AA117" i="8"/>
  <c r="M18" i="25" s="1"/>
  <c r="T118" i="8"/>
  <c r="J18" i="30" s="1"/>
  <c r="M119" i="8"/>
  <c r="G18" i="40" s="1"/>
  <c r="AA119" i="8"/>
  <c r="M18" i="40" s="1"/>
  <c r="T120" i="8"/>
  <c r="J18" i="31" s="1"/>
  <c r="M121" i="8"/>
  <c r="G11" i="23" s="1"/>
  <c r="AA121" i="8"/>
  <c r="M11" i="23" s="1"/>
  <c r="T122" i="8"/>
  <c r="J10" i="22" s="1"/>
  <c r="M123" i="8"/>
  <c r="G19" i="34" s="1"/>
  <c r="AA123" i="8"/>
  <c r="M19" i="34" s="1"/>
  <c r="T124" i="8"/>
  <c r="J19" i="21" s="1"/>
  <c r="M125" i="8"/>
  <c r="G19" i="33" s="1"/>
  <c r="AA125" i="8"/>
  <c r="M19" i="33" s="1"/>
  <c r="T126" i="8"/>
  <c r="J19" i="25" s="1"/>
  <c r="M127" i="8"/>
  <c r="G19" i="30" s="1"/>
  <c r="AA127" i="8"/>
  <c r="M19" i="30" s="1"/>
  <c r="T128" i="8"/>
  <c r="J19" i="40" s="1"/>
  <c r="M129" i="8"/>
  <c r="G19" i="31" s="1"/>
  <c r="AA129" i="8"/>
  <c r="M19" i="31" s="1"/>
  <c r="T130" i="8"/>
  <c r="J11" i="32" s="1"/>
  <c r="M131" i="8"/>
  <c r="G11" i="22" s="1"/>
  <c r="AA131" i="8"/>
  <c r="M11" i="22" s="1"/>
  <c r="T132" i="8"/>
  <c r="J20" i="34" s="1"/>
  <c r="M133" i="8"/>
  <c r="G20" i="21" s="1"/>
  <c r="AA133" i="8"/>
  <c r="M20" i="21" s="1"/>
  <c r="T134" i="8"/>
  <c r="J20" i="33" s="1"/>
  <c r="M135" i="8"/>
  <c r="G20" i="25" s="1"/>
  <c r="AA135" i="8"/>
  <c r="M20" i="25" s="1"/>
  <c r="T136" i="8"/>
  <c r="J20" i="30" s="1"/>
  <c r="M137" i="8"/>
  <c r="G20" i="40" s="1"/>
  <c r="AA137" i="8"/>
  <c r="M20" i="40" s="1"/>
  <c r="T138" i="8"/>
  <c r="J20" i="31" s="1"/>
  <c r="M139" i="8"/>
  <c r="G12" i="23" s="1"/>
  <c r="AA139" i="8"/>
  <c r="M12" i="23" s="1"/>
  <c r="T140" i="8"/>
  <c r="J12" i="22" s="1"/>
  <c r="M141" i="8"/>
  <c r="G21" i="34" s="1"/>
  <c r="AA141" i="8"/>
  <c r="M21" i="34" s="1"/>
  <c r="T142" i="8"/>
  <c r="J21" i="21" s="1"/>
  <c r="M143" i="8"/>
  <c r="G21" i="33" s="1"/>
  <c r="AA143" i="8"/>
  <c r="M21" i="33" s="1"/>
  <c r="T144" i="8"/>
  <c r="J21" i="25" s="1"/>
  <c r="M145" i="8"/>
  <c r="G21" i="30" s="1"/>
  <c r="AA145" i="8"/>
  <c r="M21" i="30" s="1"/>
  <c r="T146" i="8"/>
  <c r="J21" i="40" s="1"/>
  <c r="M147" i="8"/>
  <c r="G21" i="31" s="1"/>
  <c r="AA147" i="8"/>
  <c r="M21" i="31" s="1"/>
  <c r="T148" i="8"/>
  <c r="J13" i="23" s="1"/>
  <c r="M149" i="8"/>
  <c r="G13" i="22" s="1"/>
  <c r="AA149" i="8"/>
  <c r="M13" i="22" s="1"/>
  <c r="T150" i="8"/>
  <c r="J22" i="34" s="1"/>
  <c r="M151" i="8"/>
  <c r="G22" i="21" s="1"/>
  <c r="AA151" i="8"/>
  <c r="M22" i="21" s="1"/>
  <c r="T152" i="8"/>
  <c r="J22" i="33" s="1"/>
  <c r="M153" i="8"/>
  <c r="G22" i="25" s="1"/>
  <c r="AA153" i="8"/>
  <c r="M22" i="25" s="1"/>
  <c r="T154" i="8"/>
  <c r="J22" i="30" s="1"/>
  <c r="M155" i="8"/>
  <c r="G22" i="40" s="1"/>
  <c r="AA155" i="8"/>
  <c r="M22" i="40" s="1"/>
  <c r="T156" i="8"/>
  <c r="J22" i="31" s="1"/>
  <c r="M157" i="8"/>
  <c r="G12" i="32" s="1"/>
  <c r="AA157" i="8"/>
  <c r="M12" i="32" s="1"/>
  <c r="T158" i="8"/>
  <c r="J14" i="41" s="1"/>
  <c r="M159" i="8"/>
  <c r="G23" i="34" s="1"/>
  <c r="AA159" i="8"/>
  <c r="M23" i="34" s="1"/>
  <c r="T160" i="8"/>
  <c r="J23" i="21" s="1"/>
  <c r="M161" i="8"/>
  <c r="G23" i="33" s="1"/>
  <c r="AA161" i="8"/>
  <c r="M23" i="33" s="1"/>
  <c r="T162" i="8"/>
  <c r="J23" i="25" s="1"/>
  <c r="M163" i="8"/>
  <c r="G23" i="30" s="1"/>
  <c r="AA163" i="8"/>
  <c r="M23" i="30" s="1"/>
  <c r="T164" i="8"/>
  <c r="J23" i="40" s="1"/>
  <c r="M165" i="8"/>
  <c r="G23" i="31" s="1"/>
  <c r="AA165" i="8"/>
  <c r="M23" i="31" s="1"/>
  <c r="T166" i="8"/>
  <c r="J13" i="32" s="1"/>
  <c r="M167" i="8"/>
  <c r="G14" i="22" s="1"/>
  <c r="AA167" i="8"/>
  <c r="M14" i="22" s="1"/>
  <c r="T168" i="8"/>
  <c r="J24" i="34" s="1"/>
  <c r="M169" i="8"/>
  <c r="G24" i="21" s="1"/>
  <c r="AA169" i="8"/>
  <c r="M24" i="21" s="1"/>
  <c r="T170" i="8"/>
  <c r="J24" i="33" s="1"/>
  <c r="M171" i="8"/>
  <c r="G24" i="25" s="1"/>
  <c r="AA171" i="8"/>
  <c r="M24" i="25" s="1"/>
  <c r="T172" i="8"/>
  <c r="J24" i="30" s="1"/>
  <c r="M173" i="8"/>
  <c r="G24" i="40" s="1"/>
  <c r="AA173" i="8"/>
  <c r="M24" i="40" s="1"/>
  <c r="T174" i="8"/>
  <c r="J24" i="31" s="1"/>
  <c r="M175" i="8"/>
  <c r="G14" i="23" s="1"/>
  <c r="AA175" i="8"/>
  <c r="M14" i="23" s="1"/>
  <c r="T176" i="8"/>
  <c r="J15" i="22" s="1"/>
  <c r="M177" i="8"/>
  <c r="G25" i="34" s="1"/>
  <c r="AA177" i="8"/>
  <c r="M25" i="34" s="1"/>
  <c r="T178" i="8"/>
  <c r="J25" i="21" s="1"/>
  <c r="M179" i="8"/>
  <c r="G25" i="33" s="1"/>
  <c r="AA179" i="8"/>
  <c r="M25" i="33" s="1"/>
  <c r="T180" i="8"/>
  <c r="J25" i="25" s="1"/>
  <c r="M181" i="8"/>
  <c r="G25" i="30" s="1"/>
  <c r="AA181" i="8"/>
  <c r="M25" i="30" s="1"/>
  <c r="T182" i="8"/>
  <c r="J25" i="40" s="1"/>
  <c r="M183" i="8"/>
  <c r="G25" i="31" s="1"/>
  <c r="AA183" i="8"/>
  <c r="M25" i="31" s="1"/>
  <c r="T184" i="8"/>
  <c r="J15" i="23" s="1"/>
  <c r="M185" i="8"/>
  <c r="G16" i="22" s="1"/>
  <c r="AA185" i="8"/>
  <c r="M16" i="22" s="1"/>
  <c r="T186" i="8"/>
  <c r="J26" i="34" s="1"/>
  <c r="M187" i="8"/>
  <c r="G26" i="21" s="1"/>
  <c r="AA187" i="8"/>
  <c r="M26" i="21" s="1"/>
  <c r="T188" i="8"/>
  <c r="J26" i="33" s="1"/>
  <c r="M189" i="8"/>
  <c r="G26" i="25" s="1"/>
  <c r="AA189" i="8"/>
  <c r="M26" i="25" s="1"/>
  <c r="T190" i="8"/>
  <c r="J26" i="30" s="1"/>
  <c r="M191" i="8"/>
  <c r="G26" i="40" s="1"/>
  <c r="AA191" i="8"/>
  <c r="M26" i="40" s="1"/>
  <c r="T192" i="8"/>
  <c r="J26" i="31" s="1"/>
  <c r="M193" i="8"/>
  <c r="G16" i="23" s="1"/>
  <c r="AA193" i="8"/>
  <c r="M16" i="23" s="1"/>
  <c r="T194" i="8"/>
  <c r="J17" i="22" s="1"/>
  <c r="M195" i="8"/>
  <c r="G27" i="34" s="1"/>
  <c r="AA195" i="8"/>
  <c r="M27" i="34" s="1"/>
  <c r="T196" i="8"/>
  <c r="J27" i="21" s="1"/>
  <c r="M197" i="8"/>
  <c r="G27" i="33" s="1"/>
  <c r="AA197" i="8"/>
  <c r="M27" i="33" s="1"/>
  <c r="T198" i="8"/>
  <c r="J27" i="25" s="1"/>
  <c r="M199" i="8"/>
  <c r="G27" i="30" s="1"/>
  <c r="AA199" i="8"/>
  <c r="M27" i="30" s="1"/>
  <c r="T200" i="8"/>
  <c r="J27" i="40" s="1"/>
  <c r="M201" i="8"/>
  <c r="G27" i="31" s="1"/>
  <c r="AA201" i="8"/>
  <c r="M27" i="31" s="1"/>
  <c r="T202" i="8"/>
  <c r="J14" i="32" s="1"/>
  <c r="M203" i="8"/>
  <c r="G18" i="22" s="1"/>
  <c r="AA203" i="8"/>
  <c r="M18" i="22" s="1"/>
  <c r="T204" i="8"/>
  <c r="J28" i="34" s="1"/>
  <c r="M205" i="8"/>
  <c r="G28" i="21" s="1"/>
  <c r="AA205" i="8"/>
  <c r="M28" i="21" s="1"/>
  <c r="T206" i="8"/>
  <c r="J28" i="33" s="1"/>
  <c r="M207" i="8"/>
  <c r="G28" i="25" s="1"/>
  <c r="AA207" i="8"/>
  <c r="M28" i="25" s="1"/>
  <c r="T208" i="8"/>
  <c r="J28" i="30" s="1"/>
  <c r="M209" i="8"/>
  <c r="G28" i="40" s="1"/>
  <c r="AA209" i="8"/>
  <c r="M28" i="40" s="1"/>
  <c r="T210" i="8"/>
  <c r="J28" i="31" s="1"/>
  <c r="M211" i="8"/>
  <c r="G17" i="23" s="1"/>
  <c r="AA211" i="8"/>
  <c r="M17" i="23" s="1"/>
  <c r="T212" i="8"/>
  <c r="J15" i="41" s="1"/>
  <c r="M213" i="8"/>
  <c r="G29" i="34" s="1"/>
  <c r="AA213" i="8"/>
  <c r="M29" i="34" s="1"/>
  <c r="T214" i="8"/>
  <c r="J29" i="21" s="1"/>
  <c r="M215" i="8"/>
  <c r="G29" i="33" s="1"/>
  <c r="AA215" i="8"/>
  <c r="M29" i="33" s="1"/>
  <c r="T216" i="8"/>
  <c r="J29" i="25" s="1"/>
  <c r="M217" i="8"/>
  <c r="G29" i="30" s="1"/>
  <c r="AA217" i="8"/>
  <c r="M29" i="30" s="1"/>
  <c r="T218" i="8"/>
  <c r="J29" i="40" s="1"/>
  <c r="M219" i="8"/>
  <c r="G29" i="31" s="1"/>
  <c r="AA219" i="8"/>
  <c r="M29" i="31" s="1"/>
  <c r="T220" i="8"/>
  <c r="J15" i="32" s="1"/>
  <c r="M221" i="8"/>
  <c r="G16" i="41" s="1"/>
  <c r="AA221" i="8"/>
  <c r="M16" i="41" s="1"/>
  <c r="T222" i="8"/>
  <c r="J30" i="34" s="1"/>
  <c r="M223" i="8"/>
  <c r="G30" i="21" s="1"/>
  <c r="AA223" i="8"/>
  <c r="M30" i="21" s="1"/>
  <c r="T224" i="8"/>
  <c r="J30" i="33" s="1"/>
  <c r="M225" i="8"/>
  <c r="G30" i="25" s="1"/>
  <c r="AA225" i="8"/>
  <c r="M30" i="25" s="1"/>
  <c r="T226" i="8"/>
  <c r="J30" i="30" s="1"/>
  <c r="M227" i="8"/>
  <c r="G30" i="40" s="1"/>
  <c r="AA227" i="8"/>
  <c r="M30" i="40" s="1"/>
  <c r="T228" i="8"/>
  <c r="J30" i="31" s="1"/>
  <c r="M229" i="8"/>
  <c r="G16" i="32" s="1"/>
  <c r="AA229" i="8"/>
  <c r="M16" i="32" s="1"/>
  <c r="T230" i="8"/>
  <c r="J17" i="41" s="1"/>
  <c r="M231" i="8"/>
  <c r="G31" i="34" s="1"/>
  <c r="AA231" i="8"/>
  <c r="M31" i="34" s="1"/>
  <c r="T232" i="8"/>
  <c r="J31" i="21" s="1"/>
  <c r="M233" i="8"/>
  <c r="G31" i="33" s="1"/>
  <c r="AA233" i="8"/>
  <c r="M31" i="33" s="1"/>
  <c r="T234" i="8"/>
  <c r="J31" i="25" s="1"/>
  <c r="M235" i="8"/>
  <c r="G31" i="30" s="1"/>
  <c r="AA235" i="8"/>
  <c r="M31" i="30" s="1"/>
  <c r="T236" i="8"/>
  <c r="J31" i="40" s="1"/>
  <c r="M237" i="8"/>
  <c r="G31" i="31" s="1"/>
  <c r="AA237" i="8"/>
  <c r="M31" i="31" s="1"/>
  <c r="T238" i="8"/>
  <c r="J8" i="35" s="1"/>
  <c r="M239" i="8"/>
  <c r="G19" i="22" s="1"/>
  <c r="AA239" i="8"/>
  <c r="M19" i="22" s="1"/>
  <c r="T240" i="8"/>
  <c r="J32" i="34" s="1"/>
  <c r="M241" i="8"/>
  <c r="G32" i="21" s="1"/>
  <c r="AA241" i="8"/>
  <c r="M32" i="21" s="1"/>
  <c r="T242" i="8"/>
  <c r="J32" i="33" s="1"/>
  <c r="M243" i="8"/>
  <c r="G32" i="25" s="1"/>
  <c r="AA243" i="8"/>
  <c r="M32" i="25" s="1"/>
  <c r="T244" i="8"/>
  <c r="J32" i="30" s="1"/>
  <c r="M245" i="8"/>
  <c r="G32" i="40" s="1"/>
  <c r="AA245" i="8"/>
  <c r="M32" i="40" s="1"/>
  <c r="T246" i="8"/>
  <c r="J32" i="31" s="1"/>
  <c r="M247" i="8"/>
  <c r="G9" i="35" s="1"/>
  <c r="AA247" i="8"/>
  <c r="M9" i="35" s="1"/>
  <c r="T248" i="8"/>
  <c r="J18" i="41" s="1"/>
  <c r="M249" i="8"/>
  <c r="G33" i="34" s="1"/>
  <c r="AA249" i="8"/>
  <c r="M33" i="34" s="1"/>
  <c r="T250" i="8"/>
  <c r="J33" i="21" s="1"/>
  <c r="M251" i="8"/>
  <c r="G33" i="33" s="1"/>
  <c r="AA251" i="8"/>
  <c r="M33" i="33" s="1"/>
  <c r="T252" i="8"/>
  <c r="J33" i="25" s="1"/>
  <c r="M253" i="8"/>
  <c r="G33" i="30" s="1"/>
  <c r="AA253" i="8"/>
  <c r="M33" i="30" s="1"/>
  <c r="T254" i="8"/>
  <c r="J33" i="40" s="1"/>
  <c r="M255" i="8"/>
  <c r="G33" i="31" s="1"/>
  <c r="AA255" i="8"/>
  <c r="M33" i="31" s="1"/>
  <c r="T256" i="8"/>
  <c r="J10" i="35" s="1"/>
  <c r="M257" i="8"/>
  <c r="G19" i="41" s="1"/>
  <c r="AA257" i="8"/>
  <c r="M19" i="41" s="1"/>
  <c r="T258" i="8"/>
  <c r="J34" i="34" s="1"/>
  <c r="M259" i="8"/>
  <c r="G34" i="21" s="1"/>
  <c r="AA259" i="8"/>
  <c r="M34" i="21" s="1"/>
  <c r="T260" i="8"/>
  <c r="J34" i="33" s="1"/>
  <c r="M261" i="8"/>
  <c r="G34" i="25" s="1"/>
  <c r="AA261" i="8"/>
  <c r="M34" i="25" s="1"/>
  <c r="T262" i="8"/>
  <c r="J34" i="30" s="1"/>
  <c r="M263" i="8"/>
  <c r="G34" i="40" s="1"/>
  <c r="AA263" i="8"/>
  <c r="M34" i="40" s="1"/>
  <c r="T264" i="8"/>
  <c r="J34" i="31" s="1"/>
  <c r="M265" i="8"/>
  <c r="G18" i="23" s="1"/>
  <c r="AA265" i="8"/>
  <c r="M18" i="23" s="1"/>
  <c r="T266" i="8"/>
  <c r="J20" i="22" s="1"/>
  <c r="M267" i="8"/>
  <c r="G35" i="34" s="1"/>
  <c r="AA267" i="8"/>
  <c r="M35" i="34" s="1"/>
  <c r="T268" i="8"/>
  <c r="J35" i="21" s="1"/>
  <c r="M269" i="8"/>
  <c r="G35" i="33" s="1"/>
  <c r="AA269" i="8"/>
  <c r="M35" i="33" s="1"/>
  <c r="T270" i="8"/>
  <c r="J35" i="25" s="1"/>
  <c r="M271" i="8"/>
  <c r="G35" i="30" s="1"/>
  <c r="AA271" i="8"/>
  <c r="M35" i="30" s="1"/>
  <c r="T272" i="8"/>
  <c r="J35" i="40" s="1"/>
  <c r="M273" i="8"/>
  <c r="G35" i="31" s="1"/>
  <c r="AA273" i="8"/>
  <c r="M35" i="31" s="1"/>
  <c r="T274" i="8"/>
  <c r="J17" i="32" s="1"/>
  <c r="M275" i="8"/>
  <c r="G20" i="41" s="1"/>
  <c r="AA275" i="8"/>
  <c r="M20" i="41" s="1"/>
  <c r="T6" i="9"/>
  <c r="J36" i="26" s="1"/>
  <c r="M7" i="9"/>
  <c r="G36" i="38" s="1"/>
  <c r="AA7" i="9"/>
  <c r="M36" i="38" s="1"/>
  <c r="T8" i="9"/>
  <c r="J36" i="39" s="1"/>
  <c r="M9" i="9"/>
  <c r="G36" i="29" s="1"/>
  <c r="AA9" i="9"/>
  <c r="M36" i="29" s="1"/>
  <c r="T10" i="9"/>
  <c r="J36" i="24" s="1"/>
  <c r="M11" i="9"/>
  <c r="G36" i="27" s="1"/>
  <c r="AA11" i="9"/>
  <c r="M36" i="27" s="1"/>
  <c r="T12" i="9"/>
  <c r="J36" i="43" s="1"/>
  <c r="M13" i="9"/>
  <c r="G19" i="36" s="1"/>
  <c r="AA13" i="9"/>
  <c r="M19" i="36" s="1"/>
  <c r="T14" i="9"/>
  <c r="J21" i="42" s="1"/>
  <c r="M15" i="9"/>
  <c r="G37" i="26" s="1"/>
  <c r="AA15" i="9"/>
  <c r="M37" i="26" s="1"/>
  <c r="T16" i="9"/>
  <c r="J37" i="38" s="1"/>
  <c r="M17" i="9"/>
  <c r="G37" i="39" s="1"/>
  <c r="AA17" i="9"/>
  <c r="M37" i="39" s="1"/>
  <c r="T18" i="9"/>
  <c r="J37" i="29" s="1"/>
  <c r="M19" i="9"/>
  <c r="G37" i="24" s="1"/>
  <c r="AA19" i="9"/>
  <c r="M37" i="24" s="1"/>
  <c r="T20" i="9"/>
  <c r="J37" i="27" s="1"/>
  <c r="M21" i="9"/>
  <c r="G37" i="43" s="1"/>
  <c r="AA21" i="9"/>
  <c r="M37" i="43" s="1"/>
  <c r="T22" i="9"/>
  <c r="J20" i="36" s="1"/>
  <c r="M23" i="9"/>
  <c r="G22" i="42" s="1"/>
  <c r="AA23" i="9"/>
  <c r="M22" i="42" s="1"/>
  <c r="T24" i="9"/>
  <c r="J38" i="26" s="1"/>
  <c r="M25" i="9"/>
  <c r="G38" i="38" s="1"/>
  <c r="AA25" i="9"/>
  <c r="M38" i="38" s="1"/>
  <c r="T26" i="9"/>
  <c r="J38" i="39" s="1"/>
  <c r="M27" i="9"/>
  <c r="G38" i="29" s="1"/>
  <c r="AA27" i="9"/>
  <c r="M38" i="29" s="1"/>
  <c r="T28" i="9"/>
  <c r="J38" i="24" s="1"/>
  <c r="M29" i="9"/>
  <c r="G38" i="27" s="1"/>
  <c r="AA29" i="9"/>
  <c r="M38" i="27" s="1"/>
  <c r="T30" i="9"/>
  <c r="J38" i="43" s="1"/>
  <c r="M31" i="9"/>
  <c r="G16" i="28" s="1"/>
  <c r="AA31" i="9"/>
  <c r="M16" i="28" s="1"/>
  <c r="T32" i="9"/>
  <c r="J21" i="37" s="1"/>
  <c r="M33" i="9"/>
  <c r="G39" i="26" s="1"/>
  <c r="AA33" i="9"/>
  <c r="M39" i="26" s="1"/>
  <c r="T34" i="9"/>
  <c r="J39" i="38" s="1"/>
  <c r="M35" i="9"/>
  <c r="G39" i="39" s="1"/>
  <c r="AA35" i="9"/>
  <c r="M39" i="39" s="1"/>
  <c r="T36" i="9"/>
  <c r="J39" i="29" s="1"/>
  <c r="M37" i="9"/>
  <c r="G39" i="24" s="1"/>
  <c r="AA37" i="9"/>
  <c r="M39" i="24" s="1"/>
  <c r="T38" i="9"/>
  <c r="J39" i="27" s="1"/>
  <c r="M39" i="9"/>
  <c r="G39" i="43" s="1"/>
  <c r="AA39" i="9"/>
  <c r="M39" i="43" s="1"/>
  <c r="T40" i="9"/>
  <c r="J17" i="28" s="1"/>
  <c r="M41" i="9"/>
  <c r="G22" i="37" s="1"/>
  <c r="AA41" i="9"/>
  <c r="M22" i="37" s="1"/>
  <c r="T42" i="9"/>
  <c r="J40" i="26" s="1"/>
  <c r="M43" i="9"/>
  <c r="G40" i="38" s="1"/>
  <c r="AA43" i="9"/>
  <c r="M40" i="38" s="1"/>
  <c r="T44" i="9"/>
  <c r="J40" i="39" s="1"/>
  <c r="M45" i="9"/>
  <c r="G40" i="29" s="1"/>
  <c r="AA45" i="9"/>
  <c r="M40" i="29" s="1"/>
  <c r="T46" i="9"/>
  <c r="J40" i="24" s="1"/>
  <c r="M47" i="9"/>
  <c r="G40" i="27" s="1"/>
  <c r="AA47" i="9"/>
  <c r="M40" i="27" s="1"/>
  <c r="T48" i="9"/>
  <c r="J40" i="43" s="1"/>
  <c r="M49" i="9"/>
  <c r="G18" i="28" s="1"/>
  <c r="AA49" i="9"/>
  <c r="M18" i="28" s="1"/>
  <c r="T50" i="9"/>
  <c r="J23" i="37" s="1"/>
  <c r="M51" i="9"/>
  <c r="G41" i="26" s="1"/>
  <c r="AA51" i="9"/>
  <c r="M41" i="26" s="1"/>
  <c r="T52" i="9"/>
  <c r="J41" i="38" s="1"/>
  <c r="M53" i="9"/>
  <c r="G41" i="39" s="1"/>
  <c r="AA53" i="9"/>
  <c r="M41" i="39" s="1"/>
  <c r="T54" i="9"/>
  <c r="J41" i="29" s="1"/>
  <c r="M55" i="9"/>
  <c r="G41" i="24" s="1"/>
  <c r="AA55" i="9"/>
  <c r="M41" i="24" s="1"/>
  <c r="T56" i="9"/>
  <c r="J41" i="27" s="1"/>
  <c r="M57" i="9"/>
  <c r="G41" i="43" s="1"/>
  <c r="AA57" i="9"/>
  <c r="M41" i="43" s="1"/>
  <c r="T58" i="9"/>
  <c r="J19" i="28" s="1"/>
  <c r="M59" i="9"/>
  <c r="G23" i="42" s="1"/>
  <c r="AA59" i="9"/>
  <c r="M23" i="42" s="1"/>
  <c r="T60" i="9"/>
  <c r="J42" i="26" s="1"/>
  <c r="M61" i="9"/>
  <c r="G42" i="38" s="1"/>
  <c r="AA61" i="9"/>
  <c r="M42" i="38" s="1"/>
  <c r="T62" i="9"/>
  <c r="J42" i="39" s="1"/>
  <c r="M63" i="9"/>
  <c r="G42" i="29" s="1"/>
  <c r="AA63" i="9"/>
  <c r="M42" i="29" s="1"/>
  <c r="T64" i="9"/>
  <c r="J42" i="24" s="1"/>
  <c r="M65" i="9"/>
  <c r="G42" i="27" s="1"/>
  <c r="AA65" i="9"/>
  <c r="M42" i="27" s="1"/>
  <c r="T66" i="9"/>
  <c r="J42" i="43" s="1"/>
  <c r="M67" i="9"/>
  <c r="G21" i="36" s="1"/>
  <c r="AA67" i="9"/>
  <c r="M21" i="36" s="1"/>
  <c r="T68" i="9"/>
  <c r="J24" i="42" s="1"/>
  <c r="M69" i="9"/>
  <c r="G43" i="26" s="1"/>
  <c r="AA69" i="9"/>
  <c r="M43" i="26" s="1"/>
  <c r="T70" i="9"/>
  <c r="J43" i="38" s="1"/>
  <c r="M71" i="9"/>
  <c r="G43" i="39" s="1"/>
  <c r="AA71" i="9"/>
  <c r="M43" i="39" s="1"/>
  <c r="T72" i="9"/>
  <c r="J43" i="29" s="1"/>
  <c r="M73" i="9"/>
  <c r="G43" i="24" s="1"/>
  <c r="AA73" i="9"/>
  <c r="M43" i="24" s="1"/>
  <c r="T74" i="9"/>
  <c r="J43" i="27" s="1"/>
  <c r="M75" i="9"/>
  <c r="G43" i="43" s="1"/>
  <c r="AA75" i="9"/>
  <c r="M43" i="43" s="1"/>
  <c r="T76" i="9"/>
  <c r="J20" i="28" s="1"/>
  <c r="M77" i="9"/>
  <c r="G24" i="37" s="1"/>
  <c r="AA77" i="9"/>
  <c r="M24" i="37" s="1"/>
  <c r="T78" i="9"/>
  <c r="J44" i="26" s="1"/>
  <c r="M79" i="9"/>
  <c r="G44" i="38" s="1"/>
  <c r="AA79" i="9"/>
  <c r="M44" i="38" s="1"/>
  <c r="T80" i="9"/>
  <c r="J44" i="39" s="1"/>
  <c r="M81" i="9"/>
  <c r="G44" i="29" s="1"/>
  <c r="AA81" i="9"/>
  <c r="M44" i="29" s="1"/>
  <c r="T82" i="9"/>
  <c r="J44" i="24" s="1"/>
  <c r="M83" i="9"/>
  <c r="G44" i="27" s="1"/>
  <c r="AA83" i="9"/>
  <c r="M44" i="27" s="1"/>
  <c r="T84" i="9"/>
  <c r="J44" i="43" s="1"/>
  <c r="M85" i="9"/>
  <c r="G22" i="36" s="1"/>
  <c r="AA85" i="9"/>
  <c r="M22" i="36" s="1"/>
  <c r="R87" i="9"/>
  <c r="H45" i="26" s="1"/>
  <c r="AA88" i="9"/>
  <c r="M45" i="38" s="1"/>
  <c r="S90" i="9"/>
  <c r="Y92" i="9"/>
  <c r="K45" i="27" s="1"/>
  <c r="M94" i="9"/>
  <c r="G13" i="44" s="1"/>
  <c r="Z95" i="9"/>
  <c r="K98" i="9"/>
  <c r="E46" i="39" s="1"/>
  <c r="T99" i="9"/>
  <c r="J46" i="29" s="1"/>
  <c r="L101" i="9"/>
  <c r="R103" i="9"/>
  <c r="H21" i="28" s="1"/>
  <c r="AA104" i="9"/>
  <c r="M25" i="37" s="1"/>
  <c r="K47" i="26"/>
  <c r="S106" i="9"/>
  <c r="Y108" i="9"/>
  <c r="K47" i="29" s="1"/>
  <c r="M110" i="9"/>
  <c r="G47" i="27" s="1"/>
  <c r="Z111" i="9"/>
  <c r="K114" i="9"/>
  <c r="E48" i="26" s="1"/>
  <c r="T115" i="9"/>
  <c r="J48" i="38" s="1"/>
  <c r="L117" i="9"/>
  <c r="R119" i="9"/>
  <c r="H48" i="27" s="1"/>
  <c r="AA120" i="9"/>
  <c r="M48" i="43" s="1"/>
  <c r="S122" i="9"/>
  <c r="Y124" i="9"/>
  <c r="K49" i="38" s="1"/>
  <c r="M126" i="9"/>
  <c r="G49" i="29" s="1"/>
  <c r="Z127" i="9"/>
  <c r="K130" i="9"/>
  <c r="E16" i="44" s="1"/>
  <c r="T131" i="9"/>
  <c r="J28" i="37" s="1"/>
  <c r="L133" i="9"/>
  <c r="R135" i="9"/>
  <c r="H50" i="29" s="1"/>
  <c r="AA136" i="9"/>
  <c r="M50" i="24" s="1"/>
  <c r="S138" i="9"/>
  <c r="Y140" i="9"/>
  <c r="K29" i="37" s="1"/>
  <c r="M142" i="9"/>
  <c r="G51" i="38" s="1"/>
  <c r="Z143" i="9"/>
  <c r="K146" i="9"/>
  <c r="E51" i="27" s="1"/>
  <c r="T147" i="9"/>
  <c r="J51" i="43" s="1"/>
  <c r="L149" i="9"/>
  <c r="R151" i="9"/>
  <c r="H52" i="38" s="1"/>
  <c r="AA152" i="9"/>
  <c r="M52" i="39" s="1"/>
  <c r="S154" i="9"/>
  <c r="Y156" i="9"/>
  <c r="K52" i="43" s="1"/>
  <c r="M158" i="9"/>
  <c r="G30" i="37" s="1"/>
  <c r="Z159" i="9"/>
  <c r="K162" i="9"/>
  <c r="E53" i="29" s="1"/>
  <c r="T163" i="9"/>
  <c r="J53" i="24" s="1"/>
  <c r="L165" i="9"/>
  <c r="R167" i="9"/>
  <c r="H28" i="42" s="1"/>
  <c r="AA168" i="9"/>
  <c r="M54" i="26" s="1"/>
  <c r="S170" i="9"/>
  <c r="Y172" i="9"/>
  <c r="K54" i="24" s="1"/>
  <c r="M174" i="9"/>
  <c r="G54" i="43" s="1"/>
  <c r="Z175" i="9"/>
  <c r="K178" i="9"/>
  <c r="E55" i="38" s="1"/>
  <c r="T179" i="9"/>
  <c r="J55" i="39" s="1"/>
  <c r="L181" i="9"/>
  <c r="R183" i="9"/>
  <c r="H55" i="43" s="1"/>
  <c r="AA184" i="9"/>
  <c r="M23" i="28" s="1"/>
  <c r="S186" i="9"/>
  <c r="M190" i="9"/>
  <c r="G56" i="24" s="1"/>
  <c r="Z191" i="9"/>
  <c r="T195" i="9"/>
  <c r="J57" i="26" s="1"/>
  <c r="L197" i="9"/>
  <c r="AA200" i="9"/>
  <c r="M57" i="27" s="1"/>
  <c r="S202" i="9"/>
  <c r="K58" i="26"/>
  <c r="E87" i="13"/>
  <c r="F87" i="13" s="1"/>
  <c r="M206" i="9"/>
  <c r="G58" i="39" s="1"/>
  <c r="Z207" i="9"/>
  <c r="T211" i="9"/>
  <c r="J24" i="36" s="1"/>
  <c r="L213" i="9"/>
  <c r="AA216" i="9"/>
  <c r="M59" i="29" s="1"/>
  <c r="S218" i="9"/>
  <c r="M222" i="9"/>
  <c r="G60" i="26" s="1"/>
  <c r="Z223" i="9"/>
  <c r="T227" i="9"/>
  <c r="J60" i="27" s="1"/>
  <c r="L229" i="9"/>
  <c r="AA232" i="9"/>
  <c r="M61" i="38" s="1"/>
  <c r="S234" i="9"/>
  <c r="M238" i="9"/>
  <c r="G26" i="28" s="1"/>
  <c r="Z239" i="9"/>
  <c r="T243" i="9"/>
  <c r="J62" i="29" s="1"/>
  <c r="L245" i="9"/>
  <c r="AA248" i="9"/>
  <c r="M36" i="37" s="1"/>
  <c r="K63" i="26"/>
  <c r="E92" i="13"/>
  <c r="F92" i="13" s="1"/>
  <c r="S250" i="9"/>
  <c r="M254" i="9"/>
  <c r="G63" i="27" s="1"/>
  <c r="Z255" i="9"/>
  <c r="T259" i="9"/>
  <c r="J64" i="38" s="1"/>
  <c r="L261" i="9"/>
  <c r="AA264" i="9"/>
  <c r="M64" i="43" s="1"/>
  <c r="S266" i="9"/>
  <c r="M270" i="9"/>
  <c r="G65" i="29" s="1"/>
  <c r="Z271" i="9"/>
  <c r="T272" i="9"/>
  <c r="J65" i="27" s="1"/>
  <c r="T275" i="9"/>
  <c r="J33" i="42" s="1"/>
  <c r="L7" i="10"/>
  <c r="AA7" i="10"/>
  <c r="M36" i="21" s="1"/>
  <c r="AA10" i="10"/>
  <c r="M36" i="30" s="1"/>
  <c r="K36" i="40"/>
  <c r="S12" i="10"/>
  <c r="M13" i="10"/>
  <c r="G11" i="35" s="1"/>
  <c r="K21" i="22"/>
  <c r="M16" i="10"/>
  <c r="G37" i="21" s="1"/>
  <c r="Z17" i="10"/>
  <c r="T18" i="10"/>
  <c r="J37" i="25" s="1"/>
  <c r="T21" i="10"/>
  <c r="J37" i="31" s="1"/>
  <c r="L23" i="10"/>
  <c r="AA23" i="10"/>
  <c r="M22" i="22" s="1"/>
  <c r="AA26" i="10"/>
  <c r="M38" i="33" s="1"/>
  <c r="S28" i="10"/>
  <c r="M29" i="10"/>
  <c r="G38" i="40" s="1"/>
  <c r="M32" i="10"/>
  <c r="G23" i="22" s="1"/>
  <c r="Z33" i="10"/>
  <c r="T34" i="10"/>
  <c r="J39" i="21" s="1"/>
  <c r="T37" i="10"/>
  <c r="J39" i="30" s="1"/>
  <c r="L39" i="10"/>
  <c r="AA39" i="10"/>
  <c r="M39" i="31" s="1"/>
  <c r="I40" i="34"/>
  <c r="T42" i="10"/>
  <c r="J40" i="34" s="1"/>
  <c r="M44" i="10"/>
  <c r="G40" i="33" s="1"/>
  <c r="L45" i="10"/>
  <c r="AA46" i="10"/>
  <c r="M40" i="30" s="1"/>
  <c r="L40" i="31"/>
  <c r="AA48" i="10"/>
  <c r="M40" i="31" s="1"/>
  <c r="Y50" i="10"/>
  <c r="S52" i="10"/>
  <c r="T53" i="10"/>
  <c r="J41" i="33" s="1"/>
  <c r="R54" i="10"/>
  <c r="H41" i="25" s="1"/>
  <c r="I41" i="40"/>
  <c r="T56" i="10"/>
  <c r="J41" i="40" s="1"/>
  <c r="F41" i="31"/>
  <c r="M57" i="10"/>
  <c r="G41" i="31" s="1"/>
  <c r="L58" i="10"/>
  <c r="K59" i="10"/>
  <c r="E22" i="41" s="1"/>
  <c r="AA60" i="10"/>
  <c r="M42" i="34" s="1"/>
  <c r="L42" i="25"/>
  <c r="AA63" i="10"/>
  <c r="M42" i="25" s="1"/>
  <c r="T65" i="10"/>
  <c r="J42" i="40" s="1"/>
  <c r="S66" i="10"/>
  <c r="M68" i="10"/>
  <c r="G25" i="22" s="1"/>
  <c r="F43" i="21"/>
  <c r="M70" i="10"/>
  <c r="G43" i="21" s="1"/>
  <c r="K72" i="10"/>
  <c r="E43" i="25" s="1"/>
  <c r="Z73" i="10"/>
  <c r="AA74" i="10"/>
  <c r="M43" i="40" s="1"/>
  <c r="Y75" i="10"/>
  <c r="K43" i="31" s="1"/>
  <c r="L23" i="41"/>
  <c r="AA77" i="10"/>
  <c r="M23" i="41" s="1"/>
  <c r="I44" i="34"/>
  <c r="T78" i="10"/>
  <c r="J44" i="34" s="1"/>
  <c r="S79" i="10"/>
  <c r="R80" i="10"/>
  <c r="H44" i="33" s="1"/>
  <c r="M82" i="10"/>
  <c r="G44" i="30" s="1"/>
  <c r="F22" i="23"/>
  <c r="M85" i="10"/>
  <c r="G22" i="23" s="1"/>
  <c r="AA86" i="10"/>
  <c r="M26" i="22" s="1"/>
  <c r="Z87" i="10"/>
  <c r="T89" i="10"/>
  <c r="J45" i="33" s="1"/>
  <c r="I45" i="30"/>
  <c r="T91" i="10"/>
  <c r="J45" i="30" s="1"/>
  <c r="R93" i="10"/>
  <c r="H45" i="31" s="1"/>
  <c r="L95" i="10"/>
  <c r="M96" i="10"/>
  <c r="G46" i="34" s="1"/>
  <c r="K97" i="10"/>
  <c r="E46" i="21" s="1"/>
  <c r="F46" i="25"/>
  <c r="M99" i="10"/>
  <c r="G46" i="25" s="1"/>
  <c r="L46" i="25"/>
  <c r="AA99" i="10"/>
  <c r="M46" i="25" s="1"/>
  <c r="Z100" i="10"/>
  <c r="Y101" i="10"/>
  <c r="K46" i="40" s="1"/>
  <c r="T103" i="10"/>
  <c r="J16" i="35" s="1"/>
  <c r="I47" i="21"/>
  <c r="T106" i="10"/>
  <c r="J47" i="21" s="1"/>
  <c r="M108" i="10"/>
  <c r="G47" i="25" s="1"/>
  <c r="L109" i="10"/>
  <c r="AA110" i="10"/>
  <c r="M47" i="40" s="1"/>
  <c r="L17" i="35"/>
  <c r="AA112" i="10"/>
  <c r="M17" i="35" s="1"/>
  <c r="Y114" i="10"/>
  <c r="S116" i="10"/>
  <c r="T117" i="10"/>
  <c r="J48" i="25" s="1"/>
  <c r="R118" i="10"/>
  <c r="H48" i="30" s="1"/>
  <c r="I48" i="31"/>
  <c r="T120" i="10"/>
  <c r="J48" i="31" s="1"/>
  <c r="F19" i="32"/>
  <c r="M121" i="10"/>
  <c r="G19" i="32" s="1"/>
  <c r="L122" i="10"/>
  <c r="K123" i="10"/>
  <c r="E49" i="34" s="1"/>
  <c r="AA124" i="10"/>
  <c r="M49" i="21" s="1"/>
  <c r="L49" i="30"/>
  <c r="AA127" i="10"/>
  <c r="M49" i="30" s="1"/>
  <c r="T129" i="10"/>
  <c r="J49" i="31" s="1"/>
  <c r="S130" i="10"/>
  <c r="M132" i="10"/>
  <c r="G50" i="34" s="1"/>
  <c r="F50" i="33"/>
  <c r="M134" i="10"/>
  <c r="G50" i="33" s="1"/>
  <c r="K136" i="10"/>
  <c r="E50" i="30" s="1"/>
  <c r="Z137" i="10"/>
  <c r="AA138" i="10"/>
  <c r="M50" i="31" s="1"/>
  <c r="Y139" i="10"/>
  <c r="K19" i="35" s="1"/>
  <c r="L51" i="34"/>
  <c r="AA141" i="10"/>
  <c r="M51" i="34" s="1"/>
  <c r="I51" i="21"/>
  <c r="T142" i="10"/>
  <c r="J51" i="21" s="1"/>
  <c r="S143" i="10"/>
  <c r="R144" i="10"/>
  <c r="H51" i="25" s="1"/>
  <c r="M146" i="10"/>
  <c r="G51" i="40" s="1"/>
  <c r="F27" i="41"/>
  <c r="M149" i="10"/>
  <c r="G27" i="41" s="1"/>
  <c r="AA150" i="10"/>
  <c r="M52" i="34" s="1"/>
  <c r="Z151" i="10"/>
  <c r="T153" i="10"/>
  <c r="J52" i="25" s="1"/>
  <c r="I52" i="40"/>
  <c r="T155" i="10"/>
  <c r="J52" i="40" s="1"/>
  <c r="R157" i="10"/>
  <c r="H23" i="23" s="1"/>
  <c r="L159" i="10"/>
  <c r="M160" i="10"/>
  <c r="G53" i="21" s="1"/>
  <c r="K161" i="10"/>
  <c r="E53" i="33" s="1"/>
  <c r="F53" i="30"/>
  <c r="M163" i="10"/>
  <c r="G53" i="30" s="1"/>
  <c r="L53" i="30"/>
  <c r="AA163" i="10"/>
  <c r="M53" i="30" s="1"/>
  <c r="AA166" i="10"/>
  <c r="M24" i="23" s="1"/>
  <c r="AA168" i="10"/>
  <c r="M54" i="34" s="1"/>
  <c r="L54" i="25"/>
  <c r="AA171" i="10"/>
  <c r="M54" i="25" s="1"/>
  <c r="Y172" i="10"/>
  <c r="K54" i="30" s="1"/>
  <c r="Y175" i="10"/>
  <c r="K25" i="23" s="1"/>
  <c r="L29" i="41"/>
  <c r="AA176" i="10"/>
  <c r="M29" i="41" s="1"/>
  <c r="L55" i="34"/>
  <c r="AA177" i="10"/>
  <c r="M55" i="34" s="1"/>
  <c r="K181" i="10"/>
  <c r="E55" i="30" s="1"/>
  <c r="F55" i="40"/>
  <c r="M182" i="10"/>
  <c r="G55" i="40" s="1"/>
  <c r="F55" i="31"/>
  <c r="M183" i="10"/>
  <c r="G55" i="31" s="1"/>
  <c r="R186" i="10"/>
  <c r="H56" i="34" s="1"/>
  <c r="I56" i="21"/>
  <c r="T187" i="10"/>
  <c r="J56" i="21" s="1"/>
  <c r="I56" i="33"/>
  <c r="T188" i="10"/>
  <c r="J56" i="33" s="1"/>
  <c r="Y191" i="10"/>
  <c r="K56" i="40" s="1"/>
  <c r="L56" i="31"/>
  <c r="AA192" i="10"/>
  <c r="M56" i="31" s="1"/>
  <c r="L21" i="32"/>
  <c r="AA193" i="10"/>
  <c r="M21" i="32" s="1"/>
  <c r="K197" i="10"/>
  <c r="E57" i="33" s="1"/>
  <c r="F57" i="25"/>
  <c r="M198" i="10"/>
  <c r="G57" i="25" s="1"/>
  <c r="F57" i="30"/>
  <c r="M199" i="10"/>
  <c r="G57" i="30" s="1"/>
  <c r="R202" i="10"/>
  <c r="H22" i="32" s="1"/>
  <c r="I31" i="41"/>
  <c r="T203" i="10"/>
  <c r="J31" i="41" s="1"/>
  <c r="I58" i="34"/>
  <c r="T204" i="10"/>
  <c r="J58" i="34" s="1"/>
  <c r="Y207" i="10"/>
  <c r="K58" i="25" s="1"/>
  <c r="L58" i="30"/>
  <c r="AA208" i="10"/>
  <c r="M58" i="30" s="1"/>
  <c r="L58" i="40"/>
  <c r="AA209" i="10"/>
  <c r="M58" i="40" s="1"/>
  <c r="K213" i="10"/>
  <c r="E59" i="34" s="1"/>
  <c r="F59" i="21"/>
  <c r="M214" i="10"/>
  <c r="G59" i="21" s="1"/>
  <c r="F59" i="33"/>
  <c r="M215" i="10"/>
  <c r="G59" i="33" s="1"/>
  <c r="R218" i="10"/>
  <c r="H59" i="40" s="1"/>
  <c r="I59" i="31"/>
  <c r="T219" i="10"/>
  <c r="J59" i="31" s="1"/>
  <c r="I28" i="23"/>
  <c r="T220" i="10"/>
  <c r="J28" i="23" s="1"/>
  <c r="Y223" i="10"/>
  <c r="K60" i="21" s="1"/>
  <c r="L60" i="33"/>
  <c r="AA224" i="10"/>
  <c r="M60" i="33" s="1"/>
  <c r="L60" i="25"/>
  <c r="AA225" i="10"/>
  <c r="M60" i="25" s="1"/>
  <c r="K229" i="10"/>
  <c r="E20" i="35" s="1"/>
  <c r="F33" i="41"/>
  <c r="M230" i="10"/>
  <c r="G33" i="41" s="1"/>
  <c r="F61" i="34"/>
  <c r="M231" i="10"/>
  <c r="G61" i="34" s="1"/>
  <c r="R234" i="10"/>
  <c r="H61" i="25" s="1"/>
  <c r="I61" i="30"/>
  <c r="T235" i="10"/>
  <c r="J61" i="30" s="1"/>
  <c r="I61" i="40"/>
  <c r="T236" i="10"/>
  <c r="J61" i="40" s="1"/>
  <c r="Y239" i="10"/>
  <c r="K34" i="41" s="1"/>
  <c r="L62" i="34"/>
  <c r="AA240" i="10"/>
  <c r="M62" i="34" s="1"/>
  <c r="L62" i="21"/>
  <c r="AA241" i="10"/>
  <c r="M62" i="21" s="1"/>
  <c r="K245" i="10"/>
  <c r="E62" i="40" s="1"/>
  <c r="F62" i="31"/>
  <c r="M246" i="10"/>
  <c r="G62" i="31" s="1"/>
  <c r="F23" i="32"/>
  <c r="M247" i="10"/>
  <c r="G23" i="32" s="1"/>
  <c r="R250" i="10"/>
  <c r="H63" i="21" s="1"/>
  <c r="I63" i="33"/>
  <c r="T251" i="10"/>
  <c r="J63" i="33" s="1"/>
  <c r="I63" i="25"/>
  <c r="T252" i="10"/>
  <c r="J63" i="25" s="1"/>
  <c r="Y255" i="10"/>
  <c r="K63" i="31" s="1"/>
  <c r="L21" i="35"/>
  <c r="AA256" i="10"/>
  <c r="M21" i="35" s="1"/>
  <c r="L34" i="22"/>
  <c r="AA257" i="10"/>
  <c r="M34" i="22" s="1"/>
  <c r="K261" i="10"/>
  <c r="E64" i="25" s="1"/>
  <c r="F64" i="30"/>
  <c r="M262" i="10"/>
  <c r="G64" i="30" s="1"/>
  <c r="I64" i="40"/>
  <c r="T263" i="10"/>
  <c r="J64" i="40" s="1"/>
  <c r="K269" i="10"/>
  <c r="E65" i="33" s="1"/>
  <c r="L273" i="10"/>
  <c r="K273" i="10"/>
  <c r="E65" i="31" s="1"/>
  <c r="AA274" i="10"/>
  <c r="M31" i="23" s="1"/>
  <c r="AA275" i="10"/>
  <c r="M36" i="41" s="1"/>
  <c r="T11" i="11"/>
  <c r="J66" i="27" s="1"/>
  <c r="R21" i="11"/>
  <c r="H67" i="43" s="1"/>
  <c r="S21" i="11"/>
  <c r="L28" i="36"/>
  <c r="AA22" i="11"/>
  <c r="M28" i="36" s="1"/>
  <c r="L28" i="11"/>
  <c r="F68" i="27"/>
  <c r="M29" i="11"/>
  <c r="G68" i="27" s="1"/>
  <c r="L30" i="11"/>
  <c r="R35" i="11"/>
  <c r="H69" i="39" s="1"/>
  <c r="S35" i="11"/>
  <c r="F22" i="44"/>
  <c r="M40" i="11"/>
  <c r="G22" i="44" s="1"/>
  <c r="Z43" i="11"/>
  <c r="Y43" i="11"/>
  <c r="K70" i="38" s="1"/>
  <c r="Y46" i="11"/>
  <c r="K70" i="24" s="1"/>
  <c r="Z46" i="11"/>
  <c r="I71" i="38"/>
  <c r="T52" i="11"/>
  <c r="J71" i="38" s="1"/>
  <c r="F71" i="27"/>
  <c r="M56" i="11"/>
  <c r="G71" i="27" s="1"/>
  <c r="M60" i="11"/>
  <c r="G72" i="26" s="1"/>
  <c r="K61" i="11"/>
  <c r="E72" i="38" s="1"/>
  <c r="I72" i="29"/>
  <c r="T63" i="11"/>
  <c r="J72" i="29" s="1"/>
  <c r="L73" i="11"/>
  <c r="K73" i="11"/>
  <c r="E73" i="24" s="1"/>
  <c r="Z75" i="11"/>
  <c r="Y75" i="11"/>
  <c r="K73" i="43" s="1"/>
  <c r="AA76" i="11"/>
  <c r="M30" i="28" s="1"/>
  <c r="L95" i="11"/>
  <c r="K95" i="11"/>
  <c r="E41" i="37" s="1"/>
  <c r="F77" i="38"/>
  <c r="M106" i="11"/>
  <c r="G77" i="38" s="1"/>
  <c r="Z115" i="11"/>
  <c r="Y115" i="11"/>
  <c r="K78" i="38" s="1"/>
  <c r="S118" i="11"/>
  <c r="R118" i="11"/>
  <c r="H78" i="24" s="1"/>
  <c r="T119" i="11"/>
  <c r="J78" i="27" s="1"/>
  <c r="Z137" i="11"/>
  <c r="Y137" i="11"/>
  <c r="K80" i="27" s="1"/>
  <c r="S180" i="11"/>
  <c r="R180" i="11"/>
  <c r="H85" i="29" s="1"/>
  <c r="L223" i="11"/>
  <c r="K223" i="11"/>
  <c r="E90" i="38" s="1"/>
  <c r="F93" i="39"/>
  <c r="M251" i="11"/>
  <c r="G93" i="39" s="1"/>
  <c r="I95" i="27"/>
  <c r="T272" i="11"/>
  <c r="J95" i="27" s="1"/>
  <c r="L66" i="30"/>
  <c r="AA10" i="12"/>
  <c r="M66" i="30" s="1"/>
  <c r="F38" i="41"/>
  <c r="M32" i="12"/>
  <c r="G38" i="41" s="1"/>
  <c r="K52" i="26"/>
  <c r="K57" i="26"/>
  <c r="E86" i="13"/>
  <c r="F86" i="13" s="1"/>
  <c r="K36" i="33"/>
  <c r="K38" i="34"/>
  <c r="E97" i="13"/>
  <c r="F97" i="13" s="1"/>
  <c r="K19" i="23"/>
  <c r="L20" i="23"/>
  <c r="AA49" i="10"/>
  <c r="M20" i="23" s="1"/>
  <c r="K41" i="34"/>
  <c r="E100" i="13"/>
  <c r="F100" i="13" s="1"/>
  <c r="F43" i="33"/>
  <c r="M71" i="10"/>
  <c r="G43" i="33" s="1"/>
  <c r="K18" i="32"/>
  <c r="I45" i="40"/>
  <c r="T92" i="10"/>
  <c r="J45" i="40" s="1"/>
  <c r="L28" i="22"/>
  <c r="AA113" i="10"/>
  <c r="M28" i="22" s="1"/>
  <c r="F50" i="25"/>
  <c r="M135" i="10"/>
  <c r="G50" i="25" s="1"/>
  <c r="K51" i="34"/>
  <c r="E110" i="13"/>
  <c r="F110" i="13" s="1"/>
  <c r="I52" i="31"/>
  <c r="T156" i="10"/>
  <c r="J52" i="31" s="1"/>
  <c r="F53" i="31"/>
  <c r="M165" i="10"/>
  <c r="G53" i="31" s="1"/>
  <c r="L54" i="21"/>
  <c r="AA169" i="10"/>
  <c r="M54" i="21" s="1"/>
  <c r="AA172" i="10"/>
  <c r="M54" i="30" s="1"/>
  <c r="F29" i="41"/>
  <c r="M176" i="10"/>
  <c r="G29" i="41" s="1"/>
  <c r="F55" i="21"/>
  <c r="M178" i="10"/>
  <c r="G55" i="21" s="1"/>
  <c r="I55" i="30"/>
  <c r="T181" i="10"/>
  <c r="J55" i="30" s="1"/>
  <c r="I55" i="31"/>
  <c r="T183" i="10"/>
  <c r="J55" i="31" s="1"/>
  <c r="L56" i="34"/>
  <c r="AA186" i="10"/>
  <c r="M56" i="34" s="1"/>
  <c r="L56" i="33"/>
  <c r="AA188" i="10"/>
  <c r="M56" i="33" s="1"/>
  <c r="F56" i="31"/>
  <c r="M192" i="10"/>
  <c r="G56" i="31" s="1"/>
  <c r="F31" i="22"/>
  <c r="M194" i="10"/>
  <c r="G31" i="22" s="1"/>
  <c r="I57" i="33"/>
  <c r="T197" i="10"/>
  <c r="J57" i="33" s="1"/>
  <c r="I57" i="30"/>
  <c r="T199" i="10"/>
  <c r="J57" i="30" s="1"/>
  <c r="L22" i="32"/>
  <c r="AA202" i="10"/>
  <c r="M22" i="32" s="1"/>
  <c r="L58" i="34"/>
  <c r="AA204" i="10"/>
  <c r="M58" i="34" s="1"/>
  <c r="F58" i="30"/>
  <c r="M208" i="10"/>
  <c r="G58" i="30" s="1"/>
  <c r="F58" i="31"/>
  <c r="M210" i="10"/>
  <c r="G58" i="31" s="1"/>
  <c r="I59" i="34"/>
  <c r="T213" i="10"/>
  <c r="J59" i="34" s="1"/>
  <c r="I59" i="33"/>
  <c r="T215" i="10"/>
  <c r="J59" i="33" s="1"/>
  <c r="L59" i="40"/>
  <c r="AA218" i="10"/>
  <c r="M59" i="40" s="1"/>
  <c r="L28" i="23"/>
  <c r="AA220" i="10"/>
  <c r="M28" i="23" s="1"/>
  <c r="F60" i="33"/>
  <c r="M224" i="10"/>
  <c r="G60" i="33" s="1"/>
  <c r="F60" i="30"/>
  <c r="M226" i="10"/>
  <c r="G60" i="30" s="1"/>
  <c r="I20" i="35"/>
  <c r="T229" i="10"/>
  <c r="J20" i="35" s="1"/>
  <c r="I61" i="34"/>
  <c r="T231" i="10"/>
  <c r="J61" i="34" s="1"/>
  <c r="L61" i="25"/>
  <c r="AA234" i="10"/>
  <c r="M61" i="25" s="1"/>
  <c r="L61" i="40"/>
  <c r="AA236" i="10"/>
  <c r="M61" i="40" s="1"/>
  <c r="F62" i="34"/>
  <c r="M240" i="10"/>
  <c r="G62" i="34" s="1"/>
  <c r="F62" i="33"/>
  <c r="M242" i="10"/>
  <c r="G62" i="33" s="1"/>
  <c r="I62" i="40"/>
  <c r="T245" i="10"/>
  <c r="J62" i="40" s="1"/>
  <c r="I23" i="32"/>
  <c r="T247" i="10"/>
  <c r="J23" i="32" s="1"/>
  <c r="L63" i="21"/>
  <c r="AA250" i="10"/>
  <c r="M63" i="21" s="1"/>
  <c r="L63" i="25"/>
  <c r="AA252" i="10"/>
  <c r="M63" i="25" s="1"/>
  <c r="F21" i="35"/>
  <c r="M256" i="10"/>
  <c r="G21" i="35" s="1"/>
  <c r="F64" i="34"/>
  <c r="M258" i="10"/>
  <c r="G64" i="34" s="1"/>
  <c r="I64" i="25"/>
  <c r="T261" i="10"/>
  <c r="J64" i="25" s="1"/>
  <c r="L64" i="40"/>
  <c r="AA263" i="10"/>
  <c r="M64" i="40" s="1"/>
  <c r="F65" i="34"/>
  <c r="M267" i="10"/>
  <c r="G65" i="34" s="1"/>
  <c r="F65" i="21"/>
  <c r="M268" i="10"/>
  <c r="G65" i="21" s="1"/>
  <c r="R273" i="10"/>
  <c r="H65" i="31" s="1"/>
  <c r="S273" i="10"/>
  <c r="F66" i="39"/>
  <c r="M8" i="11"/>
  <c r="G66" i="39" s="1"/>
  <c r="Z11" i="11"/>
  <c r="Y11" i="11"/>
  <c r="Y14" i="11"/>
  <c r="Z14" i="11"/>
  <c r="I67" i="27"/>
  <c r="T20" i="11"/>
  <c r="J67" i="27" s="1"/>
  <c r="F68" i="26"/>
  <c r="M24" i="11"/>
  <c r="G68" i="26" s="1"/>
  <c r="I29" i="36"/>
  <c r="T31" i="11"/>
  <c r="J29" i="36" s="1"/>
  <c r="Z35" i="11"/>
  <c r="Y35" i="11"/>
  <c r="K69" i="39" s="1"/>
  <c r="L45" i="11"/>
  <c r="K45" i="11"/>
  <c r="E70" i="29" s="1"/>
  <c r="L47" i="11"/>
  <c r="K47" i="11"/>
  <c r="E70" i="27" s="1"/>
  <c r="S56" i="11"/>
  <c r="R56" i="11"/>
  <c r="H71" i="27" s="1"/>
  <c r="S68" i="11"/>
  <c r="R68" i="11"/>
  <c r="H37" i="42" s="1"/>
  <c r="I74" i="38"/>
  <c r="T79" i="11"/>
  <c r="J74" i="38" s="1"/>
  <c r="L89" i="11"/>
  <c r="K89" i="11"/>
  <c r="E75" i="39" s="1"/>
  <c r="Z91" i="11"/>
  <c r="Y91" i="11"/>
  <c r="K75" i="24" s="1"/>
  <c r="L111" i="11"/>
  <c r="K111" i="11"/>
  <c r="E77" i="43" s="1"/>
  <c r="F43" i="37"/>
  <c r="M122" i="11"/>
  <c r="G43" i="37" s="1"/>
  <c r="Z131" i="11"/>
  <c r="Y131" i="11"/>
  <c r="K41" i="42" s="1"/>
  <c r="S134" i="11"/>
  <c r="R134" i="11"/>
  <c r="H80" i="39" s="1"/>
  <c r="T135" i="11"/>
  <c r="J80" i="29" s="1"/>
  <c r="Z153" i="11"/>
  <c r="Y153" i="11"/>
  <c r="K82" i="29" s="1"/>
  <c r="S196" i="11"/>
  <c r="R196" i="11"/>
  <c r="H87" i="38" s="1"/>
  <c r="S228" i="11"/>
  <c r="R228" i="11"/>
  <c r="H90" i="43" s="1"/>
  <c r="I94" i="38"/>
  <c r="T259" i="11"/>
  <c r="J94" i="38" s="1"/>
  <c r="F73" i="33"/>
  <c r="M71" i="12"/>
  <c r="G73" i="33" s="1"/>
  <c r="F76" i="34"/>
  <c r="M96" i="12"/>
  <c r="G76" i="34" s="1"/>
  <c r="F78" i="40"/>
  <c r="M119" i="12"/>
  <c r="G78" i="40" s="1"/>
  <c r="L44" i="21"/>
  <c r="AA79" i="10"/>
  <c r="M44" i="21" s="1"/>
  <c r="I44" i="30"/>
  <c r="T82" i="10"/>
  <c r="J44" i="30" s="1"/>
  <c r="F26" i="22"/>
  <c r="M86" i="10"/>
  <c r="G26" i="22" s="1"/>
  <c r="L45" i="33"/>
  <c r="AA89" i="10"/>
  <c r="M45" i="33" s="1"/>
  <c r="L45" i="31"/>
  <c r="AA93" i="10"/>
  <c r="M45" i="31" s="1"/>
  <c r="I15" i="35"/>
  <c r="T94" i="10"/>
  <c r="J15" i="35" s="1"/>
  <c r="F46" i="40"/>
  <c r="M101" i="10"/>
  <c r="G46" i="40" s="1"/>
  <c r="L16" i="35"/>
  <c r="AA103" i="10"/>
  <c r="M16" i="35" s="1"/>
  <c r="I47" i="33"/>
  <c r="T107" i="10"/>
  <c r="J47" i="33" s="1"/>
  <c r="F47" i="31"/>
  <c r="M111" i="10"/>
  <c r="G47" i="31" s="1"/>
  <c r="F48" i="21"/>
  <c r="M115" i="10"/>
  <c r="G48" i="21" s="1"/>
  <c r="L48" i="21"/>
  <c r="AA115" i="10"/>
  <c r="M48" i="21" s="1"/>
  <c r="I29" i="22"/>
  <c r="T122" i="10"/>
  <c r="J29" i="22" s="1"/>
  <c r="F49" i="33"/>
  <c r="M125" i="10"/>
  <c r="G49" i="33" s="1"/>
  <c r="L49" i="40"/>
  <c r="AA128" i="10"/>
  <c r="M49" i="40" s="1"/>
  <c r="I50" i="34"/>
  <c r="T132" i="10"/>
  <c r="J50" i="34" s="1"/>
  <c r="I50" i="30"/>
  <c r="T136" i="10"/>
  <c r="J50" i="30" s="1"/>
  <c r="F50" i="40"/>
  <c r="M137" i="10"/>
  <c r="G50" i="40" s="1"/>
  <c r="L51" i="33"/>
  <c r="AA143" i="10"/>
  <c r="M51" i="33" s="1"/>
  <c r="I51" i="40"/>
  <c r="T146" i="10"/>
  <c r="J51" i="40" s="1"/>
  <c r="F52" i="34"/>
  <c r="M150" i="10"/>
  <c r="G52" i="34" s="1"/>
  <c r="L52" i="25"/>
  <c r="AA153" i="10"/>
  <c r="M52" i="25" s="1"/>
  <c r="L23" i="23"/>
  <c r="AA157" i="10"/>
  <c r="M23" i="23" s="1"/>
  <c r="I30" i="22"/>
  <c r="T158" i="10"/>
  <c r="J30" i="22" s="1"/>
  <c r="F24" i="23"/>
  <c r="M166" i="10"/>
  <c r="G24" i="23" s="1"/>
  <c r="F54" i="34"/>
  <c r="M168" i="10"/>
  <c r="G54" i="34" s="1"/>
  <c r="L170" i="10"/>
  <c r="K170" i="10"/>
  <c r="E54" i="33" s="1"/>
  <c r="F54" i="25"/>
  <c r="M171" i="10"/>
  <c r="G54" i="25" s="1"/>
  <c r="L173" i="10"/>
  <c r="K173" i="10"/>
  <c r="E54" i="40" s="1"/>
  <c r="K56" i="34"/>
  <c r="E115" i="13"/>
  <c r="F115" i="13" s="1"/>
  <c r="K58" i="34"/>
  <c r="R215" i="10"/>
  <c r="H59" i="33" s="1"/>
  <c r="Y220" i="10"/>
  <c r="K28" i="23" s="1"/>
  <c r="K226" i="10"/>
  <c r="E60" i="30" s="1"/>
  <c r="R231" i="10"/>
  <c r="H61" i="34" s="1"/>
  <c r="Y236" i="10"/>
  <c r="K61" i="40" s="1"/>
  <c r="K242" i="10"/>
  <c r="E62" i="33" s="1"/>
  <c r="R247" i="10"/>
  <c r="H23" i="32" s="1"/>
  <c r="Y252" i="10"/>
  <c r="K63" i="25" s="1"/>
  <c r="K258" i="10"/>
  <c r="E64" i="34" s="1"/>
  <c r="K265" i="10"/>
  <c r="E30" i="23" s="1"/>
  <c r="M266" i="10"/>
  <c r="G35" i="41" s="1"/>
  <c r="K267" i="10"/>
  <c r="E65" i="34" s="1"/>
  <c r="I65" i="33"/>
  <c r="T269" i="10"/>
  <c r="J65" i="33" s="1"/>
  <c r="Z273" i="10"/>
  <c r="Y273" i="10"/>
  <c r="K65" i="31" s="1"/>
  <c r="L13" i="11"/>
  <c r="K13" i="11"/>
  <c r="E21" i="44" s="1"/>
  <c r="L15" i="11"/>
  <c r="K15" i="11"/>
  <c r="E67" i="26" s="1"/>
  <c r="R20" i="11"/>
  <c r="H67" i="27" s="1"/>
  <c r="S24" i="11"/>
  <c r="R24" i="11"/>
  <c r="H68" i="26" s="1"/>
  <c r="M26" i="11"/>
  <c r="G68" i="39" s="1"/>
  <c r="AA32" i="11"/>
  <c r="M34" i="42" s="1"/>
  <c r="Y42" i="11"/>
  <c r="Z42" i="11"/>
  <c r="F70" i="39"/>
  <c r="M44" i="11"/>
  <c r="G70" i="39" s="1"/>
  <c r="I36" i="42"/>
  <c r="T50" i="11"/>
  <c r="J36" i="42" s="1"/>
  <c r="S51" i="11"/>
  <c r="Y56" i="11"/>
  <c r="K71" i="27" s="1"/>
  <c r="Z56" i="11"/>
  <c r="I72" i="38"/>
  <c r="T61" i="11"/>
  <c r="J72" i="38" s="1"/>
  <c r="L65" i="11"/>
  <c r="K65" i="11"/>
  <c r="E72" i="27" s="1"/>
  <c r="M66" i="11"/>
  <c r="G72" i="43" s="1"/>
  <c r="K73" i="26"/>
  <c r="S84" i="11"/>
  <c r="R84" i="11"/>
  <c r="H74" i="43" s="1"/>
  <c r="I41" i="37"/>
  <c r="T95" i="11"/>
  <c r="J41" i="37" s="1"/>
  <c r="L105" i="11"/>
  <c r="K105" i="11"/>
  <c r="E77" i="26" s="1"/>
  <c r="Z107" i="11"/>
  <c r="Y107" i="11"/>
  <c r="K77" i="39" s="1"/>
  <c r="AA108" i="11"/>
  <c r="M77" i="29" s="1"/>
  <c r="L127" i="11"/>
  <c r="K127" i="11"/>
  <c r="E79" i="24" s="1"/>
  <c r="F80" i="43"/>
  <c r="M138" i="11"/>
  <c r="G80" i="43" s="1"/>
  <c r="S150" i="11"/>
  <c r="R150" i="11"/>
  <c r="H82" i="26" s="1"/>
  <c r="T151" i="11"/>
  <c r="J82" i="38" s="1"/>
  <c r="Z169" i="11"/>
  <c r="Y169" i="11"/>
  <c r="K84" i="38" s="1"/>
  <c r="S212" i="11"/>
  <c r="R212" i="11"/>
  <c r="H48" i="37" s="1"/>
  <c r="F37" i="36"/>
  <c r="M238" i="11"/>
  <c r="G37" i="36" s="1"/>
  <c r="F26" i="32"/>
  <c r="M58" i="12"/>
  <c r="G26" i="32" s="1"/>
  <c r="I74" i="21"/>
  <c r="T79" i="12"/>
  <c r="J74" i="21" s="1"/>
  <c r="K62" i="26"/>
  <c r="E91" i="13"/>
  <c r="F91" i="13" s="1"/>
  <c r="K37" i="34"/>
  <c r="E96" i="13"/>
  <c r="F96" i="13" s="1"/>
  <c r="I40" i="21"/>
  <c r="T43" i="10"/>
  <c r="J40" i="21" s="1"/>
  <c r="F40" i="40"/>
  <c r="M47" i="10"/>
  <c r="G40" i="40" s="1"/>
  <c r="F41" i="34"/>
  <c r="M51" i="10"/>
  <c r="G41" i="34" s="1"/>
  <c r="L41" i="34"/>
  <c r="AA51" i="10"/>
  <c r="M41" i="34" s="1"/>
  <c r="I21" i="23"/>
  <c r="T58" i="10"/>
  <c r="J21" i="23" s="1"/>
  <c r="F42" i="21"/>
  <c r="M61" i="10"/>
  <c r="G42" i="21" s="1"/>
  <c r="L42" i="30"/>
  <c r="AA64" i="10"/>
  <c r="M42" i="30" s="1"/>
  <c r="I25" i="22"/>
  <c r="T68" i="10"/>
  <c r="J25" i="22" s="1"/>
  <c r="I43" i="25"/>
  <c r="T72" i="10"/>
  <c r="J43" i="25" s="1"/>
  <c r="F43" i="30"/>
  <c r="M73" i="10"/>
  <c r="G43" i="30" s="1"/>
  <c r="K44" i="34"/>
  <c r="K45" i="26"/>
  <c r="K56" i="26"/>
  <c r="E85" i="13"/>
  <c r="F85" i="13" s="1"/>
  <c r="M220" i="9"/>
  <c r="G25" i="36" s="1"/>
  <c r="Z221" i="9"/>
  <c r="T222" i="9"/>
  <c r="J60" i="26" s="1"/>
  <c r="T225" i="9"/>
  <c r="J60" i="29" s="1"/>
  <c r="L227" i="9"/>
  <c r="AA227" i="9"/>
  <c r="M60" i="27" s="1"/>
  <c r="AA230" i="9"/>
  <c r="M35" i="37" s="1"/>
  <c r="K61" i="26"/>
  <c r="E90" i="13"/>
  <c r="F90" i="13" s="1"/>
  <c r="S232" i="9"/>
  <c r="M233" i="9"/>
  <c r="G61" i="39" s="1"/>
  <c r="M236" i="9"/>
  <c r="G61" i="27" s="1"/>
  <c r="Z237" i="9"/>
  <c r="T238" i="9"/>
  <c r="J26" i="28" s="1"/>
  <c r="T241" i="9"/>
  <c r="J62" i="38" s="1"/>
  <c r="L243" i="9"/>
  <c r="AA243" i="9"/>
  <c r="M62" i="29" s="1"/>
  <c r="AA246" i="9"/>
  <c r="M62" i="43" s="1"/>
  <c r="S248" i="9"/>
  <c r="M249" i="9"/>
  <c r="G63" i="26" s="1"/>
  <c r="M252" i="9"/>
  <c r="G63" i="29" s="1"/>
  <c r="Z253" i="9"/>
  <c r="T254" i="9"/>
  <c r="J63" i="27" s="1"/>
  <c r="T257" i="9"/>
  <c r="J32" i="42" s="1"/>
  <c r="L259" i="9"/>
  <c r="AA259" i="9"/>
  <c r="M64" i="38" s="1"/>
  <c r="AA262" i="9"/>
  <c r="M64" i="24" s="1"/>
  <c r="S264" i="9"/>
  <c r="M265" i="9"/>
  <c r="G26" i="36" s="1"/>
  <c r="M268" i="9"/>
  <c r="G65" i="38" s="1"/>
  <c r="Z269" i="9"/>
  <c r="T270" i="9"/>
  <c r="J65" i="29" s="1"/>
  <c r="T273" i="9"/>
  <c r="J65" i="43" s="1"/>
  <c r="L275" i="9"/>
  <c r="AA275" i="9"/>
  <c r="M33" i="42" s="1"/>
  <c r="AA8" i="10"/>
  <c r="M36" i="33" s="1"/>
  <c r="K36" i="25"/>
  <c r="S10" i="10"/>
  <c r="M11" i="10"/>
  <c r="G36" i="40" s="1"/>
  <c r="K36" i="31"/>
  <c r="M14" i="10"/>
  <c r="G21" i="22" s="1"/>
  <c r="Z15" i="10"/>
  <c r="T16" i="10"/>
  <c r="J37" i="21" s="1"/>
  <c r="T19" i="10"/>
  <c r="J37" i="30" s="1"/>
  <c r="L21" i="10"/>
  <c r="AA21" i="10"/>
  <c r="M37" i="31" s="1"/>
  <c r="AA24" i="10"/>
  <c r="M38" i="34" s="1"/>
  <c r="S26" i="10"/>
  <c r="M27" i="10"/>
  <c r="G38" i="25" s="1"/>
  <c r="M30" i="10"/>
  <c r="G38" i="31" s="1"/>
  <c r="Z31" i="10"/>
  <c r="T32" i="10"/>
  <c r="J23" i="22" s="1"/>
  <c r="T35" i="10"/>
  <c r="J39" i="33" s="1"/>
  <c r="L37" i="10"/>
  <c r="AA37" i="10"/>
  <c r="M39" i="30" s="1"/>
  <c r="AA40" i="10"/>
  <c r="M19" i="23" s="1"/>
  <c r="Y42" i="10"/>
  <c r="E8" i="20" s="1"/>
  <c r="I40" i="33"/>
  <c r="T44" i="10"/>
  <c r="J40" i="33" s="1"/>
  <c r="I40" i="25"/>
  <c r="T45" i="10"/>
  <c r="J40" i="25" s="1"/>
  <c r="F20" i="23"/>
  <c r="M49" i="10"/>
  <c r="G20" i="23" s="1"/>
  <c r="K50" i="10"/>
  <c r="E21" i="41" s="1"/>
  <c r="K51" i="10"/>
  <c r="E41" i="34" s="1"/>
  <c r="AA52" i="10"/>
  <c r="M41" i="21" s="1"/>
  <c r="L41" i="33"/>
  <c r="AA53" i="10"/>
  <c r="M41" i="33" s="1"/>
  <c r="Z54" i="10"/>
  <c r="R58" i="10"/>
  <c r="H21" i="23" s="1"/>
  <c r="M62" i="10"/>
  <c r="G42" i="33" s="1"/>
  <c r="K64" i="10"/>
  <c r="E42" i="30" s="1"/>
  <c r="L42" i="40"/>
  <c r="AA65" i="10"/>
  <c r="M42" i="40" s="1"/>
  <c r="L42" i="31"/>
  <c r="AA66" i="10"/>
  <c r="M42" i="31" s="1"/>
  <c r="I43" i="21"/>
  <c r="T70" i="10"/>
  <c r="J43" i="21" s="1"/>
  <c r="R71" i="10"/>
  <c r="H43" i="33" s="1"/>
  <c r="R72" i="10"/>
  <c r="H43" i="25" s="1"/>
  <c r="M74" i="10"/>
  <c r="G43" i="40" s="1"/>
  <c r="F43" i="31"/>
  <c r="M75" i="10"/>
  <c r="G43" i="31" s="1"/>
  <c r="L76" i="10"/>
  <c r="Y79" i="10"/>
  <c r="K44" i="21" s="1"/>
  <c r="T83" i="10"/>
  <c r="J44" i="40" s="1"/>
  <c r="R85" i="10"/>
  <c r="H22" i="23" s="1"/>
  <c r="F45" i="34"/>
  <c r="M87" i="10"/>
  <c r="G45" i="34" s="1"/>
  <c r="F45" i="21"/>
  <c r="M88" i="10"/>
  <c r="G45" i="21" s="1"/>
  <c r="L45" i="30"/>
  <c r="AA91" i="10"/>
  <c r="M45" i="30" s="1"/>
  <c r="Y92" i="10"/>
  <c r="K45" i="40" s="1"/>
  <c r="Y93" i="10"/>
  <c r="K45" i="31" s="1"/>
  <c r="T95" i="10"/>
  <c r="J24" i="41" s="1"/>
  <c r="I46" i="34"/>
  <c r="T96" i="10"/>
  <c r="J46" i="34" s="1"/>
  <c r="S97" i="10"/>
  <c r="K101" i="10"/>
  <c r="E46" i="40" s="1"/>
  <c r="AA104" i="10"/>
  <c r="M27" i="22" s="1"/>
  <c r="K47" i="34"/>
  <c r="Y106" i="10"/>
  <c r="K47" i="21" s="1"/>
  <c r="I47" i="25"/>
  <c r="T108" i="10"/>
  <c r="J47" i="25" s="1"/>
  <c r="I47" i="30"/>
  <c r="T109" i="10"/>
  <c r="J47" i="30" s="1"/>
  <c r="F28" i="22"/>
  <c r="M113" i="10"/>
  <c r="G28" i="22" s="1"/>
  <c r="K114" i="10"/>
  <c r="E48" i="34" s="1"/>
  <c r="K115" i="10"/>
  <c r="E48" i="21" s="1"/>
  <c r="AA116" i="10"/>
  <c r="M48" i="33" s="1"/>
  <c r="L48" i="25"/>
  <c r="AA117" i="10"/>
  <c r="M48" i="25" s="1"/>
  <c r="Z118" i="10"/>
  <c r="R122" i="10"/>
  <c r="H29" i="22" s="1"/>
  <c r="M126" i="10"/>
  <c r="G49" i="25" s="1"/>
  <c r="K128" i="10"/>
  <c r="E49" i="40" s="1"/>
  <c r="L49" i="31"/>
  <c r="AA129" i="10"/>
  <c r="M49" i="31" s="1"/>
  <c r="L18" i="35"/>
  <c r="AA130" i="10"/>
  <c r="M18" i="35" s="1"/>
  <c r="K50" i="34"/>
  <c r="E109" i="13"/>
  <c r="F109" i="13" s="1"/>
  <c r="I50" i="33"/>
  <c r="T134" i="10"/>
  <c r="J50" i="33" s="1"/>
  <c r="R135" i="10"/>
  <c r="H50" i="25" s="1"/>
  <c r="R136" i="10"/>
  <c r="H50" i="30" s="1"/>
  <c r="M138" i="10"/>
  <c r="G50" i="31" s="1"/>
  <c r="F19" i="35"/>
  <c r="M139" i="10"/>
  <c r="G19" i="35" s="1"/>
  <c r="L140" i="10"/>
  <c r="Y143" i="10"/>
  <c r="K51" i="33" s="1"/>
  <c r="T147" i="10"/>
  <c r="J51" i="31" s="1"/>
  <c r="R149" i="10"/>
  <c r="H27" i="41" s="1"/>
  <c r="F52" i="21"/>
  <c r="M151" i="10"/>
  <c r="G52" i="21" s="1"/>
  <c r="F52" i="33"/>
  <c r="M152" i="10"/>
  <c r="G52" i="33" s="1"/>
  <c r="L52" i="40"/>
  <c r="AA155" i="10"/>
  <c r="M52" i="40" s="1"/>
  <c r="Y156" i="10"/>
  <c r="K52" i="31" s="1"/>
  <c r="Y157" i="10"/>
  <c r="K23" i="23" s="1"/>
  <c r="T159" i="10"/>
  <c r="J53" i="34" s="1"/>
  <c r="I53" i="21"/>
  <c r="T160" i="10"/>
  <c r="J53" i="21" s="1"/>
  <c r="S161" i="10"/>
  <c r="I53" i="31"/>
  <c r="T165" i="10"/>
  <c r="J53" i="31" s="1"/>
  <c r="F28" i="41"/>
  <c r="M167" i="10"/>
  <c r="G28" i="41" s="1"/>
  <c r="I54" i="34"/>
  <c r="T168" i="10"/>
  <c r="J54" i="34" s="1"/>
  <c r="F54" i="21"/>
  <c r="M169" i="10"/>
  <c r="G54" i="21" s="1"/>
  <c r="M172" i="10"/>
  <c r="G54" i="30" s="1"/>
  <c r="M174" i="10"/>
  <c r="G54" i="31" s="1"/>
  <c r="F55" i="34"/>
  <c r="M177" i="10"/>
  <c r="G55" i="34" s="1"/>
  <c r="S178" i="10"/>
  <c r="R178" i="10"/>
  <c r="H55" i="21" s="1"/>
  <c r="M180" i="10"/>
  <c r="G55" i="25" s="1"/>
  <c r="I55" i="40"/>
  <c r="T182" i="10"/>
  <c r="J55" i="40" s="1"/>
  <c r="Z183" i="10"/>
  <c r="Y183" i="10"/>
  <c r="K55" i="31" s="1"/>
  <c r="T185" i="10"/>
  <c r="J30" i="41" s="1"/>
  <c r="L56" i="21"/>
  <c r="AA187" i="10"/>
  <c r="M56" i="21" s="1"/>
  <c r="L189" i="10"/>
  <c r="K189" i="10"/>
  <c r="E56" i="25" s="1"/>
  <c r="AA190" i="10"/>
  <c r="M56" i="30" s="1"/>
  <c r="F21" i="32"/>
  <c r="M193" i="10"/>
  <c r="G21" i="32" s="1"/>
  <c r="S194" i="10"/>
  <c r="R194" i="10"/>
  <c r="H31" i="22" s="1"/>
  <c r="M196" i="10"/>
  <c r="G57" i="21" s="1"/>
  <c r="I57" i="25"/>
  <c r="T198" i="10"/>
  <c r="J57" i="25" s="1"/>
  <c r="Z199" i="10"/>
  <c r="Y199" i="10"/>
  <c r="K57" i="30" s="1"/>
  <c r="T201" i="10"/>
  <c r="J57" i="31" s="1"/>
  <c r="L31" i="41"/>
  <c r="AA203" i="10"/>
  <c r="M31" i="41" s="1"/>
  <c r="L205" i="10"/>
  <c r="K205" i="10"/>
  <c r="E58" i="21" s="1"/>
  <c r="AA206" i="10"/>
  <c r="M58" i="33" s="1"/>
  <c r="F58" i="40"/>
  <c r="M209" i="10"/>
  <c r="G58" i="40" s="1"/>
  <c r="S210" i="10"/>
  <c r="R210" i="10"/>
  <c r="H58" i="31" s="1"/>
  <c r="M212" i="10"/>
  <c r="G32" i="41" s="1"/>
  <c r="I59" i="21"/>
  <c r="T214" i="10"/>
  <c r="J59" i="21" s="1"/>
  <c r="Z215" i="10"/>
  <c r="Y215" i="10"/>
  <c r="K59" i="33" s="1"/>
  <c r="L59" i="31"/>
  <c r="AA219" i="10"/>
  <c r="M59" i="31" s="1"/>
  <c r="L221" i="10"/>
  <c r="K221" i="10"/>
  <c r="E32" i="22" s="1"/>
  <c r="F60" i="25"/>
  <c r="M225" i="10"/>
  <c r="G60" i="25" s="1"/>
  <c r="S226" i="10"/>
  <c r="R226" i="10"/>
  <c r="H60" i="30" s="1"/>
  <c r="I33" i="41"/>
  <c r="T230" i="10"/>
  <c r="J33" i="41" s="1"/>
  <c r="Z231" i="10"/>
  <c r="Y231" i="10"/>
  <c r="L61" i="30"/>
  <c r="AA235" i="10"/>
  <c r="M61" i="30" s="1"/>
  <c r="L237" i="10"/>
  <c r="K237" i="10"/>
  <c r="E61" i="31" s="1"/>
  <c r="F62" i="21"/>
  <c r="M241" i="10"/>
  <c r="G62" i="21" s="1"/>
  <c r="S242" i="10"/>
  <c r="R242" i="10"/>
  <c r="H62" i="33" s="1"/>
  <c r="I62" i="31"/>
  <c r="T246" i="10"/>
  <c r="J62" i="31" s="1"/>
  <c r="Z247" i="10"/>
  <c r="Y247" i="10"/>
  <c r="K23" i="32" s="1"/>
  <c r="L63" i="33"/>
  <c r="AA251" i="10"/>
  <c r="M63" i="33" s="1"/>
  <c r="L253" i="10"/>
  <c r="K253" i="10"/>
  <c r="E63" i="30" s="1"/>
  <c r="F34" i="22"/>
  <c r="M257" i="10"/>
  <c r="G34" i="22" s="1"/>
  <c r="S258" i="10"/>
  <c r="R258" i="10"/>
  <c r="H64" i="34" s="1"/>
  <c r="I64" i="30"/>
  <c r="T262" i="10"/>
  <c r="J64" i="30" s="1"/>
  <c r="K264" i="10"/>
  <c r="E64" i="31" s="1"/>
  <c r="L264" i="10"/>
  <c r="M265" i="10"/>
  <c r="G30" i="23" s="1"/>
  <c r="Y10" i="11"/>
  <c r="E125" i="13" s="1"/>
  <c r="Z10" i="11"/>
  <c r="F66" i="43"/>
  <c r="M12" i="11"/>
  <c r="G66" i="43" s="1"/>
  <c r="I67" i="29"/>
  <c r="T18" i="11"/>
  <c r="J67" i="29" s="1"/>
  <c r="I67" i="24"/>
  <c r="T19" i="11"/>
  <c r="J67" i="24" s="1"/>
  <c r="Y24" i="11"/>
  <c r="E9" i="20" s="1"/>
  <c r="Z24" i="11"/>
  <c r="I68" i="27"/>
  <c r="T29" i="11"/>
  <c r="J68" i="27" s="1"/>
  <c r="L33" i="11"/>
  <c r="K33" i="11"/>
  <c r="E69" i="26" s="1"/>
  <c r="K36" i="11"/>
  <c r="E69" i="29" s="1"/>
  <c r="L36" i="11"/>
  <c r="L35" i="42"/>
  <c r="AA41" i="11"/>
  <c r="M35" i="42" s="1"/>
  <c r="I70" i="29"/>
  <c r="T45" i="11"/>
  <c r="J70" i="29" s="1"/>
  <c r="L71" i="38"/>
  <c r="AA52" i="11"/>
  <c r="M71" i="38" s="1"/>
  <c r="L37" i="42"/>
  <c r="AA68" i="11"/>
  <c r="M37" i="42" s="1"/>
  <c r="S78" i="11"/>
  <c r="R78" i="11"/>
  <c r="H74" i="26" s="1"/>
  <c r="L81" i="11"/>
  <c r="K81" i="11"/>
  <c r="E74" i="29" s="1"/>
  <c r="S100" i="11"/>
  <c r="R100" i="11"/>
  <c r="H76" i="24" s="1"/>
  <c r="I77" i="43"/>
  <c r="T111" i="11"/>
  <c r="J77" i="43" s="1"/>
  <c r="L121" i="11"/>
  <c r="K121" i="11"/>
  <c r="E25" i="44" s="1"/>
  <c r="Z123" i="11"/>
  <c r="Y123" i="11"/>
  <c r="K81" i="26"/>
  <c r="L143" i="11"/>
  <c r="K143" i="11"/>
  <c r="E81" i="39" s="1"/>
  <c r="Z185" i="11"/>
  <c r="Y185" i="11"/>
  <c r="K44" i="42" s="1"/>
  <c r="F70" i="25"/>
  <c r="M45" i="12"/>
  <c r="G70" i="25" s="1"/>
  <c r="I71" i="33"/>
  <c r="T53" i="12"/>
  <c r="J71" i="33" s="1"/>
  <c r="I51" i="37"/>
  <c r="T239" i="11"/>
  <c r="J51" i="37" s="1"/>
  <c r="I92" i="38"/>
  <c r="T241" i="11"/>
  <c r="J92" i="38" s="1"/>
  <c r="Y244" i="11"/>
  <c r="K92" i="24" s="1"/>
  <c r="Z244" i="11"/>
  <c r="F52" i="37"/>
  <c r="M248" i="11"/>
  <c r="G52" i="37" s="1"/>
  <c r="S250" i="11"/>
  <c r="R250" i="11"/>
  <c r="H93" i="38" s="1"/>
  <c r="I93" i="39"/>
  <c r="T251" i="11"/>
  <c r="J93" i="39" s="1"/>
  <c r="L93" i="29"/>
  <c r="AA252" i="11"/>
  <c r="M93" i="29" s="1"/>
  <c r="L94" i="39"/>
  <c r="AA260" i="11"/>
  <c r="M94" i="39" s="1"/>
  <c r="L94" i="24"/>
  <c r="AA262" i="11"/>
  <c r="M94" i="24" s="1"/>
  <c r="K266" i="11"/>
  <c r="E54" i="37" s="1"/>
  <c r="L266" i="11"/>
  <c r="I95" i="39"/>
  <c r="T269" i="11"/>
  <c r="J95" i="39" s="1"/>
  <c r="Z271" i="11"/>
  <c r="Y271" i="11"/>
  <c r="K95" i="24" s="1"/>
  <c r="L95" i="27"/>
  <c r="AA272" i="11"/>
  <c r="M95" i="27" s="1"/>
  <c r="F39" i="36"/>
  <c r="M274" i="11"/>
  <c r="G39" i="36" s="1"/>
  <c r="F46" i="42"/>
  <c r="M275" i="11"/>
  <c r="G46" i="42" s="1"/>
  <c r="L10" i="12"/>
  <c r="K10" i="12"/>
  <c r="E66" i="30" s="1"/>
  <c r="I67" i="34"/>
  <c r="T15" i="12"/>
  <c r="J67" i="34" s="1"/>
  <c r="I67" i="21"/>
  <c r="T16" i="12"/>
  <c r="J67" i="21" s="1"/>
  <c r="L67" i="33"/>
  <c r="AA17" i="12"/>
  <c r="M67" i="33" s="1"/>
  <c r="L67" i="25"/>
  <c r="AA18" i="12"/>
  <c r="M67" i="25" s="1"/>
  <c r="S23" i="12"/>
  <c r="R23" i="12"/>
  <c r="H35" i="22" s="1"/>
  <c r="Z26" i="12"/>
  <c r="Y26" i="12"/>
  <c r="K68" i="33" s="1"/>
  <c r="K69" i="34"/>
  <c r="L69" i="21"/>
  <c r="AA34" i="12"/>
  <c r="M69" i="21" s="1"/>
  <c r="I39" i="41"/>
  <c r="T41" i="12"/>
  <c r="J39" i="41" s="1"/>
  <c r="F70" i="40"/>
  <c r="M47" i="12"/>
  <c r="G70" i="40" s="1"/>
  <c r="R48" i="12"/>
  <c r="H70" i="31" s="1"/>
  <c r="S48" i="12"/>
  <c r="I25" i="32"/>
  <c r="T49" i="12"/>
  <c r="J25" i="32" s="1"/>
  <c r="I71" i="34"/>
  <c r="T51" i="12"/>
  <c r="J71" i="34" s="1"/>
  <c r="F71" i="30"/>
  <c r="M55" i="12"/>
  <c r="G71" i="30" s="1"/>
  <c r="L72" i="34"/>
  <c r="AA60" i="12"/>
  <c r="M72" i="34" s="1"/>
  <c r="K73" i="12"/>
  <c r="E73" i="30" s="1"/>
  <c r="L73" i="12"/>
  <c r="I73" i="40"/>
  <c r="T74" i="12"/>
  <c r="J73" i="40" s="1"/>
  <c r="I73" i="31"/>
  <c r="T75" i="12"/>
  <c r="J73" i="31" s="1"/>
  <c r="L34" i="23"/>
  <c r="AA76" i="12"/>
  <c r="M34" i="23" s="1"/>
  <c r="L74" i="21"/>
  <c r="AA79" i="12"/>
  <c r="M74" i="21" s="1"/>
  <c r="F74" i="40"/>
  <c r="M83" i="12"/>
  <c r="G74" i="40" s="1"/>
  <c r="I23" i="35"/>
  <c r="T85" i="12"/>
  <c r="J23" i="35" s="1"/>
  <c r="S86" i="12"/>
  <c r="R86" i="12"/>
  <c r="H38" i="22" s="1"/>
  <c r="F75" i="25"/>
  <c r="M90" i="12"/>
  <c r="G75" i="25" s="1"/>
  <c r="I76" i="30"/>
  <c r="T100" i="12"/>
  <c r="J76" i="30" s="1"/>
  <c r="Z101" i="12"/>
  <c r="Y101" i="12"/>
  <c r="K76" i="40" s="1"/>
  <c r="F40" i="22"/>
  <c r="M104" i="12"/>
  <c r="G40" i="22" s="1"/>
  <c r="I78" i="33"/>
  <c r="T116" i="12"/>
  <c r="J78" i="33" s="1"/>
  <c r="I78" i="25"/>
  <c r="T117" i="12"/>
  <c r="J78" i="25" s="1"/>
  <c r="F43" i="41"/>
  <c r="M122" i="12"/>
  <c r="G43" i="41" s="1"/>
  <c r="S124" i="12"/>
  <c r="R124" i="12"/>
  <c r="H79" i="21" s="1"/>
  <c r="I80" i="21"/>
  <c r="T133" i="12"/>
  <c r="J80" i="21" s="1"/>
  <c r="L80" i="31"/>
  <c r="AA138" i="12"/>
  <c r="M80" i="31" s="1"/>
  <c r="I81" i="21"/>
  <c r="T142" i="12"/>
  <c r="J81" i="21" s="1"/>
  <c r="L81" i="33"/>
  <c r="AA143" i="12"/>
  <c r="M81" i="33" s="1"/>
  <c r="I81" i="30"/>
  <c r="T145" i="12"/>
  <c r="J81" i="30" s="1"/>
  <c r="Y147" i="12"/>
  <c r="K81" i="31" s="1"/>
  <c r="Z147" i="12"/>
  <c r="I82" i="33"/>
  <c r="T152" i="12"/>
  <c r="J82" i="33" s="1"/>
  <c r="I82" i="40"/>
  <c r="T155" i="12"/>
  <c r="J82" i="40" s="1"/>
  <c r="L31" i="32"/>
  <c r="AA157" i="12"/>
  <c r="M31" i="32" s="1"/>
  <c r="L84" i="33"/>
  <c r="AA170" i="12"/>
  <c r="M84" i="33" s="1"/>
  <c r="I87" i="33"/>
  <c r="T197" i="12"/>
  <c r="J87" i="33" s="1"/>
  <c r="F88" i="40"/>
  <c r="M209" i="12"/>
  <c r="G88" i="40" s="1"/>
  <c r="L91" i="25"/>
  <c r="AA234" i="12"/>
  <c r="M91" i="25" s="1"/>
  <c r="L94" i="34"/>
  <c r="AA258" i="12"/>
  <c r="M94" i="34" s="1"/>
  <c r="F72" i="24"/>
  <c r="M64" i="11"/>
  <c r="G72" i="24" s="1"/>
  <c r="I73" i="26"/>
  <c r="T69" i="11"/>
  <c r="J73" i="26" s="1"/>
  <c r="L73" i="27"/>
  <c r="AA74" i="11"/>
  <c r="M73" i="27" s="1"/>
  <c r="F74" i="39"/>
  <c r="M80" i="11"/>
  <c r="G74" i="39" s="1"/>
  <c r="I31" i="36"/>
  <c r="T85" i="11"/>
  <c r="J31" i="36" s="1"/>
  <c r="L75" i="29"/>
  <c r="AA90" i="11"/>
  <c r="M75" i="29" s="1"/>
  <c r="F76" i="26"/>
  <c r="M96" i="11"/>
  <c r="G76" i="26" s="1"/>
  <c r="I76" i="27"/>
  <c r="T101" i="11"/>
  <c r="J76" i="27" s="1"/>
  <c r="L77" i="38"/>
  <c r="AA106" i="11"/>
  <c r="M77" i="38" s="1"/>
  <c r="F24" i="44"/>
  <c r="M112" i="11"/>
  <c r="G24" i="44" s="1"/>
  <c r="I78" i="29"/>
  <c r="T117" i="11"/>
  <c r="J78" i="29" s="1"/>
  <c r="L43" i="37"/>
  <c r="AA122" i="11"/>
  <c r="M43" i="37" s="1"/>
  <c r="F79" i="27"/>
  <c r="M128" i="11"/>
  <c r="G79" i="27" s="1"/>
  <c r="I80" i="38"/>
  <c r="T133" i="11"/>
  <c r="J80" i="38" s="1"/>
  <c r="L80" i="43"/>
  <c r="AA138" i="11"/>
  <c r="M80" i="43" s="1"/>
  <c r="F81" i="29"/>
  <c r="M144" i="11"/>
  <c r="G81" i="29" s="1"/>
  <c r="I45" i="37"/>
  <c r="T149" i="11"/>
  <c r="J45" i="37" s="1"/>
  <c r="K82" i="26"/>
  <c r="L82" i="24"/>
  <c r="AA154" i="11"/>
  <c r="M82" i="24" s="1"/>
  <c r="F83" i="38"/>
  <c r="M160" i="11"/>
  <c r="G83" i="38" s="1"/>
  <c r="I83" i="43"/>
  <c r="T165" i="11"/>
  <c r="J83" i="43" s="1"/>
  <c r="K84" i="26"/>
  <c r="L84" i="39"/>
  <c r="AA170" i="11"/>
  <c r="M84" i="39" s="1"/>
  <c r="F43" i="42"/>
  <c r="M176" i="11"/>
  <c r="G43" i="42" s="1"/>
  <c r="I85" i="24"/>
  <c r="T181" i="11"/>
  <c r="J85" i="24" s="1"/>
  <c r="L86" i="26"/>
  <c r="AA186" i="11"/>
  <c r="M86" i="26" s="1"/>
  <c r="F86" i="43"/>
  <c r="M192" i="11"/>
  <c r="G86" i="43" s="1"/>
  <c r="I87" i="39"/>
  <c r="T197" i="11"/>
  <c r="J87" i="39" s="1"/>
  <c r="L35" i="36"/>
  <c r="AA202" i="11"/>
  <c r="M35" i="36" s="1"/>
  <c r="F88" i="24"/>
  <c r="M208" i="11"/>
  <c r="G88" i="24" s="1"/>
  <c r="I89" i="26"/>
  <c r="T213" i="11"/>
  <c r="J89" i="26" s="1"/>
  <c r="L89" i="27"/>
  <c r="AA218" i="11"/>
  <c r="M89" i="27" s="1"/>
  <c r="F90" i="39"/>
  <c r="M224" i="11"/>
  <c r="G90" i="39" s="1"/>
  <c r="I36" i="36"/>
  <c r="T229" i="11"/>
  <c r="J36" i="36" s="1"/>
  <c r="L235" i="11"/>
  <c r="S237" i="11"/>
  <c r="R237" i="11"/>
  <c r="H91" i="43" s="1"/>
  <c r="K92" i="26"/>
  <c r="L92" i="39"/>
  <c r="AA242" i="11"/>
  <c r="M92" i="39" s="1"/>
  <c r="Z243" i="11"/>
  <c r="F92" i="27"/>
  <c r="M245" i="11"/>
  <c r="G92" i="27" s="1"/>
  <c r="F92" i="43"/>
  <c r="M246" i="11"/>
  <c r="G92" i="43" s="1"/>
  <c r="M247" i="11"/>
  <c r="G37" i="28" s="1"/>
  <c r="Z250" i="11"/>
  <c r="Y250" i="11"/>
  <c r="K93" i="38" s="1"/>
  <c r="Y252" i="11"/>
  <c r="K93" i="29" s="1"/>
  <c r="L93" i="24"/>
  <c r="AA253" i="11"/>
  <c r="M93" i="24" s="1"/>
  <c r="S256" i="11"/>
  <c r="Z258" i="11"/>
  <c r="Y258" i="11"/>
  <c r="L265" i="11"/>
  <c r="I54" i="37"/>
  <c r="T266" i="11"/>
  <c r="J54" i="37" s="1"/>
  <c r="I95" i="26"/>
  <c r="T267" i="11"/>
  <c r="J95" i="26" s="1"/>
  <c r="T268" i="11"/>
  <c r="J95" i="38" s="1"/>
  <c r="L272" i="11"/>
  <c r="K272" i="11"/>
  <c r="E95" i="27" s="1"/>
  <c r="K274" i="11"/>
  <c r="E39" i="36" s="1"/>
  <c r="S275" i="11"/>
  <c r="R275" i="11"/>
  <c r="H46" i="42" s="1"/>
  <c r="AA7" i="12"/>
  <c r="M66" i="21" s="1"/>
  <c r="K66" i="33"/>
  <c r="E22" i="20"/>
  <c r="T13" i="12"/>
  <c r="J32" i="23" s="1"/>
  <c r="I32" i="23"/>
  <c r="S14" i="12"/>
  <c r="F67" i="40"/>
  <c r="M20" i="12"/>
  <c r="G67" i="40" s="1"/>
  <c r="L68" i="21"/>
  <c r="AA25" i="12"/>
  <c r="M68" i="21" s="1"/>
  <c r="K27" i="12"/>
  <c r="E68" i="25" s="1"/>
  <c r="L27" i="12"/>
  <c r="F68" i="30"/>
  <c r="M28" i="12"/>
  <c r="G68" i="30" s="1"/>
  <c r="L30" i="12"/>
  <c r="L69" i="34"/>
  <c r="AA33" i="12"/>
  <c r="M69" i="34" s="1"/>
  <c r="AA35" i="12"/>
  <c r="M69" i="33" s="1"/>
  <c r="I69" i="31"/>
  <c r="T39" i="12"/>
  <c r="J69" i="31" s="1"/>
  <c r="R41" i="12"/>
  <c r="H39" i="41" s="1"/>
  <c r="K45" i="12"/>
  <c r="E70" i="25" s="1"/>
  <c r="K47" i="12"/>
  <c r="E70" i="40" s="1"/>
  <c r="Y51" i="12"/>
  <c r="Z51" i="12"/>
  <c r="F71" i="33"/>
  <c r="M53" i="12"/>
  <c r="G71" i="33" s="1"/>
  <c r="F71" i="25"/>
  <c r="M54" i="12"/>
  <c r="G71" i="25" s="1"/>
  <c r="I71" i="30"/>
  <c r="T55" i="12"/>
  <c r="J71" i="30" s="1"/>
  <c r="I26" i="32"/>
  <c r="T58" i="12"/>
  <c r="J26" i="32" s="1"/>
  <c r="Y60" i="12"/>
  <c r="L72" i="21"/>
  <c r="AA61" i="12"/>
  <c r="M72" i="21" s="1"/>
  <c r="F72" i="30"/>
  <c r="M64" i="12"/>
  <c r="G72" i="30" s="1"/>
  <c r="L65" i="12"/>
  <c r="K65" i="12"/>
  <c r="E72" i="40" s="1"/>
  <c r="M67" i="12"/>
  <c r="G27" i="32" s="1"/>
  <c r="L36" i="22"/>
  <c r="AA68" i="12"/>
  <c r="M36" i="22" s="1"/>
  <c r="K71" i="12"/>
  <c r="E73" i="33" s="1"/>
  <c r="S73" i="12"/>
  <c r="R73" i="12"/>
  <c r="H73" i="30" s="1"/>
  <c r="L73" i="31"/>
  <c r="AA75" i="12"/>
  <c r="M73" i="31" s="1"/>
  <c r="Y76" i="12"/>
  <c r="K34" i="23" s="1"/>
  <c r="L79" i="12"/>
  <c r="K79" i="12"/>
  <c r="E74" i="21" s="1"/>
  <c r="I74" i="30"/>
  <c r="T82" i="12"/>
  <c r="J74" i="30" s="1"/>
  <c r="AA87" i="12"/>
  <c r="M75" i="34" s="1"/>
  <c r="Y88" i="12"/>
  <c r="K75" i="21" s="1"/>
  <c r="Z88" i="12"/>
  <c r="I75" i="40"/>
  <c r="T92" i="12"/>
  <c r="J75" i="40" s="1"/>
  <c r="F76" i="21"/>
  <c r="M97" i="12"/>
  <c r="G76" i="21" s="1"/>
  <c r="F28" i="32"/>
  <c r="M103" i="12"/>
  <c r="G28" i="32" s="1"/>
  <c r="S105" i="12"/>
  <c r="R105" i="12"/>
  <c r="H77" i="34" s="1"/>
  <c r="Z107" i="12"/>
  <c r="Y107" i="12"/>
  <c r="K77" i="33" s="1"/>
  <c r="S111" i="12"/>
  <c r="R111" i="12"/>
  <c r="H77" i="31" s="1"/>
  <c r="F78" i="34"/>
  <c r="M114" i="12"/>
  <c r="G78" i="34" s="1"/>
  <c r="K119" i="12"/>
  <c r="E78" i="40" s="1"/>
  <c r="M121" i="12"/>
  <c r="G25" i="35" s="1"/>
  <c r="L79" i="21"/>
  <c r="AA124" i="12"/>
  <c r="M79" i="21" s="1"/>
  <c r="I79" i="33"/>
  <c r="T125" i="12"/>
  <c r="J79" i="33" s="1"/>
  <c r="L79" i="40"/>
  <c r="AA128" i="12"/>
  <c r="M79" i="40" s="1"/>
  <c r="S130" i="12"/>
  <c r="R130" i="12"/>
  <c r="H29" i="32" s="1"/>
  <c r="S131" i="12"/>
  <c r="R131" i="12"/>
  <c r="H44" i="41" s="1"/>
  <c r="Z135" i="12"/>
  <c r="L139" i="12"/>
  <c r="K139" i="12"/>
  <c r="E36" i="23" s="1"/>
  <c r="I41" i="22"/>
  <c r="T140" i="12"/>
  <c r="J41" i="22" s="1"/>
  <c r="Z142" i="12"/>
  <c r="Y142" i="12"/>
  <c r="L144" i="12"/>
  <c r="K144" i="12"/>
  <c r="E81" i="25" s="1"/>
  <c r="I82" i="30"/>
  <c r="T154" i="12"/>
  <c r="J82" i="30" s="1"/>
  <c r="I83" i="34"/>
  <c r="T159" i="12"/>
  <c r="J83" i="34" s="1"/>
  <c r="F87" i="40"/>
  <c r="M200" i="12"/>
  <c r="G87" i="40" s="1"/>
  <c r="F89" i="30"/>
  <c r="M217" i="12"/>
  <c r="G89" i="30" s="1"/>
  <c r="K57" i="34"/>
  <c r="E116" i="13"/>
  <c r="F116" i="13" s="1"/>
  <c r="K62" i="34"/>
  <c r="S268" i="10"/>
  <c r="R268" i="10"/>
  <c r="H65" i="21" s="1"/>
  <c r="L9" i="11"/>
  <c r="K9" i="11"/>
  <c r="E66" i="29" s="1"/>
  <c r="K67" i="26"/>
  <c r="Z19" i="11"/>
  <c r="Y19" i="11"/>
  <c r="K67" i="24" s="1"/>
  <c r="K28" i="36"/>
  <c r="E51" i="20"/>
  <c r="S30" i="11"/>
  <c r="R30" i="11"/>
  <c r="H68" i="43" s="1"/>
  <c r="L41" i="11"/>
  <c r="K41" i="11"/>
  <c r="E35" i="42" s="1"/>
  <c r="Z51" i="11"/>
  <c r="Y51" i="11"/>
  <c r="S62" i="11"/>
  <c r="R62" i="11"/>
  <c r="H72" i="39" s="1"/>
  <c r="I23" i="44"/>
  <c r="T67" i="11"/>
  <c r="J23" i="44" s="1"/>
  <c r="L73" i="29"/>
  <c r="AA72" i="11"/>
  <c r="M73" i="29" s="1"/>
  <c r="F74" i="26"/>
  <c r="M78" i="11"/>
  <c r="G74" i="26" s="1"/>
  <c r="I74" i="27"/>
  <c r="T83" i="11"/>
  <c r="J74" i="27" s="1"/>
  <c r="K75" i="26"/>
  <c r="E134" i="13"/>
  <c r="F134" i="13" s="1"/>
  <c r="L75" i="38"/>
  <c r="AA88" i="11"/>
  <c r="M75" i="38" s="1"/>
  <c r="F32" i="36"/>
  <c r="M94" i="11"/>
  <c r="G32" i="36" s="1"/>
  <c r="I76" i="29"/>
  <c r="T99" i="11"/>
  <c r="J76" i="29" s="1"/>
  <c r="L40" i="42"/>
  <c r="AA104" i="11"/>
  <c r="M40" i="42" s="1"/>
  <c r="F77" i="27"/>
  <c r="M110" i="11"/>
  <c r="G77" i="27" s="1"/>
  <c r="I78" i="38"/>
  <c r="T115" i="11"/>
  <c r="J78" i="38" s="1"/>
  <c r="L78" i="43"/>
  <c r="AA120" i="11"/>
  <c r="M78" i="43" s="1"/>
  <c r="F79" i="29"/>
  <c r="M126" i="11"/>
  <c r="G79" i="29" s="1"/>
  <c r="I41" i="42"/>
  <c r="T131" i="11"/>
  <c r="J41" i="42" s="1"/>
  <c r="L80" i="24"/>
  <c r="AA136" i="11"/>
  <c r="M80" i="24" s="1"/>
  <c r="F81" i="38"/>
  <c r="M142" i="11"/>
  <c r="G81" i="38" s="1"/>
  <c r="I81" i="43"/>
  <c r="T147" i="11"/>
  <c r="J81" i="43" s="1"/>
  <c r="L82" i="39"/>
  <c r="AA152" i="11"/>
  <c r="M82" i="39" s="1"/>
  <c r="F42" i="42"/>
  <c r="M158" i="11"/>
  <c r="G42" i="42" s="1"/>
  <c r="I83" i="24"/>
  <c r="T163" i="11"/>
  <c r="J83" i="24" s="1"/>
  <c r="L84" i="26"/>
  <c r="AA168" i="11"/>
  <c r="M84" i="26" s="1"/>
  <c r="F84" i="43"/>
  <c r="M174" i="11"/>
  <c r="G84" i="43" s="1"/>
  <c r="I85" i="39"/>
  <c r="T179" i="11"/>
  <c r="J85" i="39" s="1"/>
  <c r="L34" i="36"/>
  <c r="AA184" i="11"/>
  <c r="M34" i="36" s="1"/>
  <c r="F86" i="24"/>
  <c r="M190" i="11"/>
  <c r="G86" i="24" s="1"/>
  <c r="I87" i="26"/>
  <c r="T195" i="11"/>
  <c r="J87" i="26" s="1"/>
  <c r="L87" i="27"/>
  <c r="AA200" i="11"/>
  <c r="M87" i="27" s="1"/>
  <c r="F88" i="39"/>
  <c r="M206" i="11"/>
  <c r="G88" i="39" s="1"/>
  <c r="I28" i="44"/>
  <c r="T211" i="11"/>
  <c r="J28" i="44" s="1"/>
  <c r="L89" i="29"/>
  <c r="AA216" i="11"/>
  <c r="M89" i="29" s="1"/>
  <c r="F90" i="26"/>
  <c r="M222" i="11"/>
  <c r="G90" i="26" s="1"/>
  <c r="I90" i="27"/>
  <c r="T227" i="11"/>
  <c r="J90" i="27" s="1"/>
  <c r="K91" i="26"/>
  <c r="L91" i="38"/>
  <c r="AA232" i="11"/>
  <c r="M91" i="38" s="1"/>
  <c r="L92" i="26"/>
  <c r="AA240" i="11"/>
  <c r="M92" i="26" s="1"/>
  <c r="I37" i="28"/>
  <c r="T247" i="11"/>
  <c r="J37" i="28" s="1"/>
  <c r="F93" i="24"/>
  <c r="M253" i="11"/>
  <c r="G93" i="24" s="1"/>
  <c r="L254" i="11"/>
  <c r="K254" i="11"/>
  <c r="E93" i="27" s="1"/>
  <c r="F94" i="24"/>
  <c r="M262" i="11"/>
  <c r="G94" i="24" s="1"/>
  <c r="L95" i="38"/>
  <c r="AA268" i="11"/>
  <c r="M95" i="38" s="1"/>
  <c r="I39" i="36"/>
  <c r="T274" i="11"/>
  <c r="J39" i="36" s="1"/>
  <c r="Y275" i="11"/>
  <c r="K46" i="42" s="1"/>
  <c r="Z275" i="11"/>
  <c r="L66" i="34"/>
  <c r="AA6" i="12"/>
  <c r="M66" i="34" s="1"/>
  <c r="L66" i="33"/>
  <c r="AA8" i="12"/>
  <c r="M66" i="33" s="1"/>
  <c r="I66" i="31"/>
  <c r="T12" i="12"/>
  <c r="J66" i="31" s="1"/>
  <c r="F67" i="25"/>
  <c r="M18" i="12"/>
  <c r="G67" i="25" s="1"/>
  <c r="K35" i="22"/>
  <c r="R30" i="12"/>
  <c r="H68" i="31" s="1"/>
  <c r="S30" i="12"/>
  <c r="L33" i="23"/>
  <c r="AA31" i="12"/>
  <c r="M33" i="23" s="1"/>
  <c r="L38" i="41"/>
  <c r="AA32" i="12"/>
  <c r="M38" i="41" s="1"/>
  <c r="F69" i="21"/>
  <c r="M34" i="12"/>
  <c r="G69" i="21" s="1"/>
  <c r="F69" i="30"/>
  <c r="M37" i="12"/>
  <c r="G69" i="30" s="1"/>
  <c r="I24" i="32"/>
  <c r="T40" i="12"/>
  <c r="J24" i="32" s="1"/>
  <c r="L70" i="34"/>
  <c r="AA42" i="12"/>
  <c r="M70" i="34" s="1"/>
  <c r="Z43" i="12"/>
  <c r="Y43" i="12"/>
  <c r="K70" i="21" s="1"/>
  <c r="I70" i="40"/>
  <c r="T47" i="12"/>
  <c r="J70" i="40" s="1"/>
  <c r="L52" i="12"/>
  <c r="K52" i="12"/>
  <c r="E71" i="21" s="1"/>
  <c r="I71" i="25"/>
  <c r="T54" i="12"/>
  <c r="J71" i="25" s="1"/>
  <c r="Z57" i="12"/>
  <c r="Y57" i="12"/>
  <c r="K71" i="31" s="1"/>
  <c r="F72" i="21"/>
  <c r="M61" i="12"/>
  <c r="G72" i="21" s="1"/>
  <c r="R67" i="12"/>
  <c r="H27" i="32" s="1"/>
  <c r="S67" i="12"/>
  <c r="I74" i="40"/>
  <c r="T83" i="12"/>
  <c r="J74" i="40" s="1"/>
  <c r="I75" i="30"/>
  <c r="T91" i="12"/>
  <c r="J75" i="30" s="1"/>
  <c r="L76" i="30"/>
  <c r="AA100" i="12"/>
  <c r="M76" i="30" s="1"/>
  <c r="I28" i="32"/>
  <c r="T103" i="12"/>
  <c r="J28" i="32" s="1"/>
  <c r="AA109" i="12"/>
  <c r="M77" i="30" s="1"/>
  <c r="F78" i="21"/>
  <c r="M115" i="12"/>
  <c r="G78" i="21" s="1"/>
  <c r="F78" i="31"/>
  <c r="M120" i="12"/>
  <c r="G78" i="31" s="1"/>
  <c r="L79" i="30"/>
  <c r="AA127" i="12"/>
  <c r="M79" i="30" s="1"/>
  <c r="F79" i="31"/>
  <c r="M129" i="12"/>
  <c r="G79" i="31" s="1"/>
  <c r="Z133" i="12"/>
  <c r="Y133" i="12"/>
  <c r="K80" i="21" s="1"/>
  <c r="L80" i="33"/>
  <c r="AA134" i="12"/>
  <c r="M80" i="33" s="1"/>
  <c r="Z136" i="12"/>
  <c r="Y136" i="12"/>
  <c r="K80" i="30" s="1"/>
  <c r="F80" i="31"/>
  <c r="M138" i="12"/>
  <c r="G80" i="31" s="1"/>
  <c r="F81" i="33"/>
  <c r="M143" i="12"/>
  <c r="G81" i="33" s="1"/>
  <c r="S144" i="12"/>
  <c r="R144" i="12"/>
  <c r="H81" i="25" s="1"/>
  <c r="L81" i="40"/>
  <c r="AA146" i="12"/>
  <c r="M81" i="40" s="1"/>
  <c r="L148" i="12"/>
  <c r="K148" i="12"/>
  <c r="E30" i="32" s="1"/>
  <c r="Y150" i="12"/>
  <c r="Z150" i="12"/>
  <c r="K153" i="12"/>
  <c r="E82" i="25" s="1"/>
  <c r="L153" i="12"/>
  <c r="S163" i="12"/>
  <c r="R163" i="12"/>
  <c r="H83" i="30" s="1"/>
  <c r="F86" i="31"/>
  <c r="M192" i="12"/>
  <c r="G86" i="31" s="1"/>
  <c r="I89" i="21"/>
  <c r="T214" i="12"/>
  <c r="J89" i="21" s="1"/>
  <c r="F29" i="35"/>
  <c r="M256" i="12"/>
  <c r="G29" i="35" s="1"/>
  <c r="S142" i="11"/>
  <c r="R142" i="11"/>
  <c r="H81" i="38" s="1"/>
  <c r="Z147" i="11"/>
  <c r="Y147" i="11"/>
  <c r="K81" i="43" s="1"/>
  <c r="L153" i="11"/>
  <c r="K153" i="11"/>
  <c r="E82" i="29" s="1"/>
  <c r="S158" i="11"/>
  <c r="R158" i="11"/>
  <c r="H42" i="42" s="1"/>
  <c r="Z163" i="11"/>
  <c r="Y163" i="11"/>
  <c r="K83" i="24" s="1"/>
  <c r="L169" i="11"/>
  <c r="K169" i="11"/>
  <c r="E84" i="38" s="1"/>
  <c r="S174" i="11"/>
  <c r="R174" i="11"/>
  <c r="H84" i="43" s="1"/>
  <c r="Z179" i="11"/>
  <c r="Y179" i="11"/>
  <c r="K85" i="39" s="1"/>
  <c r="L185" i="11"/>
  <c r="K185" i="11"/>
  <c r="E44" i="42" s="1"/>
  <c r="S190" i="11"/>
  <c r="R190" i="11"/>
  <c r="H86" i="24" s="1"/>
  <c r="Z195" i="11"/>
  <c r="Y195" i="11"/>
  <c r="L201" i="11"/>
  <c r="K201" i="11"/>
  <c r="E87" i="43" s="1"/>
  <c r="S206" i="11"/>
  <c r="R206" i="11"/>
  <c r="H88" i="39" s="1"/>
  <c r="Z211" i="11"/>
  <c r="Y211" i="11"/>
  <c r="K28" i="44" s="1"/>
  <c r="K89" i="26"/>
  <c r="L217" i="11"/>
  <c r="K217" i="11"/>
  <c r="E89" i="24" s="1"/>
  <c r="S222" i="11"/>
  <c r="R222" i="11"/>
  <c r="H90" i="26" s="1"/>
  <c r="Z227" i="11"/>
  <c r="Y227" i="11"/>
  <c r="K90" i="27" s="1"/>
  <c r="L233" i="11"/>
  <c r="K233" i="11"/>
  <c r="E91" i="39" s="1"/>
  <c r="F91" i="29"/>
  <c r="M234" i="11"/>
  <c r="G91" i="29" s="1"/>
  <c r="F91" i="27"/>
  <c r="M236" i="11"/>
  <c r="G91" i="27" s="1"/>
  <c r="L51" i="37"/>
  <c r="AA239" i="11"/>
  <c r="M51" i="37" s="1"/>
  <c r="I92" i="27"/>
  <c r="T245" i="11"/>
  <c r="J92" i="27" s="1"/>
  <c r="R254" i="11"/>
  <c r="H93" i="27" s="1"/>
  <c r="S254" i="11"/>
  <c r="I93" i="43"/>
  <c r="T255" i="11"/>
  <c r="J93" i="43" s="1"/>
  <c r="I53" i="37"/>
  <c r="T257" i="11"/>
  <c r="J53" i="37" s="1"/>
  <c r="F94" i="29"/>
  <c r="M261" i="11"/>
  <c r="G94" i="29" s="1"/>
  <c r="L54" i="37"/>
  <c r="AA266" i="11"/>
  <c r="M54" i="37" s="1"/>
  <c r="K95" i="26"/>
  <c r="K9" i="12"/>
  <c r="E66" i="25" s="1"/>
  <c r="L9" i="12"/>
  <c r="I66" i="30"/>
  <c r="T10" i="12"/>
  <c r="J66" i="30" s="1"/>
  <c r="I66" i="40"/>
  <c r="T11" i="12"/>
  <c r="J66" i="40" s="1"/>
  <c r="L66" i="31"/>
  <c r="AA12" i="12"/>
  <c r="M66" i="31" s="1"/>
  <c r="L67" i="34"/>
  <c r="AA15" i="12"/>
  <c r="M67" i="34" s="1"/>
  <c r="F67" i="30"/>
  <c r="M19" i="12"/>
  <c r="G67" i="30" s="1"/>
  <c r="I67" i="31"/>
  <c r="T21" i="12"/>
  <c r="J67" i="31" s="1"/>
  <c r="S22" i="12"/>
  <c r="R22" i="12"/>
  <c r="H22" i="35" s="1"/>
  <c r="F68" i="33"/>
  <c r="M26" i="12"/>
  <c r="G68" i="33" s="1"/>
  <c r="Z30" i="12"/>
  <c r="Y30" i="12"/>
  <c r="K68" i="31" s="1"/>
  <c r="F69" i="34"/>
  <c r="M33" i="12"/>
  <c r="G69" i="34" s="1"/>
  <c r="S36" i="12"/>
  <c r="R36" i="12"/>
  <c r="H69" i="25" s="1"/>
  <c r="L69" i="31"/>
  <c r="AA39" i="12"/>
  <c r="M69" i="31" s="1"/>
  <c r="K70" i="34"/>
  <c r="K46" i="12"/>
  <c r="E70" i="30" s="1"/>
  <c r="L46" i="12"/>
  <c r="L25" i="32"/>
  <c r="AA49" i="12"/>
  <c r="M25" i="32" s="1"/>
  <c r="Y59" i="12"/>
  <c r="K41" i="41" s="1"/>
  <c r="K61" i="12"/>
  <c r="E72" i="21" s="1"/>
  <c r="F72" i="33"/>
  <c r="M62" i="12"/>
  <c r="G72" i="33" s="1"/>
  <c r="F73" i="21"/>
  <c r="M70" i="12"/>
  <c r="G73" i="21" s="1"/>
  <c r="L73" i="40"/>
  <c r="AA74" i="12"/>
  <c r="M73" i="40" s="1"/>
  <c r="F37" i="22"/>
  <c r="M77" i="12"/>
  <c r="G37" i="22" s="1"/>
  <c r="F74" i="33"/>
  <c r="M80" i="12"/>
  <c r="G74" i="33" s="1"/>
  <c r="L38" i="22"/>
  <c r="AA86" i="12"/>
  <c r="M38" i="22" s="1"/>
  <c r="F75" i="33"/>
  <c r="M89" i="12"/>
  <c r="G75" i="33" s="1"/>
  <c r="I76" i="33"/>
  <c r="T98" i="12"/>
  <c r="J76" i="33" s="1"/>
  <c r="F76" i="31"/>
  <c r="M102" i="12"/>
  <c r="G76" i="31" s="1"/>
  <c r="K77" i="34"/>
  <c r="L77" i="21"/>
  <c r="AA106" i="12"/>
  <c r="M77" i="21" s="1"/>
  <c r="F77" i="25"/>
  <c r="M108" i="12"/>
  <c r="G77" i="25" s="1"/>
  <c r="L110" i="12"/>
  <c r="K110" i="12"/>
  <c r="E77" i="40" s="1"/>
  <c r="L35" i="23"/>
  <c r="AA112" i="12"/>
  <c r="M35" i="23" s="1"/>
  <c r="I78" i="34"/>
  <c r="T114" i="12"/>
  <c r="J78" i="34" s="1"/>
  <c r="L78" i="33"/>
  <c r="AA116" i="12"/>
  <c r="M78" i="33" s="1"/>
  <c r="I78" i="40"/>
  <c r="T119" i="12"/>
  <c r="J78" i="40" s="1"/>
  <c r="I43" i="41"/>
  <c r="T122" i="12"/>
  <c r="J43" i="41" s="1"/>
  <c r="I79" i="34"/>
  <c r="T123" i="12"/>
  <c r="J79" i="34" s="1"/>
  <c r="F79" i="40"/>
  <c r="M128" i="12"/>
  <c r="G79" i="40" s="1"/>
  <c r="K80" i="34"/>
  <c r="I45" i="41"/>
  <c r="T149" i="12"/>
  <c r="J45" i="41" s="1"/>
  <c r="F82" i="21"/>
  <c r="M151" i="12"/>
  <c r="G82" i="21" s="1"/>
  <c r="K156" i="12"/>
  <c r="E82" i="31" s="1"/>
  <c r="L156" i="12"/>
  <c r="L83" i="21"/>
  <c r="AA160" i="12"/>
  <c r="M83" i="21" s="1"/>
  <c r="L89" i="40"/>
  <c r="AA218" i="12"/>
  <c r="M89" i="40" s="1"/>
  <c r="I49" i="41"/>
  <c r="T230" i="12"/>
  <c r="J49" i="41" s="1"/>
  <c r="Z265" i="10"/>
  <c r="Y265" i="10"/>
  <c r="K30" i="23" s="1"/>
  <c r="T270" i="10"/>
  <c r="J65" i="25" s="1"/>
  <c r="S6" i="11"/>
  <c r="R6" i="11"/>
  <c r="H66" i="26" s="1"/>
  <c r="M11" i="11"/>
  <c r="G66" i="27" s="1"/>
  <c r="L17" i="11"/>
  <c r="K17" i="11"/>
  <c r="E67" i="39" s="1"/>
  <c r="AA21" i="11"/>
  <c r="M67" i="43" s="1"/>
  <c r="Z27" i="11"/>
  <c r="Y27" i="11"/>
  <c r="K68" i="29" s="1"/>
  <c r="T32" i="11"/>
  <c r="J34" i="42" s="1"/>
  <c r="S38" i="11"/>
  <c r="R38" i="11"/>
  <c r="H69" i="27" s="1"/>
  <c r="M43" i="11"/>
  <c r="G70" i="38" s="1"/>
  <c r="L49" i="11"/>
  <c r="K49" i="11"/>
  <c r="E30" i="36" s="1"/>
  <c r="AA53" i="11"/>
  <c r="M71" i="39" s="1"/>
  <c r="K29" i="28"/>
  <c r="Z59" i="11"/>
  <c r="Y59" i="11"/>
  <c r="K40" i="37" s="1"/>
  <c r="T64" i="11"/>
  <c r="J72" i="24" s="1"/>
  <c r="Z65" i="11"/>
  <c r="Y65" i="11"/>
  <c r="K72" i="27" s="1"/>
  <c r="AA69" i="11"/>
  <c r="M73" i="26" s="1"/>
  <c r="L71" i="11"/>
  <c r="K71" i="11"/>
  <c r="E73" i="39" s="1"/>
  <c r="M75" i="11"/>
  <c r="G73" i="43" s="1"/>
  <c r="S76" i="11"/>
  <c r="R76" i="11"/>
  <c r="H30" i="28" s="1"/>
  <c r="T80" i="11"/>
  <c r="J74" i="39" s="1"/>
  <c r="Z81" i="11"/>
  <c r="Y81" i="11"/>
  <c r="K74" i="29" s="1"/>
  <c r="AA85" i="11"/>
  <c r="M31" i="36" s="1"/>
  <c r="L87" i="11"/>
  <c r="K87" i="11"/>
  <c r="E75" i="26" s="1"/>
  <c r="M91" i="11"/>
  <c r="G75" i="24" s="1"/>
  <c r="S92" i="11"/>
  <c r="R92" i="11"/>
  <c r="H75" i="27" s="1"/>
  <c r="T96" i="11"/>
  <c r="J76" i="26" s="1"/>
  <c r="Z97" i="11"/>
  <c r="Y97" i="11"/>
  <c r="K76" i="38" s="1"/>
  <c r="AA101" i="11"/>
  <c r="M76" i="27" s="1"/>
  <c r="L103" i="11"/>
  <c r="K103" i="11"/>
  <c r="E31" i="28" s="1"/>
  <c r="M107" i="11"/>
  <c r="G77" i="39" s="1"/>
  <c r="S108" i="11"/>
  <c r="R108" i="11"/>
  <c r="H77" i="29" s="1"/>
  <c r="T112" i="11"/>
  <c r="J24" i="44" s="1"/>
  <c r="Z113" i="11"/>
  <c r="Y113" i="11"/>
  <c r="K42" i="37" s="1"/>
  <c r="AA117" i="11"/>
  <c r="M78" i="29" s="1"/>
  <c r="L119" i="11"/>
  <c r="K119" i="11"/>
  <c r="E78" i="27" s="1"/>
  <c r="M123" i="11"/>
  <c r="G79" i="26" s="1"/>
  <c r="S124" i="11"/>
  <c r="R124" i="11"/>
  <c r="H79" i="38" s="1"/>
  <c r="T128" i="11"/>
  <c r="J79" i="27" s="1"/>
  <c r="Z129" i="11"/>
  <c r="Y129" i="11"/>
  <c r="K79" i="43" s="1"/>
  <c r="AA133" i="11"/>
  <c r="M80" i="38" s="1"/>
  <c r="L135" i="11"/>
  <c r="K135" i="11"/>
  <c r="E80" i="29" s="1"/>
  <c r="M139" i="11"/>
  <c r="G33" i="28" s="1"/>
  <c r="S140" i="11"/>
  <c r="R140" i="11"/>
  <c r="H44" i="37" s="1"/>
  <c r="T143" i="11"/>
  <c r="J81" i="39" s="1"/>
  <c r="T144" i="11"/>
  <c r="J81" i="29" s="1"/>
  <c r="Z145" i="11"/>
  <c r="Y145" i="11"/>
  <c r="K81" i="24" s="1"/>
  <c r="AA148" i="11"/>
  <c r="M26" i="44" s="1"/>
  <c r="AA149" i="11"/>
  <c r="M45" i="37" s="1"/>
  <c r="L151" i="11"/>
  <c r="K151" i="11"/>
  <c r="E82" i="38" s="1"/>
  <c r="M154" i="11"/>
  <c r="G82" i="24" s="1"/>
  <c r="M155" i="11"/>
  <c r="G82" i="27" s="1"/>
  <c r="S156" i="11"/>
  <c r="R156" i="11"/>
  <c r="H82" i="43" s="1"/>
  <c r="T159" i="11"/>
  <c r="J83" i="26" s="1"/>
  <c r="T160" i="11"/>
  <c r="J83" i="38" s="1"/>
  <c r="Z161" i="11"/>
  <c r="Y161" i="11"/>
  <c r="K83" i="39" s="1"/>
  <c r="AA164" i="11"/>
  <c r="M83" i="27" s="1"/>
  <c r="AA165" i="11"/>
  <c r="M83" i="43" s="1"/>
  <c r="L167" i="11"/>
  <c r="K167" i="11"/>
  <c r="E46" i="37" s="1"/>
  <c r="M170" i="11"/>
  <c r="G84" i="39" s="1"/>
  <c r="M171" i="11"/>
  <c r="G84" i="29" s="1"/>
  <c r="S172" i="11"/>
  <c r="R172" i="11"/>
  <c r="H84" i="24" s="1"/>
  <c r="T175" i="11"/>
  <c r="J27" i="44" s="1"/>
  <c r="T176" i="11"/>
  <c r="J43" i="42" s="1"/>
  <c r="Z177" i="11"/>
  <c r="Y177" i="11"/>
  <c r="AA180" i="11"/>
  <c r="M85" i="29" s="1"/>
  <c r="AA181" i="11"/>
  <c r="M85" i="24" s="1"/>
  <c r="L183" i="11"/>
  <c r="K183" i="11"/>
  <c r="E85" i="43" s="1"/>
  <c r="M186" i="11"/>
  <c r="G86" i="26" s="1"/>
  <c r="M187" i="11"/>
  <c r="G86" i="38" s="1"/>
  <c r="S188" i="11"/>
  <c r="R188" i="11"/>
  <c r="H86" i="39" s="1"/>
  <c r="T191" i="11"/>
  <c r="J86" i="27" s="1"/>
  <c r="T192" i="11"/>
  <c r="J86" i="43" s="1"/>
  <c r="Z193" i="11"/>
  <c r="Y193" i="11"/>
  <c r="K35" i="28" s="1"/>
  <c r="AA196" i="11"/>
  <c r="M87" i="38" s="1"/>
  <c r="AA197" i="11"/>
  <c r="M87" i="39" s="1"/>
  <c r="L199" i="11"/>
  <c r="K199" i="11"/>
  <c r="E87" i="24" s="1"/>
  <c r="M202" i="11"/>
  <c r="G35" i="36" s="1"/>
  <c r="M203" i="11"/>
  <c r="G45" i="42" s="1"/>
  <c r="S204" i="11"/>
  <c r="R204" i="11"/>
  <c r="H88" i="26" s="1"/>
  <c r="T207" i="11"/>
  <c r="J88" i="29" s="1"/>
  <c r="T208" i="11"/>
  <c r="J88" i="24" s="1"/>
  <c r="Z209" i="11"/>
  <c r="Y209" i="11"/>
  <c r="K88" i="27" s="1"/>
  <c r="AA212" i="11"/>
  <c r="M48" i="37" s="1"/>
  <c r="AA213" i="11"/>
  <c r="M89" i="26" s="1"/>
  <c r="L215" i="11"/>
  <c r="K215" i="11"/>
  <c r="E89" i="39" s="1"/>
  <c r="M218" i="11"/>
  <c r="G89" i="27" s="1"/>
  <c r="M219" i="11"/>
  <c r="G89" i="43" s="1"/>
  <c r="S220" i="11"/>
  <c r="R220" i="11"/>
  <c r="H36" i="28" s="1"/>
  <c r="T223" i="11"/>
  <c r="J90" i="38" s="1"/>
  <c r="T224" i="11"/>
  <c r="J90" i="39" s="1"/>
  <c r="Z225" i="11"/>
  <c r="Y225" i="11"/>
  <c r="K90" i="29" s="1"/>
  <c r="AA228" i="11"/>
  <c r="M90" i="43" s="1"/>
  <c r="AA229" i="11"/>
  <c r="M36" i="36" s="1"/>
  <c r="L231" i="11"/>
  <c r="K231" i="11"/>
  <c r="E91" i="26" s="1"/>
  <c r="R236" i="11"/>
  <c r="H91" i="27" s="1"/>
  <c r="S236" i="11"/>
  <c r="L91" i="43"/>
  <c r="AA237" i="11"/>
  <c r="M91" i="43" s="1"/>
  <c r="L37" i="36"/>
  <c r="AA238" i="11"/>
  <c r="M37" i="36" s="1"/>
  <c r="F92" i="26"/>
  <c r="M240" i="11"/>
  <c r="G92" i="26" s="1"/>
  <c r="F92" i="29"/>
  <c r="M243" i="11"/>
  <c r="G92" i="29" s="1"/>
  <c r="R245" i="11"/>
  <c r="H92" i="27" s="1"/>
  <c r="I92" i="43"/>
  <c r="T246" i="11"/>
  <c r="J92" i="43" s="1"/>
  <c r="L52" i="37"/>
  <c r="AA248" i="11"/>
  <c r="M52" i="37" s="1"/>
  <c r="Z249" i="11"/>
  <c r="Y249" i="11"/>
  <c r="AA251" i="11"/>
  <c r="M93" i="39" s="1"/>
  <c r="Y257" i="11"/>
  <c r="K53" i="37" s="1"/>
  <c r="Z257" i="11"/>
  <c r="F94" i="38"/>
  <c r="M259" i="11"/>
  <c r="G94" i="38" s="1"/>
  <c r="F94" i="39"/>
  <c r="M260" i="11"/>
  <c r="G94" i="39" s="1"/>
  <c r="I94" i="29"/>
  <c r="T261" i="11"/>
  <c r="J94" i="29" s="1"/>
  <c r="I94" i="43"/>
  <c r="T264" i="11"/>
  <c r="J94" i="43" s="1"/>
  <c r="Y266" i="11"/>
  <c r="K54" i="37" s="1"/>
  <c r="L95" i="26"/>
  <c r="AA267" i="11"/>
  <c r="M95" i="26" s="1"/>
  <c r="F95" i="29"/>
  <c r="M270" i="11"/>
  <c r="G95" i="29" s="1"/>
  <c r="L271" i="11"/>
  <c r="K271" i="11"/>
  <c r="E95" i="24" s="1"/>
  <c r="M273" i="11"/>
  <c r="G95" i="43" s="1"/>
  <c r="L39" i="36"/>
  <c r="AA274" i="11"/>
  <c r="M39" i="36" s="1"/>
  <c r="K7" i="12"/>
  <c r="E66" i="21" s="1"/>
  <c r="S9" i="12"/>
  <c r="R9" i="12"/>
  <c r="H66" i="25" s="1"/>
  <c r="L66" i="40"/>
  <c r="AA11" i="12"/>
  <c r="M66" i="40" s="1"/>
  <c r="Y12" i="12"/>
  <c r="L15" i="12"/>
  <c r="K15" i="12"/>
  <c r="E67" i="34" s="1"/>
  <c r="I67" i="25"/>
  <c r="T18" i="12"/>
  <c r="J67" i="25" s="1"/>
  <c r="AA23" i="12"/>
  <c r="M35" i="22" s="1"/>
  <c r="Y24" i="12"/>
  <c r="Z24" i="12"/>
  <c r="K32" i="12"/>
  <c r="E38" i="41" s="1"/>
  <c r="K33" i="12"/>
  <c r="E69" i="34" s="1"/>
  <c r="R38" i="12"/>
  <c r="H69" i="40" s="1"/>
  <c r="Y39" i="12"/>
  <c r="K69" i="31" s="1"/>
  <c r="L24" i="32"/>
  <c r="AA40" i="12"/>
  <c r="M24" i="32" s="1"/>
  <c r="L70" i="31"/>
  <c r="AA48" i="12"/>
  <c r="M70" i="31" s="1"/>
  <c r="R52" i="12"/>
  <c r="H71" i="21" s="1"/>
  <c r="L71" i="30"/>
  <c r="AA55" i="12"/>
  <c r="M71" i="30" s="1"/>
  <c r="L26" i="32"/>
  <c r="AA58" i="12"/>
  <c r="M26" i="32" s="1"/>
  <c r="AA59" i="12"/>
  <c r="M41" i="41" s="1"/>
  <c r="I72" i="40"/>
  <c r="T65" i="12"/>
  <c r="J72" i="40" s="1"/>
  <c r="L27" i="32"/>
  <c r="AA67" i="12"/>
  <c r="M27" i="32" s="1"/>
  <c r="M76" i="12"/>
  <c r="G34" i="23" s="1"/>
  <c r="F34" i="23"/>
  <c r="F74" i="34"/>
  <c r="M78" i="12"/>
  <c r="G74" i="34" s="1"/>
  <c r="R79" i="12"/>
  <c r="H74" i="21" s="1"/>
  <c r="R81" i="12"/>
  <c r="H74" i="25" s="1"/>
  <c r="S81" i="12"/>
  <c r="L74" i="31"/>
  <c r="AA84" i="12"/>
  <c r="M74" i="31" s="1"/>
  <c r="AA85" i="12"/>
  <c r="M23" i="35" s="1"/>
  <c r="L87" i="12"/>
  <c r="K87" i="12"/>
  <c r="E75" i="34" s="1"/>
  <c r="F75" i="21"/>
  <c r="M88" i="12"/>
  <c r="G75" i="21" s="1"/>
  <c r="I75" i="33"/>
  <c r="T89" i="12"/>
  <c r="J75" i="33" s="1"/>
  <c r="I75" i="25"/>
  <c r="T90" i="12"/>
  <c r="J75" i="25" s="1"/>
  <c r="L93" i="12"/>
  <c r="S97" i="12"/>
  <c r="S102" i="12"/>
  <c r="R102" i="12"/>
  <c r="H76" i="31" s="1"/>
  <c r="L107" i="12"/>
  <c r="K107" i="12"/>
  <c r="E77" i="33" s="1"/>
  <c r="I77" i="25"/>
  <c r="T108" i="12"/>
  <c r="J77" i="25" s="1"/>
  <c r="R110" i="12"/>
  <c r="H77" i="40" s="1"/>
  <c r="S110" i="12"/>
  <c r="L77" i="31"/>
  <c r="AA111" i="12"/>
  <c r="M77" i="31" s="1"/>
  <c r="F42" i="41"/>
  <c r="M113" i="12"/>
  <c r="G42" i="41" s="1"/>
  <c r="R114" i="12"/>
  <c r="H78" i="34" s="1"/>
  <c r="Y115" i="12"/>
  <c r="K78" i="21" s="1"/>
  <c r="Z115" i="12"/>
  <c r="K128" i="12"/>
  <c r="E79" i="40" s="1"/>
  <c r="AA131" i="12"/>
  <c r="M44" i="41" s="1"/>
  <c r="L80" i="34"/>
  <c r="AA132" i="12"/>
  <c r="M80" i="34" s="1"/>
  <c r="L137" i="12"/>
  <c r="I81" i="33"/>
  <c r="T143" i="12"/>
  <c r="J81" i="33" s="1"/>
  <c r="F81" i="40"/>
  <c r="M146" i="12"/>
  <c r="G81" i="40" s="1"/>
  <c r="K151" i="12"/>
  <c r="E82" i="21" s="1"/>
  <c r="L82" i="25"/>
  <c r="AA153" i="12"/>
  <c r="M82" i="25" s="1"/>
  <c r="L82" i="30"/>
  <c r="AA154" i="12"/>
  <c r="M82" i="30" s="1"/>
  <c r="I82" i="31"/>
  <c r="T156" i="12"/>
  <c r="J82" i="31" s="1"/>
  <c r="L83" i="34"/>
  <c r="AA159" i="12"/>
  <c r="M83" i="34" s="1"/>
  <c r="L83" i="40"/>
  <c r="AA164" i="12"/>
  <c r="M83" i="40" s="1"/>
  <c r="K166" i="12"/>
  <c r="E32" i="32" s="1"/>
  <c r="L166" i="12"/>
  <c r="I46" i="22"/>
  <c r="T221" i="12"/>
  <c r="J46" i="22" s="1"/>
  <c r="I38" i="23"/>
  <c r="T238" i="12"/>
  <c r="J38" i="23" s="1"/>
  <c r="L94" i="21"/>
  <c r="AA259" i="12"/>
  <c r="M94" i="21" s="1"/>
  <c r="K55" i="34"/>
  <c r="K60" i="34"/>
  <c r="E119" i="13"/>
  <c r="F119" i="13" s="1"/>
  <c r="L64" i="31"/>
  <c r="AA264" i="10"/>
  <c r="M64" i="31" s="1"/>
  <c r="K65" i="34"/>
  <c r="E124" i="13"/>
  <c r="F124" i="13" s="1"/>
  <c r="I36" i="41"/>
  <c r="T275" i="10"/>
  <c r="J36" i="41" s="1"/>
  <c r="F67" i="38"/>
  <c r="M16" i="11"/>
  <c r="G67" i="38" s="1"/>
  <c r="L68" i="39"/>
  <c r="AA26" i="11"/>
  <c r="M68" i="39" s="1"/>
  <c r="K34" i="42"/>
  <c r="I69" i="24"/>
  <c r="T37" i="11"/>
  <c r="J69" i="24" s="1"/>
  <c r="F70" i="43"/>
  <c r="M48" i="11"/>
  <c r="G70" i="43" s="1"/>
  <c r="L29" i="28"/>
  <c r="AA58" i="11"/>
  <c r="M29" i="28" s="1"/>
  <c r="L72" i="43"/>
  <c r="AA66" i="11"/>
  <c r="M72" i="43" s="1"/>
  <c r="F73" i="29"/>
  <c r="M72" i="11"/>
  <c r="G73" i="29" s="1"/>
  <c r="I38" i="42"/>
  <c r="T77" i="11"/>
  <c r="J38" i="42" s="1"/>
  <c r="K74" i="26"/>
  <c r="E133" i="13"/>
  <c r="F133" i="13" s="1"/>
  <c r="L74" i="24"/>
  <c r="AA82" i="11"/>
  <c r="M74" i="24" s="1"/>
  <c r="F75" i="38"/>
  <c r="M88" i="11"/>
  <c r="G75" i="38" s="1"/>
  <c r="I75" i="43"/>
  <c r="T93" i="11"/>
  <c r="J75" i="43" s="1"/>
  <c r="K76" i="26"/>
  <c r="E135" i="13"/>
  <c r="F135" i="13" s="1"/>
  <c r="L76" i="39"/>
  <c r="AA98" i="11"/>
  <c r="M76" i="39" s="1"/>
  <c r="F40" i="42"/>
  <c r="M104" i="11"/>
  <c r="G40" i="42" s="1"/>
  <c r="I77" i="24"/>
  <c r="T109" i="11"/>
  <c r="J77" i="24" s="1"/>
  <c r="L78" i="26"/>
  <c r="AA114" i="11"/>
  <c r="M78" i="26" s="1"/>
  <c r="F78" i="43"/>
  <c r="M120" i="11"/>
  <c r="G78" i="43" s="1"/>
  <c r="I79" i="39"/>
  <c r="T125" i="11"/>
  <c r="J79" i="39" s="1"/>
  <c r="L32" i="28"/>
  <c r="AA130" i="11"/>
  <c r="M32" i="28" s="1"/>
  <c r="F80" i="24"/>
  <c r="M136" i="11"/>
  <c r="G80" i="24" s="1"/>
  <c r="I81" i="26"/>
  <c r="T141" i="11"/>
  <c r="J81" i="26" s="1"/>
  <c r="L81" i="27"/>
  <c r="AA146" i="11"/>
  <c r="M81" i="27" s="1"/>
  <c r="F82" i="39"/>
  <c r="M152" i="11"/>
  <c r="G82" i="39" s="1"/>
  <c r="I33" i="36"/>
  <c r="T157" i="11"/>
  <c r="J33" i="36" s="1"/>
  <c r="L83" i="29"/>
  <c r="AA162" i="11"/>
  <c r="M83" i="29" s="1"/>
  <c r="F84" i="26"/>
  <c r="M168" i="11"/>
  <c r="G84" i="26" s="1"/>
  <c r="I84" i="27"/>
  <c r="T173" i="11"/>
  <c r="J84" i="27" s="1"/>
  <c r="L85" i="38"/>
  <c r="AA178" i="11"/>
  <c r="M85" i="38" s="1"/>
  <c r="F34" i="36"/>
  <c r="M184" i="11"/>
  <c r="G34" i="36" s="1"/>
  <c r="I86" i="29"/>
  <c r="T189" i="11"/>
  <c r="J86" i="29" s="1"/>
  <c r="L47" i="37"/>
  <c r="AA194" i="11"/>
  <c r="M47" i="37" s="1"/>
  <c r="F87" i="27"/>
  <c r="M200" i="11"/>
  <c r="G87" i="27" s="1"/>
  <c r="I88" i="38"/>
  <c r="T205" i="11"/>
  <c r="J88" i="38" s="1"/>
  <c r="L88" i="43"/>
  <c r="AA210" i="11"/>
  <c r="M88" i="43" s="1"/>
  <c r="F89" i="29"/>
  <c r="M216" i="11"/>
  <c r="G89" i="29" s="1"/>
  <c r="I49" i="37"/>
  <c r="T221" i="11"/>
  <c r="J49" i="37" s="1"/>
  <c r="K90" i="26"/>
  <c r="E149" i="13"/>
  <c r="F149" i="13" s="1"/>
  <c r="L90" i="24"/>
  <c r="AA226" i="11"/>
  <c r="M90" i="24" s="1"/>
  <c r="F91" i="38"/>
  <c r="M232" i="11"/>
  <c r="G91" i="38" s="1"/>
  <c r="Z236" i="11"/>
  <c r="Y236" i="11"/>
  <c r="K91" i="27" s="1"/>
  <c r="F51" i="37"/>
  <c r="M239" i="11"/>
  <c r="G51" i="37" s="1"/>
  <c r="S242" i="11"/>
  <c r="R242" i="11"/>
  <c r="H92" i="39" s="1"/>
  <c r="L92" i="27"/>
  <c r="AA245" i="11"/>
  <c r="M92" i="27" s="1"/>
  <c r="K252" i="11"/>
  <c r="E93" i="29" s="1"/>
  <c r="L252" i="11"/>
  <c r="Y255" i="11"/>
  <c r="K93" i="43" s="1"/>
  <c r="L258" i="11"/>
  <c r="K258" i="11"/>
  <c r="E94" i="26" s="1"/>
  <c r="I94" i="39"/>
  <c r="T260" i="11"/>
  <c r="J94" i="39" s="1"/>
  <c r="R261" i="11"/>
  <c r="H94" i="29" s="1"/>
  <c r="Z263" i="11"/>
  <c r="Y263" i="11"/>
  <c r="K94" i="27" s="1"/>
  <c r="F95" i="26"/>
  <c r="M267" i="11"/>
  <c r="G95" i="26" s="1"/>
  <c r="R273" i="11"/>
  <c r="H95" i="43" s="1"/>
  <c r="S273" i="11"/>
  <c r="Y10" i="12"/>
  <c r="Y11" i="12"/>
  <c r="K17" i="12"/>
  <c r="E67" i="33" s="1"/>
  <c r="R18" i="12"/>
  <c r="H67" i="25" s="1"/>
  <c r="I67" i="30"/>
  <c r="T19" i="12"/>
  <c r="J67" i="30" s="1"/>
  <c r="K22" i="35"/>
  <c r="I68" i="25"/>
  <c r="T27" i="12"/>
  <c r="J68" i="25" s="1"/>
  <c r="K31" i="12"/>
  <c r="E33" i="23" s="1"/>
  <c r="I69" i="21"/>
  <c r="T34" i="12"/>
  <c r="J69" i="21" s="1"/>
  <c r="I69" i="30"/>
  <c r="T37" i="12"/>
  <c r="J69" i="30" s="1"/>
  <c r="T38" i="12"/>
  <c r="J69" i="40" s="1"/>
  <c r="L43" i="12"/>
  <c r="L44" i="12"/>
  <c r="I70" i="30"/>
  <c r="T46" i="12"/>
  <c r="J70" i="30" s="1"/>
  <c r="T52" i="12"/>
  <c r="J71" i="21" s="1"/>
  <c r="L71" i="25"/>
  <c r="AA54" i="12"/>
  <c r="M71" i="25" s="1"/>
  <c r="L71" i="40"/>
  <c r="AA56" i="12"/>
  <c r="M71" i="40" s="1"/>
  <c r="K58" i="12"/>
  <c r="E26" i="32" s="1"/>
  <c r="K60" i="12"/>
  <c r="E72" i="34" s="1"/>
  <c r="L60" i="12"/>
  <c r="I72" i="25"/>
  <c r="T63" i="12"/>
  <c r="J72" i="25" s="1"/>
  <c r="T64" i="12"/>
  <c r="J72" i="30" s="1"/>
  <c r="Z65" i="12"/>
  <c r="Y65" i="12"/>
  <c r="K72" i="40" s="1"/>
  <c r="L72" i="31"/>
  <c r="AA66" i="12"/>
  <c r="M72" i="31" s="1"/>
  <c r="F36" i="22"/>
  <c r="M68" i="12"/>
  <c r="G36" i="22" s="1"/>
  <c r="F73" i="34"/>
  <c r="M69" i="12"/>
  <c r="G73" i="34" s="1"/>
  <c r="Z71" i="12"/>
  <c r="L74" i="12"/>
  <c r="K74" i="12"/>
  <c r="E73" i="40" s="1"/>
  <c r="S80" i="12"/>
  <c r="L74" i="25"/>
  <c r="AA81" i="12"/>
  <c r="M74" i="25" s="1"/>
  <c r="L74" i="30"/>
  <c r="AA82" i="12"/>
  <c r="M74" i="30" s="1"/>
  <c r="AA83" i="12"/>
  <c r="M74" i="40" s="1"/>
  <c r="S87" i="12"/>
  <c r="R87" i="12"/>
  <c r="H75" i="34" s="1"/>
  <c r="R89" i="12"/>
  <c r="H75" i="33" s="1"/>
  <c r="Z90" i="12"/>
  <c r="Y90" i="12"/>
  <c r="K75" i="25" s="1"/>
  <c r="L94" i="12"/>
  <c r="K94" i="12"/>
  <c r="E24" i="35" s="1"/>
  <c r="I39" i="22"/>
  <c r="T95" i="12"/>
  <c r="J39" i="22" s="1"/>
  <c r="S96" i="12"/>
  <c r="R96" i="12"/>
  <c r="H76" i="34" s="1"/>
  <c r="L76" i="25"/>
  <c r="AA99" i="12"/>
  <c r="M76" i="25" s="1"/>
  <c r="L28" i="32"/>
  <c r="AA103" i="12"/>
  <c r="M28" i="32" s="1"/>
  <c r="Z110" i="12"/>
  <c r="Y110" i="12"/>
  <c r="K77" i="40" s="1"/>
  <c r="F78" i="30"/>
  <c r="M118" i="12"/>
  <c r="G78" i="30" s="1"/>
  <c r="I78" i="31"/>
  <c r="T120" i="12"/>
  <c r="J78" i="31" s="1"/>
  <c r="K79" i="34"/>
  <c r="E168" i="13"/>
  <c r="F168" i="13" s="1"/>
  <c r="M127" i="12"/>
  <c r="G79" i="30" s="1"/>
  <c r="L29" i="32"/>
  <c r="AA130" i="12"/>
  <c r="M29" i="32" s="1"/>
  <c r="F80" i="34"/>
  <c r="M132" i="12"/>
  <c r="G80" i="34" s="1"/>
  <c r="F80" i="25"/>
  <c r="M135" i="12"/>
  <c r="G80" i="25" s="1"/>
  <c r="Z139" i="12"/>
  <c r="Y139" i="12"/>
  <c r="K36" i="23" s="1"/>
  <c r="L81" i="25"/>
  <c r="AA144" i="12"/>
  <c r="M81" i="25" s="1"/>
  <c r="I31" i="32"/>
  <c r="T157" i="12"/>
  <c r="J31" i="32" s="1"/>
  <c r="I32" i="32"/>
  <c r="T166" i="12"/>
  <c r="J32" i="32" s="1"/>
  <c r="M169" i="12"/>
  <c r="G84" i="21" s="1"/>
  <c r="F84" i="21"/>
  <c r="L84" i="25"/>
  <c r="AA171" i="12"/>
  <c r="M84" i="25" s="1"/>
  <c r="I89" i="34"/>
  <c r="T213" i="12"/>
  <c r="J89" i="34" s="1"/>
  <c r="L91" i="30"/>
  <c r="AA235" i="12"/>
  <c r="M91" i="30" s="1"/>
  <c r="S46" i="11"/>
  <c r="R46" i="11"/>
  <c r="H70" i="24" s="1"/>
  <c r="L57" i="11"/>
  <c r="K57" i="11"/>
  <c r="E71" i="43" s="1"/>
  <c r="L72" i="24"/>
  <c r="AA64" i="11"/>
  <c r="M72" i="24" s="1"/>
  <c r="F73" i="38"/>
  <c r="M70" i="11"/>
  <c r="G73" i="38" s="1"/>
  <c r="I73" i="43"/>
  <c r="T75" i="11"/>
  <c r="J73" i="43" s="1"/>
  <c r="L74" i="39"/>
  <c r="AA80" i="11"/>
  <c r="M74" i="39" s="1"/>
  <c r="F39" i="42"/>
  <c r="M86" i="11"/>
  <c r="G39" i="42" s="1"/>
  <c r="I75" i="24"/>
  <c r="T91" i="11"/>
  <c r="J75" i="24" s="1"/>
  <c r="L76" i="26"/>
  <c r="AA96" i="11"/>
  <c r="M76" i="26" s="1"/>
  <c r="F76" i="43"/>
  <c r="M102" i="11"/>
  <c r="G76" i="43" s="1"/>
  <c r="I77" i="39"/>
  <c r="T107" i="11"/>
  <c r="J77" i="39" s="1"/>
  <c r="L24" i="44"/>
  <c r="AA112" i="11"/>
  <c r="M24" i="44" s="1"/>
  <c r="F78" i="24"/>
  <c r="M118" i="11"/>
  <c r="G78" i="24" s="1"/>
  <c r="I79" i="26"/>
  <c r="T123" i="11"/>
  <c r="J79" i="26" s="1"/>
  <c r="L79" i="27"/>
  <c r="AA128" i="11"/>
  <c r="M79" i="27" s="1"/>
  <c r="F80" i="39"/>
  <c r="M134" i="11"/>
  <c r="G80" i="39" s="1"/>
  <c r="I33" i="28"/>
  <c r="T139" i="11"/>
  <c r="J33" i="28" s="1"/>
  <c r="L81" i="29"/>
  <c r="AA144" i="11"/>
  <c r="M81" i="29" s="1"/>
  <c r="F82" i="26"/>
  <c r="M150" i="11"/>
  <c r="G82" i="26" s="1"/>
  <c r="I82" i="27"/>
  <c r="T155" i="11"/>
  <c r="J82" i="27" s="1"/>
  <c r="K83" i="26"/>
  <c r="E142" i="13"/>
  <c r="F142" i="13" s="1"/>
  <c r="L83" i="38"/>
  <c r="AA160" i="11"/>
  <c r="M83" i="38" s="1"/>
  <c r="F34" i="28"/>
  <c r="M166" i="11"/>
  <c r="G34" i="28" s="1"/>
  <c r="I84" i="29"/>
  <c r="T171" i="11"/>
  <c r="J84" i="29" s="1"/>
  <c r="L43" i="42"/>
  <c r="AA176" i="11"/>
  <c r="M43" i="42" s="1"/>
  <c r="F85" i="27"/>
  <c r="M182" i="11"/>
  <c r="G85" i="27" s="1"/>
  <c r="I86" i="38"/>
  <c r="T187" i="11"/>
  <c r="J86" i="38" s="1"/>
  <c r="L86" i="43"/>
  <c r="AA192" i="11"/>
  <c r="M86" i="43" s="1"/>
  <c r="F87" i="29"/>
  <c r="M198" i="11"/>
  <c r="G87" i="29" s="1"/>
  <c r="I45" i="42"/>
  <c r="T203" i="11"/>
  <c r="J45" i="42" s="1"/>
  <c r="L88" i="24"/>
  <c r="AA208" i="11"/>
  <c r="M88" i="24" s="1"/>
  <c r="F89" i="38"/>
  <c r="M214" i="11"/>
  <c r="G89" i="38" s="1"/>
  <c r="I89" i="43"/>
  <c r="T219" i="11"/>
  <c r="J89" i="43" s="1"/>
  <c r="L90" i="39"/>
  <c r="AA224" i="11"/>
  <c r="M90" i="39" s="1"/>
  <c r="F50" i="37"/>
  <c r="M230" i="11"/>
  <c r="G50" i="37" s="1"/>
  <c r="I91" i="29"/>
  <c r="T234" i="11"/>
  <c r="J91" i="29" s="1"/>
  <c r="K238" i="11"/>
  <c r="E37" i="36" s="1"/>
  <c r="K239" i="11"/>
  <c r="E51" i="37" s="1"/>
  <c r="R244" i="11"/>
  <c r="H92" i="24" s="1"/>
  <c r="Y245" i="11"/>
  <c r="K92" i="27" s="1"/>
  <c r="L92" i="43"/>
  <c r="AA246" i="11"/>
  <c r="M92" i="43" s="1"/>
  <c r="R259" i="11"/>
  <c r="H94" i="38" s="1"/>
  <c r="R260" i="11"/>
  <c r="H94" i="39" s="1"/>
  <c r="Y265" i="11"/>
  <c r="K38" i="28" s="1"/>
  <c r="K267" i="11"/>
  <c r="E95" i="26" s="1"/>
  <c r="F95" i="38"/>
  <c r="M268" i="11"/>
  <c r="G95" i="38" s="1"/>
  <c r="F66" i="34"/>
  <c r="M6" i="12"/>
  <c r="G66" i="34" s="1"/>
  <c r="Y9" i="12"/>
  <c r="F32" i="23"/>
  <c r="M13" i="12"/>
  <c r="G32" i="23" s="1"/>
  <c r="M16" i="12"/>
  <c r="G67" i="21" s="1"/>
  <c r="F67" i="21"/>
  <c r="M17" i="12"/>
  <c r="G67" i="33" s="1"/>
  <c r="Z21" i="12"/>
  <c r="Z22" i="12"/>
  <c r="F68" i="21"/>
  <c r="M25" i="12"/>
  <c r="G68" i="21" s="1"/>
  <c r="M31" i="12"/>
  <c r="G33" i="23" s="1"/>
  <c r="I69" i="34"/>
  <c r="T33" i="12"/>
  <c r="J69" i="34" s="1"/>
  <c r="I69" i="33"/>
  <c r="T35" i="12"/>
  <c r="J69" i="33" s="1"/>
  <c r="Y36" i="12"/>
  <c r="K69" i="25" s="1"/>
  <c r="Y38" i="12"/>
  <c r="K69" i="40" s="1"/>
  <c r="Z38" i="12"/>
  <c r="F70" i="34"/>
  <c r="M42" i="12"/>
  <c r="G70" i="34" s="1"/>
  <c r="S44" i="12"/>
  <c r="R44" i="12"/>
  <c r="H70" i="33" s="1"/>
  <c r="I70" i="25"/>
  <c r="T45" i="12"/>
  <c r="J70" i="25" s="1"/>
  <c r="L70" i="30"/>
  <c r="AA46" i="12"/>
  <c r="M70" i="30" s="1"/>
  <c r="L70" i="40"/>
  <c r="AA47" i="12"/>
  <c r="M70" i="40" s="1"/>
  <c r="S50" i="12"/>
  <c r="Z52" i="12"/>
  <c r="Y52" i="12"/>
  <c r="K71" i="21" s="1"/>
  <c r="L59" i="12"/>
  <c r="I72" i="34"/>
  <c r="T60" i="12"/>
  <c r="J72" i="34" s="1"/>
  <c r="I72" i="21"/>
  <c r="T61" i="12"/>
  <c r="J72" i="21" s="1"/>
  <c r="T62" i="12"/>
  <c r="J72" i="33" s="1"/>
  <c r="L66" i="12"/>
  <c r="K66" i="12"/>
  <c r="E72" i="31" s="1"/>
  <c r="K68" i="12"/>
  <c r="E36" i="22" s="1"/>
  <c r="S69" i="12"/>
  <c r="R69" i="12"/>
  <c r="H73" i="34" s="1"/>
  <c r="I37" i="22"/>
  <c r="T77" i="12"/>
  <c r="J37" i="22" s="1"/>
  <c r="S78" i="12"/>
  <c r="F74" i="31"/>
  <c r="M84" i="12"/>
  <c r="G74" i="31" s="1"/>
  <c r="L75" i="33"/>
  <c r="AA89" i="12"/>
  <c r="M75" i="33" s="1"/>
  <c r="K91" i="12"/>
  <c r="E75" i="30" s="1"/>
  <c r="L91" i="12"/>
  <c r="F75" i="40"/>
  <c r="M92" i="12"/>
  <c r="G75" i="40" s="1"/>
  <c r="R95" i="12"/>
  <c r="H39" i="22" s="1"/>
  <c r="L76" i="21"/>
  <c r="AA97" i="12"/>
  <c r="M76" i="21" s="1"/>
  <c r="F76" i="30"/>
  <c r="M100" i="12"/>
  <c r="G76" i="30" s="1"/>
  <c r="F76" i="40"/>
  <c r="M101" i="12"/>
  <c r="G76" i="40" s="1"/>
  <c r="L76" i="31"/>
  <c r="AA102" i="12"/>
  <c r="M76" i="31" s="1"/>
  <c r="K112" i="12"/>
  <c r="E35" i="23" s="1"/>
  <c r="R113" i="12"/>
  <c r="H42" i="41" s="1"/>
  <c r="S113" i="12"/>
  <c r="F78" i="33"/>
  <c r="M116" i="12"/>
  <c r="G78" i="33" s="1"/>
  <c r="F78" i="25"/>
  <c r="M117" i="12"/>
  <c r="G78" i="25" s="1"/>
  <c r="Z120" i="12"/>
  <c r="Y120" i="12"/>
  <c r="K78" i="31" s="1"/>
  <c r="L43" i="41"/>
  <c r="AA122" i="12"/>
  <c r="M43" i="41" s="1"/>
  <c r="M125" i="12"/>
  <c r="G79" i="33" s="1"/>
  <c r="L126" i="12"/>
  <c r="K126" i="12"/>
  <c r="E79" i="25" s="1"/>
  <c r="Z129" i="12"/>
  <c r="K132" i="12"/>
  <c r="E80" i="34" s="1"/>
  <c r="F81" i="34"/>
  <c r="M141" i="12"/>
  <c r="G81" i="34" s="1"/>
  <c r="L145" i="12"/>
  <c r="K145" i="12"/>
  <c r="E81" i="30" s="1"/>
  <c r="Z148" i="12"/>
  <c r="L154" i="12"/>
  <c r="K154" i="12"/>
  <c r="E82" i="30" s="1"/>
  <c r="L82" i="31"/>
  <c r="AA156" i="12"/>
  <c r="M82" i="31" s="1"/>
  <c r="F83" i="34"/>
  <c r="M159" i="12"/>
  <c r="G83" i="34" s="1"/>
  <c r="Z161" i="12"/>
  <c r="Y161" i="12"/>
  <c r="L83" i="25"/>
  <c r="AA162" i="12"/>
  <c r="M83" i="25" s="1"/>
  <c r="F43" i="22"/>
  <c r="M176" i="12"/>
  <c r="G43" i="22" s="1"/>
  <c r="L87" i="34"/>
  <c r="AA195" i="12"/>
  <c r="M87" i="34" s="1"/>
  <c r="F92" i="34"/>
  <c r="M240" i="12"/>
  <c r="G92" i="34" s="1"/>
  <c r="M257" i="12"/>
  <c r="G48" i="22" s="1"/>
  <c r="F48" i="22"/>
  <c r="F95" i="31"/>
  <c r="M273" i="12"/>
  <c r="G95" i="31" s="1"/>
  <c r="L161" i="11"/>
  <c r="K161" i="11"/>
  <c r="E83" i="39" s="1"/>
  <c r="S166" i="11"/>
  <c r="R166" i="11"/>
  <c r="H34" i="28" s="1"/>
  <c r="Z171" i="11"/>
  <c r="Y171" i="11"/>
  <c r="K84" i="29" s="1"/>
  <c r="L177" i="11"/>
  <c r="K177" i="11"/>
  <c r="E85" i="26" s="1"/>
  <c r="S182" i="11"/>
  <c r="R182" i="11"/>
  <c r="H85" i="27" s="1"/>
  <c r="Z187" i="11"/>
  <c r="Y187" i="11"/>
  <c r="K86" i="38" s="1"/>
  <c r="L193" i="11"/>
  <c r="K193" i="11"/>
  <c r="E35" i="28" s="1"/>
  <c r="S198" i="11"/>
  <c r="R198" i="11"/>
  <c r="H87" i="29" s="1"/>
  <c r="Z203" i="11"/>
  <c r="Y203" i="11"/>
  <c r="K45" i="42" s="1"/>
  <c r="K88" i="38"/>
  <c r="L209" i="11"/>
  <c r="K209" i="11"/>
  <c r="E88" i="27" s="1"/>
  <c r="S214" i="11"/>
  <c r="R214" i="11"/>
  <c r="H89" i="38" s="1"/>
  <c r="Z219" i="11"/>
  <c r="Y219" i="11"/>
  <c r="K89" i="43" s="1"/>
  <c r="L225" i="11"/>
  <c r="K225" i="11"/>
  <c r="E90" i="29" s="1"/>
  <c r="K227" i="11"/>
  <c r="E90" i="27" s="1"/>
  <c r="M228" i="11"/>
  <c r="G90" i="43" s="1"/>
  <c r="M229" i="11"/>
  <c r="G36" i="36" s="1"/>
  <c r="S230" i="11"/>
  <c r="R230" i="11"/>
  <c r="H50" i="37" s="1"/>
  <c r="R232" i="11"/>
  <c r="H91" i="38" s="1"/>
  <c r="T233" i="11"/>
  <c r="J91" i="39" s="1"/>
  <c r="K237" i="11"/>
  <c r="E91" i="43" s="1"/>
  <c r="I92" i="26"/>
  <c r="T240" i="11"/>
  <c r="J92" i="26" s="1"/>
  <c r="I92" i="29"/>
  <c r="T243" i="11"/>
  <c r="J92" i="29" s="1"/>
  <c r="T244" i="11"/>
  <c r="J92" i="24" s="1"/>
  <c r="L249" i="11"/>
  <c r="L250" i="11"/>
  <c r="I93" i="29"/>
  <c r="T252" i="11"/>
  <c r="J93" i="29" s="1"/>
  <c r="L93" i="27"/>
  <c r="AA254" i="11"/>
  <c r="M93" i="27" s="1"/>
  <c r="R258" i="11"/>
  <c r="H94" i="26" s="1"/>
  <c r="L94" i="29"/>
  <c r="AA261" i="11"/>
  <c r="M94" i="29" s="1"/>
  <c r="L94" i="43"/>
  <c r="AA264" i="11"/>
  <c r="M94" i="43" s="1"/>
  <c r="AA265" i="11"/>
  <c r="M38" i="28" s="1"/>
  <c r="I95" i="24"/>
  <c r="T271" i="11"/>
  <c r="J95" i="24" s="1"/>
  <c r="L95" i="43"/>
  <c r="AA273" i="11"/>
  <c r="M95" i="43" s="1"/>
  <c r="K66" i="21"/>
  <c r="AA9" i="12"/>
  <c r="M66" i="25" s="1"/>
  <c r="F66" i="31"/>
  <c r="M12" i="12"/>
  <c r="G66" i="31" s="1"/>
  <c r="F37" i="41"/>
  <c r="M14" i="12"/>
  <c r="G37" i="41" s="1"/>
  <c r="R17" i="12"/>
  <c r="H67" i="33" s="1"/>
  <c r="S17" i="12"/>
  <c r="L67" i="40"/>
  <c r="AA20" i="12"/>
  <c r="M67" i="40" s="1"/>
  <c r="L23" i="12"/>
  <c r="K23" i="12"/>
  <c r="E35" i="22" s="1"/>
  <c r="F68" i="34"/>
  <c r="M24" i="12"/>
  <c r="G68" i="34" s="1"/>
  <c r="I68" i="21"/>
  <c r="T25" i="12"/>
  <c r="J68" i="21" s="1"/>
  <c r="I68" i="33"/>
  <c r="T26" i="12"/>
  <c r="J68" i="33" s="1"/>
  <c r="L29" i="12"/>
  <c r="S31" i="12"/>
  <c r="R31" i="12"/>
  <c r="H33" i="23" s="1"/>
  <c r="Z37" i="12"/>
  <c r="F69" i="31"/>
  <c r="M39" i="12"/>
  <c r="G69" i="31" s="1"/>
  <c r="F24" i="32"/>
  <c r="M40" i="12"/>
  <c r="G24" i="32" s="1"/>
  <c r="M41" i="12"/>
  <c r="G39" i="41" s="1"/>
  <c r="Z44" i="12"/>
  <c r="Y44" i="12"/>
  <c r="K70" i="33" s="1"/>
  <c r="Y46" i="12"/>
  <c r="K70" i="30" s="1"/>
  <c r="L48" i="12"/>
  <c r="K48" i="12"/>
  <c r="E70" i="31" s="1"/>
  <c r="F71" i="40"/>
  <c r="M56" i="12"/>
  <c r="G71" i="40" s="1"/>
  <c r="L72" i="33"/>
  <c r="AA62" i="12"/>
  <c r="M72" i="33" s="1"/>
  <c r="I36" i="22"/>
  <c r="T68" i="12"/>
  <c r="J36" i="22" s="1"/>
  <c r="Y69" i="12"/>
  <c r="Z69" i="12"/>
  <c r="L73" i="21"/>
  <c r="AA70" i="12"/>
  <c r="M73" i="21" s="1"/>
  <c r="Z72" i="12"/>
  <c r="I34" i="23"/>
  <c r="T76" i="12"/>
  <c r="J34" i="23" s="1"/>
  <c r="F74" i="30"/>
  <c r="M82" i="12"/>
  <c r="G74" i="30" s="1"/>
  <c r="K84" i="12"/>
  <c r="E74" i="31" s="1"/>
  <c r="Y89" i="12"/>
  <c r="K75" i="33" s="1"/>
  <c r="S94" i="12"/>
  <c r="K76" i="34"/>
  <c r="K100" i="12"/>
  <c r="E76" i="30" s="1"/>
  <c r="S101" i="12"/>
  <c r="R101" i="12"/>
  <c r="H76" i="40" s="1"/>
  <c r="L105" i="12"/>
  <c r="L42" i="41"/>
  <c r="AA113" i="12"/>
  <c r="M42" i="41" s="1"/>
  <c r="L78" i="34"/>
  <c r="AA114" i="12"/>
  <c r="M78" i="34" s="1"/>
  <c r="K116" i="12"/>
  <c r="E78" i="33" s="1"/>
  <c r="Y118" i="12"/>
  <c r="K78" i="30" s="1"/>
  <c r="Z118" i="12"/>
  <c r="AA119" i="12"/>
  <c r="M78" i="40" s="1"/>
  <c r="L123" i="12"/>
  <c r="K123" i="12"/>
  <c r="E79" i="34" s="1"/>
  <c r="L124" i="12"/>
  <c r="I79" i="30"/>
  <c r="T127" i="12"/>
  <c r="J79" i="30" s="1"/>
  <c r="F29" i="32"/>
  <c r="M130" i="12"/>
  <c r="G29" i="32" s="1"/>
  <c r="L140" i="12"/>
  <c r="I81" i="40"/>
  <c r="T146" i="12"/>
  <c r="J81" i="40" s="1"/>
  <c r="F83" i="25"/>
  <c r="M162" i="12"/>
  <c r="G83" i="25" s="1"/>
  <c r="I84" i="40"/>
  <c r="T173" i="12"/>
  <c r="J84" i="40" s="1"/>
  <c r="L86" i="21"/>
  <c r="AA187" i="12"/>
  <c r="M86" i="21" s="1"/>
  <c r="I86" i="30"/>
  <c r="T190" i="12"/>
  <c r="J86" i="30" s="1"/>
  <c r="F26" i="35"/>
  <c r="M193" i="12"/>
  <c r="G26" i="35" s="1"/>
  <c r="L92" i="33"/>
  <c r="AA242" i="12"/>
  <c r="M92" i="33" s="1"/>
  <c r="L93" i="33"/>
  <c r="AA251" i="12"/>
  <c r="M93" i="33" s="1"/>
  <c r="I93" i="40"/>
  <c r="T254" i="12"/>
  <c r="J93" i="40" s="1"/>
  <c r="I94" i="25"/>
  <c r="T261" i="12"/>
  <c r="J94" i="25" s="1"/>
  <c r="F94" i="31"/>
  <c r="M264" i="12"/>
  <c r="G94" i="31" s="1"/>
  <c r="L49" i="22"/>
  <c r="AA275" i="12"/>
  <c r="M49" i="22" s="1"/>
  <c r="I84" i="33"/>
  <c r="T170" i="12"/>
  <c r="J84" i="33" s="1"/>
  <c r="I84" i="30"/>
  <c r="T172" i="12"/>
  <c r="J84" i="30" s="1"/>
  <c r="Z173" i="12"/>
  <c r="Y173" i="12"/>
  <c r="K84" i="40" s="1"/>
  <c r="L84" i="31"/>
  <c r="AA174" i="12"/>
  <c r="M84" i="31" s="1"/>
  <c r="F85" i="34"/>
  <c r="M177" i="12"/>
  <c r="G85" i="34" s="1"/>
  <c r="I85" i="33"/>
  <c r="T179" i="12"/>
  <c r="J85" i="33" s="1"/>
  <c r="I85" i="30"/>
  <c r="T181" i="12"/>
  <c r="J85" i="30" s="1"/>
  <c r="F86" i="34"/>
  <c r="M186" i="12"/>
  <c r="G86" i="34" s="1"/>
  <c r="L86" i="40"/>
  <c r="AA191" i="12"/>
  <c r="M86" i="40" s="1"/>
  <c r="L26" i="35"/>
  <c r="AA193" i="12"/>
  <c r="M26" i="35" s="1"/>
  <c r="L195" i="12"/>
  <c r="K195" i="12"/>
  <c r="E87" i="34" s="1"/>
  <c r="F87" i="21"/>
  <c r="M196" i="12"/>
  <c r="G87" i="21" s="1"/>
  <c r="I87" i="25"/>
  <c r="T198" i="12"/>
  <c r="J87" i="25" s="1"/>
  <c r="L87" i="40"/>
  <c r="AA200" i="12"/>
  <c r="M87" i="40" s="1"/>
  <c r="L35" i="32"/>
  <c r="AA202" i="12"/>
  <c r="M35" i="32" s="1"/>
  <c r="I88" i="25"/>
  <c r="T207" i="12"/>
  <c r="J88" i="25" s="1"/>
  <c r="F89" i="34"/>
  <c r="M213" i="12"/>
  <c r="G89" i="34" s="1"/>
  <c r="F89" i="33"/>
  <c r="M215" i="12"/>
  <c r="G89" i="33" s="1"/>
  <c r="S216" i="12"/>
  <c r="R216" i="12"/>
  <c r="H89" i="25" s="1"/>
  <c r="I89" i="30"/>
  <c r="T217" i="12"/>
  <c r="J89" i="30" s="1"/>
  <c r="L89" i="31"/>
  <c r="AA219" i="12"/>
  <c r="M89" i="31" s="1"/>
  <c r="F90" i="34"/>
  <c r="M222" i="12"/>
  <c r="G90" i="34" s="1"/>
  <c r="F90" i="33"/>
  <c r="M224" i="12"/>
  <c r="G90" i="33" s="1"/>
  <c r="L90" i="31"/>
  <c r="AA228" i="12"/>
  <c r="M90" i="31" s="1"/>
  <c r="I91" i="25"/>
  <c r="T234" i="12"/>
  <c r="J91" i="25" s="1"/>
  <c r="I91" i="40"/>
  <c r="T236" i="12"/>
  <c r="J91" i="40" s="1"/>
  <c r="Z237" i="12"/>
  <c r="Y237" i="12"/>
  <c r="K91" i="31" s="1"/>
  <c r="L38" i="23"/>
  <c r="AA238" i="12"/>
  <c r="M38" i="23" s="1"/>
  <c r="F92" i="21"/>
  <c r="M241" i="12"/>
  <c r="G92" i="21" s="1"/>
  <c r="I92" i="25"/>
  <c r="T243" i="12"/>
  <c r="J92" i="25" s="1"/>
  <c r="I92" i="40"/>
  <c r="T245" i="12"/>
  <c r="J92" i="40" s="1"/>
  <c r="M250" i="12"/>
  <c r="G93" i="21" s="1"/>
  <c r="F93" i="21"/>
  <c r="L93" i="31"/>
  <c r="AA255" i="12"/>
  <c r="M93" i="31" s="1"/>
  <c r="L48" i="22"/>
  <c r="AA257" i="12"/>
  <c r="M48" i="22" s="1"/>
  <c r="L259" i="12"/>
  <c r="K259" i="12"/>
  <c r="E94" i="21" s="1"/>
  <c r="F94" i="33"/>
  <c r="M260" i="12"/>
  <c r="G94" i="33" s="1"/>
  <c r="I94" i="30"/>
  <c r="T262" i="12"/>
  <c r="J94" i="30" s="1"/>
  <c r="L94" i="31"/>
  <c r="AA264" i="12"/>
  <c r="M94" i="31" s="1"/>
  <c r="L51" i="41"/>
  <c r="AA266" i="12"/>
  <c r="M51" i="41" s="1"/>
  <c r="I95" i="30"/>
  <c r="T271" i="12"/>
  <c r="J95" i="30" s="1"/>
  <c r="L91" i="29"/>
  <c r="AA234" i="11"/>
  <c r="M91" i="29" s="1"/>
  <c r="I91" i="24"/>
  <c r="T235" i="11"/>
  <c r="J91" i="24" s="1"/>
  <c r="F92" i="39"/>
  <c r="M242" i="11"/>
  <c r="G92" i="39" s="1"/>
  <c r="I52" i="37"/>
  <c r="T248" i="11"/>
  <c r="J52" i="37" s="1"/>
  <c r="F38" i="36"/>
  <c r="M256" i="11"/>
  <c r="G38" i="36" s="1"/>
  <c r="L38" i="36"/>
  <c r="AA256" i="11"/>
  <c r="M38" i="36" s="1"/>
  <c r="I94" i="27"/>
  <c r="T263" i="11"/>
  <c r="J94" i="27" s="1"/>
  <c r="L95" i="39"/>
  <c r="AA269" i="11"/>
  <c r="M95" i="39" s="1"/>
  <c r="I66" i="21"/>
  <c r="T7" i="12"/>
  <c r="J66" i="21" s="1"/>
  <c r="F66" i="33"/>
  <c r="M8" i="12"/>
  <c r="G66" i="33" s="1"/>
  <c r="K32" i="23"/>
  <c r="L37" i="41"/>
  <c r="AA14" i="12"/>
  <c r="M37" i="41" s="1"/>
  <c r="F67" i="31"/>
  <c r="M21" i="12"/>
  <c r="G67" i="31" s="1"/>
  <c r="L68" i="30"/>
  <c r="AA28" i="12"/>
  <c r="M68" i="30" s="1"/>
  <c r="I68" i="40"/>
  <c r="T29" i="12"/>
  <c r="J68" i="40" s="1"/>
  <c r="F69" i="25"/>
  <c r="M36" i="12"/>
  <c r="G69" i="25" s="1"/>
  <c r="I70" i="34"/>
  <c r="T42" i="12"/>
  <c r="J70" i="34" s="1"/>
  <c r="F40" i="41"/>
  <c r="M50" i="12"/>
  <c r="G40" i="41" s="1"/>
  <c r="L40" i="41"/>
  <c r="AA50" i="12"/>
  <c r="M40" i="41" s="1"/>
  <c r="I71" i="31"/>
  <c r="T57" i="12"/>
  <c r="J71" i="31" s="1"/>
  <c r="L72" i="25"/>
  <c r="AA63" i="12"/>
  <c r="M72" i="25" s="1"/>
  <c r="I73" i="33"/>
  <c r="T71" i="12"/>
  <c r="J73" i="33" s="1"/>
  <c r="F73" i="25"/>
  <c r="M72" i="12"/>
  <c r="G73" i="25" s="1"/>
  <c r="L74" i="34"/>
  <c r="AA78" i="12"/>
  <c r="M74" i="34" s="1"/>
  <c r="F23" i="35"/>
  <c r="M85" i="12"/>
  <c r="G23" i="35" s="1"/>
  <c r="L75" i="40"/>
  <c r="AA92" i="12"/>
  <c r="M75" i="40" s="1"/>
  <c r="I75" i="31"/>
  <c r="T93" i="12"/>
  <c r="J75" i="31" s="1"/>
  <c r="S99" i="12"/>
  <c r="R99" i="12"/>
  <c r="H76" i="25" s="1"/>
  <c r="S112" i="12"/>
  <c r="R112" i="12"/>
  <c r="H35" i="23" s="1"/>
  <c r="I78" i="30"/>
  <c r="T118" i="12"/>
  <c r="J78" i="30" s="1"/>
  <c r="I25" i="35"/>
  <c r="T121" i="12"/>
  <c r="J25" i="35" s="1"/>
  <c r="F80" i="21"/>
  <c r="M133" i="12"/>
  <c r="G80" i="21" s="1"/>
  <c r="F80" i="33"/>
  <c r="M134" i="12"/>
  <c r="G80" i="33" s="1"/>
  <c r="I80" i="25"/>
  <c r="T135" i="12"/>
  <c r="J80" i="25" s="1"/>
  <c r="F80" i="30"/>
  <c r="M136" i="12"/>
  <c r="G80" i="30" s="1"/>
  <c r="L142" i="12"/>
  <c r="K142" i="12"/>
  <c r="E81" i="21" s="1"/>
  <c r="L155" i="12"/>
  <c r="K155" i="12"/>
  <c r="E82" i="40" s="1"/>
  <c r="F83" i="33"/>
  <c r="M161" i="12"/>
  <c r="G83" i="33" s="1"/>
  <c r="F83" i="40"/>
  <c r="M164" i="12"/>
  <c r="G83" i="40" s="1"/>
  <c r="F84" i="34"/>
  <c r="M168" i="12"/>
  <c r="G84" i="34" s="1"/>
  <c r="Y171" i="12"/>
  <c r="K84" i="25" s="1"/>
  <c r="L84" i="30"/>
  <c r="AA172" i="12"/>
  <c r="M84" i="30" s="1"/>
  <c r="K176" i="12"/>
  <c r="E43" i="22" s="1"/>
  <c r="T178" i="12"/>
  <c r="J85" i="21" s="1"/>
  <c r="I85" i="21"/>
  <c r="I85" i="25"/>
  <c r="T180" i="12"/>
  <c r="J85" i="25" s="1"/>
  <c r="Z181" i="12"/>
  <c r="Y181" i="12"/>
  <c r="K85" i="30" s="1"/>
  <c r="L85" i="40"/>
  <c r="AA182" i="12"/>
  <c r="M85" i="40" s="1"/>
  <c r="F47" i="41"/>
  <c r="M185" i="12"/>
  <c r="G47" i="41" s="1"/>
  <c r="K186" i="12"/>
  <c r="E86" i="34" s="1"/>
  <c r="S187" i="12"/>
  <c r="I86" i="25"/>
  <c r="T189" i="12"/>
  <c r="J86" i="25" s="1"/>
  <c r="K193" i="12"/>
  <c r="E26" i="35" s="1"/>
  <c r="F44" i="22"/>
  <c r="M194" i="12"/>
  <c r="G44" i="22" s="1"/>
  <c r="R197" i="12"/>
  <c r="H87" i="33" s="1"/>
  <c r="L87" i="30"/>
  <c r="AA199" i="12"/>
  <c r="M87" i="30" s="1"/>
  <c r="L87" i="31"/>
  <c r="AA201" i="12"/>
  <c r="M87" i="31" s="1"/>
  <c r="L203" i="12"/>
  <c r="K203" i="12"/>
  <c r="E48" i="41" s="1"/>
  <c r="F88" i="34"/>
  <c r="M204" i="12"/>
  <c r="G88" i="34" s="1"/>
  <c r="I88" i="33"/>
  <c r="T206" i="12"/>
  <c r="J88" i="33" s="1"/>
  <c r="R207" i="12"/>
  <c r="H88" i="25" s="1"/>
  <c r="Z208" i="12"/>
  <c r="L88" i="31"/>
  <c r="AA210" i="12"/>
  <c r="M88" i="31" s="1"/>
  <c r="R214" i="12"/>
  <c r="H89" i="21" s="1"/>
  <c r="I89" i="33"/>
  <c r="T215" i="12"/>
  <c r="J89" i="33" s="1"/>
  <c r="Y218" i="12"/>
  <c r="K89" i="40" s="1"/>
  <c r="F46" i="22"/>
  <c r="M221" i="12"/>
  <c r="G46" i="22" s="1"/>
  <c r="F90" i="21"/>
  <c r="M223" i="12"/>
  <c r="G90" i="21" s="1"/>
  <c r="S224" i="12"/>
  <c r="R224" i="12"/>
  <c r="H90" i="33" s="1"/>
  <c r="I90" i="25"/>
  <c r="T225" i="12"/>
  <c r="J90" i="25" s="1"/>
  <c r="L90" i="40"/>
  <c r="AA227" i="12"/>
  <c r="M90" i="40" s="1"/>
  <c r="Y228" i="12"/>
  <c r="K90" i="31" s="1"/>
  <c r="L230" i="12"/>
  <c r="F91" i="21"/>
  <c r="M232" i="12"/>
  <c r="G91" i="21" s="1"/>
  <c r="Y235" i="12"/>
  <c r="K91" i="30" s="1"/>
  <c r="L91" i="40"/>
  <c r="AA236" i="12"/>
  <c r="M91" i="40" s="1"/>
  <c r="K240" i="12"/>
  <c r="E92" i="34" s="1"/>
  <c r="I92" i="33"/>
  <c r="T242" i="12"/>
  <c r="J92" i="33" s="1"/>
  <c r="I92" i="30"/>
  <c r="T244" i="12"/>
  <c r="J92" i="30" s="1"/>
  <c r="Z245" i="12"/>
  <c r="Y245" i="12"/>
  <c r="K92" i="40" s="1"/>
  <c r="L92" i="31"/>
  <c r="AA246" i="12"/>
  <c r="M92" i="31" s="1"/>
  <c r="F93" i="34"/>
  <c r="M249" i="12"/>
  <c r="G93" i="34" s="1"/>
  <c r="K250" i="12"/>
  <c r="E93" i="21" s="1"/>
  <c r="S251" i="12"/>
  <c r="I93" i="30"/>
  <c r="T253" i="12"/>
  <c r="J93" i="30" s="1"/>
  <c r="K257" i="12"/>
  <c r="E48" i="22" s="1"/>
  <c r="F94" i="34"/>
  <c r="M258" i="12"/>
  <c r="G94" i="34" s="1"/>
  <c r="R261" i="12"/>
  <c r="H94" i="25" s="1"/>
  <c r="L94" i="40"/>
  <c r="AA263" i="12"/>
  <c r="M94" i="40" s="1"/>
  <c r="L30" i="35"/>
  <c r="AA265" i="12"/>
  <c r="M30" i="35" s="1"/>
  <c r="L267" i="12"/>
  <c r="K267" i="12"/>
  <c r="E95" i="34" s="1"/>
  <c r="F95" i="21"/>
  <c r="M268" i="12"/>
  <c r="G95" i="21" s="1"/>
  <c r="I95" i="25"/>
  <c r="T270" i="12"/>
  <c r="J95" i="25" s="1"/>
  <c r="R271" i="12"/>
  <c r="H95" i="30" s="1"/>
  <c r="Z272" i="12"/>
  <c r="L31" i="35"/>
  <c r="AA274" i="12"/>
  <c r="M31" i="35" s="1"/>
  <c r="E145" i="13"/>
  <c r="F145" i="13" s="1"/>
  <c r="K78" i="26"/>
  <c r="E137" i="13"/>
  <c r="F137" i="13" s="1"/>
  <c r="Y233" i="11"/>
  <c r="K91" i="39" s="1"/>
  <c r="Y234" i="11"/>
  <c r="K91" i="29" s="1"/>
  <c r="S238" i="11"/>
  <c r="K242" i="11"/>
  <c r="E92" i="39" s="1"/>
  <c r="Y247" i="11"/>
  <c r="K37" i="28" s="1"/>
  <c r="I93" i="26"/>
  <c r="T249" i="11"/>
  <c r="J93" i="26" s="1"/>
  <c r="K255" i="11"/>
  <c r="E93" i="43" s="1"/>
  <c r="K256" i="11"/>
  <c r="E38" i="36" s="1"/>
  <c r="Z259" i="11"/>
  <c r="R263" i="11"/>
  <c r="H94" i="27" s="1"/>
  <c r="K269" i="11"/>
  <c r="E95" i="39" s="1"/>
  <c r="L95" i="29"/>
  <c r="AA270" i="11"/>
  <c r="M95" i="29" s="1"/>
  <c r="R6" i="12"/>
  <c r="H66" i="34" s="1"/>
  <c r="R7" i="12"/>
  <c r="H66" i="21" s="1"/>
  <c r="L11" i="12"/>
  <c r="Y14" i="12"/>
  <c r="K67" i="34"/>
  <c r="E156" i="13"/>
  <c r="F156" i="13" s="1"/>
  <c r="R20" i="12"/>
  <c r="H67" i="40" s="1"/>
  <c r="F22" i="35"/>
  <c r="M22" i="12"/>
  <c r="G22" i="35" s="1"/>
  <c r="Y27" i="12"/>
  <c r="K68" i="25" s="1"/>
  <c r="Y28" i="12"/>
  <c r="K68" i="30" s="1"/>
  <c r="S32" i="12"/>
  <c r="K36" i="12"/>
  <c r="E69" i="25" s="1"/>
  <c r="K24" i="32"/>
  <c r="E64" i="20"/>
  <c r="Y41" i="12"/>
  <c r="K39" i="41" s="1"/>
  <c r="I70" i="21"/>
  <c r="T43" i="12"/>
  <c r="J70" i="21" s="1"/>
  <c r="K49" i="12"/>
  <c r="E25" i="32" s="1"/>
  <c r="K50" i="12"/>
  <c r="E40" i="41" s="1"/>
  <c r="Z53" i="12"/>
  <c r="R57" i="12"/>
  <c r="H71" i="31" s="1"/>
  <c r="K63" i="12"/>
  <c r="E72" i="25" s="1"/>
  <c r="L72" i="30"/>
  <c r="AA64" i="12"/>
  <c r="M72" i="30" s="1"/>
  <c r="R70" i="12"/>
  <c r="H73" i="21" s="1"/>
  <c r="R71" i="12"/>
  <c r="H73" i="33" s="1"/>
  <c r="L75" i="12"/>
  <c r="Y78" i="12"/>
  <c r="R84" i="12"/>
  <c r="H74" i="31" s="1"/>
  <c r="M86" i="12"/>
  <c r="G38" i="22" s="1"/>
  <c r="F38" i="22"/>
  <c r="Y91" i="12"/>
  <c r="K75" i="30" s="1"/>
  <c r="Y92" i="12"/>
  <c r="K75" i="40" s="1"/>
  <c r="L24" i="35"/>
  <c r="AA94" i="12"/>
  <c r="M24" i="35" s="1"/>
  <c r="I77" i="21"/>
  <c r="T106" i="12"/>
  <c r="J77" i="21" s="1"/>
  <c r="I77" i="33"/>
  <c r="T107" i="12"/>
  <c r="J77" i="33" s="1"/>
  <c r="L77" i="25"/>
  <c r="AA108" i="12"/>
  <c r="M77" i="25" s="1"/>
  <c r="I77" i="30"/>
  <c r="T109" i="12"/>
  <c r="J77" i="30" s="1"/>
  <c r="S115" i="12"/>
  <c r="R115" i="12"/>
  <c r="H78" i="21" s="1"/>
  <c r="R118" i="12"/>
  <c r="H78" i="30" s="1"/>
  <c r="R121" i="12"/>
  <c r="H25" i="35" s="1"/>
  <c r="S126" i="12"/>
  <c r="S128" i="12"/>
  <c r="R128" i="12"/>
  <c r="H79" i="40" s="1"/>
  <c r="S129" i="12"/>
  <c r="M131" i="12"/>
  <c r="G44" i="41" s="1"/>
  <c r="I80" i="33"/>
  <c r="T134" i="12"/>
  <c r="J80" i="33" s="1"/>
  <c r="I80" i="40"/>
  <c r="T137" i="12"/>
  <c r="J80" i="40" s="1"/>
  <c r="F45" i="41"/>
  <c r="M149" i="12"/>
  <c r="G45" i="41" s="1"/>
  <c r="F82" i="34"/>
  <c r="M150" i="12"/>
  <c r="G82" i="34" s="1"/>
  <c r="I82" i="21"/>
  <c r="T151" i="12"/>
  <c r="J82" i="21" s="1"/>
  <c r="F82" i="33"/>
  <c r="M152" i="12"/>
  <c r="G82" i="33" s="1"/>
  <c r="M157" i="12"/>
  <c r="G31" i="32" s="1"/>
  <c r="L158" i="12"/>
  <c r="K158" i="12"/>
  <c r="E46" i="41" s="1"/>
  <c r="K161" i="12"/>
  <c r="E83" i="33" s="1"/>
  <c r="K164" i="12"/>
  <c r="E83" i="40" s="1"/>
  <c r="F42" i="22"/>
  <c r="M167" i="12"/>
  <c r="G42" i="22" s="1"/>
  <c r="S168" i="12"/>
  <c r="R168" i="12"/>
  <c r="H84" i="34" s="1"/>
  <c r="I84" i="21"/>
  <c r="T169" i="12"/>
  <c r="J84" i="21" s="1"/>
  <c r="Y172" i="12"/>
  <c r="K84" i="30" s="1"/>
  <c r="L174" i="12"/>
  <c r="L85" i="25"/>
  <c r="AA180" i="12"/>
  <c r="M85" i="25" s="1"/>
  <c r="I86" i="34"/>
  <c r="T186" i="12"/>
  <c r="J86" i="34" s="1"/>
  <c r="I86" i="33"/>
  <c r="T188" i="12"/>
  <c r="J86" i="33" s="1"/>
  <c r="Z189" i="12"/>
  <c r="Y189" i="12"/>
  <c r="K86" i="25" s="1"/>
  <c r="L86" i="30"/>
  <c r="AA190" i="12"/>
  <c r="M86" i="30" s="1"/>
  <c r="K194" i="12"/>
  <c r="E44" i="22" s="1"/>
  <c r="S195" i="12"/>
  <c r="F35" i="32"/>
  <c r="M202" i="12"/>
  <c r="G35" i="32" s="1"/>
  <c r="L88" i="25"/>
  <c r="AA207" i="12"/>
  <c r="M88" i="25" s="1"/>
  <c r="L88" i="40"/>
  <c r="AA209" i="12"/>
  <c r="M88" i="40" s="1"/>
  <c r="L211" i="12"/>
  <c r="K211" i="12"/>
  <c r="E37" i="23" s="1"/>
  <c r="F45" i="22"/>
  <c r="M212" i="12"/>
  <c r="G45" i="22" s="1"/>
  <c r="R215" i="12"/>
  <c r="H89" i="33" s="1"/>
  <c r="Z216" i="12"/>
  <c r="I90" i="21"/>
  <c r="T223" i="12"/>
  <c r="J90" i="21" s="1"/>
  <c r="F27" i="35"/>
  <c r="M229" i="12"/>
  <c r="G27" i="35" s="1"/>
  <c r="F91" i="34"/>
  <c r="M231" i="12"/>
  <c r="G91" i="34" s="1"/>
  <c r="S232" i="12"/>
  <c r="R232" i="12"/>
  <c r="H91" i="21" s="1"/>
  <c r="I91" i="33"/>
  <c r="T233" i="12"/>
  <c r="J91" i="33" s="1"/>
  <c r="Y236" i="12"/>
  <c r="K91" i="40" s="1"/>
  <c r="L238" i="12"/>
  <c r="L92" i="30"/>
  <c r="AA244" i="12"/>
  <c r="M92" i="30" s="1"/>
  <c r="I93" i="21"/>
  <c r="T250" i="12"/>
  <c r="J93" i="21" s="1"/>
  <c r="I93" i="25"/>
  <c r="T252" i="12"/>
  <c r="J93" i="25" s="1"/>
  <c r="Z253" i="12"/>
  <c r="Y253" i="12"/>
  <c r="K93" i="30" s="1"/>
  <c r="L93" i="40"/>
  <c r="AA254" i="12"/>
  <c r="M93" i="40" s="1"/>
  <c r="K258" i="12"/>
  <c r="E94" i="34" s="1"/>
  <c r="S259" i="12"/>
  <c r="F51" i="41"/>
  <c r="M266" i="12"/>
  <c r="G51" i="41" s="1"/>
  <c r="L95" i="30"/>
  <c r="AA271" i="12"/>
  <c r="M95" i="30" s="1"/>
  <c r="L95" i="31"/>
  <c r="AA273" i="12"/>
  <c r="M95" i="31" s="1"/>
  <c r="L275" i="12"/>
  <c r="K275" i="12"/>
  <c r="E49" i="22" s="1"/>
  <c r="I82" i="34"/>
  <c r="T150" i="12"/>
  <c r="J82" i="34" s="1"/>
  <c r="I82" i="25"/>
  <c r="T153" i="12"/>
  <c r="J82" i="25" s="1"/>
  <c r="F83" i="21"/>
  <c r="M160" i="12"/>
  <c r="G83" i="21" s="1"/>
  <c r="F83" i="31"/>
  <c r="M165" i="12"/>
  <c r="G83" i="31" s="1"/>
  <c r="I42" i="22"/>
  <c r="T167" i="12"/>
  <c r="J42" i="22" s="1"/>
  <c r="K84" i="34"/>
  <c r="E173" i="13"/>
  <c r="F173" i="13" s="1"/>
  <c r="F84" i="40"/>
  <c r="M173" i="12"/>
  <c r="G84" i="40" s="1"/>
  <c r="F33" i="32"/>
  <c r="M175" i="12"/>
  <c r="G33" i="32" s="1"/>
  <c r="S176" i="12"/>
  <c r="R176" i="12"/>
  <c r="H43" i="22" s="1"/>
  <c r="I85" i="34"/>
  <c r="T177" i="12"/>
  <c r="J85" i="34" s="1"/>
  <c r="L85" i="33"/>
  <c r="AA179" i="12"/>
  <c r="M85" i="33" s="1"/>
  <c r="F85" i="40"/>
  <c r="M182" i="12"/>
  <c r="G85" i="40" s="1"/>
  <c r="F34" i="32"/>
  <c r="M184" i="12"/>
  <c r="G34" i="32" s="1"/>
  <c r="L86" i="33"/>
  <c r="AA188" i="12"/>
  <c r="M86" i="33" s="1"/>
  <c r="I44" i="22"/>
  <c r="T194" i="12"/>
  <c r="J44" i="22" s="1"/>
  <c r="I87" i="21"/>
  <c r="T196" i="12"/>
  <c r="J87" i="21" s="1"/>
  <c r="Z197" i="12"/>
  <c r="Y197" i="12"/>
  <c r="K87" i="33" s="1"/>
  <c r="L87" i="25"/>
  <c r="AA198" i="12"/>
  <c r="M87" i="25" s="1"/>
  <c r="F87" i="31"/>
  <c r="M201" i="12"/>
  <c r="G87" i="31" s="1"/>
  <c r="I48" i="41"/>
  <c r="T203" i="12"/>
  <c r="J48" i="41" s="1"/>
  <c r="I88" i="21"/>
  <c r="T205" i="12"/>
  <c r="J88" i="21" s="1"/>
  <c r="F88" i="31"/>
  <c r="M210" i="12"/>
  <c r="G88" i="31" s="1"/>
  <c r="L89" i="33"/>
  <c r="AA215" i="12"/>
  <c r="M89" i="33" s="1"/>
  <c r="L89" i="30"/>
  <c r="AA217" i="12"/>
  <c r="M89" i="30" s="1"/>
  <c r="L219" i="12"/>
  <c r="K219" i="12"/>
  <c r="E89" i="31" s="1"/>
  <c r="F36" i="32"/>
  <c r="M220" i="12"/>
  <c r="G36" i="32" s="1"/>
  <c r="I90" i="34"/>
  <c r="T222" i="12"/>
  <c r="J90" i="34" s="1"/>
  <c r="L90" i="33"/>
  <c r="AA224" i="12"/>
  <c r="M90" i="33" s="1"/>
  <c r="L90" i="30"/>
  <c r="AA226" i="12"/>
  <c r="M90" i="30" s="1"/>
  <c r="I91" i="34"/>
  <c r="T231" i="12"/>
  <c r="J91" i="34" s="1"/>
  <c r="F91" i="31"/>
  <c r="M237" i="12"/>
  <c r="G91" i="31" s="1"/>
  <c r="M239" i="12"/>
  <c r="G47" i="22" s="1"/>
  <c r="F47" i="22"/>
  <c r="S240" i="12"/>
  <c r="R240" i="12"/>
  <c r="H92" i="34" s="1"/>
  <c r="I92" i="21"/>
  <c r="T241" i="12"/>
  <c r="J92" i="21" s="1"/>
  <c r="L92" i="25"/>
  <c r="AA243" i="12"/>
  <c r="M92" i="25" s="1"/>
  <c r="F92" i="31"/>
  <c r="M246" i="12"/>
  <c r="G92" i="31" s="1"/>
  <c r="F50" i="41"/>
  <c r="M248" i="12"/>
  <c r="G50" i="41" s="1"/>
  <c r="L93" i="25"/>
  <c r="AA252" i="12"/>
  <c r="M93" i="25" s="1"/>
  <c r="I94" i="34"/>
  <c r="T258" i="12"/>
  <c r="J94" i="34" s="1"/>
  <c r="I94" i="33"/>
  <c r="T260" i="12"/>
  <c r="J94" i="33" s="1"/>
  <c r="Z261" i="12"/>
  <c r="Y261" i="12"/>
  <c r="K94" i="25" s="1"/>
  <c r="L94" i="30"/>
  <c r="AA262" i="12"/>
  <c r="M94" i="30" s="1"/>
  <c r="F30" i="35"/>
  <c r="M265" i="12"/>
  <c r="G30" i="35" s="1"/>
  <c r="I95" i="34"/>
  <c r="T267" i="12"/>
  <c r="J95" i="34" s="1"/>
  <c r="I95" i="33"/>
  <c r="T269" i="12"/>
  <c r="J95" i="33" s="1"/>
  <c r="F31" i="35"/>
  <c r="M274" i="12"/>
  <c r="G31" i="35" s="1"/>
  <c r="K66" i="43"/>
  <c r="E45" i="20"/>
  <c r="K72" i="26"/>
  <c r="F92" i="24"/>
  <c r="M244" i="11"/>
  <c r="G92" i="24" s="1"/>
  <c r="I93" i="24"/>
  <c r="T253" i="11"/>
  <c r="J93" i="24" s="1"/>
  <c r="I38" i="28"/>
  <c r="T265" i="11"/>
  <c r="J38" i="28" s="1"/>
  <c r="K66" i="34"/>
  <c r="L67" i="21"/>
  <c r="AA16" i="12"/>
  <c r="M67" i="21" s="1"/>
  <c r="F69" i="40"/>
  <c r="M38" i="12"/>
  <c r="G69" i="40" s="1"/>
  <c r="I41" i="41"/>
  <c r="T59" i="12"/>
  <c r="J41" i="41" s="1"/>
  <c r="L74" i="33"/>
  <c r="AA80" i="12"/>
  <c r="M74" i="33" s="1"/>
  <c r="L39" i="22"/>
  <c r="AA95" i="12"/>
  <c r="M39" i="22" s="1"/>
  <c r="L76" i="34"/>
  <c r="AA96" i="12"/>
  <c r="M76" i="34" s="1"/>
  <c r="F76" i="33"/>
  <c r="M98" i="12"/>
  <c r="G76" i="33" s="1"/>
  <c r="L76" i="33"/>
  <c r="AA98" i="12"/>
  <c r="M76" i="33" s="1"/>
  <c r="Z104" i="12"/>
  <c r="Y104" i="12"/>
  <c r="K40" i="22" s="1"/>
  <c r="AA105" i="12"/>
  <c r="M77" i="34" s="1"/>
  <c r="Z117" i="12"/>
  <c r="Y117" i="12"/>
  <c r="K78" i="25" s="1"/>
  <c r="L79" i="34"/>
  <c r="AA123" i="12"/>
  <c r="M79" i="34" s="1"/>
  <c r="L79" i="25"/>
  <c r="AA126" i="12"/>
  <c r="M79" i="25" s="1"/>
  <c r="I80" i="31"/>
  <c r="T138" i="12"/>
  <c r="J80" i="31" s="1"/>
  <c r="T139" i="12"/>
  <c r="J36" i="23" s="1"/>
  <c r="I36" i="23"/>
  <c r="L41" i="22"/>
  <c r="AA140" i="12"/>
  <c r="M41" i="22" s="1"/>
  <c r="I81" i="34"/>
  <c r="T141" i="12"/>
  <c r="J81" i="34" s="1"/>
  <c r="S147" i="12"/>
  <c r="R147" i="12"/>
  <c r="H81" i="31" s="1"/>
  <c r="T148" i="12"/>
  <c r="J30" i="32" s="1"/>
  <c r="R150" i="12"/>
  <c r="H82" i="34" s="1"/>
  <c r="R153" i="12"/>
  <c r="H82" i="25" s="1"/>
  <c r="S158" i="12"/>
  <c r="S160" i="12"/>
  <c r="R160" i="12"/>
  <c r="H83" i="21" s="1"/>
  <c r="S161" i="12"/>
  <c r="M163" i="12"/>
  <c r="G83" i="30" s="1"/>
  <c r="R167" i="12"/>
  <c r="H42" i="22" s="1"/>
  <c r="Z168" i="12"/>
  <c r="I33" i="32"/>
  <c r="T175" i="12"/>
  <c r="J33" i="32" s="1"/>
  <c r="F85" i="30"/>
  <c r="M181" i="12"/>
  <c r="G85" i="30" s="1"/>
  <c r="F85" i="31"/>
  <c r="M183" i="12"/>
  <c r="G85" i="31" s="1"/>
  <c r="S184" i="12"/>
  <c r="R184" i="12"/>
  <c r="H34" i="32" s="1"/>
  <c r="I47" i="41"/>
  <c r="T185" i="12"/>
  <c r="J47" i="41" s="1"/>
  <c r="Y188" i="12"/>
  <c r="K86" i="33" s="1"/>
  <c r="L190" i="12"/>
  <c r="Y195" i="12"/>
  <c r="L87" i="21"/>
  <c r="AA196" i="12"/>
  <c r="M87" i="21" s="1"/>
  <c r="K200" i="12"/>
  <c r="E87" i="40" s="1"/>
  <c r="I35" i="32"/>
  <c r="T202" i="12"/>
  <c r="J35" i="32" s="1"/>
  <c r="I88" i="34"/>
  <c r="T204" i="12"/>
  <c r="J88" i="34" s="1"/>
  <c r="Z205" i="12"/>
  <c r="Y205" i="12"/>
  <c r="K88" i="21" s="1"/>
  <c r="L88" i="33"/>
  <c r="AA206" i="12"/>
  <c r="M88" i="33" s="1"/>
  <c r="K210" i="12"/>
  <c r="E88" i="31" s="1"/>
  <c r="S211" i="12"/>
  <c r="K217" i="12"/>
  <c r="E89" i="30" s="1"/>
  <c r="F89" i="40"/>
  <c r="M218" i="12"/>
  <c r="G89" i="40" s="1"/>
  <c r="R221" i="12"/>
  <c r="H46" i="22" s="1"/>
  <c r="L90" i="21"/>
  <c r="AA223" i="12"/>
  <c r="M90" i="21" s="1"/>
  <c r="L90" i="25"/>
  <c r="AA225" i="12"/>
  <c r="M90" i="25" s="1"/>
  <c r="L227" i="12"/>
  <c r="K227" i="12"/>
  <c r="E90" i="40" s="1"/>
  <c r="F90" i="31"/>
  <c r="M228" i="12"/>
  <c r="G90" i="31" s="1"/>
  <c r="R231" i="12"/>
  <c r="H91" i="34" s="1"/>
  <c r="Z232" i="12"/>
  <c r="R238" i="12"/>
  <c r="H38" i="23" s="1"/>
  <c r="I47" i="22"/>
  <c r="T239" i="12"/>
  <c r="J47" i="22" s="1"/>
  <c r="K92" i="34"/>
  <c r="Y242" i="12"/>
  <c r="K92" i="33" s="1"/>
  <c r="F92" i="40"/>
  <c r="M245" i="12"/>
  <c r="G92" i="40" s="1"/>
  <c r="F28" i="35"/>
  <c r="M247" i="12"/>
  <c r="G28" i="35" s="1"/>
  <c r="S248" i="12"/>
  <c r="R248" i="12"/>
  <c r="H50" i="41" s="1"/>
  <c r="I93" i="34"/>
  <c r="T249" i="12"/>
  <c r="J93" i="34" s="1"/>
  <c r="Y252" i="12"/>
  <c r="K93" i="25" s="1"/>
  <c r="L254" i="12"/>
  <c r="Y259" i="12"/>
  <c r="K94" i="21" s="1"/>
  <c r="L94" i="33"/>
  <c r="AA260" i="12"/>
  <c r="M94" i="33" s="1"/>
  <c r="K264" i="12"/>
  <c r="E94" i="31" s="1"/>
  <c r="I51" i="41"/>
  <c r="T266" i="12"/>
  <c r="J51" i="41" s="1"/>
  <c r="I95" i="21"/>
  <c r="T268" i="12"/>
  <c r="J95" i="21" s="1"/>
  <c r="Z269" i="12"/>
  <c r="Y269" i="12"/>
  <c r="L95" i="25"/>
  <c r="AA270" i="12"/>
  <c r="M95" i="25" s="1"/>
  <c r="K274" i="12"/>
  <c r="E31" i="35" s="1"/>
  <c r="I49" i="22"/>
  <c r="T275" i="12"/>
  <c r="J49" i="22" s="1"/>
  <c r="AA167" i="12"/>
  <c r="M42" i="22" s="1"/>
  <c r="L42" i="22"/>
  <c r="L84" i="21"/>
  <c r="AA169" i="12"/>
  <c r="M84" i="21" s="1"/>
  <c r="L171" i="12"/>
  <c r="K171" i="12"/>
  <c r="E84" i="25" s="1"/>
  <c r="F84" i="30"/>
  <c r="M172" i="12"/>
  <c r="G84" i="30" s="1"/>
  <c r="I84" i="31"/>
  <c r="T174" i="12"/>
  <c r="J84" i="31" s="1"/>
  <c r="L43" i="22"/>
  <c r="AA176" i="12"/>
  <c r="M43" i="22" s="1"/>
  <c r="K85" i="34"/>
  <c r="L85" i="21"/>
  <c r="AA178" i="12"/>
  <c r="M85" i="21" s="1"/>
  <c r="I85" i="31"/>
  <c r="T183" i="12"/>
  <c r="J85" i="31" s="1"/>
  <c r="K86" i="34"/>
  <c r="E175" i="13"/>
  <c r="F175" i="13" s="1"/>
  <c r="F86" i="25"/>
  <c r="M189" i="12"/>
  <c r="G86" i="25" s="1"/>
  <c r="F86" i="40"/>
  <c r="M191" i="12"/>
  <c r="G86" i="40" s="1"/>
  <c r="S192" i="12"/>
  <c r="R192" i="12"/>
  <c r="H86" i="31" s="1"/>
  <c r="I26" i="35"/>
  <c r="T193" i="12"/>
  <c r="J26" i="35" s="1"/>
  <c r="Y196" i="12"/>
  <c r="K87" i="21" s="1"/>
  <c r="F87" i="25"/>
  <c r="M198" i="12"/>
  <c r="G87" i="25" s="1"/>
  <c r="L88" i="34"/>
  <c r="AA204" i="12"/>
  <c r="M88" i="34" s="1"/>
  <c r="I88" i="31"/>
  <c r="T210" i="12"/>
  <c r="J88" i="31" s="1"/>
  <c r="I45" i="22"/>
  <c r="T212" i="12"/>
  <c r="J45" i="22" s="1"/>
  <c r="Z213" i="12"/>
  <c r="Y213" i="12"/>
  <c r="L89" i="21"/>
  <c r="AA214" i="12"/>
  <c r="M89" i="21" s="1"/>
  <c r="K218" i="12"/>
  <c r="E89" i="40" s="1"/>
  <c r="I89" i="31"/>
  <c r="T219" i="12"/>
  <c r="J89" i="31" s="1"/>
  <c r="F90" i="30"/>
  <c r="M226" i="12"/>
  <c r="G90" i="30" s="1"/>
  <c r="L91" i="34"/>
  <c r="AA231" i="12"/>
  <c r="M91" i="34" s="1"/>
  <c r="L91" i="33"/>
  <c r="AA233" i="12"/>
  <c r="M91" i="33" s="1"/>
  <c r="L235" i="12"/>
  <c r="K235" i="12"/>
  <c r="E91" i="30" s="1"/>
  <c r="F91" i="40"/>
  <c r="M236" i="12"/>
  <c r="G91" i="40" s="1"/>
  <c r="R239" i="12"/>
  <c r="H47" i="22" s="1"/>
  <c r="L92" i="34"/>
  <c r="AA240" i="12"/>
  <c r="M92" i="34" s="1"/>
  <c r="I28" i="35"/>
  <c r="T247" i="12"/>
  <c r="J28" i="35" s="1"/>
  <c r="F93" i="30"/>
  <c r="M253" i="12"/>
  <c r="G93" i="30" s="1"/>
  <c r="F93" i="31"/>
  <c r="M255" i="12"/>
  <c r="G93" i="31" s="1"/>
  <c r="S256" i="12"/>
  <c r="R256" i="12"/>
  <c r="H29" i="35" s="1"/>
  <c r="I48" i="22"/>
  <c r="T257" i="12"/>
  <c r="J48" i="22" s="1"/>
  <c r="F94" i="30"/>
  <c r="M262" i="12"/>
  <c r="G94" i="30" s="1"/>
  <c r="L95" i="21"/>
  <c r="AA268" i="12"/>
  <c r="M95" i="21" s="1"/>
  <c r="I31" i="35"/>
  <c r="T274" i="12"/>
  <c r="J31" i="35" s="1"/>
  <c r="E139" i="13"/>
  <c r="F139" i="13" s="1"/>
  <c r="L81" i="30"/>
  <c r="AA145" i="12"/>
  <c r="M81" i="30" s="1"/>
  <c r="Z149" i="12"/>
  <c r="Y149" i="12"/>
  <c r="K45" i="41" s="1"/>
  <c r="L82" i="40"/>
  <c r="AA155" i="12"/>
  <c r="M82" i="40" s="1"/>
  <c r="L46" i="41"/>
  <c r="AA158" i="12"/>
  <c r="M46" i="41" s="1"/>
  <c r="I83" i="31"/>
  <c r="T165" i="12"/>
  <c r="J83" i="31" s="1"/>
  <c r="K169" i="12"/>
  <c r="E84" i="21" s="1"/>
  <c r="F84" i="33"/>
  <c r="M170" i="12"/>
  <c r="G84" i="33" s="1"/>
  <c r="R173" i="12"/>
  <c r="H84" i="40" s="1"/>
  <c r="L33" i="32"/>
  <c r="AA175" i="12"/>
  <c r="M33" i="32" s="1"/>
  <c r="L85" i="34"/>
  <c r="AA177" i="12"/>
  <c r="M85" i="34" s="1"/>
  <c r="L179" i="12"/>
  <c r="K179" i="12"/>
  <c r="E85" i="33" s="1"/>
  <c r="F85" i="25"/>
  <c r="M180" i="12"/>
  <c r="G85" i="25" s="1"/>
  <c r="I85" i="40"/>
  <c r="T182" i="12"/>
  <c r="J85" i="40" s="1"/>
  <c r="R183" i="12"/>
  <c r="H85" i="31" s="1"/>
  <c r="Z184" i="12"/>
  <c r="L86" i="34"/>
  <c r="AA186" i="12"/>
  <c r="M86" i="34" s="1"/>
  <c r="R190" i="12"/>
  <c r="H86" i="30" s="1"/>
  <c r="I86" i="40"/>
  <c r="T191" i="12"/>
  <c r="J86" i="40" s="1"/>
  <c r="F87" i="33"/>
  <c r="M197" i="12"/>
  <c r="G87" i="33" s="1"/>
  <c r="F87" i="30"/>
  <c r="M199" i="12"/>
  <c r="G87" i="30" s="1"/>
  <c r="S200" i="12"/>
  <c r="R200" i="12"/>
  <c r="H87" i="40" s="1"/>
  <c r="I87" i="31"/>
  <c r="T201" i="12"/>
  <c r="J87" i="31" s="1"/>
  <c r="L48" i="41"/>
  <c r="AA203" i="12"/>
  <c r="M48" i="41" s="1"/>
  <c r="F88" i="33"/>
  <c r="M206" i="12"/>
  <c r="G88" i="33" s="1"/>
  <c r="F88" i="30"/>
  <c r="M208" i="12"/>
  <c r="G88" i="30" s="1"/>
  <c r="AA212" i="12"/>
  <c r="M45" i="22" s="1"/>
  <c r="L45" i="22"/>
  <c r="I89" i="40"/>
  <c r="T218" i="12"/>
  <c r="J89" i="40" s="1"/>
  <c r="I36" i="32"/>
  <c r="T220" i="12"/>
  <c r="J36" i="32" s="1"/>
  <c r="Z221" i="12"/>
  <c r="Y221" i="12"/>
  <c r="K46" i="22" s="1"/>
  <c r="L90" i="34"/>
  <c r="AA222" i="12"/>
  <c r="M90" i="34" s="1"/>
  <c r="F90" i="25"/>
  <c r="M225" i="12"/>
  <c r="G90" i="25" s="1"/>
  <c r="I90" i="40"/>
  <c r="T227" i="12"/>
  <c r="J90" i="40" s="1"/>
  <c r="I27" i="35"/>
  <c r="T229" i="12"/>
  <c r="J27" i="35" s="1"/>
  <c r="K91" i="34"/>
  <c r="F91" i="25"/>
  <c r="M234" i="12"/>
  <c r="G91" i="25" s="1"/>
  <c r="L47" i="22"/>
  <c r="AA239" i="12"/>
  <c r="M47" i="22" s="1"/>
  <c r="L92" i="21"/>
  <c r="AA241" i="12"/>
  <c r="M92" i="21" s="1"/>
  <c r="L243" i="12"/>
  <c r="K243" i="12"/>
  <c r="E92" i="25" s="1"/>
  <c r="F92" i="30"/>
  <c r="M244" i="12"/>
  <c r="G92" i="30" s="1"/>
  <c r="I92" i="31"/>
  <c r="T246" i="12"/>
  <c r="J92" i="31" s="1"/>
  <c r="L50" i="41"/>
  <c r="AA248" i="12"/>
  <c r="M50" i="41" s="1"/>
  <c r="K93" i="34"/>
  <c r="L93" i="21"/>
  <c r="AA250" i="12"/>
  <c r="M93" i="21" s="1"/>
  <c r="I93" i="31"/>
  <c r="T255" i="12"/>
  <c r="J93" i="31" s="1"/>
  <c r="K94" i="34"/>
  <c r="F94" i="25"/>
  <c r="M261" i="12"/>
  <c r="G94" i="25" s="1"/>
  <c r="F94" i="40"/>
  <c r="M263" i="12"/>
  <c r="G94" i="40" s="1"/>
  <c r="S264" i="12"/>
  <c r="R264" i="12"/>
  <c r="H94" i="31" s="1"/>
  <c r="I30" i="35"/>
  <c r="T265" i="12"/>
  <c r="J30" i="35" s="1"/>
  <c r="L95" i="34"/>
  <c r="AA267" i="12"/>
  <c r="M95" i="34" s="1"/>
  <c r="F95" i="25"/>
  <c r="M270" i="12"/>
  <c r="G95" i="25" s="1"/>
  <c r="F95" i="40"/>
  <c r="M272" i="12"/>
  <c r="G95" i="40" s="1"/>
  <c r="Z152" i="12"/>
  <c r="Y152" i="12"/>
  <c r="K82" i="33" s="1"/>
  <c r="Z165" i="12"/>
  <c r="Y165" i="12"/>
  <c r="K83" i="31" s="1"/>
  <c r="L32" i="32"/>
  <c r="AA166" i="12"/>
  <c r="M32" i="32" s="1"/>
  <c r="I84" i="25"/>
  <c r="T171" i="12"/>
  <c r="J84" i="25" s="1"/>
  <c r="F85" i="21"/>
  <c r="M178" i="12"/>
  <c r="G85" i="21" s="1"/>
  <c r="L85" i="31"/>
  <c r="AA183" i="12"/>
  <c r="M85" i="31" s="1"/>
  <c r="L47" i="41"/>
  <c r="AA185" i="12"/>
  <c r="M47" i="41" s="1"/>
  <c r="L187" i="12"/>
  <c r="K187" i="12"/>
  <c r="E86" i="21" s="1"/>
  <c r="F86" i="33"/>
  <c r="M188" i="12"/>
  <c r="G86" i="33" s="1"/>
  <c r="L86" i="31"/>
  <c r="AA192" i="12"/>
  <c r="M86" i="31" s="1"/>
  <c r="L44" i="22"/>
  <c r="AA194" i="12"/>
  <c r="M44" i="22" s="1"/>
  <c r="I87" i="30"/>
  <c r="T199" i="12"/>
  <c r="J87" i="30" s="1"/>
  <c r="M205" i="12"/>
  <c r="G88" i="21" s="1"/>
  <c r="F88" i="21"/>
  <c r="F88" i="25"/>
  <c r="M207" i="12"/>
  <c r="G88" i="25" s="1"/>
  <c r="S208" i="12"/>
  <c r="R208" i="12"/>
  <c r="H88" i="30" s="1"/>
  <c r="I88" i="40"/>
  <c r="T209" i="12"/>
  <c r="J88" i="40" s="1"/>
  <c r="L37" i="23"/>
  <c r="AA211" i="12"/>
  <c r="M37" i="23" s="1"/>
  <c r="F89" i="21"/>
  <c r="M214" i="12"/>
  <c r="G89" i="21" s="1"/>
  <c r="F89" i="25"/>
  <c r="M216" i="12"/>
  <c r="G89" i="25" s="1"/>
  <c r="L36" i="32"/>
  <c r="AA220" i="12"/>
  <c r="M36" i="32" s="1"/>
  <c r="I90" i="30"/>
  <c r="T226" i="12"/>
  <c r="J90" i="30" s="1"/>
  <c r="I90" i="31"/>
  <c r="T228" i="12"/>
  <c r="J90" i="31" s="1"/>
  <c r="Z229" i="12"/>
  <c r="Y229" i="12"/>
  <c r="K27" i="35" s="1"/>
  <c r="L49" i="41"/>
  <c r="AA230" i="12"/>
  <c r="M49" i="41" s="1"/>
  <c r="F91" i="33"/>
  <c r="M233" i="12"/>
  <c r="G91" i="33" s="1"/>
  <c r="I91" i="30"/>
  <c r="T235" i="12"/>
  <c r="J91" i="30" s="1"/>
  <c r="I91" i="31"/>
  <c r="T237" i="12"/>
  <c r="J91" i="31" s="1"/>
  <c r="F92" i="33"/>
  <c r="M242" i="12"/>
  <c r="G92" i="33" s="1"/>
  <c r="L28" i="35"/>
  <c r="AA247" i="12"/>
  <c r="M28" i="35" s="1"/>
  <c r="L93" i="34"/>
  <c r="AA249" i="12"/>
  <c r="M93" i="34" s="1"/>
  <c r="L251" i="12"/>
  <c r="K251" i="12"/>
  <c r="E93" i="33" s="1"/>
  <c r="F93" i="25"/>
  <c r="M252" i="12"/>
  <c r="G93" i="25" s="1"/>
  <c r="R255" i="12"/>
  <c r="H93" i="31" s="1"/>
  <c r="Z256" i="12"/>
  <c r="I94" i="40"/>
  <c r="T263" i="12"/>
  <c r="J94" i="40" s="1"/>
  <c r="F95" i="33"/>
  <c r="M269" i="12"/>
  <c r="G95" i="33" s="1"/>
  <c r="F95" i="30"/>
  <c r="M271" i="12"/>
  <c r="G95" i="30" s="1"/>
  <c r="S272" i="12"/>
  <c r="R272" i="12"/>
  <c r="H95" i="40" s="1"/>
  <c r="E179" i="13"/>
  <c r="F179" i="13" s="1"/>
  <c r="I95" i="31"/>
  <c r="T273" i="12"/>
  <c r="J95" i="31" s="1"/>
  <c r="W47" i="45"/>
  <c r="V47" i="45"/>
  <c r="K66" i="45"/>
  <c r="J66" i="45"/>
  <c r="K69" i="45"/>
  <c r="J69" i="45"/>
  <c r="Q87" i="45"/>
  <c r="P87" i="45"/>
  <c r="Q90" i="45"/>
  <c r="P90" i="45"/>
  <c r="W108" i="45"/>
  <c r="V108" i="45"/>
  <c r="W111" i="45"/>
  <c r="V111" i="45"/>
  <c r="K130" i="45"/>
  <c r="J130" i="45"/>
  <c r="K133" i="45"/>
  <c r="J133" i="45"/>
  <c r="W135" i="45"/>
  <c r="V135" i="45"/>
  <c r="Q138" i="45"/>
  <c r="P138" i="45"/>
  <c r="K141" i="45"/>
  <c r="J141" i="45"/>
  <c r="W143" i="45"/>
  <c r="V143" i="45"/>
  <c r="Q146" i="45"/>
  <c r="P146" i="45"/>
  <c r="K149" i="45"/>
  <c r="J149" i="45"/>
  <c r="W151" i="45"/>
  <c r="V151" i="45"/>
  <c r="Q154" i="45"/>
  <c r="P154" i="45"/>
  <c r="K157" i="45"/>
  <c r="J157" i="45"/>
  <c r="W159" i="45"/>
  <c r="V159" i="45"/>
  <c r="Q162" i="45"/>
  <c r="P162" i="45"/>
  <c r="K165" i="45"/>
  <c r="J165" i="45"/>
  <c r="W167" i="45"/>
  <c r="V167" i="45"/>
  <c r="Q170" i="45"/>
  <c r="P170" i="45"/>
  <c r="K173" i="45"/>
  <c r="J173" i="45"/>
  <c r="W175" i="45"/>
  <c r="V175" i="45"/>
  <c r="Q178" i="45"/>
  <c r="P178" i="45"/>
  <c r="K181" i="45"/>
  <c r="J181" i="45"/>
  <c r="W183" i="45"/>
  <c r="V183" i="45"/>
  <c r="Q186" i="45"/>
  <c r="P186" i="45"/>
  <c r="K189" i="45"/>
  <c r="J189" i="45"/>
  <c r="W191" i="45"/>
  <c r="V191" i="45"/>
  <c r="Q194" i="45"/>
  <c r="P194" i="45"/>
  <c r="K197" i="45"/>
  <c r="J197" i="45"/>
  <c r="W199" i="45"/>
  <c r="V199" i="45"/>
  <c r="Q202" i="45"/>
  <c r="P202" i="45"/>
  <c r="K205" i="45"/>
  <c r="J205" i="45"/>
  <c r="W207" i="45"/>
  <c r="V207" i="45"/>
  <c r="Q210" i="45"/>
  <c r="P210" i="45"/>
  <c r="K213" i="45"/>
  <c r="J213" i="45"/>
  <c r="W215" i="45"/>
  <c r="V215" i="45"/>
  <c r="Q218" i="45"/>
  <c r="P218" i="45"/>
  <c r="K221" i="45"/>
  <c r="J221" i="45"/>
  <c r="W223" i="45"/>
  <c r="V223" i="45"/>
  <c r="Q226" i="45"/>
  <c r="P226" i="45"/>
  <c r="K229" i="45"/>
  <c r="J229" i="45"/>
  <c r="W231" i="45"/>
  <c r="V231" i="45"/>
  <c r="Q234" i="45"/>
  <c r="P234" i="45"/>
  <c r="K237" i="45"/>
  <c r="J237" i="45"/>
  <c r="W239" i="45"/>
  <c r="V239" i="45"/>
  <c r="Q242" i="45"/>
  <c r="P242" i="45"/>
  <c r="K245" i="45"/>
  <c r="J245" i="45"/>
  <c r="W247" i="45"/>
  <c r="V247" i="45"/>
  <c r="Q250" i="45"/>
  <c r="P250" i="45"/>
  <c r="K253" i="45"/>
  <c r="J253" i="45"/>
  <c r="W255" i="45"/>
  <c r="V255" i="45"/>
  <c r="Q258" i="45"/>
  <c r="P258" i="45"/>
  <c r="K261" i="45"/>
  <c r="J261" i="45"/>
  <c r="W263" i="45"/>
  <c r="V263" i="45"/>
  <c r="Q266" i="45"/>
  <c r="P266" i="45"/>
  <c r="K269" i="45"/>
  <c r="J269" i="45"/>
  <c r="W271" i="45"/>
  <c r="V271" i="45"/>
  <c r="Q274" i="45"/>
  <c r="P274" i="45"/>
  <c r="K277" i="45"/>
  <c r="J277" i="45"/>
  <c r="W279" i="45"/>
  <c r="V279" i="45"/>
  <c r="Q282" i="45"/>
  <c r="P282" i="45"/>
  <c r="K285" i="45"/>
  <c r="J285" i="45"/>
  <c r="W287" i="45"/>
  <c r="V287" i="45"/>
  <c r="Q290" i="45"/>
  <c r="P290" i="45"/>
  <c r="K293" i="45"/>
  <c r="J293" i="45"/>
  <c r="W295" i="45"/>
  <c r="V295" i="45"/>
  <c r="Q298" i="45"/>
  <c r="P298" i="45"/>
  <c r="K301" i="45"/>
  <c r="J301" i="45"/>
  <c r="W303" i="45"/>
  <c r="V303" i="45"/>
  <c r="Q306" i="45"/>
  <c r="P306" i="45"/>
  <c r="K309" i="45"/>
  <c r="J309" i="45"/>
  <c r="W311" i="45"/>
  <c r="V311" i="45"/>
  <c r="Q314" i="45"/>
  <c r="P314" i="45"/>
  <c r="K317" i="45"/>
  <c r="J317" i="45"/>
  <c r="W319" i="45"/>
  <c r="V319" i="45"/>
  <c r="Q322" i="45"/>
  <c r="P322" i="45"/>
  <c r="K325" i="45"/>
  <c r="J325" i="45"/>
  <c r="W327" i="45"/>
  <c r="V327" i="45"/>
  <c r="Q330" i="45"/>
  <c r="P330" i="45"/>
  <c r="K333" i="45"/>
  <c r="J333" i="45"/>
  <c r="W335" i="45"/>
  <c r="V335" i="45"/>
  <c r="Q338" i="45"/>
  <c r="P338" i="45"/>
  <c r="K341" i="45"/>
  <c r="J341" i="45"/>
  <c r="W343" i="45"/>
  <c r="V343" i="45"/>
  <c r="Q346" i="45"/>
  <c r="P346" i="45"/>
  <c r="K349" i="45"/>
  <c r="J349" i="45"/>
  <c r="K351" i="45"/>
  <c r="J351" i="45"/>
  <c r="W382" i="45"/>
  <c r="V382" i="45"/>
  <c r="W409" i="45"/>
  <c r="V409" i="45"/>
  <c r="K58" i="45"/>
  <c r="J58" i="45"/>
  <c r="K61" i="45"/>
  <c r="J61" i="45"/>
  <c r="Q79" i="45"/>
  <c r="P79" i="45"/>
  <c r="Q82" i="45"/>
  <c r="P82" i="45"/>
  <c r="W100" i="45"/>
  <c r="V100" i="45"/>
  <c r="W103" i="45"/>
  <c r="V103" i="45"/>
  <c r="K122" i="45"/>
  <c r="J122" i="45"/>
  <c r="K125" i="45"/>
  <c r="J125" i="45"/>
  <c r="W349" i="45"/>
  <c r="V349" i="45"/>
  <c r="P358" i="45"/>
  <c r="Q358" i="45"/>
  <c r="Q388" i="45"/>
  <c r="P388" i="45"/>
  <c r="Q47" i="45"/>
  <c r="P47" i="45"/>
  <c r="Q50" i="45"/>
  <c r="P50" i="45"/>
  <c r="W68" i="45"/>
  <c r="V68" i="45"/>
  <c r="W71" i="45"/>
  <c r="V71" i="45"/>
  <c r="K90" i="45"/>
  <c r="J90" i="45"/>
  <c r="K93" i="45"/>
  <c r="J93" i="45"/>
  <c r="Q111" i="45"/>
  <c r="P111" i="45"/>
  <c r="Q114" i="45"/>
  <c r="P114" i="45"/>
  <c r="W132" i="45"/>
  <c r="V132" i="45"/>
  <c r="Q135" i="45"/>
  <c r="P135" i="45"/>
  <c r="K138" i="45"/>
  <c r="J138" i="45"/>
  <c r="W140" i="45"/>
  <c r="V140" i="45"/>
  <c r="Q143" i="45"/>
  <c r="P143" i="45"/>
  <c r="K146" i="45"/>
  <c r="J146" i="45"/>
  <c r="W148" i="45"/>
  <c r="V148" i="45"/>
  <c r="Q151" i="45"/>
  <c r="P151" i="45"/>
  <c r="K154" i="45"/>
  <c r="J154" i="45"/>
  <c r="W156" i="45"/>
  <c r="V156" i="45"/>
  <c r="Q159" i="45"/>
  <c r="P159" i="45"/>
  <c r="K162" i="45"/>
  <c r="J162" i="45"/>
  <c r="W164" i="45"/>
  <c r="V164" i="45"/>
  <c r="Q167" i="45"/>
  <c r="P167" i="45"/>
  <c r="K170" i="45"/>
  <c r="J170" i="45"/>
  <c r="W172" i="45"/>
  <c r="V172" i="45"/>
  <c r="Q175" i="45"/>
  <c r="P175" i="45"/>
  <c r="K178" i="45"/>
  <c r="J178" i="45"/>
  <c r="W180" i="45"/>
  <c r="V180" i="45"/>
  <c r="Q183" i="45"/>
  <c r="P183" i="45"/>
  <c r="K186" i="45"/>
  <c r="J186" i="45"/>
  <c r="W188" i="45"/>
  <c r="V188" i="45"/>
  <c r="Q191" i="45"/>
  <c r="P191" i="45"/>
  <c r="V425" i="45"/>
  <c r="W425" i="45"/>
  <c r="W435" i="45"/>
  <c r="V435" i="45"/>
  <c r="W467" i="45"/>
  <c r="V467" i="45"/>
  <c r="K470" i="45"/>
  <c r="J470" i="45"/>
  <c r="K489" i="45"/>
  <c r="J489" i="45"/>
  <c r="Q491" i="45"/>
  <c r="P491" i="45"/>
  <c r="Q510" i="45"/>
  <c r="P510" i="45"/>
  <c r="W512" i="45"/>
  <c r="V512" i="45"/>
  <c r="Q523" i="45"/>
  <c r="P523" i="45"/>
  <c r="K534" i="45"/>
  <c r="J534" i="45"/>
  <c r="W544" i="45"/>
  <c r="V544" i="45"/>
  <c r="W567" i="45"/>
  <c r="V567" i="45"/>
  <c r="Q570" i="45"/>
  <c r="P570" i="45"/>
  <c r="J586" i="45"/>
  <c r="K586" i="45"/>
  <c r="J594" i="45"/>
  <c r="K594" i="45"/>
  <c r="W643" i="45"/>
  <c r="V643" i="45"/>
  <c r="W646" i="45"/>
  <c r="V646" i="45"/>
  <c r="K665" i="45"/>
  <c r="J665" i="45"/>
  <c r="K668" i="45"/>
  <c r="J668" i="45"/>
  <c r="Q686" i="45"/>
  <c r="P686" i="45"/>
  <c r="Q689" i="45"/>
  <c r="P689" i="45"/>
  <c r="W707" i="45"/>
  <c r="V707" i="45"/>
  <c r="W710" i="45"/>
  <c r="V710" i="45"/>
  <c r="K729" i="45"/>
  <c r="J729" i="45"/>
  <c r="K732" i="45"/>
  <c r="J732" i="45"/>
  <c r="Q734" i="45"/>
  <c r="P734" i="45"/>
  <c r="K739" i="45"/>
  <c r="J739" i="45"/>
  <c r="Q743" i="45"/>
  <c r="P743" i="45"/>
  <c r="K745" i="45"/>
  <c r="J745" i="45"/>
  <c r="J20" i="46"/>
  <c r="K20" i="46"/>
  <c r="P41" i="46"/>
  <c r="Q41" i="46"/>
  <c r="K47" i="46"/>
  <c r="J47" i="46"/>
  <c r="Q118" i="46"/>
  <c r="P118" i="46"/>
  <c r="K128" i="46"/>
  <c r="J128" i="46"/>
  <c r="P172" i="46"/>
  <c r="Q172" i="46"/>
  <c r="W210" i="46"/>
  <c r="V210" i="46"/>
  <c r="W245" i="46"/>
  <c r="V245" i="46"/>
  <c r="K248" i="46"/>
  <c r="J248" i="46"/>
  <c r="W257" i="46"/>
  <c r="V257" i="46"/>
  <c r="Q288" i="46"/>
  <c r="P288" i="46"/>
  <c r="V366" i="46"/>
  <c r="W366" i="46"/>
  <c r="P409" i="46"/>
  <c r="Q409" i="46"/>
  <c r="J452" i="46"/>
  <c r="K452" i="46"/>
  <c r="V489" i="46"/>
  <c r="W489" i="46"/>
  <c r="W521" i="46"/>
  <c r="V521" i="46"/>
  <c r="W558" i="46"/>
  <c r="V558" i="46"/>
  <c r="P581" i="46"/>
  <c r="Q581" i="46"/>
  <c r="W619" i="46"/>
  <c r="V619" i="46"/>
  <c r="Q625" i="46"/>
  <c r="P625" i="46"/>
  <c r="V626" i="46"/>
  <c r="W626" i="46"/>
  <c r="W7" i="45"/>
  <c r="V7" i="45"/>
  <c r="Q10" i="45"/>
  <c r="P10" i="45"/>
  <c r="K13" i="45"/>
  <c r="J13" i="45"/>
  <c r="W15" i="45"/>
  <c r="V15" i="45"/>
  <c r="Q18" i="45"/>
  <c r="P18" i="45"/>
  <c r="K21" i="45"/>
  <c r="J21" i="45"/>
  <c r="W23" i="45"/>
  <c r="V23" i="45"/>
  <c r="Q26" i="45"/>
  <c r="P26" i="45"/>
  <c r="K29" i="45"/>
  <c r="J29" i="45"/>
  <c r="W31" i="45"/>
  <c r="V31" i="45"/>
  <c r="Q34" i="45"/>
  <c r="P34" i="45"/>
  <c r="K37" i="45"/>
  <c r="J37" i="45"/>
  <c r="W39" i="45"/>
  <c r="V39" i="45"/>
  <c r="Q42" i="45"/>
  <c r="P42" i="45"/>
  <c r="K45" i="45"/>
  <c r="J45" i="45"/>
  <c r="Q63" i="45"/>
  <c r="P63" i="45"/>
  <c r="Q66" i="45"/>
  <c r="P66" i="45"/>
  <c r="W84" i="45"/>
  <c r="V84" i="45"/>
  <c r="W87" i="45"/>
  <c r="V87" i="45"/>
  <c r="K106" i="45"/>
  <c r="J106" i="45"/>
  <c r="K109" i="45"/>
  <c r="J109" i="45"/>
  <c r="Q127" i="45"/>
  <c r="P127" i="45"/>
  <c r="Q130" i="45"/>
  <c r="P130" i="45"/>
  <c r="Q361" i="45"/>
  <c r="P361" i="45"/>
  <c r="K368" i="45"/>
  <c r="J368" i="45"/>
  <c r="K374" i="45"/>
  <c r="J374" i="45"/>
  <c r="K377" i="45"/>
  <c r="J377" i="45"/>
  <c r="Q385" i="45"/>
  <c r="P385" i="45"/>
  <c r="W391" i="45"/>
  <c r="V391" i="45"/>
  <c r="Q394" i="45"/>
  <c r="P394" i="45"/>
  <c r="Q397" i="45"/>
  <c r="P397" i="45"/>
  <c r="V438" i="45"/>
  <c r="W438" i="45"/>
  <c r="W60" i="45"/>
  <c r="V60" i="45"/>
  <c r="W63" i="45"/>
  <c r="V63" i="45"/>
  <c r="K82" i="45"/>
  <c r="J82" i="45"/>
  <c r="K85" i="45"/>
  <c r="J85" i="45"/>
  <c r="Q103" i="45"/>
  <c r="P103" i="45"/>
  <c r="Q106" i="45"/>
  <c r="P106" i="45"/>
  <c r="W124" i="45"/>
  <c r="V124" i="45"/>
  <c r="W127" i="45"/>
  <c r="V127" i="45"/>
  <c r="W359" i="45"/>
  <c r="V359" i="45"/>
  <c r="W361" i="45"/>
  <c r="V361" i="45"/>
  <c r="Q371" i="45"/>
  <c r="P371" i="45"/>
  <c r="Q374" i="45"/>
  <c r="P374" i="45"/>
  <c r="W385" i="45"/>
  <c r="V385" i="45"/>
  <c r="W394" i="45"/>
  <c r="V394" i="45"/>
  <c r="W448" i="45"/>
  <c r="V448" i="45"/>
  <c r="W416" i="45"/>
  <c r="V416" i="45"/>
  <c r="W419" i="45"/>
  <c r="V419" i="45"/>
  <c r="P436" i="45"/>
  <c r="Q436" i="45"/>
  <c r="Q446" i="45"/>
  <c r="P446" i="45"/>
  <c r="W475" i="45"/>
  <c r="V475" i="45"/>
  <c r="K478" i="45"/>
  <c r="J478" i="45"/>
  <c r="K497" i="45"/>
  <c r="J497" i="45"/>
  <c r="Q499" i="45"/>
  <c r="P499" i="45"/>
  <c r="W515" i="45"/>
  <c r="V515" i="45"/>
  <c r="Q526" i="45"/>
  <c r="P526" i="45"/>
  <c r="K537" i="45"/>
  <c r="J537" i="45"/>
  <c r="W547" i="45"/>
  <c r="V547" i="45"/>
  <c r="K561" i="45"/>
  <c r="J561" i="45"/>
  <c r="W566" i="45"/>
  <c r="V566" i="45"/>
  <c r="W598" i="45"/>
  <c r="V598" i="45"/>
  <c r="K657" i="45"/>
  <c r="J657" i="45"/>
  <c r="K660" i="45"/>
  <c r="J660" i="45"/>
  <c r="Q678" i="45"/>
  <c r="P678" i="45"/>
  <c r="Q681" i="45"/>
  <c r="P681" i="45"/>
  <c r="W699" i="45"/>
  <c r="V699" i="45"/>
  <c r="W702" i="45"/>
  <c r="V702" i="45"/>
  <c r="K721" i="45"/>
  <c r="J721" i="45"/>
  <c r="K724" i="45"/>
  <c r="J724" i="45"/>
  <c r="W737" i="45"/>
  <c r="V737" i="45"/>
  <c r="K744" i="45"/>
  <c r="J744" i="45"/>
  <c r="Q6" i="46"/>
  <c r="P6" i="46"/>
  <c r="W8" i="46"/>
  <c r="V8" i="46"/>
  <c r="W27" i="46"/>
  <c r="V27" i="46"/>
  <c r="K30" i="46"/>
  <c r="J30" i="46"/>
  <c r="W48" i="46"/>
  <c r="V48" i="46"/>
  <c r="W58" i="46"/>
  <c r="V58" i="46"/>
  <c r="Q61" i="46"/>
  <c r="P61" i="46"/>
  <c r="K80" i="46"/>
  <c r="J80" i="46"/>
  <c r="W82" i="46"/>
  <c r="V82" i="46"/>
  <c r="W106" i="46"/>
  <c r="V106" i="46"/>
  <c r="Q181" i="46"/>
  <c r="P181" i="46"/>
  <c r="V193" i="46"/>
  <c r="W193" i="46"/>
  <c r="W237" i="46"/>
  <c r="V237" i="46"/>
  <c r="Q243" i="46"/>
  <c r="P243" i="46"/>
  <c r="Q280" i="46"/>
  <c r="P280" i="46"/>
  <c r="K286" i="46"/>
  <c r="J286" i="46"/>
  <c r="W299" i="46"/>
  <c r="V299" i="46"/>
  <c r="Q319" i="46"/>
  <c r="P319" i="46"/>
  <c r="V374" i="46"/>
  <c r="W374" i="46"/>
  <c r="P417" i="46"/>
  <c r="Q417" i="46"/>
  <c r="J460" i="46"/>
  <c r="K460" i="46"/>
  <c r="V478" i="46"/>
  <c r="W478" i="46"/>
  <c r="W497" i="46"/>
  <c r="V497" i="46"/>
  <c r="V504" i="46"/>
  <c r="W504" i="46"/>
  <c r="K519" i="46"/>
  <c r="J519" i="46"/>
  <c r="P530" i="46"/>
  <c r="Q530" i="46"/>
  <c r="V551" i="46"/>
  <c r="W551" i="46"/>
  <c r="P562" i="46"/>
  <c r="Q562" i="46"/>
  <c r="J573" i="46"/>
  <c r="K573" i="46"/>
  <c r="Q638" i="46"/>
  <c r="P638" i="46"/>
  <c r="P858" i="46"/>
  <c r="Q858" i="46"/>
  <c r="W865" i="46"/>
  <c r="V865" i="46"/>
  <c r="K876" i="46"/>
  <c r="J876" i="46"/>
  <c r="Q55" i="45"/>
  <c r="P55" i="45"/>
  <c r="Q58" i="45"/>
  <c r="P58" i="45"/>
  <c r="W76" i="45"/>
  <c r="V76" i="45"/>
  <c r="W79" i="45"/>
  <c r="V79" i="45"/>
  <c r="K98" i="45"/>
  <c r="J98" i="45"/>
  <c r="K101" i="45"/>
  <c r="J101" i="45"/>
  <c r="Q119" i="45"/>
  <c r="P119" i="45"/>
  <c r="Q122" i="45"/>
  <c r="P122" i="45"/>
  <c r="K350" i="45"/>
  <c r="J350" i="45"/>
  <c r="Q370" i="45"/>
  <c r="P370" i="45"/>
  <c r="K373" i="45"/>
  <c r="J373" i="45"/>
  <c r="K376" i="45"/>
  <c r="J376" i="45"/>
  <c r="K414" i="45"/>
  <c r="J414" i="45"/>
  <c r="K417" i="45"/>
  <c r="J417" i="45"/>
  <c r="Q427" i="45"/>
  <c r="P427" i="45"/>
  <c r="Q454" i="45"/>
  <c r="P454" i="45"/>
  <c r="W456" i="45"/>
  <c r="V456" i="45"/>
  <c r="W52" i="45"/>
  <c r="V52" i="45"/>
  <c r="W55" i="45"/>
  <c r="V55" i="45"/>
  <c r="K74" i="45"/>
  <c r="J74" i="45"/>
  <c r="K77" i="45"/>
  <c r="J77" i="45"/>
  <c r="Q95" i="45"/>
  <c r="P95" i="45"/>
  <c r="Q98" i="45"/>
  <c r="P98" i="45"/>
  <c r="W116" i="45"/>
  <c r="V116" i="45"/>
  <c r="W119" i="45"/>
  <c r="V119" i="45"/>
  <c r="Q360" i="45"/>
  <c r="P360" i="45"/>
  <c r="J369" i="45"/>
  <c r="K369" i="45"/>
  <c r="Q373" i="45"/>
  <c r="P373" i="45"/>
  <c r="K404" i="45"/>
  <c r="J404" i="45"/>
  <c r="K425" i="45"/>
  <c r="J425" i="45"/>
  <c r="J452" i="45"/>
  <c r="K452" i="45"/>
  <c r="K50" i="45"/>
  <c r="J50" i="45"/>
  <c r="K53" i="45"/>
  <c r="J53" i="45"/>
  <c r="Q71" i="45"/>
  <c r="P71" i="45"/>
  <c r="Q74" i="45"/>
  <c r="P74" i="45"/>
  <c r="W92" i="45"/>
  <c r="V92" i="45"/>
  <c r="W95" i="45"/>
  <c r="V95" i="45"/>
  <c r="K114" i="45"/>
  <c r="J114" i="45"/>
  <c r="K117" i="45"/>
  <c r="J117" i="45"/>
  <c r="W360" i="45"/>
  <c r="V360" i="45"/>
  <c r="Q395" i="45"/>
  <c r="P395" i="45"/>
  <c r="Q398" i="45"/>
  <c r="P398" i="45"/>
  <c r="W406" i="45"/>
  <c r="V406" i="45"/>
  <c r="K413" i="45"/>
  <c r="J413" i="45"/>
  <c r="W415" i="45"/>
  <c r="V415" i="45"/>
  <c r="W418" i="45"/>
  <c r="V418" i="45"/>
  <c r="J428" i="45"/>
  <c r="K428" i="45"/>
  <c r="J447" i="45"/>
  <c r="K447" i="45"/>
  <c r="K194" i="45"/>
  <c r="J194" i="45"/>
  <c r="W196" i="45"/>
  <c r="V196" i="45"/>
  <c r="Q199" i="45"/>
  <c r="P199" i="45"/>
  <c r="K202" i="45"/>
  <c r="J202" i="45"/>
  <c r="W204" i="45"/>
  <c r="V204" i="45"/>
  <c r="Q207" i="45"/>
  <c r="P207" i="45"/>
  <c r="K210" i="45"/>
  <c r="J210" i="45"/>
  <c r="W212" i="45"/>
  <c r="V212" i="45"/>
  <c r="Q215" i="45"/>
  <c r="P215" i="45"/>
  <c r="K218" i="45"/>
  <c r="J218" i="45"/>
  <c r="W220" i="45"/>
  <c r="V220" i="45"/>
  <c r="Q223" i="45"/>
  <c r="P223" i="45"/>
  <c r="K226" i="45"/>
  <c r="J226" i="45"/>
  <c r="W228" i="45"/>
  <c r="V228" i="45"/>
  <c r="Q231" i="45"/>
  <c r="P231" i="45"/>
  <c r="K234" i="45"/>
  <c r="J234" i="45"/>
  <c r="W236" i="45"/>
  <c r="V236" i="45"/>
  <c r="Q239" i="45"/>
  <c r="P239" i="45"/>
  <c r="K242" i="45"/>
  <c r="J242" i="45"/>
  <c r="W244" i="45"/>
  <c r="V244" i="45"/>
  <c r="Q247" i="45"/>
  <c r="P247" i="45"/>
  <c r="K250" i="45"/>
  <c r="J250" i="45"/>
  <c r="W252" i="45"/>
  <c r="V252" i="45"/>
  <c r="Q255" i="45"/>
  <c r="P255" i="45"/>
  <c r="K258" i="45"/>
  <c r="J258" i="45"/>
  <c r="W260" i="45"/>
  <c r="V260" i="45"/>
  <c r="Q263" i="45"/>
  <c r="P263" i="45"/>
  <c r="K266" i="45"/>
  <c r="J266" i="45"/>
  <c r="W268" i="45"/>
  <c r="V268" i="45"/>
  <c r="Q271" i="45"/>
  <c r="P271" i="45"/>
  <c r="K274" i="45"/>
  <c r="J274" i="45"/>
  <c r="W276" i="45"/>
  <c r="V276" i="45"/>
  <c r="Q279" i="45"/>
  <c r="P279" i="45"/>
  <c r="K282" i="45"/>
  <c r="J282" i="45"/>
  <c r="W284" i="45"/>
  <c r="V284" i="45"/>
  <c r="Q287" i="45"/>
  <c r="P287" i="45"/>
  <c r="K290" i="45"/>
  <c r="J290" i="45"/>
  <c r="W292" i="45"/>
  <c r="V292" i="45"/>
  <c r="Q295" i="45"/>
  <c r="P295" i="45"/>
  <c r="K298" i="45"/>
  <c r="J298" i="45"/>
  <c r="W300" i="45"/>
  <c r="V300" i="45"/>
  <c r="Q303" i="45"/>
  <c r="P303" i="45"/>
  <c r="K306" i="45"/>
  <c r="J306" i="45"/>
  <c r="W308" i="45"/>
  <c r="V308" i="45"/>
  <c r="Q311" i="45"/>
  <c r="P311" i="45"/>
  <c r="K314" i="45"/>
  <c r="J314" i="45"/>
  <c r="W316" i="45"/>
  <c r="V316" i="45"/>
  <c r="Q319" i="45"/>
  <c r="P319" i="45"/>
  <c r="K322" i="45"/>
  <c r="J322" i="45"/>
  <c r="W324" i="45"/>
  <c r="V324" i="45"/>
  <c r="Q327" i="45"/>
  <c r="P327" i="45"/>
  <c r="K330" i="45"/>
  <c r="J330" i="45"/>
  <c r="W332" i="45"/>
  <c r="V332" i="45"/>
  <c r="Q335" i="45"/>
  <c r="P335" i="45"/>
  <c r="K338" i="45"/>
  <c r="J338" i="45"/>
  <c r="W340" i="45"/>
  <c r="V340" i="45"/>
  <c r="Q343" i="45"/>
  <c r="P343" i="45"/>
  <c r="K346" i="45"/>
  <c r="J346" i="45"/>
  <c r="W348" i="45"/>
  <c r="V348" i="45"/>
  <c r="W350" i="45"/>
  <c r="V350" i="45"/>
  <c r="Q357" i="45"/>
  <c r="P357" i="45"/>
  <c r="W392" i="45"/>
  <c r="V392" i="45"/>
  <c r="W395" i="45"/>
  <c r="V395" i="45"/>
  <c r="K407" i="45"/>
  <c r="J407" i="45"/>
  <c r="K416" i="45"/>
  <c r="J416" i="45"/>
  <c r="K423" i="45"/>
  <c r="J423" i="45"/>
  <c r="K438" i="45"/>
  <c r="J438" i="45"/>
  <c r="Q390" i="45"/>
  <c r="P390" i="45"/>
  <c r="W411" i="45"/>
  <c r="V411" i="45"/>
  <c r="K449" i="45"/>
  <c r="J449" i="45"/>
  <c r="Q451" i="45"/>
  <c r="P451" i="45"/>
  <c r="Q470" i="45"/>
  <c r="P470" i="45"/>
  <c r="W472" i="45"/>
  <c r="V472" i="45"/>
  <c r="W491" i="45"/>
  <c r="V491" i="45"/>
  <c r="K494" i="45"/>
  <c r="J494" i="45"/>
  <c r="K513" i="45"/>
  <c r="J513" i="45"/>
  <c r="W523" i="45"/>
  <c r="V523" i="45"/>
  <c r="Q534" i="45"/>
  <c r="P534" i="45"/>
  <c r="K545" i="45"/>
  <c r="J545" i="45"/>
  <c r="W557" i="45"/>
  <c r="V557" i="45"/>
  <c r="Q602" i="45"/>
  <c r="P602" i="45"/>
  <c r="W603" i="45"/>
  <c r="V603" i="45"/>
  <c r="Q382" i="45"/>
  <c r="P382" i="45"/>
  <c r="W403" i="45"/>
  <c r="V403" i="45"/>
  <c r="W427" i="45"/>
  <c r="V427" i="45"/>
  <c r="Q438" i="45"/>
  <c r="P438" i="45"/>
  <c r="W451" i="45"/>
  <c r="V451" i="45"/>
  <c r="K454" i="45"/>
  <c r="J454" i="45"/>
  <c r="K473" i="45"/>
  <c r="J473" i="45"/>
  <c r="Q475" i="45"/>
  <c r="P475" i="45"/>
  <c r="Q494" i="45"/>
  <c r="P494" i="45"/>
  <c r="W496" i="45"/>
  <c r="V496" i="45"/>
  <c r="Q515" i="45"/>
  <c r="P515" i="45"/>
  <c r="K526" i="45"/>
  <c r="J526" i="45"/>
  <c r="W536" i="45"/>
  <c r="V536" i="45"/>
  <c r="Q547" i="45"/>
  <c r="P547" i="45"/>
  <c r="J558" i="45"/>
  <c r="K558" i="45"/>
  <c r="Q569" i="45"/>
  <c r="P569" i="45"/>
  <c r="Q582" i="45"/>
  <c r="P582" i="45"/>
  <c r="K589" i="45"/>
  <c r="J589" i="45"/>
  <c r="Q590" i="45"/>
  <c r="P590" i="45"/>
  <c r="W387" i="45"/>
  <c r="V387" i="45"/>
  <c r="K409" i="45"/>
  <c r="J409" i="45"/>
  <c r="Q430" i="45"/>
  <c r="P430" i="45"/>
  <c r="K441" i="45"/>
  <c r="J441" i="45"/>
  <c r="K457" i="45"/>
  <c r="J457" i="45"/>
  <c r="Q459" i="45"/>
  <c r="P459" i="45"/>
  <c r="Q478" i="45"/>
  <c r="P478" i="45"/>
  <c r="W480" i="45"/>
  <c r="V480" i="45"/>
  <c r="W499" i="45"/>
  <c r="V499" i="45"/>
  <c r="K502" i="45"/>
  <c r="J502" i="45"/>
  <c r="K518" i="45"/>
  <c r="J518" i="45"/>
  <c r="W528" i="45"/>
  <c r="V528" i="45"/>
  <c r="Q539" i="45"/>
  <c r="P539" i="45"/>
  <c r="K550" i="45"/>
  <c r="J550" i="45"/>
  <c r="W556" i="45"/>
  <c r="V556" i="45"/>
  <c r="Q585" i="45"/>
  <c r="P585" i="45"/>
  <c r="W379" i="45"/>
  <c r="V379" i="45"/>
  <c r="K401" i="45"/>
  <c r="J401" i="45"/>
  <c r="Q422" i="45"/>
  <c r="P422" i="45"/>
  <c r="W459" i="45"/>
  <c r="V459" i="45"/>
  <c r="K462" i="45"/>
  <c r="J462" i="45"/>
  <c r="K481" i="45"/>
  <c r="J481" i="45"/>
  <c r="Q483" i="45"/>
  <c r="P483" i="45"/>
  <c r="Q502" i="45"/>
  <c r="P502" i="45"/>
  <c r="W504" i="45"/>
  <c r="V504" i="45"/>
  <c r="Q518" i="45"/>
  <c r="P518" i="45"/>
  <c r="K529" i="45"/>
  <c r="J529" i="45"/>
  <c r="W539" i="45"/>
  <c r="V539" i="45"/>
  <c r="Q550" i="45"/>
  <c r="P550" i="45"/>
  <c r="K557" i="45"/>
  <c r="J557" i="45"/>
  <c r="J7" i="45"/>
  <c r="V9" i="45"/>
  <c r="P12" i="45"/>
  <c r="J15" i="45"/>
  <c r="V17" i="45"/>
  <c r="P20" i="45"/>
  <c r="J23" i="45"/>
  <c r="V25" i="45"/>
  <c r="P28" i="45"/>
  <c r="J31" i="45"/>
  <c r="V33" i="45"/>
  <c r="P36" i="45"/>
  <c r="J39" i="45"/>
  <c r="V41" i="45"/>
  <c r="P44" i="45"/>
  <c r="J47" i="45"/>
  <c r="V49" i="45"/>
  <c r="P52" i="45"/>
  <c r="J55" i="45"/>
  <c r="V57" i="45"/>
  <c r="P60" i="45"/>
  <c r="J63" i="45"/>
  <c r="V65" i="45"/>
  <c r="P68" i="45"/>
  <c r="J71" i="45"/>
  <c r="V73" i="45"/>
  <c r="P76" i="45"/>
  <c r="J79" i="45"/>
  <c r="V81" i="45"/>
  <c r="P84" i="45"/>
  <c r="J87" i="45"/>
  <c r="V89" i="45"/>
  <c r="P92" i="45"/>
  <c r="J95" i="45"/>
  <c r="V97" i="45"/>
  <c r="P100" i="45"/>
  <c r="J103" i="45"/>
  <c r="V105" i="45"/>
  <c r="P108" i="45"/>
  <c r="J111" i="45"/>
  <c r="V113" i="45"/>
  <c r="P116" i="45"/>
  <c r="J119" i="45"/>
  <c r="V121" i="45"/>
  <c r="P124" i="45"/>
  <c r="J127" i="45"/>
  <c r="V129" i="45"/>
  <c r="P132" i="45"/>
  <c r="J135" i="45"/>
  <c r="V137" i="45"/>
  <c r="P140" i="45"/>
  <c r="J143" i="45"/>
  <c r="V145" i="45"/>
  <c r="P148" i="45"/>
  <c r="J151" i="45"/>
  <c r="V153" i="45"/>
  <c r="P156" i="45"/>
  <c r="J159" i="45"/>
  <c r="V161" i="45"/>
  <c r="P164" i="45"/>
  <c r="J167" i="45"/>
  <c r="V169" i="45"/>
  <c r="P172" i="45"/>
  <c r="J175" i="45"/>
  <c r="V177" i="45"/>
  <c r="P180" i="45"/>
  <c r="J183" i="45"/>
  <c r="V185" i="45"/>
  <c r="P188" i="45"/>
  <c r="J191" i="45"/>
  <c r="V193" i="45"/>
  <c r="P196" i="45"/>
  <c r="J199" i="45"/>
  <c r="V201" i="45"/>
  <c r="P204" i="45"/>
  <c r="J207" i="45"/>
  <c r="V209" i="45"/>
  <c r="P212" i="45"/>
  <c r="J215" i="45"/>
  <c r="V217" i="45"/>
  <c r="P220" i="45"/>
  <c r="J223" i="45"/>
  <c r="V225" i="45"/>
  <c r="P228" i="45"/>
  <c r="J231" i="45"/>
  <c r="V233" i="45"/>
  <c r="P236" i="45"/>
  <c r="J239" i="45"/>
  <c r="V241" i="45"/>
  <c r="P244" i="45"/>
  <c r="J247" i="45"/>
  <c r="V249" i="45"/>
  <c r="P252" i="45"/>
  <c r="J255" i="45"/>
  <c r="V257" i="45"/>
  <c r="P260" i="45"/>
  <c r="J263" i="45"/>
  <c r="V265" i="45"/>
  <c r="P268" i="45"/>
  <c r="J271" i="45"/>
  <c r="V273" i="45"/>
  <c r="P276" i="45"/>
  <c r="J279" i="45"/>
  <c r="V281" i="45"/>
  <c r="P284" i="45"/>
  <c r="J287" i="45"/>
  <c r="V289" i="45"/>
  <c r="P292" i="45"/>
  <c r="J295" i="45"/>
  <c r="V297" i="45"/>
  <c r="P300" i="45"/>
  <c r="J303" i="45"/>
  <c r="V305" i="45"/>
  <c r="P308" i="45"/>
  <c r="J311" i="45"/>
  <c r="V313" i="45"/>
  <c r="P316" i="45"/>
  <c r="J319" i="45"/>
  <c r="V321" i="45"/>
  <c r="P324" i="45"/>
  <c r="J327" i="45"/>
  <c r="V329" i="45"/>
  <c r="P332" i="45"/>
  <c r="J335" i="45"/>
  <c r="V337" i="45"/>
  <c r="P340" i="45"/>
  <c r="J343" i="45"/>
  <c r="V345" i="45"/>
  <c r="P348" i="45"/>
  <c r="J357" i="45"/>
  <c r="J358" i="45"/>
  <c r="J359" i="45"/>
  <c r="V367" i="45"/>
  <c r="V368" i="45"/>
  <c r="V369" i="45"/>
  <c r="W371" i="45"/>
  <c r="V371" i="45"/>
  <c r="V375" i="45"/>
  <c r="V376" i="45"/>
  <c r="V378" i="45"/>
  <c r="J388" i="45"/>
  <c r="J391" i="45"/>
  <c r="K393" i="45"/>
  <c r="J393" i="45"/>
  <c r="J397" i="45"/>
  <c r="J398" i="45"/>
  <c r="J400" i="45"/>
  <c r="P409" i="45"/>
  <c r="P412" i="45"/>
  <c r="Q414" i="45"/>
  <c r="P414" i="45"/>
  <c r="P418" i="45"/>
  <c r="P419" i="45"/>
  <c r="P421" i="45"/>
  <c r="Q428" i="45"/>
  <c r="W430" i="45"/>
  <c r="K433" i="45"/>
  <c r="J433" i="45"/>
  <c r="K439" i="45"/>
  <c r="Q441" i="45"/>
  <c r="W443" i="45"/>
  <c r="V443" i="45"/>
  <c r="Q457" i="45"/>
  <c r="Q462" i="45"/>
  <c r="P462" i="45"/>
  <c r="W464" i="45"/>
  <c r="V464" i="45"/>
  <c r="W483" i="45"/>
  <c r="V483" i="45"/>
  <c r="K486" i="45"/>
  <c r="J486" i="45"/>
  <c r="K505" i="45"/>
  <c r="J505" i="45"/>
  <c r="Q507" i="45"/>
  <c r="P507" i="45"/>
  <c r="W520" i="45"/>
  <c r="V520" i="45"/>
  <c r="Q531" i="45"/>
  <c r="P531" i="45"/>
  <c r="K542" i="45"/>
  <c r="J542" i="45"/>
  <c r="W558" i="45"/>
  <c r="V558" i="45"/>
  <c r="K560" i="45"/>
  <c r="J560" i="45"/>
  <c r="K385" i="45"/>
  <c r="J385" i="45"/>
  <c r="Q406" i="45"/>
  <c r="P406" i="45"/>
  <c r="K465" i="45"/>
  <c r="J465" i="45"/>
  <c r="Q467" i="45"/>
  <c r="P467" i="45"/>
  <c r="Q486" i="45"/>
  <c r="P486" i="45"/>
  <c r="W488" i="45"/>
  <c r="V488" i="45"/>
  <c r="W507" i="45"/>
  <c r="V507" i="45"/>
  <c r="K510" i="45"/>
  <c r="J510" i="45"/>
  <c r="K521" i="45"/>
  <c r="J521" i="45"/>
  <c r="W531" i="45"/>
  <c r="V531" i="45"/>
  <c r="Q542" i="45"/>
  <c r="P542" i="45"/>
  <c r="W568" i="45"/>
  <c r="V568" i="45"/>
  <c r="Q571" i="45"/>
  <c r="P571" i="45"/>
  <c r="W576" i="45"/>
  <c r="V576" i="45"/>
  <c r="W583" i="45"/>
  <c r="V583" i="45"/>
  <c r="K605" i="45"/>
  <c r="J605" i="45"/>
  <c r="Q606" i="45"/>
  <c r="P606" i="45"/>
  <c r="W607" i="45"/>
  <c r="V607" i="45"/>
  <c r="K609" i="45"/>
  <c r="J609" i="45"/>
  <c r="Q610" i="45"/>
  <c r="P610" i="45"/>
  <c r="W611" i="45"/>
  <c r="V611" i="45"/>
  <c r="K613" i="45"/>
  <c r="J613" i="45"/>
  <c r="Q614" i="45"/>
  <c r="P614" i="45"/>
  <c r="W615" i="45"/>
  <c r="V615" i="45"/>
  <c r="K617" i="45"/>
  <c r="J617" i="45"/>
  <c r="Q618" i="45"/>
  <c r="P618" i="45"/>
  <c r="W619" i="45"/>
  <c r="V619" i="45"/>
  <c r="K621" i="45"/>
  <c r="J621" i="45"/>
  <c r="Q622" i="45"/>
  <c r="P622" i="45"/>
  <c r="W623" i="45"/>
  <c r="V623" i="45"/>
  <c r="K625" i="45"/>
  <c r="J625" i="45"/>
  <c r="Q626" i="45"/>
  <c r="P626" i="45"/>
  <c r="W627" i="45"/>
  <c r="V627" i="45"/>
  <c r="K629" i="45"/>
  <c r="J629" i="45"/>
  <c r="Q630" i="45"/>
  <c r="P630" i="45"/>
  <c r="W631" i="45"/>
  <c r="V631" i="45"/>
  <c r="K633" i="45"/>
  <c r="J633" i="45"/>
  <c r="Q634" i="45"/>
  <c r="P634" i="45"/>
  <c r="W635" i="45"/>
  <c r="V635" i="45"/>
  <c r="K637" i="45"/>
  <c r="J637" i="45"/>
  <c r="Q638" i="45"/>
  <c r="P638" i="45"/>
  <c r="K641" i="45"/>
  <c r="J641" i="45"/>
  <c r="K644" i="45"/>
  <c r="J644" i="45"/>
  <c r="Q662" i="45"/>
  <c r="P662" i="45"/>
  <c r="Q665" i="45"/>
  <c r="P665" i="45"/>
  <c r="W683" i="45"/>
  <c r="V683" i="45"/>
  <c r="W686" i="45"/>
  <c r="V686" i="45"/>
  <c r="K705" i="45"/>
  <c r="J705" i="45"/>
  <c r="K708" i="45"/>
  <c r="J708" i="45"/>
  <c r="Q726" i="45"/>
  <c r="P726" i="45"/>
  <c r="Q729" i="45"/>
  <c r="P729" i="45"/>
  <c r="W734" i="45"/>
  <c r="V734" i="45"/>
  <c r="Q745" i="45"/>
  <c r="P745" i="45"/>
  <c r="W747" i="45"/>
  <c r="V747" i="45"/>
  <c r="K16" i="46"/>
  <c r="J16" i="46"/>
  <c r="W18" i="46"/>
  <c r="V18" i="46"/>
  <c r="Q37" i="46"/>
  <c r="P37" i="46"/>
  <c r="K40" i="46"/>
  <c r="J40" i="46"/>
  <c r="J60" i="46"/>
  <c r="K60" i="46"/>
  <c r="Q68" i="46"/>
  <c r="P68" i="46"/>
  <c r="P81" i="46"/>
  <c r="Q81" i="46"/>
  <c r="W89" i="46"/>
  <c r="V89" i="46"/>
  <c r="Q110" i="46"/>
  <c r="P110" i="46"/>
  <c r="K116" i="46"/>
  <c r="J116" i="46"/>
  <c r="K134" i="46"/>
  <c r="J134" i="46"/>
  <c r="W144" i="46"/>
  <c r="V144" i="46"/>
  <c r="J153" i="46"/>
  <c r="K153" i="46"/>
  <c r="K160" i="46"/>
  <c r="J160" i="46"/>
  <c r="Q586" i="45"/>
  <c r="P586" i="45"/>
  <c r="Q641" i="45"/>
  <c r="P641" i="45"/>
  <c r="W659" i="45"/>
  <c r="V659" i="45"/>
  <c r="W662" i="45"/>
  <c r="V662" i="45"/>
  <c r="K681" i="45"/>
  <c r="J681" i="45"/>
  <c r="K684" i="45"/>
  <c r="J684" i="45"/>
  <c r="Q702" i="45"/>
  <c r="P702" i="45"/>
  <c r="Q705" i="45"/>
  <c r="P705" i="45"/>
  <c r="W723" i="45"/>
  <c r="V723" i="45"/>
  <c r="W726" i="45"/>
  <c r="V726" i="45"/>
  <c r="K6" i="46"/>
  <c r="J6" i="46"/>
  <c r="K23" i="46"/>
  <c r="J23" i="46"/>
  <c r="Q27" i="46"/>
  <c r="P27" i="46"/>
  <c r="Q44" i="46"/>
  <c r="P44" i="46"/>
  <c r="V62" i="46"/>
  <c r="W62" i="46"/>
  <c r="J84" i="46"/>
  <c r="K84" i="46"/>
  <c r="K108" i="46"/>
  <c r="J108" i="46"/>
  <c r="W114" i="46"/>
  <c r="V114" i="46"/>
  <c r="K127" i="46"/>
  <c r="J127" i="46"/>
  <c r="Q579" i="45"/>
  <c r="P579" i="45"/>
  <c r="W591" i="45"/>
  <c r="V591" i="45"/>
  <c r="Q654" i="45"/>
  <c r="P654" i="45"/>
  <c r="Q657" i="45"/>
  <c r="P657" i="45"/>
  <c r="W675" i="45"/>
  <c r="V675" i="45"/>
  <c r="W678" i="45"/>
  <c r="V678" i="45"/>
  <c r="K697" i="45"/>
  <c r="J697" i="45"/>
  <c r="K700" i="45"/>
  <c r="J700" i="45"/>
  <c r="Q718" i="45"/>
  <c r="P718" i="45"/>
  <c r="Q721" i="45"/>
  <c r="P721" i="45"/>
  <c r="K738" i="45"/>
  <c r="J738" i="45"/>
  <c r="W739" i="45"/>
  <c r="V739" i="45"/>
  <c r="Q744" i="45"/>
  <c r="P744" i="45"/>
  <c r="K49" i="46"/>
  <c r="J49" i="46"/>
  <c r="Q51" i="46"/>
  <c r="P51" i="46"/>
  <c r="W65" i="46"/>
  <c r="V65" i="46"/>
  <c r="K70" i="46"/>
  <c r="J70" i="46"/>
  <c r="K87" i="46"/>
  <c r="J87" i="46"/>
  <c r="Q91" i="46"/>
  <c r="P91" i="46"/>
  <c r="W113" i="46"/>
  <c r="V113" i="46"/>
  <c r="Q594" i="45"/>
  <c r="P594" i="45"/>
  <c r="W651" i="45"/>
  <c r="V651" i="45"/>
  <c r="W654" i="45"/>
  <c r="V654" i="45"/>
  <c r="K673" i="45"/>
  <c r="J673" i="45"/>
  <c r="K676" i="45"/>
  <c r="J676" i="45"/>
  <c r="Q694" i="45"/>
  <c r="P694" i="45"/>
  <c r="Q697" i="45"/>
  <c r="P697" i="45"/>
  <c r="W715" i="45"/>
  <c r="V715" i="45"/>
  <c r="W718" i="45"/>
  <c r="V718" i="45"/>
  <c r="K740" i="45"/>
  <c r="J740" i="45"/>
  <c r="K25" i="46"/>
  <c r="J25" i="46"/>
  <c r="Q46" i="46"/>
  <c r="P46" i="46"/>
  <c r="Q70" i="46"/>
  <c r="P70" i="46"/>
  <c r="W72" i="46"/>
  <c r="V72" i="46"/>
  <c r="W91" i="46"/>
  <c r="V91" i="46"/>
  <c r="K94" i="46"/>
  <c r="J94" i="46"/>
  <c r="W105" i="46"/>
  <c r="V105" i="46"/>
  <c r="K207" i="46"/>
  <c r="J207" i="46"/>
  <c r="V208" i="46"/>
  <c r="W208" i="46"/>
  <c r="K574" i="45"/>
  <c r="J574" i="45"/>
  <c r="K597" i="45"/>
  <c r="J597" i="45"/>
  <c r="K649" i="45"/>
  <c r="J649" i="45"/>
  <c r="K652" i="45"/>
  <c r="J652" i="45"/>
  <c r="Q670" i="45"/>
  <c r="P670" i="45"/>
  <c r="Q673" i="45"/>
  <c r="P673" i="45"/>
  <c r="W691" i="45"/>
  <c r="V691" i="45"/>
  <c r="W694" i="45"/>
  <c r="V694" i="45"/>
  <c r="K713" i="45"/>
  <c r="J713" i="45"/>
  <c r="K716" i="45"/>
  <c r="J716" i="45"/>
  <c r="K133" i="46"/>
  <c r="J133" i="46"/>
  <c r="W143" i="46"/>
  <c r="V143" i="46"/>
  <c r="Q155" i="46"/>
  <c r="P155" i="46"/>
  <c r="P158" i="46"/>
  <c r="Q158" i="46"/>
  <c r="P566" i="45"/>
  <c r="Q567" i="45"/>
  <c r="J573" i="45"/>
  <c r="P593" i="45"/>
  <c r="P598" i="45"/>
  <c r="W599" i="45"/>
  <c r="V599" i="45"/>
  <c r="K602" i="45"/>
  <c r="Q646" i="45"/>
  <c r="P646" i="45"/>
  <c r="Q649" i="45"/>
  <c r="P649" i="45"/>
  <c r="W667" i="45"/>
  <c r="V667" i="45"/>
  <c r="W670" i="45"/>
  <c r="V670" i="45"/>
  <c r="K689" i="45"/>
  <c r="J689" i="45"/>
  <c r="K692" i="45"/>
  <c r="J692" i="45"/>
  <c r="Q710" i="45"/>
  <c r="P710" i="45"/>
  <c r="Q713" i="45"/>
  <c r="P713" i="45"/>
  <c r="W731" i="45"/>
  <c r="V731" i="45"/>
  <c r="W738" i="45"/>
  <c r="V738" i="45"/>
  <c r="K743" i="45"/>
  <c r="J743" i="45"/>
  <c r="P17" i="46"/>
  <c r="Q17" i="46"/>
  <c r="W25" i="46"/>
  <c r="V25" i="46"/>
  <c r="V38" i="46"/>
  <c r="W38" i="46"/>
  <c r="W67" i="46"/>
  <c r="V67" i="46"/>
  <c r="K89" i="46"/>
  <c r="J89" i="46"/>
  <c r="Q129" i="46"/>
  <c r="P129" i="46"/>
  <c r="K175" i="46"/>
  <c r="J175" i="46"/>
  <c r="P176" i="46"/>
  <c r="Q176" i="46"/>
  <c r="W750" i="45"/>
  <c r="V750" i="45"/>
  <c r="W11" i="46"/>
  <c r="V11" i="46"/>
  <c r="K33" i="46"/>
  <c r="J33" i="46"/>
  <c r="Q54" i="46"/>
  <c r="P54" i="46"/>
  <c r="W75" i="46"/>
  <c r="V75" i="46"/>
  <c r="K97" i="46"/>
  <c r="J97" i="46"/>
  <c r="W110" i="46"/>
  <c r="V110" i="46"/>
  <c r="K113" i="46"/>
  <c r="J113" i="46"/>
  <c r="Q133" i="46"/>
  <c r="P133" i="46"/>
  <c r="Q141" i="46"/>
  <c r="P141" i="46"/>
  <c r="K144" i="46"/>
  <c r="J144" i="46"/>
  <c r="V155" i="46"/>
  <c r="W155" i="46"/>
  <c r="Q162" i="46"/>
  <c r="P162" i="46"/>
  <c r="W177" i="46"/>
  <c r="V177" i="46"/>
  <c r="J179" i="46"/>
  <c r="K179" i="46"/>
  <c r="V181" i="46"/>
  <c r="W181" i="46"/>
  <c r="W186" i="46"/>
  <c r="V186" i="46"/>
  <c r="Q196" i="46"/>
  <c r="P196" i="46"/>
  <c r="W200" i="46"/>
  <c r="V200" i="46"/>
  <c r="Q202" i="46"/>
  <c r="P202" i="46"/>
  <c r="K208" i="46"/>
  <c r="J208" i="46"/>
  <c r="K211" i="46"/>
  <c r="J211" i="46"/>
  <c r="K240" i="46"/>
  <c r="J240" i="46"/>
  <c r="Q244" i="46"/>
  <c r="P244" i="46"/>
  <c r="W282" i="46"/>
  <c r="V282" i="46"/>
  <c r="K287" i="46"/>
  <c r="J287" i="46"/>
  <c r="W304" i="46"/>
  <c r="V304" i="46"/>
  <c r="J364" i="46"/>
  <c r="K364" i="46"/>
  <c r="J386" i="46"/>
  <c r="K386" i="46"/>
  <c r="P399" i="46"/>
  <c r="Q399" i="46"/>
  <c r="V428" i="46"/>
  <c r="W428" i="46"/>
  <c r="J442" i="46"/>
  <c r="K442" i="46"/>
  <c r="P471" i="46"/>
  <c r="Q471" i="46"/>
  <c r="W19" i="46"/>
  <c r="V19" i="46"/>
  <c r="J24" i="46"/>
  <c r="Q25" i="46"/>
  <c r="K41" i="46"/>
  <c r="J41" i="46"/>
  <c r="P45" i="46"/>
  <c r="Q62" i="46"/>
  <c r="P62" i="46"/>
  <c r="V66" i="46"/>
  <c r="K68" i="46"/>
  <c r="W83" i="46"/>
  <c r="V83" i="46"/>
  <c r="J88" i="46"/>
  <c r="Q89" i="46"/>
  <c r="Q113" i="46"/>
  <c r="P113" i="46"/>
  <c r="W115" i="46"/>
  <c r="V115" i="46"/>
  <c r="W129" i="46"/>
  <c r="W133" i="46"/>
  <c r="V133" i="46"/>
  <c r="Q144" i="46"/>
  <c r="P144" i="46"/>
  <c r="W152" i="46"/>
  <c r="V152" i="46"/>
  <c r="W159" i="46"/>
  <c r="V159" i="46"/>
  <c r="W162" i="46"/>
  <c r="V162" i="46"/>
  <c r="J201" i="46"/>
  <c r="K201" i="46"/>
  <c r="W202" i="46"/>
  <c r="V202" i="46"/>
  <c r="W209" i="46"/>
  <c r="W213" i="46"/>
  <c r="V213" i="46"/>
  <c r="W256" i="46"/>
  <c r="V256" i="46"/>
  <c r="K301" i="46"/>
  <c r="J301" i="46"/>
  <c r="W308" i="46"/>
  <c r="V308" i="46"/>
  <c r="K353" i="46"/>
  <c r="J353" i="46"/>
  <c r="Q14" i="46"/>
  <c r="P14" i="46"/>
  <c r="W35" i="46"/>
  <c r="V35" i="46"/>
  <c r="K57" i="46"/>
  <c r="J57" i="46"/>
  <c r="Q78" i="46"/>
  <c r="P78" i="46"/>
  <c r="W99" i="46"/>
  <c r="V99" i="46"/>
  <c r="W118" i="46"/>
  <c r="V118" i="46"/>
  <c r="K121" i="46"/>
  <c r="J121" i="46"/>
  <c r="P134" i="46"/>
  <c r="Q134" i="46"/>
  <c r="J145" i="46"/>
  <c r="K145" i="46"/>
  <c r="V157" i="46"/>
  <c r="W157" i="46"/>
  <c r="P160" i="46"/>
  <c r="Q160" i="46"/>
  <c r="Q165" i="46"/>
  <c r="P165" i="46"/>
  <c r="W176" i="46"/>
  <c r="V176" i="46"/>
  <c r="Q195" i="46"/>
  <c r="P195" i="46"/>
  <c r="K197" i="46"/>
  <c r="J197" i="46"/>
  <c r="Q224" i="46"/>
  <c r="P224" i="46"/>
  <c r="W226" i="46"/>
  <c r="V226" i="46"/>
  <c r="Q236" i="46"/>
  <c r="P236" i="46"/>
  <c r="K267" i="46"/>
  <c r="J267" i="46"/>
  <c r="Q269" i="46"/>
  <c r="P269" i="46"/>
  <c r="K279" i="46"/>
  <c r="J279" i="46"/>
  <c r="K293" i="46"/>
  <c r="J293" i="46"/>
  <c r="K298" i="46"/>
  <c r="J298" i="46"/>
  <c r="W307" i="46"/>
  <c r="V307" i="46"/>
  <c r="K318" i="46"/>
  <c r="J318" i="46"/>
  <c r="Q350" i="46"/>
  <c r="P350" i="46"/>
  <c r="J388" i="46"/>
  <c r="K388" i="46"/>
  <c r="V430" i="46"/>
  <c r="W430" i="46"/>
  <c r="P473" i="46"/>
  <c r="Q473" i="46"/>
  <c r="V639" i="45"/>
  <c r="P642" i="45"/>
  <c r="J645" i="45"/>
  <c r="V647" i="45"/>
  <c r="P650" i="45"/>
  <c r="J653" i="45"/>
  <c r="V655" i="45"/>
  <c r="P658" i="45"/>
  <c r="J661" i="45"/>
  <c r="V663" i="45"/>
  <c r="P666" i="45"/>
  <c r="J669" i="45"/>
  <c r="V671" i="45"/>
  <c r="P674" i="45"/>
  <c r="J677" i="45"/>
  <c r="V679" i="45"/>
  <c r="P682" i="45"/>
  <c r="J685" i="45"/>
  <c r="V687" i="45"/>
  <c r="P690" i="45"/>
  <c r="J693" i="45"/>
  <c r="V695" i="45"/>
  <c r="P698" i="45"/>
  <c r="J701" i="45"/>
  <c r="V703" i="45"/>
  <c r="P706" i="45"/>
  <c r="J709" i="45"/>
  <c r="V711" i="45"/>
  <c r="P714" i="45"/>
  <c r="J717" i="45"/>
  <c r="V719" i="45"/>
  <c r="P722" i="45"/>
  <c r="J725" i="45"/>
  <c r="V727" i="45"/>
  <c r="P730" i="45"/>
  <c r="J733" i="45"/>
  <c r="Q22" i="46"/>
  <c r="P22" i="46"/>
  <c r="W43" i="46"/>
  <c r="V43" i="46"/>
  <c r="K65" i="46"/>
  <c r="J65" i="46"/>
  <c r="Q86" i="46"/>
  <c r="P86" i="46"/>
  <c r="K100" i="46"/>
  <c r="J100" i="46"/>
  <c r="Q102" i="46"/>
  <c r="P102" i="46"/>
  <c r="Q121" i="46"/>
  <c r="P121" i="46"/>
  <c r="W123" i="46"/>
  <c r="V123" i="46"/>
  <c r="W134" i="46"/>
  <c r="V134" i="46"/>
  <c r="Q145" i="46"/>
  <c r="P145" i="46"/>
  <c r="Q156" i="46"/>
  <c r="P156" i="46"/>
  <c r="J177" i="46"/>
  <c r="K177" i="46"/>
  <c r="V179" i="46"/>
  <c r="W179" i="46"/>
  <c r="V195" i="46"/>
  <c r="W195" i="46"/>
  <c r="Q197" i="46"/>
  <c r="P197" i="46"/>
  <c r="Q216" i="46"/>
  <c r="P216" i="46"/>
  <c r="K223" i="46"/>
  <c r="J223" i="46"/>
  <c r="Q261" i="46"/>
  <c r="P261" i="46"/>
  <c r="W265" i="46"/>
  <c r="V265" i="46"/>
  <c r="W291" i="46"/>
  <c r="V291" i="46"/>
  <c r="K313" i="46"/>
  <c r="J313" i="46"/>
  <c r="W328" i="46"/>
  <c r="V328" i="46"/>
  <c r="Q331" i="46"/>
  <c r="P331" i="46"/>
  <c r="K334" i="46"/>
  <c r="J334" i="46"/>
  <c r="W347" i="46"/>
  <c r="V347" i="46"/>
  <c r="V364" i="46"/>
  <c r="W364" i="46"/>
  <c r="J378" i="46"/>
  <c r="K378" i="46"/>
  <c r="P407" i="46"/>
  <c r="Q407" i="46"/>
  <c r="V420" i="46"/>
  <c r="W420" i="46"/>
  <c r="J450" i="46"/>
  <c r="K450" i="46"/>
  <c r="P463" i="46"/>
  <c r="Q463" i="46"/>
  <c r="J582" i="45"/>
  <c r="V584" i="45"/>
  <c r="P587" i="45"/>
  <c r="J590" i="45"/>
  <c r="V592" i="45"/>
  <c r="P595" i="45"/>
  <c r="J598" i="45"/>
  <c r="V600" i="45"/>
  <c r="P603" i="45"/>
  <c r="J606" i="45"/>
  <c r="V608" i="45"/>
  <c r="P611" i="45"/>
  <c r="J614" i="45"/>
  <c r="V616" i="45"/>
  <c r="P619" i="45"/>
  <c r="J622" i="45"/>
  <c r="V624" i="45"/>
  <c r="P627" i="45"/>
  <c r="J630" i="45"/>
  <c r="V632" i="45"/>
  <c r="P635" i="45"/>
  <c r="J638" i="45"/>
  <c r="V640" i="45"/>
  <c r="P643" i="45"/>
  <c r="J646" i="45"/>
  <c r="V648" i="45"/>
  <c r="P651" i="45"/>
  <c r="J654" i="45"/>
  <c r="V656" i="45"/>
  <c r="P659" i="45"/>
  <c r="J662" i="45"/>
  <c r="V664" i="45"/>
  <c r="P667" i="45"/>
  <c r="J670" i="45"/>
  <c r="V672" i="45"/>
  <c r="P675" i="45"/>
  <c r="J678" i="45"/>
  <c r="V680" i="45"/>
  <c r="P683" i="45"/>
  <c r="J686" i="45"/>
  <c r="V688" i="45"/>
  <c r="P691" i="45"/>
  <c r="J694" i="45"/>
  <c r="V696" i="45"/>
  <c r="P699" i="45"/>
  <c r="J702" i="45"/>
  <c r="V704" i="45"/>
  <c r="P707" i="45"/>
  <c r="J710" i="45"/>
  <c r="V712" i="45"/>
  <c r="P715" i="45"/>
  <c r="J718" i="45"/>
  <c r="V720" i="45"/>
  <c r="P723" i="45"/>
  <c r="J726" i="45"/>
  <c r="V728" i="45"/>
  <c r="P731" i="45"/>
  <c r="K748" i="45"/>
  <c r="J748" i="45"/>
  <c r="K9" i="46"/>
  <c r="J9" i="46"/>
  <c r="P13" i="46"/>
  <c r="W14" i="46"/>
  <c r="P20" i="46"/>
  <c r="V24" i="46"/>
  <c r="Q30" i="46"/>
  <c r="P30" i="46"/>
  <c r="V34" i="46"/>
  <c r="K36" i="46"/>
  <c r="V41" i="46"/>
  <c r="J46" i="46"/>
  <c r="W51" i="46"/>
  <c r="V51" i="46"/>
  <c r="J56" i="46"/>
  <c r="Q57" i="46"/>
  <c r="J63" i="46"/>
  <c r="P67" i="46"/>
  <c r="K73" i="46"/>
  <c r="J73" i="46"/>
  <c r="P77" i="46"/>
  <c r="W78" i="46"/>
  <c r="P84" i="46"/>
  <c r="V88" i="46"/>
  <c r="Q94" i="46"/>
  <c r="P94" i="46"/>
  <c r="V98" i="46"/>
  <c r="W102" i="46"/>
  <c r="V102" i="46"/>
  <c r="K105" i="46"/>
  <c r="J105" i="46"/>
  <c r="J119" i="46"/>
  <c r="J120" i="46"/>
  <c r="K124" i="46"/>
  <c r="J124" i="46"/>
  <c r="Q126" i="46"/>
  <c r="P126" i="46"/>
  <c r="K135" i="46"/>
  <c r="J135" i="46"/>
  <c r="W145" i="46"/>
  <c r="V145" i="46"/>
  <c r="Q171" i="46"/>
  <c r="K174" i="46"/>
  <c r="J174" i="46"/>
  <c r="Q178" i="46"/>
  <c r="W183" i="46"/>
  <c r="V183" i="46"/>
  <c r="W201" i="46"/>
  <c r="V201" i="46"/>
  <c r="K206" i="46"/>
  <c r="J206" i="46"/>
  <c r="Q235" i="46"/>
  <c r="P235" i="46"/>
  <c r="K278" i="46"/>
  <c r="J278" i="46"/>
  <c r="V356" i="46"/>
  <c r="W356" i="46"/>
  <c r="Q363" i="46"/>
  <c r="P363" i="46"/>
  <c r="Q737" i="45"/>
  <c r="P737" i="45"/>
  <c r="W742" i="45"/>
  <c r="V742" i="45"/>
  <c r="K17" i="46"/>
  <c r="J17" i="46"/>
  <c r="Q38" i="46"/>
  <c r="P38" i="46"/>
  <c r="W59" i="46"/>
  <c r="V59" i="46"/>
  <c r="K81" i="46"/>
  <c r="J81" i="46"/>
  <c r="Q105" i="46"/>
  <c r="P105" i="46"/>
  <c r="W107" i="46"/>
  <c r="V107" i="46"/>
  <c r="W126" i="46"/>
  <c r="V126" i="46"/>
  <c r="K129" i="46"/>
  <c r="J129" i="46"/>
  <c r="V131" i="46"/>
  <c r="W131" i="46"/>
  <c r="P142" i="46"/>
  <c r="Q142" i="46"/>
  <c r="W153" i="46"/>
  <c r="V153" i="46"/>
  <c r="J155" i="46"/>
  <c r="K155" i="46"/>
  <c r="P174" i="46"/>
  <c r="Q174" i="46"/>
  <c r="K181" i="46"/>
  <c r="J181" i="46"/>
  <c r="K184" i="46"/>
  <c r="J184" i="46"/>
  <c r="P206" i="46"/>
  <c r="Q206" i="46"/>
  <c r="K222" i="46"/>
  <c r="J222" i="46"/>
  <c r="K259" i="46"/>
  <c r="J259" i="46"/>
  <c r="W264" i="46"/>
  <c r="V264" i="46"/>
  <c r="J396" i="46"/>
  <c r="K396" i="46"/>
  <c r="V438" i="46"/>
  <c r="W438" i="46"/>
  <c r="K219" i="46"/>
  <c r="J219" i="46"/>
  <c r="Q221" i="46"/>
  <c r="P221" i="46"/>
  <c r="Q240" i="46"/>
  <c r="P240" i="46"/>
  <c r="W242" i="46"/>
  <c r="V242" i="46"/>
  <c r="W261" i="46"/>
  <c r="V261" i="46"/>
  <c r="K264" i="46"/>
  <c r="J264" i="46"/>
  <c r="K283" i="46"/>
  <c r="J283" i="46"/>
  <c r="Q285" i="46"/>
  <c r="P285" i="46"/>
  <c r="W294" i="46"/>
  <c r="V294" i="46"/>
  <c r="W303" i="46"/>
  <c r="V303" i="46"/>
  <c r="Q313" i="46"/>
  <c r="P313" i="46"/>
  <c r="P335" i="46"/>
  <c r="Q335" i="46"/>
  <c r="K342" i="46"/>
  <c r="J342" i="46"/>
  <c r="P343" i="46"/>
  <c r="Q343" i="46"/>
  <c r="K361" i="46"/>
  <c r="J361" i="46"/>
  <c r="P383" i="46"/>
  <c r="Q383" i="46"/>
  <c r="V404" i="46"/>
  <c r="W404" i="46"/>
  <c r="J426" i="46"/>
  <c r="K426" i="46"/>
  <c r="P447" i="46"/>
  <c r="Q447" i="46"/>
  <c r="V468" i="46"/>
  <c r="W468" i="46"/>
  <c r="J481" i="46"/>
  <c r="K481" i="46"/>
  <c r="K484" i="46"/>
  <c r="J484" i="46"/>
  <c r="Q485" i="46"/>
  <c r="P485" i="46"/>
  <c r="Q508" i="46"/>
  <c r="P508" i="46"/>
  <c r="J517" i="46"/>
  <c r="K517" i="46"/>
  <c r="Q150" i="46"/>
  <c r="Q152" i="46"/>
  <c r="P157" i="46"/>
  <c r="W171" i="46"/>
  <c r="W173" i="46"/>
  <c r="K193" i="46"/>
  <c r="Q200" i="46"/>
  <c r="W205" i="46"/>
  <c r="K209" i="46"/>
  <c r="W221" i="46"/>
  <c r="V221" i="46"/>
  <c r="K224" i="46"/>
  <c r="J224" i="46"/>
  <c r="J239" i="46"/>
  <c r="K243" i="46"/>
  <c r="J243" i="46"/>
  <c r="Q245" i="46"/>
  <c r="P245" i="46"/>
  <c r="P260" i="46"/>
  <c r="Q264" i="46"/>
  <c r="P264" i="46"/>
  <c r="W266" i="46"/>
  <c r="V266" i="46"/>
  <c r="V281" i="46"/>
  <c r="W285" i="46"/>
  <c r="V285" i="46"/>
  <c r="K288" i="46"/>
  <c r="J288" i="46"/>
  <c r="P298" i="46"/>
  <c r="V302" i="46"/>
  <c r="K316" i="46"/>
  <c r="P318" i="46"/>
  <c r="W339" i="46"/>
  <c r="V339" i="46"/>
  <c r="K350" i="46"/>
  <c r="J350" i="46"/>
  <c r="Q351" i="46"/>
  <c r="W352" i="46"/>
  <c r="V352" i="46"/>
  <c r="K354" i="46"/>
  <c r="Q355" i="46"/>
  <c r="P355" i="46"/>
  <c r="K372" i="46"/>
  <c r="V380" i="46"/>
  <c r="W380" i="46"/>
  <c r="Q393" i="46"/>
  <c r="J402" i="46"/>
  <c r="K402" i="46"/>
  <c r="W414" i="46"/>
  <c r="P423" i="46"/>
  <c r="Q423" i="46"/>
  <c r="K436" i="46"/>
  <c r="V444" i="46"/>
  <c r="W444" i="46"/>
  <c r="Q457" i="46"/>
  <c r="J466" i="46"/>
  <c r="K466" i="46"/>
  <c r="V485" i="46"/>
  <c r="W485" i="46"/>
  <c r="K227" i="46"/>
  <c r="J227" i="46"/>
  <c r="Q229" i="46"/>
  <c r="P229" i="46"/>
  <c r="Q248" i="46"/>
  <c r="P248" i="46"/>
  <c r="W250" i="46"/>
  <c r="V250" i="46"/>
  <c r="W269" i="46"/>
  <c r="V269" i="46"/>
  <c r="K272" i="46"/>
  <c r="J272" i="46"/>
  <c r="W293" i="46"/>
  <c r="V293" i="46"/>
  <c r="W301" i="46"/>
  <c r="V301" i="46"/>
  <c r="W331" i="46"/>
  <c r="V331" i="46"/>
  <c r="J356" i="46"/>
  <c r="K356" i="46"/>
  <c r="P375" i="46"/>
  <c r="Q375" i="46"/>
  <c r="V396" i="46"/>
  <c r="W396" i="46"/>
  <c r="J418" i="46"/>
  <c r="K418" i="46"/>
  <c r="P439" i="46"/>
  <c r="Q439" i="46"/>
  <c r="V460" i="46"/>
  <c r="W460" i="46"/>
  <c r="K492" i="46"/>
  <c r="J492" i="46"/>
  <c r="Q493" i="46"/>
  <c r="P493" i="46"/>
  <c r="Q208" i="46"/>
  <c r="P208" i="46"/>
  <c r="W229" i="46"/>
  <c r="V229" i="46"/>
  <c r="K232" i="46"/>
  <c r="J232" i="46"/>
  <c r="K251" i="46"/>
  <c r="J251" i="46"/>
  <c r="Q253" i="46"/>
  <c r="P253" i="46"/>
  <c r="Q272" i="46"/>
  <c r="P272" i="46"/>
  <c r="W274" i="46"/>
  <c r="V274" i="46"/>
  <c r="J294" i="46"/>
  <c r="K294" i="46"/>
  <c r="K302" i="46"/>
  <c r="J302" i="46"/>
  <c r="Q310" i="46"/>
  <c r="P310" i="46"/>
  <c r="Q315" i="46"/>
  <c r="P315" i="46"/>
  <c r="V334" i="46"/>
  <c r="W334" i="46"/>
  <c r="J348" i="46"/>
  <c r="K348" i="46"/>
  <c r="V372" i="46"/>
  <c r="W372" i="46"/>
  <c r="J394" i="46"/>
  <c r="K394" i="46"/>
  <c r="P415" i="46"/>
  <c r="Q415" i="46"/>
  <c r="V436" i="46"/>
  <c r="W436" i="46"/>
  <c r="J458" i="46"/>
  <c r="K458" i="46"/>
  <c r="K483" i="46"/>
  <c r="J483" i="46"/>
  <c r="K495" i="46"/>
  <c r="J495" i="46"/>
  <c r="Q232" i="46"/>
  <c r="P232" i="46"/>
  <c r="W234" i="46"/>
  <c r="V234" i="46"/>
  <c r="W253" i="46"/>
  <c r="V253" i="46"/>
  <c r="K256" i="46"/>
  <c r="J256" i="46"/>
  <c r="K275" i="46"/>
  <c r="J275" i="46"/>
  <c r="Q277" i="46"/>
  <c r="P277" i="46"/>
  <c r="K299" i="46"/>
  <c r="J299" i="46"/>
  <c r="V326" i="46"/>
  <c r="W326" i="46"/>
  <c r="J370" i="46"/>
  <c r="K370" i="46"/>
  <c r="W382" i="46"/>
  <c r="P391" i="46"/>
  <c r="Q391" i="46"/>
  <c r="K404" i="46"/>
  <c r="V412" i="46"/>
  <c r="W412" i="46"/>
  <c r="Q425" i="46"/>
  <c r="J434" i="46"/>
  <c r="K434" i="46"/>
  <c r="W446" i="46"/>
  <c r="P455" i="46"/>
  <c r="Q455" i="46"/>
  <c r="K468" i="46"/>
  <c r="J231" i="46"/>
  <c r="K235" i="46"/>
  <c r="J235" i="46"/>
  <c r="Q237" i="46"/>
  <c r="P237" i="46"/>
  <c r="P252" i="46"/>
  <c r="Q256" i="46"/>
  <c r="P256" i="46"/>
  <c r="W258" i="46"/>
  <c r="V258" i="46"/>
  <c r="V273" i="46"/>
  <c r="W277" i="46"/>
  <c r="V277" i="46"/>
  <c r="K280" i="46"/>
  <c r="J280" i="46"/>
  <c r="W292" i="46"/>
  <c r="V292" i="46"/>
  <c r="Q299" i="46"/>
  <c r="P299" i="46"/>
  <c r="W300" i="46"/>
  <c r="V300" i="46"/>
  <c r="W312" i="46"/>
  <c r="V312" i="46"/>
  <c r="P367" i="46"/>
  <c r="Q367" i="46"/>
  <c r="V388" i="46"/>
  <c r="W388" i="46"/>
  <c r="J410" i="46"/>
  <c r="K410" i="46"/>
  <c r="P431" i="46"/>
  <c r="Q431" i="46"/>
  <c r="V452" i="46"/>
  <c r="W452" i="46"/>
  <c r="J474" i="46"/>
  <c r="K474" i="46"/>
  <c r="J500" i="46"/>
  <c r="K500" i="46"/>
  <c r="Q521" i="46"/>
  <c r="P521" i="46"/>
  <c r="K527" i="46"/>
  <c r="J527" i="46"/>
  <c r="J557" i="46"/>
  <c r="K557" i="46"/>
  <c r="P578" i="46"/>
  <c r="Q578" i="46"/>
  <c r="W296" i="46"/>
  <c r="V296" i="46"/>
  <c r="W320" i="46"/>
  <c r="V320" i="46"/>
  <c r="W336" i="46"/>
  <c r="V336" i="46"/>
  <c r="K358" i="46"/>
  <c r="J358" i="46"/>
  <c r="K480" i="46"/>
  <c r="J480" i="46"/>
  <c r="Q499" i="46"/>
  <c r="P499" i="46"/>
  <c r="K520" i="46"/>
  <c r="J520" i="46"/>
  <c r="W546" i="46"/>
  <c r="V546" i="46"/>
  <c r="K548" i="46"/>
  <c r="J548" i="46"/>
  <c r="Q569" i="46"/>
  <c r="P569" i="46"/>
  <c r="J591" i="46"/>
  <c r="K591" i="46"/>
  <c r="P597" i="46"/>
  <c r="Q597" i="46"/>
  <c r="P612" i="46"/>
  <c r="Q612" i="46"/>
  <c r="V726" i="46"/>
  <c r="W726" i="46"/>
  <c r="Q760" i="46"/>
  <c r="P760" i="46"/>
  <c r="W854" i="46"/>
  <c r="V854" i="46"/>
  <c r="J861" i="46"/>
  <c r="K861" i="46"/>
  <c r="P871" i="46"/>
  <c r="Q871" i="46"/>
  <c r="V295" i="46"/>
  <c r="K310" i="46"/>
  <c r="J310" i="46"/>
  <c r="J315" i="46"/>
  <c r="Q329" i="46"/>
  <c r="P334" i="46"/>
  <c r="K338" i="46"/>
  <c r="Q339" i="46"/>
  <c r="P339" i="46"/>
  <c r="W350" i="46"/>
  <c r="V355" i="46"/>
  <c r="Q359" i="46"/>
  <c r="W360" i="46"/>
  <c r="V360" i="46"/>
  <c r="W482" i="46"/>
  <c r="V482" i="46"/>
  <c r="K510" i="46"/>
  <c r="W511" i="46"/>
  <c r="V511" i="46"/>
  <c r="W514" i="46"/>
  <c r="V514" i="46"/>
  <c r="V535" i="46"/>
  <c r="W535" i="46"/>
  <c r="Q548" i="46"/>
  <c r="P548" i="46"/>
  <c r="W569" i="46"/>
  <c r="V569" i="46"/>
  <c r="J588" i="46"/>
  <c r="K588" i="46"/>
  <c r="K609" i="46"/>
  <c r="J609" i="46"/>
  <c r="W649" i="46"/>
  <c r="V649" i="46"/>
  <c r="V664" i="46"/>
  <c r="W664" i="46"/>
  <c r="J724" i="46"/>
  <c r="K724" i="46"/>
  <c r="Q323" i="46"/>
  <c r="P323" i="46"/>
  <c r="W344" i="46"/>
  <c r="V344" i="46"/>
  <c r="K366" i="46"/>
  <c r="J366" i="46"/>
  <c r="W368" i="46"/>
  <c r="V368" i="46"/>
  <c r="Q371" i="46"/>
  <c r="P371" i="46"/>
  <c r="K374" i="46"/>
  <c r="J374" i="46"/>
  <c r="W376" i="46"/>
  <c r="V376" i="46"/>
  <c r="Q379" i="46"/>
  <c r="P379" i="46"/>
  <c r="K382" i="46"/>
  <c r="J382" i="46"/>
  <c r="W384" i="46"/>
  <c r="V384" i="46"/>
  <c r="Q387" i="46"/>
  <c r="P387" i="46"/>
  <c r="K390" i="46"/>
  <c r="J390" i="46"/>
  <c r="W392" i="46"/>
  <c r="V392" i="46"/>
  <c r="Q395" i="46"/>
  <c r="P395" i="46"/>
  <c r="K398" i="46"/>
  <c r="J398" i="46"/>
  <c r="W400" i="46"/>
  <c r="V400" i="46"/>
  <c r="Q403" i="46"/>
  <c r="P403" i="46"/>
  <c r="K406" i="46"/>
  <c r="J406" i="46"/>
  <c r="W408" i="46"/>
  <c r="V408" i="46"/>
  <c r="Q411" i="46"/>
  <c r="P411" i="46"/>
  <c r="K414" i="46"/>
  <c r="J414" i="46"/>
  <c r="W416" i="46"/>
  <c r="V416" i="46"/>
  <c r="Q419" i="46"/>
  <c r="P419" i="46"/>
  <c r="K422" i="46"/>
  <c r="J422" i="46"/>
  <c r="W424" i="46"/>
  <c r="V424" i="46"/>
  <c r="Q427" i="46"/>
  <c r="P427" i="46"/>
  <c r="K430" i="46"/>
  <c r="J430" i="46"/>
  <c r="W432" i="46"/>
  <c r="V432" i="46"/>
  <c r="Q435" i="46"/>
  <c r="P435" i="46"/>
  <c r="K438" i="46"/>
  <c r="J438" i="46"/>
  <c r="W440" i="46"/>
  <c r="V440" i="46"/>
  <c r="Q443" i="46"/>
  <c r="P443" i="46"/>
  <c r="K446" i="46"/>
  <c r="J446" i="46"/>
  <c r="W448" i="46"/>
  <c r="V448" i="46"/>
  <c r="Q451" i="46"/>
  <c r="P451" i="46"/>
  <c r="K454" i="46"/>
  <c r="J454" i="46"/>
  <c r="W456" i="46"/>
  <c r="V456" i="46"/>
  <c r="Q459" i="46"/>
  <c r="P459" i="46"/>
  <c r="K462" i="46"/>
  <c r="J462" i="46"/>
  <c r="W464" i="46"/>
  <c r="V464" i="46"/>
  <c r="Q467" i="46"/>
  <c r="P467" i="46"/>
  <c r="K470" i="46"/>
  <c r="J470" i="46"/>
  <c r="W472" i="46"/>
  <c r="V472" i="46"/>
  <c r="Q475" i="46"/>
  <c r="P475" i="46"/>
  <c r="P486" i="46"/>
  <c r="Q486" i="46"/>
  <c r="W510" i="46"/>
  <c r="V510" i="46"/>
  <c r="W513" i="46"/>
  <c r="V513" i="46"/>
  <c r="W530" i="46"/>
  <c r="V530" i="46"/>
  <c r="K532" i="46"/>
  <c r="J532" i="46"/>
  <c r="K564" i="46"/>
  <c r="J564" i="46"/>
  <c r="V588" i="46"/>
  <c r="W588" i="46"/>
  <c r="K593" i="46"/>
  <c r="J593" i="46"/>
  <c r="V704" i="46"/>
  <c r="W704" i="46"/>
  <c r="Q307" i="46"/>
  <c r="P307" i="46"/>
  <c r="K326" i="46"/>
  <c r="J326" i="46"/>
  <c r="Q347" i="46"/>
  <c r="P347" i="46"/>
  <c r="Q491" i="46"/>
  <c r="Q494" i="46"/>
  <c r="P494" i="46"/>
  <c r="W495" i="46"/>
  <c r="W498" i="46"/>
  <c r="V498" i="46"/>
  <c r="Q509" i="46"/>
  <c r="P509" i="46"/>
  <c r="W520" i="46"/>
  <c r="V520" i="46"/>
  <c r="J525" i="46"/>
  <c r="K525" i="46"/>
  <c r="W537" i="46"/>
  <c r="V537" i="46"/>
  <c r="Q564" i="46"/>
  <c r="P564" i="46"/>
  <c r="Q582" i="46"/>
  <c r="P582" i="46"/>
  <c r="V601" i="46"/>
  <c r="W601" i="46"/>
  <c r="J608" i="46"/>
  <c r="K608" i="46"/>
  <c r="W627" i="46"/>
  <c r="V627" i="46"/>
  <c r="V483" i="46"/>
  <c r="W483" i="46"/>
  <c r="W486" i="46"/>
  <c r="Q490" i="46"/>
  <c r="Q525" i="46"/>
  <c r="P525" i="46"/>
  <c r="W526" i="46"/>
  <c r="V526" i="46"/>
  <c r="W553" i="46"/>
  <c r="V553" i="46"/>
  <c r="K575" i="46"/>
  <c r="J575" i="46"/>
  <c r="Q598" i="46"/>
  <c r="P598" i="46"/>
  <c r="Q629" i="46"/>
  <c r="P629" i="46"/>
  <c r="K512" i="46"/>
  <c r="J512" i="46"/>
  <c r="W538" i="46"/>
  <c r="V538" i="46"/>
  <c r="Q541" i="46"/>
  <c r="P541" i="46"/>
  <c r="K544" i="46"/>
  <c r="J544" i="46"/>
  <c r="Q556" i="46"/>
  <c r="P556" i="46"/>
  <c r="W577" i="46"/>
  <c r="V577" i="46"/>
  <c r="W587" i="46"/>
  <c r="V587" i="46"/>
  <c r="V646" i="46"/>
  <c r="W646" i="46"/>
  <c r="K666" i="46"/>
  <c r="J666" i="46"/>
  <c r="P850" i="46"/>
  <c r="Q850" i="46"/>
  <c r="V860" i="46"/>
  <c r="W860" i="46"/>
  <c r="K868" i="46"/>
  <c r="J868" i="46"/>
  <c r="W506" i="46"/>
  <c r="V506" i="46"/>
  <c r="W522" i="46"/>
  <c r="V522" i="46"/>
  <c r="K551" i="46"/>
  <c r="J551" i="46"/>
  <c r="Q572" i="46"/>
  <c r="P572" i="46"/>
  <c r="V598" i="46"/>
  <c r="W598" i="46"/>
  <c r="P609" i="46"/>
  <c r="Q609" i="46"/>
  <c r="K636" i="46"/>
  <c r="J636" i="46"/>
  <c r="P707" i="46"/>
  <c r="Q707" i="46"/>
  <c r="J756" i="46"/>
  <c r="K756" i="46"/>
  <c r="W760" i="46"/>
  <c r="V760" i="46"/>
  <c r="W774" i="46"/>
  <c r="V774" i="46"/>
  <c r="J789" i="46"/>
  <c r="K789" i="46"/>
  <c r="W491" i="46"/>
  <c r="V491" i="46"/>
  <c r="Q501" i="46"/>
  <c r="P501" i="46"/>
  <c r="K528" i="46"/>
  <c r="J528" i="46"/>
  <c r="K567" i="46"/>
  <c r="J567" i="46"/>
  <c r="V582" i="46"/>
  <c r="W582" i="46"/>
  <c r="K620" i="46"/>
  <c r="J620" i="46"/>
  <c r="J672" i="46"/>
  <c r="K672" i="46"/>
  <c r="P673" i="46"/>
  <c r="Q673" i="46"/>
  <c r="P677" i="46"/>
  <c r="Q677" i="46"/>
  <c r="V678" i="46"/>
  <c r="W678" i="46"/>
  <c r="Q715" i="46"/>
  <c r="P715" i="46"/>
  <c r="W720" i="46"/>
  <c r="V720" i="46"/>
  <c r="W725" i="46"/>
  <c r="V725" i="46"/>
  <c r="K734" i="46"/>
  <c r="J734" i="46"/>
  <c r="J740" i="46"/>
  <c r="K740" i="46"/>
  <c r="Q744" i="46"/>
  <c r="P744" i="46"/>
  <c r="J752" i="46"/>
  <c r="K752" i="46"/>
  <c r="V762" i="46"/>
  <c r="W762" i="46"/>
  <c r="K771" i="46"/>
  <c r="J771" i="46"/>
  <c r="Q599" i="46"/>
  <c r="W603" i="46"/>
  <c r="V603" i="46"/>
  <c r="K610" i="46"/>
  <c r="Q614" i="46"/>
  <c r="P614" i="46"/>
  <c r="W618" i="46"/>
  <c r="K667" i="46"/>
  <c r="J667" i="46"/>
  <c r="Q672" i="46"/>
  <c r="P672" i="46"/>
  <c r="K683" i="46"/>
  <c r="J683" i="46"/>
  <c r="J688" i="46"/>
  <c r="K688" i="46"/>
  <c r="K496" i="46"/>
  <c r="J496" i="46"/>
  <c r="Q517" i="46"/>
  <c r="P517" i="46"/>
  <c r="Q533" i="46"/>
  <c r="P533" i="46"/>
  <c r="W561" i="46"/>
  <c r="V561" i="46"/>
  <c r="P593" i="46"/>
  <c r="Q593" i="46"/>
  <c r="Q596" i="46"/>
  <c r="J604" i="46"/>
  <c r="K604" i="46"/>
  <c r="K607" i="46"/>
  <c r="V614" i="46"/>
  <c r="W614" i="46"/>
  <c r="V650" i="46"/>
  <c r="W650" i="46"/>
  <c r="K489" i="46"/>
  <c r="J489" i="46"/>
  <c r="K504" i="46"/>
  <c r="J504" i="46"/>
  <c r="P516" i="46"/>
  <c r="V529" i="46"/>
  <c r="V534" i="46"/>
  <c r="K536" i="46"/>
  <c r="J536" i="46"/>
  <c r="Q538" i="46"/>
  <c r="K541" i="46"/>
  <c r="W543" i="46"/>
  <c r="K549" i="46"/>
  <c r="J556" i="46"/>
  <c r="K559" i="46"/>
  <c r="J559" i="46"/>
  <c r="Q570" i="46"/>
  <c r="P577" i="46"/>
  <c r="Q583" i="46"/>
  <c r="W617" i="46"/>
  <c r="Q631" i="46"/>
  <c r="K651" i="46"/>
  <c r="J651" i="46"/>
  <c r="K655" i="46"/>
  <c r="J655" i="46"/>
  <c r="Q660" i="46"/>
  <c r="P660" i="46"/>
  <c r="K671" i="46"/>
  <c r="J671" i="46"/>
  <c r="K628" i="46"/>
  <c r="J628" i="46"/>
  <c r="W638" i="46"/>
  <c r="V638" i="46"/>
  <c r="Q655" i="46"/>
  <c r="P655" i="46"/>
  <c r="W660" i="46"/>
  <c r="V660" i="46"/>
  <c r="W665" i="46"/>
  <c r="V665" i="46"/>
  <c r="W677" i="46"/>
  <c r="V677" i="46"/>
  <c r="V682" i="46"/>
  <c r="W682" i="46"/>
  <c r="J684" i="46"/>
  <c r="K684" i="46"/>
  <c r="Q720" i="46"/>
  <c r="P720" i="46"/>
  <c r="Q756" i="46"/>
  <c r="P756" i="46"/>
  <c r="P759" i="46"/>
  <c r="Q759" i="46"/>
  <c r="P842" i="46"/>
  <c r="Q842" i="46"/>
  <c r="W630" i="46"/>
  <c r="V630" i="46"/>
  <c r="Q641" i="46"/>
  <c r="P641" i="46"/>
  <c r="K650" i="46"/>
  <c r="J650" i="46"/>
  <c r="Q671" i="46"/>
  <c r="P671" i="46"/>
  <c r="Q676" i="46"/>
  <c r="P676" i="46"/>
  <c r="Q688" i="46"/>
  <c r="P688" i="46"/>
  <c r="K696" i="46"/>
  <c r="J696" i="46"/>
  <c r="K755" i="46"/>
  <c r="J755" i="46"/>
  <c r="P549" i="46"/>
  <c r="J552" i="46"/>
  <c r="V554" i="46"/>
  <c r="P557" i="46"/>
  <c r="J560" i="46"/>
  <c r="V562" i="46"/>
  <c r="P565" i="46"/>
  <c r="J568" i="46"/>
  <c r="V570" i="46"/>
  <c r="P573" i="46"/>
  <c r="J576" i="46"/>
  <c r="V578" i="46"/>
  <c r="W580" i="46"/>
  <c r="K586" i="46"/>
  <c r="Q591" i="46"/>
  <c r="W596" i="46"/>
  <c r="K602" i="46"/>
  <c r="Q607" i="46"/>
  <c r="W612" i="46"/>
  <c r="K618" i="46"/>
  <c r="P620" i="46"/>
  <c r="P621" i="46"/>
  <c r="P622" i="46"/>
  <c r="K626" i="46"/>
  <c r="J633" i="46"/>
  <c r="W636" i="46"/>
  <c r="V643" i="46"/>
  <c r="W648" i="46"/>
  <c r="P657" i="46"/>
  <c r="Q657" i="46"/>
  <c r="K670" i="46"/>
  <c r="W676" i="46"/>
  <c r="V676" i="46"/>
  <c r="W681" i="46"/>
  <c r="V681" i="46"/>
  <c r="Q696" i="46"/>
  <c r="P696" i="46"/>
  <c r="K699" i="46"/>
  <c r="J699" i="46"/>
  <c r="K708" i="46"/>
  <c r="V750" i="46"/>
  <c r="W750" i="46"/>
  <c r="K805" i="46"/>
  <c r="V831" i="46"/>
  <c r="W831" i="46"/>
  <c r="J497" i="46"/>
  <c r="V499" i="46"/>
  <c r="P502" i="46"/>
  <c r="J505" i="46"/>
  <c r="V507" i="46"/>
  <c r="P510" i="46"/>
  <c r="J513" i="46"/>
  <c r="V515" i="46"/>
  <c r="P518" i="46"/>
  <c r="J521" i="46"/>
  <c r="V523" i="46"/>
  <c r="P526" i="46"/>
  <c r="J529" i="46"/>
  <c r="V531" i="46"/>
  <c r="P534" i="46"/>
  <c r="J537" i="46"/>
  <c r="V539" i="46"/>
  <c r="P542" i="46"/>
  <c r="J545" i="46"/>
  <c r="V547" i="46"/>
  <c r="P550" i="46"/>
  <c r="J553" i="46"/>
  <c r="V555" i="46"/>
  <c r="P558" i="46"/>
  <c r="J561" i="46"/>
  <c r="V563" i="46"/>
  <c r="P566" i="46"/>
  <c r="J569" i="46"/>
  <c r="V571" i="46"/>
  <c r="P574" i="46"/>
  <c r="J577" i="46"/>
  <c r="V579" i="46"/>
  <c r="J583" i="46"/>
  <c r="J584" i="46"/>
  <c r="J585" i="46"/>
  <c r="P588" i="46"/>
  <c r="P589" i="46"/>
  <c r="P590" i="46"/>
  <c r="V593" i="46"/>
  <c r="V594" i="46"/>
  <c r="V595" i="46"/>
  <c r="J599" i="46"/>
  <c r="J600" i="46"/>
  <c r="J601" i="46"/>
  <c r="P604" i="46"/>
  <c r="P605" i="46"/>
  <c r="P606" i="46"/>
  <c r="V609" i="46"/>
  <c r="V610" i="46"/>
  <c r="V611" i="46"/>
  <c r="J615" i="46"/>
  <c r="J616" i="46"/>
  <c r="W622" i="46"/>
  <c r="V622" i="46"/>
  <c r="J632" i="46"/>
  <c r="Q633" i="46"/>
  <c r="P633" i="46"/>
  <c r="K644" i="46"/>
  <c r="J644" i="46"/>
  <c r="J656" i="46"/>
  <c r="K656" i="46"/>
  <c r="P661" i="46"/>
  <c r="Q661" i="46"/>
  <c r="V662" i="46"/>
  <c r="W662" i="46"/>
  <c r="Q675" i="46"/>
  <c r="K682" i="46"/>
  <c r="J682" i="46"/>
  <c r="K687" i="46"/>
  <c r="J687" i="46"/>
  <c r="V696" i="46"/>
  <c r="W696" i="46"/>
  <c r="W706" i="46"/>
  <c r="V706" i="46"/>
  <c r="V799" i="46"/>
  <c r="W799" i="46"/>
  <c r="J625" i="46"/>
  <c r="W628" i="46"/>
  <c r="V635" i="46"/>
  <c r="Q639" i="46"/>
  <c r="J652" i="46"/>
  <c r="K652" i="46"/>
  <c r="Q656" i="46"/>
  <c r="P656" i="46"/>
  <c r="W661" i="46"/>
  <c r="V661" i="46"/>
  <c r="V666" i="46"/>
  <c r="W666" i="46"/>
  <c r="J668" i="46"/>
  <c r="K668" i="46"/>
  <c r="W680" i="46"/>
  <c r="Q687" i="46"/>
  <c r="P687" i="46"/>
  <c r="J694" i="46"/>
  <c r="K694" i="46"/>
  <c r="K707" i="46"/>
  <c r="J707" i="46"/>
  <c r="W709" i="46"/>
  <c r="V709" i="46"/>
  <c r="J732" i="46"/>
  <c r="K732" i="46"/>
  <c r="W698" i="46"/>
  <c r="V698" i="46"/>
  <c r="Q709" i="46"/>
  <c r="P709" i="46"/>
  <c r="K718" i="46"/>
  <c r="J718" i="46"/>
  <c r="J736" i="46"/>
  <c r="K736" i="46"/>
  <c r="Q740" i="46"/>
  <c r="P740" i="46"/>
  <c r="W744" i="46"/>
  <c r="V744" i="46"/>
  <c r="W766" i="46"/>
  <c r="V766" i="46"/>
  <c r="K772" i="46"/>
  <c r="J772" i="46"/>
  <c r="W773" i="46"/>
  <c r="V773" i="46"/>
  <c r="W690" i="46"/>
  <c r="V690" i="46"/>
  <c r="Q701" i="46"/>
  <c r="P701" i="46"/>
  <c r="K712" i="46"/>
  <c r="J712" i="46"/>
  <c r="Q723" i="46"/>
  <c r="P723" i="46"/>
  <c r="V734" i="46"/>
  <c r="W734" i="46"/>
  <c r="K739" i="46"/>
  <c r="J739" i="46"/>
  <c r="V746" i="46"/>
  <c r="W746" i="46"/>
  <c r="K751" i="46"/>
  <c r="J751" i="46"/>
  <c r="Q755" i="46"/>
  <c r="P755" i="46"/>
  <c r="K692" i="46"/>
  <c r="W702" i="46"/>
  <c r="Q713" i="46"/>
  <c r="K726" i="46"/>
  <c r="J726" i="46"/>
  <c r="P728" i="46"/>
  <c r="K735" i="46"/>
  <c r="J735" i="46"/>
  <c r="Q739" i="46"/>
  <c r="P739" i="46"/>
  <c r="K754" i="46"/>
  <c r="P761" i="46"/>
  <c r="Q761" i="46"/>
  <c r="W765" i="46"/>
  <c r="V765" i="46"/>
  <c r="W783" i="46"/>
  <c r="Q826" i="46"/>
  <c r="J647" i="46"/>
  <c r="K648" i="46"/>
  <c r="P652" i="46"/>
  <c r="Q653" i="46"/>
  <c r="Q693" i="46"/>
  <c r="P693" i="46"/>
  <c r="K704" i="46"/>
  <c r="J704" i="46"/>
  <c r="W728" i="46"/>
  <c r="V728" i="46"/>
  <c r="J731" i="46"/>
  <c r="K738" i="46"/>
  <c r="P745" i="46"/>
  <c r="Q745" i="46"/>
  <c r="W749" i="46"/>
  <c r="V749" i="46"/>
  <c r="P757" i="46"/>
  <c r="Q757" i="46"/>
  <c r="W761" i="46"/>
  <c r="V761" i="46"/>
  <c r="K766" i="46"/>
  <c r="J766" i="46"/>
  <c r="Q778" i="46"/>
  <c r="K821" i="46"/>
  <c r="W694" i="46"/>
  <c r="Q705" i="46"/>
  <c r="W718" i="46"/>
  <c r="Q731" i="46"/>
  <c r="P731" i="46"/>
  <c r="P741" i="46"/>
  <c r="Q741" i="46"/>
  <c r="W745" i="46"/>
  <c r="V745" i="46"/>
  <c r="K750" i="46"/>
  <c r="J750" i="46"/>
  <c r="Q769" i="46"/>
  <c r="P769" i="46"/>
  <c r="K855" i="46"/>
  <c r="J855" i="46"/>
  <c r="Q865" i="46"/>
  <c r="P865" i="46"/>
  <c r="V871" i="46"/>
  <c r="W871" i="46"/>
  <c r="Q777" i="46"/>
  <c r="P777" i="46"/>
  <c r="K780" i="46"/>
  <c r="J780" i="46"/>
  <c r="Q785" i="46"/>
  <c r="P785" i="46"/>
  <c r="W790" i="46"/>
  <c r="V790" i="46"/>
  <c r="K796" i="46"/>
  <c r="J796" i="46"/>
  <c r="Q852" i="46"/>
  <c r="P852" i="46"/>
  <c r="V858" i="46"/>
  <c r="W858" i="46"/>
  <c r="J869" i="46"/>
  <c r="K869" i="46"/>
  <c r="W782" i="46"/>
  <c r="V782" i="46"/>
  <c r="K788" i="46"/>
  <c r="J788" i="46"/>
  <c r="Q793" i="46"/>
  <c r="P793" i="46"/>
  <c r="W798" i="46"/>
  <c r="V798" i="46"/>
  <c r="K804" i="46"/>
  <c r="J804" i="46"/>
  <c r="Q809" i="46"/>
  <c r="P809" i="46"/>
  <c r="W814" i="46"/>
  <c r="V814" i="46"/>
  <c r="K820" i="46"/>
  <c r="J820" i="46"/>
  <c r="Q825" i="46"/>
  <c r="P825" i="46"/>
  <c r="W830" i="46"/>
  <c r="V830" i="46"/>
  <c r="K836" i="46"/>
  <c r="J836" i="46"/>
  <c r="Q841" i="46"/>
  <c r="P841" i="46"/>
  <c r="W846" i="46"/>
  <c r="V846" i="46"/>
  <c r="V852" i="46"/>
  <c r="W852" i="46"/>
  <c r="K863" i="46"/>
  <c r="J863" i="46"/>
  <c r="P869" i="46"/>
  <c r="Q869" i="46"/>
  <c r="V714" i="46"/>
  <c r="P717" i="46"/>
  <c r="J720" i="46"/>
  <c r="V722" i="46"/>
  <c r="P725" i="46"/>
  <c r="J728" i="46"/>
  <c r="V730" i="46"/>
  <c r="P733" i="46"/>
  <c r="P735" i="46"/>
  <c r="P736" i="46"/>
  <c r="Q737" i="46"/>
  <c r="V740" i="46"/>
  <c r="V741" i="46"/>
  <c r="W742" i="46"/>
  <c r="J746" i="46"/>
  <c r="J747" i="46"/>
  <c r="K748" i="46"/>
  <c r="P751" i="46"/>
  <c r="P752" i="46"/>
  <c r="Q753" i="46"/>
  <c r="V756" i="46"/>
  <c r="V757" i="46"/>
  <c r="W758" i="46"/>
  <c r="J762" i="46"/>
  <c r="J763" i="46"/>
  <c r="K764" i="46"/>
  <c r="K770" i="46"/>
  <c r="W772" i="46"/>
  <c r="V772" i="46"/>
  <c r="V777" i="46"/>
  <c r="V781" i="46"/>
  <c r="K783" i="46"/>
  <c r="J783" i="46"/>
  <c r="J787" i="46"/>
  <c r="Q788" i="46"/>
  <c r="P788" i="46"/>
  <c r="P792" i="46"/>
  <c r="W793" i="46"/>
  <c r="V793" i="46"/>
  <c r="V797" i="46"/>
  <c r="K799" i="46"/>
  <c r="J799" i="46"/>
  <c r="J803" i="46"/>
  <c r="Q804" i="46"/>
  <c r="P804" i="46"/>
  <c r="P808" i="46"/>
  <c r="W809" i="46"/>
  <c r="V809" i="46"/>
  <c r="V813" i="46"/>
  <c r="K815" i="46"/>
  <c r="J815" i="46"/>
  <c r="J819" i="46"/>
  <c r="Q820" i="46"/>
  <c r="P820" i="46"/>
  <c r="P824" i="46"/>
  <c r="W825" i="46"/>
  <c r="V825" i="46"/>
  <c r="V829" i="46"/>
  <c r="K831" i="46"/>
  <c r="J831" i="46"/>
  <c r="J835" i="46"/>
  <c r="Q836" i="46"/>
  <c r="P836" i="46"/>
  <c r="P840" i="46"/>
  <c r="W841" i="46"/>
  <c r="V841" i="46"/>
  <c r="V845" i="46"/>
  <c r="K847" i="46"/>
  <c r="J847" i="46"/>
  <c r="J856" i="46"/>
  <c r="K856" i="46"/>
  <c r="P863" i="46"/>
  <c r="Q863" i="46"/>
  <c r="W873" i="46"/>
  <c r="V873" i="46"/>
  <c r="K778" i="46"/>
  <c r="J778" i="46"/>
  <c r="Q783" i="46"/>
  <c r="P783" i="46"/>
  <c r="W788" i="46"/>
  <c r="V788" i="46"/>
  <c r="K794" i="46"/>
  <c r="J794" i="46"/>
  <c r="J850" i="46"/>
  <c r="K850" i="46"/>
  <c r="Q857" i="46"/>
  <c r="P857" i="46"/>
  <c r="V866" i="46"/>
  <c r="W866" i="46"/>
  <c r="J874" i="46"/>
  <c r="K874" i="46"/>
  <c r="P799" i="46"/>
  <c r="P801" i="46"/>
  <c r="V804" i="46"/>
  <c r="V806" i="46"/>
  <c r="J810" i="46"/>
  <c r="J812" i="46"/>
  <c r="P815" i="46"/>
  <c r="P817" i="46"/>
  <c r="V820" i="46"/>
  <c r="V822" i="46"/>
  <c r="J826" i="46"/>
  <c r="J828" i="46"/>
  <c r="P831" i="46"/>
  <c r="P833" i="46"/>
  <c r="V836" i="46"/>
  <c r="V838" i="46"/>
  <c r="J842" i="46"/>
  <c r="J844" i="46"/>
  <c r="P847" i="46"/>
  <c r="P849" i="46"/>
  <c r="W850" i="46"/>
  <c r="K853" i="46"/>
  <c r="Q855" i="46"/>
  <c r="V857" i="46"/>
  <c r="J860" i="46"/>
  <c r="Q861" i="46"/>
  <c r="W863" i="46"/>
  <c r="K866" i="46"/>
  <c r="P868" i="46"/>
  <c r="V870" i="46"/>
  <c r="K872" i="46"/>
  <c r="Q874" i="46"/>
  <c r="W876" i="46"/>
  <c r="J877" i="46"/>
  <c r="K877" i="46"/>
  <c r="J878" i="46"/>
  <c r="P878" i="46"/>
  <c r="V878" i="46"/>
  <c r="F125" i="13" l="1"/>
  <c r="L83" i="31"/>
  <c r="AA165" i="12"/>
  <c r="M83" i="31" s="1"/>
  <c r="L84" i="34"/>
  <c r="AA168" i="12"/>
  <c r="M84" i="34" s="1"/>
  <c r="F73" i="31"/>
  <c r="M75" i="12"/>
  <c r="G73" i="31" s="1"/>
  <c r="L94" i="38"/>
  <c r="AA259" i="11"/>
  <c r="M94" i="38" s="1"/>
  <c r="F70" i="31"/>
  <c r="M48" i="12"/>
  <c r="G70" i="31" s="1"/>
  <c r="I76" i="31"/>
  <c r="T102" i="12"/>
  <c r="J76" i="31" s="1"/>
  <c r="F95" i="24"/>
  <c r="M271" i="11"/>
  <c r="G95" i="24" s="1"/>
  <c r="I79" i="38"/>
  <c r="T124" i="11"/>
  <c r="J79" i="38" s="1"/>
  <c r="L28" i="44"/>
  <c r="AA211" i="11"/>
  <c r="M28" i="44" s="1"/>
  <c r="E150" i="13"/>
  <c r="F150" i="13" s="1"/>
  <c r="I93" i="38"/>
  <c r="T250" i="11"/>
  <c r="J93" i="38" s="1"/>
  <c r="F64" i="31"/>
  <c r="M264" i="10"/>
  <c r="G64" i="31" s="1"/>
  <c r="I55" i="21"/>
  <c r="T178" i="10"/>
  <c r="J55" i="21" s="1"/>
  <c r="I36" i="37"/>
  <c r="T248" i="9"/>
  <c r="J36" i="37" s="1"/>
  <c r="I37" i="42"/>
  <c r="T68" i="11"/>
  <c r="J37" i="42" s="1"/>
  <c r="F65" i="31"/>
  <c r="M273" i="10"/>
  <c r="G65" i="31" s="1"/>
  <c r="L26" i="42"/>
  <c r="AA95" i="9"/>
  <c r="M26" i="42" s="1"/>
  <c r="I29" i="42"/>
  <c r="T176" i="9"/>
  <c r="J29" i="42" s="1"/>
  <c r="L28" i="41"/>
  <c r="AA167" i="10"/>
  <c r="M28" i="41" s="1"/>
  <c r="E164" i="13"/>
  <c r="F164" i="13" s="1"/>
  <c r="I39" i="42"/>
  <c r="T86" i="11"/>
  <c r="J39" i="42" s="1"/>
  <c r="I77" i="27"/>
  <c r="T110" i="11"/>
  <c r="J77" i="27" s="1"/>
  <c r="L21" i="44"/>
  <c r="AA13" i="11"/>
  <c r="M21" i="44" s="1"/>
  <c r="I31" i="23"/>
  <c r="T274" i="10"/>
  <c r="J31" i="23" s="1"/>
  <c r="L64" i="33"/>
  <c r="AA260" i="10"/>
  <c r="M64" i="33" s="1"/>
  <c r="F59" i="40"/>
  <c r="M218" i="10"/>
  <c r="G59" i="40" s="1"/>
  <c r="I25" i="23"/>
  <c r="T175" i="10"/>
  <c r="J25" i="23" s="1"/>
  <c r="K53" i="34"/>
  <c r="E112" i="13"/>
  <c r="F112" i="13" s="1"/>
  <c r="F24" i="22"/>
  <c r="M41" i="10"/>
  <c r="G24" i="22" s="1"/>
  <c r="F27" i="28"/>
  <c r="M247" i="9"/>
  <c r="G27" i="28" s="1"/>
  <c r="L20" i="44"/>
  <c r="AA193" i="9"/>
  <c r="M20" i="44" s="1"/>
  <c r="F28" i="42"/>
  <c r="M167" i="9"/>
  <c r="G28" i="42" s="1"/>
  <c r="I49" i="38"/>
  <c r="T124" i="9"/>
  <c r="J49" i="38" s="1"/>
  <c r="L26" i="37"/>
  <c r="AA113" i="9"/>
  <c r="M26" i="37" s="1"/>
  <c r="E102" i="13"/>
  <c r="F102" i="13" s="1"/>
  <c r="F95" i="13"/>
  <c r="F53" i="24"/>
  <c r="M163" i="9"/>
  <c r="G53" i="24" s="1"/>
  <c r="I48" i="43"/>
  <c r="T120" i="9"/>
  <c r="J48" i="43" s="1"/>
  <c r="E43" i="20"/>
  <c r="C6" i="19"/>
  <c r="F35" i="13"/>
  <c r="L56" i="29"/>
  <c r="AA189" i="9"/>
  <c r="M56" i="29" s="1"/>
  <c r="F51" i="29"/>
  <c r="M144" i="9"/>
  <c r="G51" i="29" s="1"/>
  <c r="I46" i="27"/>
  <c r="T101" i="9"/>
  <c r="J46" i="27" s="1"/>
  <c r="I50" i="24"/>
  <c r="T136" i="9"/>
  <c r="J50" i="24" s="1"/>
  <c r="I59" i="29"/>
  <c r="T216" i="9"/>
  <c r="J59" i="29" s="1"/>
  <c r="F92" i="25"/>
  <c r="M243" i="12"/>
  <c r="G92" i="25" s="1"/>
  <c r="I86" i="31"/>
  <c r="T192" i="12"/>
  <c r="J86" i="31" s="1"/>
  <c r="F81" i="21"/>
  <c r="M142" i="12"/>
  <c r="G81" i="21" s="1"/>
  <c r="I85" i="27"/>
  <c r="T182" i="11"/>
  <c r="J85" i="27" s="1"/>
  <c r="F72" i="34"/>
  <c r="M60" i="12"/>
  <c r="G72" i="34" s="1"/>
  <c r="K68" i="34"/>
  <c r="E157" i="13"/>
  <c r="F157" i="13" s="1"/>
  <c r="L81" i="43"/>
  <c r="AA147" i="11"/>
  <c r="M81" i="43" s="1"/>
  <c r="I77" i="31"/>
  <c r="T111" i="12"/>
  <c r="J77" i="31" s="1"/>
  <c r="F24" i="41"/>
  <c r="M95" i="10"/>
  <c r="G24" i="41" s="1"/>
  <c r="E38" i="20"/>
  <c r="F27" i="42"/>
  <c r="M149" i="9"/>
  <c r="G27" i="42" s="1"/>
  <c r="I47" i="38"/>
  <c r="T106" i="9"/>
  <c r="J47" i="38" s="1"/>
  <c r="L25" i="44"/>
  <c r="AA121" i="11"/>
  <c r="M25" i="44" s="1"/>
  <c r="L68" i="38"/>
  <c r="AA25" i="11"/>
  <c r="M68" i="38" s="1"/>
  <c r="F59" i="43"/>
  <c r="M219" i="9"/>
  <c r="G59" i="43" s="1"/>
  <c r="L71" i="24"/>
  <c r="AA55" i="11"/>
  <c r="M71" i="24" s="1"/>
  <c r="L29" i="35"/>
  <c r="AA256" i="12"/>
  <c r="M29" i="35" s="1"/>
  <c r="E183" i="13"/>
  <c r="F183" i="13" s="1"/>
  <c r="I29" i="35"/>
  <c r="T256" i="12"/>
  <c r="J29" i="35" s="1"/>
  <c r="I34" i="32"/>
  <c r="T184" i="12"/>
  <c r="J34" i="32" s="1"/>
  <c r="L78" i="25"/>
  <c r="AA117" i="12"/>
  <c r="M78" i="25" s="1"/>
  <c r="F46" i="41"/>
  <c r="M158" i="12"/>
  <c r="G46" i="41" s="1"/>
  <c r="F66" i="40"/>
  <c r="M11" i="12"/>
  <c r="G66" i="40" s="1"/>
  <c r="I93" i="33"/>
  <c r="T251" i="12"/>
  <c r="J93" i="33" s="1"/>
  <c r="E52" i="20"/>
  <c r="I76" i="40"/>
  <c r="T101" i="12"/>
  <c r="J76" i="40" s="1"/>
  <c r="L69" i="30"/>
  <c r="AA37" i="12"/>
  <c r="M69" i="30" s="1"/>
  <c r="I50" i="37"/>
  <c r="T230" i="11"/>
  <c r="J50" i="37" s="1"/>
  <c r="L67" i="31"/>
  <c r="AA21" i="12"/>
  <c r="M67" i="31" s="1"/>
  <c r="I74" i="33"/>
  <c r="T80" i="12"/>
  <c r="J74" i="33" s="1"/>
  <c r="L94" i="27"/>
  <c r="AA263" i="11"/>
  <c r="M94" i="27" s="1"/>
  <c r="L91" i="27"/>
  <c r="AA236" i="11"/>
  <c r="M91" i="27" s="1"/>
  <c r="I77" i="40"/>
  <c r="T110" i="12"/>
  <c r="J77" i="40" s="1"/>
  <c r="I76" i="21"/>
  <c r="T97" i="12"/>
  <c r="J76" i="21" s="1"/>
  <c r="K93" i="26"/>
  <c r="E152" i="13"/>
  <c r="F152" i="13" s="1"/>
  <c r="I77" i="29"/>
  <c r="T108" i="11"/>
  <c r="J77" i="29" s="1"/>
  <c r="L72" i="27"/>
  <c r="AA65" i="11"/>
  <c r="M72" i="27" s="1"/>
  <c r="F30" i="36"/>
  <c r="M49" i="11"/>
  <c r="G30" i="36" s="1"/>
  <c r="E154" i="13"/>
  <c r="F154" i="13" s="1"/>
  <c r="F71" i="21"/>
  <c r="M52" i="12"/>
  <c r="G71" i="21" s="1"/>
  <c r="I68" i="43"/>
  <c r="T30" i="11"/>
  <c r="J68" i="43" s="1"/>
  <c r="F66" i="29"/>
  <c r="M9" i="11"/>
  <c r="G66" i="29" s="1"/>
  <c r="F81" i="25"/>
  <c r="M144" i="12"/>
  <c r="G81" i="25" s="1"/>
  <c r="F74" i="21"/>
  <c r="M79" i="12"/>
  <c r="G74" i="21" s="1"/>
  <c r="K72" i="34"/>
  <c r="E161" i="13"/>
  <c r="F161" i="13" s="1"/>
  <c r="I91" i="43"/>
  <c r="T237" i="11"/>
  <c r="J91" i="43" s="1"/>
  <c r="F73" i="30"/>
  <c r="M73" i="12"/>
  <c r="G73" i="30" s="1"/>
  <c r="E140" i="13"/>
  <c r="F140" i="13" s="1"/>
  <c r="F63" i="30"/>
  <c r="M253" i="10"/>
  <c r="G63" i="30" s="1"/>
  <c r="I62" i="33"/>
  <c r="T242" i="10"/>
  <c r="J62" i="33" s="1"/>
  <c r="L61" i="34"/>
  <c r="AA231" i="10"/>
  <c r="M61" i="34" s="1"/>
  <c r="F32" i="22"/>
  <c r="M221" i="10"/>
  <c r="G32" i="22" s="1"/>
  <c r="I31" i="22"/>
  <c r="T194" i="10"/>
  <c r="J31" i="22" s="1"/>
  <c r="I38" i="33"/>
  <c r="T26" i="10"/>
  <c r="J38" i="33" s="1"/>
  <c r="E44" i="20"/>
  <c r="F33" i="42"/>
  <c r="M275" i="9"/>
  <c r="G33" i="42" s="1"/>
  <c r="I61" i="38"/>
  <c r="T232" i="9"/>
  <c r="J61" i="38" s="1"/>
  <c r="L34" i="37"/>
  <c r="AA221" i="9"/>
  <c r="M34" i="37" s="1"/>
  <c r="F79" i="24"/>
  <c r="M127" i="11"/>
  <c r="G79" i="24" s="1"/>
  <c r="L70" i="26"/>
  <c r="AA42" i="11"/>
  <c r="M70" i="26" s="1"/>
  <c r="F67" i="26"/>
  <c r="M15" i="11"/>
  <c r="G67" i="26" s="1"/>
  <c r="F54" i="40"/>
  <c r="M173" i="10"/>
  <c r="G54" i="40" s="1"/>
  <c r="K66" i="27"/>
  <c r="E39" i="20"/>
  <c r="F90" i="38"/>
  <c r="M223" i="11"/>
  <c r="G90" i="38" s="1"/>
  <c r="L73" i="43"/>
  <c r="AA75" i="11"/>
  <c r="M73" i="43" s="1"/>
  <c r="I18" i="35"/>
  <c r="T130" i="10"/>
  <c r="J18" i="35" s="1"/>
  <c r="L46" i="30"/>
  <c r="AA100" i="10"/>
  <c r="M46" i="30" s="1"/>
  <c r="F40" i="25"/>
  <c r="M45" i="10"/>
  <c r="G40" i="25" s="1"/>
  <c r="L39" i="34"/>
  <c r="AA33" i="10"/>
  <c r="M39" i="34" s="1"/>
  <c r="I37" i="37"/>
  <c r="T266" i="9"/>
  <c r="J37" i="37" s="1"/>
  <c r="F25" i="28"/>
  <c r="M229" i="9"/>
  <c r="G25" i="28" s="1"/>
  <c r="L58" i="29"/>
  <c r="AA207" i="9"/>
  <c r="M58" i="29" s="1"/>
  <c r="L56" i="27"/>
  <c r="AA191" i="9"/>
  <c r="M56" i="27" s="1"/>
  <c r="L23" i="36"/>
  <c r="AA175" i="9"/>
  <c r="M23" i="36" s="1"/>
  <c r="F50" i="38"/>
  <c r="M133" i="9"/>
  <c r="G50" i="38" s="1"/>
  <c r="E76" i="13"/>
  <c r="F76" i="13" s="1"/>
  <c r="L53" i="43"/>
  <c r="AA165" i="9"/>
  <c r="M53" i="43" s="1"/>
  <c r="I83" i="27"/>
  <c r="T164" i="11"/>
  <c r="J83" i="27" s="1"/>
  <c r="F74" i="38"/>
  <c r="M79" i="11"/>
  <c r="G74" i="38" s="1"/>
  <c r="E104" i="13"/>
  <c r="F104" i="13" s="1"/>
  <c r="L62" i="27"/>
  <c r="AA245" i="9"/>
  <c r="M62" i="27" s="1"/>
  <c r="F33" i="37"/>
  <c r="M203" i="9"/>
  <c r="G33" i="37" s="1"/>
  <c r="F54" i="29"/>
  <c r="M171" i="9"/>
  <c r="G54" i="29" s="1"/>
  <c r="L27" i="42"/>
  <c r="AA149" i="9"/>
  <c r="M27" i="42" s="1"/>
  <c r="I49" i="27"/>
  <c r="T128" i="9"/>
  <c r="J49" i="27" s="1"/>
  <c r="I79" i="29"/>
  <c r="T126" i="11"/>
  <c r="J79" i="29" s="1"/>
  <c r="L82" i="27"/>
  <c r="AA155" i="11"/>
  <c r="M82" i="27" s="1"/>
  <c r="L23" i="44"/>
  <c r="AA67" i="11"/>
  <c r="M23" i="44" s="1"/>
  <c r="K66" i="29"/>
  <c r="E27" i="20"/>
  <c r="K64" i="34"/>
  <c r="E123" i="13"/>
  <c r="F123" i="13" s="1"/>
  <c r="L62" i="30"/>
  <c r="AA244" i="10"/>
  <c r="M62" i="30" s="1"/>
  <c r="F22" i="32"/>
  <c r="M202" i="10"/>
  <c r="G22" i="32" s="1"/>
  <c r="F38" i="21"/>
  <c r="M25" i="10"/>
  <c r="G38" i="21" s="1"/>
  <c r="F61" i="26"/>
  <c r="M231" i="9"/>
  <c r="G61" i="26" s="1"/>
  <c r="I25" i="36"/>
  <c r="T220" i="9"/>
  <c r="J25" i="36" s="1"/>
  <c r="F52" i="38"/>
  <c r="M151" i="9"/>
  <c r="G52" i="38" s="1"/>
  <c r="E78" i="13"/>
  <c r="F78" i="13" s="1"/>
  <c r="L46" i="38"/>
  <c r="AA97" i="9"/>
  <c r="M46" i="38" s="1"/>
  <c r="F80" i="27"/>
  <c r="M137" i="11"/>
  <c r="G80" i="27" s="1"/>
  <c r="I32" i="36"/>
  <c r="T94" i="11"/>
  <c r="J32" i="36" s="1"/>
  <c r="I69" i="29"/>
  <c r="T36" i="11"/>
  <c r="J69" i="29" s="1"/>
  <c r="F63" i="31"/>
  <c r="M255" i="10"/>
  <c r="G63" i="31" s="1"/>
  <c r="I62" i="30"/>
  <c r="T244" i="10"/>
  <c r="J62" i="30" s="1"/>
  <c r="L61" i="33"/>
  <c r="AA233" i="10"/>
  <c r="M61" i="33" s="1"/>
  <c r="F60" i="21"/>
  <c r="M223" i="10"/>
  <c r="G60" i="21" s="1"/>
  <c r="F58" i="34"/>
  <c r="M204" i="10"/>
  <c r="G58" i="34" s="1"/>
  <c r="I21" i="32"/>
  <c r="T193" i="10"/>
  <c r="J21" i="32" s="1"/>
  <c r="L55" i="40"/>
  <c r="AA182" i="10"/>
  <c r="M55" i="40" s="1"/>
  <c r="F24" i="36"/>
  <c r="M211" i="9"/>
  <c r="G24" i="36" s="1"/>
  <c r="I27" i="42"/>
  <c r="T149" i="9"/>
  <c r="J27" i="42" s="1"/>
  <c r="L47" i="38"/>
  <c r="AA106" i="9"/>
  <c r="M47" i="38" s="1"/>
  <c r="I25" i="37"/>
  <c r="T104" i="9"/>
  <c r="J25" i="37" s="1"/>
  <c r="L91" i="31"/>
  <c r="AA237" i="12"/>
  <c r="M91" i="31" s="1"/>
  <c r="F87" i="34"/>
  <c r="M195" i="12"/>
  <c r="G87" i="34" s="1"/>
  <c r="I87" i="29"/>
  <c r="T198" i="11"/>
  <c r="J87" i="29" s="1"/>
  <c r="F72" i="31"/>
  <c r="M66" i="12"/>
  <c r="G72" i="31" s="1"/>
  <c r="K81" i="21"/>
  <c r="E170" i="13"/>
  <c r="F170" i="13" s="1"/>
  <c r="I44" i="41"/>
  <c r="T131" i="12"/>
  <c r="J44" i="41" s="1"/>
  <c r="L77" i="33"/>
  <c r="AA107" i="12"/>
  <c r="M77" i="33" s="1"/>
  <c r="L71" i="34"/>
  <c r="AA51" i="12"/>
  <c r="M71" i="34" s="1"/>
  <c r="F91" i="24"/>
  <c r="M235" i="11"/>
  <c r="G91" i="24" s="1"/>
  <c r="F66" i="30"/>
  <c r="M10" i="12"/>
  <c r="G66" i="30" s="1"/>
  <c r="L95" i="24"/>
  <c r="AA271" i="11"/>
  <c r="M95" i="24" s="1"/>
  <c r="I76" i="24"/>
  <c r="T100" i="11"/>
  <c r="J76" i="24" s="1"/>
  <c r="F69" i="26"/>
  <c r="M33" i="11"/>
  <c r="G69" i="26" s="1"/>
  <c r="I58" i="31"/>
  <c r="T210" i="10"/>
  <c r="J58" i="31" s="1"/>
  <c r="E106" i="13"/>
  <c r="F106" i="13" s="1"/>
  <c r="F64" i="38"/>
  <c r="M259" i="9"/>
  <c r="G64" i="38" s="1"/>
  <c r="L84" i="38"/>
  <c r="AA169" i="11"/>
  <c r="M84" i="38" s="1"/>
  <c r="I74" i="43"/>
  <c r="T84" i="11"/>
  <c r="J74" i="43" s="1"/>
  <c r="L71" i="27"/>
  <c r="AA56" i="11"/>
  <c r="M71" i="27" s="1"/>
  <c r="K70" i="26"/>
  <c r="E129" i="13"/>
  <c r="F129" i="13" s="1"/>
  <c r="I80" i="39"/>
  <c r="T134" i="11"/>
  <c r="J80" i="39" s="1"/>
  <c r="L75" i="24"/>
  <c r="AA91" i="11"/>
  <c r="M75" i="24" s="1"/>
  <c r="I71" i="27"/>
  <c r="T56" i="11"/>
  <c r="J71" i="27" s="1"/>
  <c r="L66" i="27"/>
  <c r="AA11" i="11"/>
  <c r="M66" i="27" s="1"/>
  <c r="E20" i="20"/>
  <c r="L78" i="38"/>
  <c r="AA115" i="11"/>
  <c r="M78" i="38" s="1"/>
  <c r="I69" i="39"/>
  <c r="T35" i="11"/>
  <c r="J69" i="39" s="1"/>
  <c r="I67" i="43"/>
  <c r="T21" i="11"/>
  <c r="J67" i="43" s="1"/>
  <c r="F53" i="34"/>
  <c r="M159" i="10"/>
  <c r="G53" i="34" s="1"/>
  <c r="L43" i="30"/>
  <c r="AA73" i="10"/>
  <c r="M43" i="30" s="1"/>
  <c r="L37" i="33"/>
  <c r="AA17" i="10"/>
  <c r="M37" i="33" s="1"/>
  <c r="L53" i="26"/>
  <c r="AA159" i="9"/>
  <c r="M53" i="26" s="1"/>
  <c r="F48" i="29"/>
  <c r="M117" i="9"/>
  <c r="G48" i="29" s="1"/>
  <c r="F72" i="39"/>
  <c r="M62" i="11"/>
  <c r="G72" i="39" s="1"/>
  <c r="L39" i="37"/>
  <c r="AA23" i="11"/>
  <c r="M39" i="37" s="1"/>
  <c r="L65" i="40"/>
  <c r="AA272" i="10"/>
  <c r="M65" i="40" s="1"/>
  <c r="L25" i="28"/>
  <c r="AA229" i="9"/>
  <c r="M25" i="28" s="1"/>
  <c r="L46" i="27"/>
  <c r="AA101" i="9"/>
  <c r="M46" i="27" s="1"/>
  <c r="L74" i="27"/>
  <c r="AA83" i="11"/>
  <c r="M74" i="27" s="1"/>
  <c r="I28" i="36"/>
  <c r="T22" i="11"/>
  <c r="J28" i="36" s="1"/>
  <c r="F70" i="24"/>
  <c r="M46" i="11"/>
  <c r="G70" i="24" s="1"/>
  <c r="F34" i="42"/>
  <c r="M32" i="11"/>
  <c r="G34" i="42" s="1"/>
  <c r="E21" i="20"/>
  <c r="I65" i="40"/>
  <c r="T272" i="10"/>
  <c r="J65" i="40" s="1"/>
  <c r="L60" i="31"/>
  <c r="AA228" i="10"/>
  <c r="M60" i="31" s="1"/>
  <c r="F56" i="34"/>
  <c r="M186" i="10"/>
  <c r="G56" i="34" s="1"/>
  <c r="F52" i="31"/>
  <c r="M156" i="10"/>
  <c r="G52" i="31" s="1"/>
  <c r="F45" i="40"/>
  <c r="M92" i="10"/>
  <c r="G45" i="40" s="1"/>
  <c r="I65" i="38"/>
  <c r="T268" i="9"/>
  <c r="J65" i="38" s="1"/>
  <c r="L32" i="42"/>
  <c r="AA257" i="9"/>
  <c r="M32" i="42" s="1"/>
  <c r="I58" i="26"/>
  <c r="T204" i="9"/>
  <c r="J58" i="26" s="1"/>
  <c r="L55" i="26"/>
  <c r="AA177" i="9"/>
  <c r="M55" i="26" s="1"/>
  <c r="F50" i="29"/>
  <c r="M135" i="9"/>
  <c r="G50" i="29" s="1"/>
  <c r="K13" i="44"/>
  <c r="E55" i="20"/>
  <c r="E79" i="13"/>
  <c r="F79" i="13" s="1"/>
  <c r="L64" i="30"/>
  <c r="AA262" i="10"/>
  <c r="M64" i="30" s="1"/>
  <c r="F44" i="34"/>
  <c r="M78" i="10"/>
  <c r="G44" i="34" s="1"/>
  <c r="L58" i="38"/>
  <c r="AA205" i="9"/>
  <c r="M58" i="38" s="1"/>
  <c r="I52" i="39"/>
  <c r="T152" i="9"/>
  <c r="J52" i="39" s="1"/>
  <c r="L47" i="24"/>
  <c r="AA109" i="9"/>
  <c r="M47" i="24" s="1"/>
  <c r="C5" i="19"/>
  <c r="F5" i="13"/>
  <c r="F57" i="26"/>
  <c r="M195" i="9"/>
  <c r="G57" i="26" s="1"/>
  <c r="E37" i="20"/>
  <c r="L52" i="24"/>
  <c r="AA154" i="9"/>
  <c r="M52" i="24" s="1"/>
  <c r="F14" i="44"/>
  <c r="M112" i="9"/>
  <c r="G14" i="44" s="1"/>
  <c r="L22" i="28"/>
  <c r="AA157" i="9"/>
  <c r="M22" i="28" s="1"/>
  <c r="F93" i="40"/>
  <c r="M254" i="12"/>
  <c r="G93" i="40" s="1"/>
  <c r="I38" i="41"/>
  <c r="T32" i="12"/>
  <c r="J38" i="41" s="1"/>
  <c r="L92" i="40"/>
  <c r="AA245" i="12"/>
  <c r="M92" i="40" s="1"/>
  <c r="L90" i="27"/>
  <c r="AA227" i="11"/>
  <c r="M90" i="27" s="1"/>
  <c r="F84" i="38"/>
  <c r="M169" i="11"/>
  <c r="G84" i="38" s="1"/>
  <c r="I27" i="32"/>
  <c r="T67" i="12"/>
  <c r="J27" i="32" s="1"/>
  <c r="I38" i="36"/>
  <c r="T256" i="11"/>
  <c r="J38" i="36" s="1"/>
  <c r="K38" i="37"/>
  <c r="E69" i="20"/>
  <c r="I78" i="24"/>
  <c r="T118" i="11"/>
  <c r="J78" i="24" s="1"/>
  <c r="F38" i="23"/>
  <c r="M238" i="12"/>
  <c r="G38" i="23" s="1"/>
  <c r="I79" i="40"/>
  <c r="T128" i="12"/>
  <c r="J79" i="40" s="1"/>
  <c r="I89" i="25"/>
  <c r="T216" i="12"/>
  <c r="J89" i="25" s="1"/>
  <c r="I89" i="38"/>
  <c r="T214" i="11"/>
  <c r="J89" i="38" s="1"/>
  <c r="F85" i="26"/>
  <c r="M177" i="11"/>
  <c r="G85" i="26" s="1"/>
  <c r="L78" i="31"/>
  <c r="AA120" i="12"/>
  <c r="M78" i="31" s="1"/>
  <c r="L71" i="21"/>
  <c r="AA52" i="12"/>
  <c r="M71" i="21" s="1"/>
  <c r="I76" i="34"/>
  <c r="T96" i="12"/>
  <c r="J76" i="34" s="1"/>
  <c r="F70" i="33"/>
  <c r="M44" i="12"/>
  <c r="G70" i="33" s="1"/>
  <c r="K66" i="40"/>
  <c r="E40" i="20"/>
  <c r="L78" i="21"/>
  <c r="AA115" i="12"/>
  <c r="M78" i="21" s="1"/>
  <c r="F75" i="31"/>
  <c r="M93" i="12"/>
  <c r="G75" i="31" s="1"/>
  <c r="F75" i="34"/>
  <c r="M87" i="12"/>
  <c r="G75" i="34" s="1"/>
  <c r="I66" i="25"/>
  <c r="T9" i="12"/>
  <c r="J66" i="25" s="1"/>
  <c r="L93" i="26"/>
  <c r="AA249" i="11"/>
  <c r="M93" i="26" s="1"/>
  <c r="K85" i="26"/>
  <c r="E144" i="13"/>
  <c r="F144" i="13" s="1"/>
  <c r="F80" i="29"/>
  <c r="M135" i="11"/>
  <c r="G80" i="29" s="1"/>
  <c r="I75" i="27"/>
  <c r="T92" i="11"/>
  <c r="J75" i="27" s="1"/>
  <c r="F67" i="39"/>
  <c r="M17" i="11"/>
  <c r="G67" i="39" s="1"/>
  <c r="I69" i="25"/>
  <c r="T36" i="12"/>
  <c r="J69" i="25" s="1"/>
  <c r="I22" i="35"/>
  <c r="T22" i="12"/>
  <c r="J22" i="35" s="1"/>
  <c r="I90" i="26"/>
  <c r="T222" i="11"/>
  <c r="J90" i="26" s="1"/>
  <c r="I88" i="39"/>
  <c r="T206" i="11"/>
  <c r="J88" i="39" s="1"/>
  <c r="F44" i="42"/>
  <c r="M185" i="11"/>
  <c r="G44" i="42" s="1"/>
  <c r="L83" i="24"/>
  <c r="AA163" i="11"/>
  <c r="M83" i="24" s="1"/>
  <c r="I81" i="38"/>
  <c r="T142" i="11"/>
  <c r="J81" i="38" s="1"/>
  <c r="I83" i="30"/>
  <c r="T163" i="12"/>
  <c r="J83" i="30" s="1"/>
  <c r="L80" i="30"/>
  <c r="AA136" i="12"/>
  <c r="M80" i="30" s="1"/>
  <c r="I68" i="31"/>
  <c r="T30" i="12"/>
  <c r="J68" i="31" s="1"/>
  <c r="F85" i="33"/>
  <c r="M179" i="12"/>
  <c r="G85" i="33" s="1"/>
  <c r="L45" i="41"/>
  <c r="AA149" i="12"/>
  <c r="M45" i="41" s="1"/>
  <c r="L89" i="34"/>
  <c r="AA213" i="12"/>
  <c r="M89" i="34" s="1"/>
  <c r="E174" i="13"/>
  <c r="F174" i="13" s="1"/>
  <c r="E181" i="13"/>
  <c r="F181" i="13" s="1"/>
  <c r="L88" i="21"/>
  <c r="AA205" i="12"/>
  <c r="M88" i="21" s="1"/>
  <c r="K87" i="34"/>
  <c r="E176" i="13"/>
  <c r="F176" i="13" s="1"/>
  <c r="I83" i="33"/>
  <c r="T161" i="12"/>
  <c r="J83" i="33" s="1"/>
  <c r="I81" i="31"/>
  <c r="T147" i="12"/>
  <c r="J81" i="31" s="1"/>
  <c r="L93" i="30"/>
  <c r="AA253" i="12"/>
  <c r="M93" i="30" s="1"/>
  <c r="F37" i="23"/>
  <c r="M211" i="12"/>
  <c r="G37" i="23" s="1"/>
  <c r="I84" i="34"/>
  <c r="T168" i="12"/>
  <c r="J84" i="34" s="1"/>
  <c r="I79" i="25"/>
  <c r="T126" i="12"/>
  <c r="J79" i="25" s="1"/>
  <c r="F49" i="41"/>
  <c r="M230" i="12"/>
  <c r="G49" i="41" s="1"/>
  <c r="E165" i="13"/>
  <c r="F165" i="13" s="1"/>
  <c r="L70" i="33"/>
  <c r="AA44" i="12"/>
  <c r="M70" i="33" s="1"/>
  <c r="I33" i="23"/>
  <c r="T31" i="12"/>
  <c r="J33" i="23" s="1"/>
  <c r="L79" i="31"/>
  <c r="AA129" i="12"/>
  <c r="M79" i="31" s="1"/>
  <c r="I74" i="34"/>
  <c r="T78" i="12"/>
  <c r="J74" i="34" s="1"/>
  <c r="I40" i="41"/>
  <c r="T50" i="12"/>
  <c r="J40" i="41" s="1"/>
  <c r="I70" i="33"/>
  <c r="T44" i="12"/>
  <c r="J70" i="33" s="1"/>
  <c r="F71" i="43"/>
  <c r="M57" i="11"/>
  <c r="G71" i="43" s="1"/>
  <c r="I75" i="34"/>
  <c r="T87" i="12"/>
  <c r="J75" i="34" s="1"/>
  <c r="F73" i="40"/>
  <c r="M74" i="12"/>
  <c r="G73" i="40" s="1"/>
  <c r="F70" i="21"/>
  <c r="M43" i="12"/>
  <c r="G70" i="21" s="1"/>
  <c r="K66" i="30"/>
  <c r="E34" i="20"/>
  <c r="F91" i="26"/>
  <c r="M231" i="11"/>
  <c r="G91" i="26" s="1"/>
  <c r="I36" i="28"/>
  <c r="T220" i="11"/>
  <c r="J36" i="28" s="1"/>
  <c r="L88" i="27"/>
  <c r="AA209" i="11"/>
  <c r="M88" i="27" s="1"/>
  <c r="F87" i="24"/>
  <c r="M199" i="11"/>
  <c r="G87" i="24" s="1"/>
  <c r="I86" i="39"/>
  <c r="T188" i="11"/>
  <c r="J86" i="39" s="1"/>
  <c r="L85" i="26"/>
  <c r="AA177" i="11"/>
  <c r="M85" i="26" s="1"/>
  <c r="F46" i="37"/>
  <c r="M167" i="11"/>
  <c r="G46" i="37" s="1"/>
  <c r="I82" i="43"/>
  <c r="T156" i="11"/>
  <c r="J82" i="43" s="1"/>
  <c r="L81" i="24"/>
  <c r="AA145" i="11"/>
  <c r="M81" i="24" s="1"/>
  <c r="F78" i="27"/>
  <c r="M119" i="11"/>
  <c r="G78" i="27" s="1"/>
  <c r="I30" i="28"/>
  <c r="T76" i="11"/>
  <c r="J30" i="28" s="1"/>
  <c r="E166" i="13"/>
  <c r="F166" i="13" s="1"/>
  <c r="F70" i="30"/>
  <c r="M46" i="12"/>
  <c r="G70" i="30" s="1"/>
  <c r="I93" i="27"/>
  <c r="T254" i="11"/>
  <c r="J93" i="27" s="1"/>
  <c r="F82" i="25"/>
  <c r="M153" i="12"/>
  <c r="G82" i="25" s="1"/>
  <c r="I72" i="39"/>
  <c r="T62" i="11"/>
  <c r="J72" i="39" s="1"/>
  <c r="I65" i="21"/>
  <c r="T268" i="10"/>
  <c r="J65" i="21" s="1"/>
  <c r="L81" i="21"/>
  <c r="AA142" i="12"/>
  <c r="M81" i="21" s="1"/>
  <c r="L75" i="21"/>
  <c r="AA88" i="12"/>
  <c r="M75" i="21" s="1"/>
  <c r="K71" i="34"/>
  <c r="E160" i="13"/>
  <c r="F160" i="13" s="1"/>
  <c r="L92" i="29"/>
  <c r="AA243" i="11"/>
  <c r="M92" i="29" s="1"/>
  <c r="E143" i="13"/>
  <c r="F143" i="13" s="1"/>
  <c r="E141" i="13"/>
  <c r="F141" i="13" s="1"/>
  <c r="I70" i="31"/>
  <c r="T48" i="12"/>
  <c r="J70" i="31" s="1"/>
  <c r="E158" i="13"/>
  <c r="F158" i="13" s="1"/>
  <c r="L92" i="24"/>
  <c r="AA244" i="11"/>
  <c r="M92" i="24" s="1"/>
  <c r="K79" i="26"/>
  <c r="E138" i="13"/>
  <c r="F138" i="13" s="1"/>
  <c r="L55" i="31"/>
  <c r="AA183" i="10"/>
  <c r="M55" i="31" s="1"/>
  <c r="F39" i="30"/>
  <c r="M37" i="10"/>
  <c r="G39" i="30" s="1"/>
  <c r="F62" i="29"/>
  <c r="M243" i="9"/>
  <c r="G62" i="29" s="1"/>
  <c r="E132" i="13"/>
  <c r="F132" i="13" s="1"/>
  <c r="F21" i="44"/>
  <c r="M13" i="11"/>
  <c r="G21" i="44" s="1"/>
  <c r="I90" i="43"/>
  <c r="T228" i="11"/>
  <c r="J90" i="43" s="1"/>
  <c r="I85" i="29"/>
  <c r="T180" i="11"/>
  <c r="J85" i="29" s="1"/>
  <c r="F73" i="24"/>
  <c r="M73" i="11"/>
  <c r="G73" i="24" s="1"/>
  <c r="F47" i="30"/>
  <c r="M109" i="10"/>
  <c r="G47" i="30" s="1"/>
  <c r="I44" i="21"/>
  <c r="T79" i="10"/>
  <c r="J44" i="21" s="1"/>
  <c r="F64" i="29"/>
  <c r="M261" i="9"/>
  <c r="G64" i="29" s="1"/>
  <c r="F62" i="27"/>
  <c r="M245" i="9"/>
  <c r="G62" i="27" s="1"/>
  <c r="L60" i="38"/>
  <c r="AA223" i="9"/>
  <c r="M60" i="38" s="1"/>
  <c r="I56" i="26"/>
  <c r="T186" i="9"/>
  <c r="J56" i="26" s="1"/>
  <c r="L51" i="39"/>
  <c r="AA143" i="9"/>
  <c r="M51" i="39" s="1"/>
  <c r="I45" i="29"/>
  <c r="T90" i="9"/>
  <c r="J45" i="29" s="1"/>
  <c r="E82" i="13"/>
  <c r="F82" i="13" s="1"/>
  <c r="F45" i="24"/>
  <c r="M91" i="9"/>
  <c r="G45" i="24" s="1"/>
  <c r="I76" i="43"/>
  <c r="T102" i="11"/>
  <c r="J76" i="43" s="1"/>
  <c r="F69" i="39"/>
  <c r="M35" i="11"/>
  <c r="G69" i="39" s="1"/>
  <c r="F65" i="26"/>
  <c r="M267" i="9"/>
  <c r="G65" i="26" s="1"/>
  <c r="I28" i="28"/>
  <c r="T256" i="9"/>
  <c r="J28" i="28" s="1"/>
  <c r="L59" i="26"/>
  <c r="AA213" i="9"/>
  <c r="M59" i="26" s="1"/>
  <c r="K48" i="26"/>
  <c r="E77" i="13"/>
  <c r="F77" i="13" s="1"/>
  <c r="F86" i="27"/>
  <c r="M191" i="11"/>
  <c r="G86" i="27" s="1"/>
  <c r="E111" i="13"/>
  <c r="F111" i="13" s="1"/>
  <c r="E83" i="13"/>
  <c r="F83" i="13" s="1"/>
  <c r="I80" i="26"/>
  <c r="T132" i="11"/>
  <c r="J80" i="26" s="1"/>
  <c r="I63" i="31"/>
  <c r="T255" i="10"/>
  <c r="J63" i="31" s="1"/>
  <c r="L32" i="41"/>
  <c r="AA212" i="10"/>
  <c r="M32" i="41" s="1"/>
  <c r="L43" i="21"/>
  <c r="AA70" i="10"/>
  <c r="M43" i="21" s="1"/>
  <c r="L39" i="33"/>
  <c r="AA35" i="10"/>
  <c r="M39" i="33" s="1"/>
  <c r="L62" i="38"/>
  <c r="AA241" i="9"/>
  <c r="M62" i="38" s="1"/>
  <c r="I56" i="39"/>
  <c r="T188" i="9"/>
  <c r="J56" i="39" s="1"/>
  <c r="L53" i="39"/>
  <c r="AA161" i="9"/>
  <c r="M53" i="39" s="1"/>
  <c r="I47" i="29"/>
  <c r="T108" i="9"/>
  <c r="J47" i="29" s="1"/>
  <c r="L87" i="43"/>
  <c r="AA201" i="11"/>
  <c r="M87" i="43" s="1"/>
  <c r="I69" i="38"/>
  <c r="T34" i="11"/>
  <c r="J69" i="38" s="1"/>
  <c r="F63" i="25"/>
  <c r="M252" i="10"/>
  <c r="G63" i="25" s="1"/>
  <c r="I62" i="21"/>
  <c r="T241" i="10"/>
  <c r="J62" i="21" s="1"/>
  <c r="L33" i="41"/>
  <c r="AA230" i="10"/>
  <c r="M33" i="41" s="1"/>
  <c r="F28" i="23"/>
  <c r="M220" i="10"/>
  <c r="G28" i="23" s="1"/>
  <c r="I32" i="41"/>
  <c r="T212" i="10"/>
  <c r="J32" i="41" s="1"/>
  <c r="L57" i="31"/>
  <c r="AA201" i="10"/>
  <c r="M57" i="31" s="1"/>
  <c r="F56" i="40"/>
  <c r="M191" i="10"/>
  <c r="G56" i="40" s="1"/>
  <c r="I55" i="25"/>
  <c r="T180" i="10"/>
  <c r="J55" i="25" s="1"/>
  <c r="L41" i="40"/>
  <c r="AA56" i="10"/>
  <c r="M41" i="40" s="1"/>
  <c r="F53" i="38"/>
  <c r="M160" i="9"/>
  <c r="G53" i="38" s="1"/>
  <c r="I48" i="29"/>
  <c r="T117" i="9"/>
  <c r="J48" i="29" s="1"/>
  <c r="L49" i="39"/>
  <c r="AA125" i="9"/>
  <c r="M49" i="39" s="1"/>
  <c r="AA232" i="12"/>
  <c r="M91" i="21" s="1"/>
  <c r="L91" i="21"/>
  <c r="L45" i="42"/>
  <c r="AA203" i="11"/>
  <c r="M45" i="42" s="1"/>
  <c r="F41" i="41"/>
  <c r="M59" i="12"/>
  <c r="G41" i="41" s="1"/>
  <c r="L22" i="35"/>
  <c r="AA22" i="12"/>
  <c r="M22" i="35" s="1"/>
  <c r="I95" i="40"/>
  <c r="T272" i="12"/>
  <c r="J95" i="40" s="1"/>
  <c r="L82" i="33"/>
  <c r="AA152" i="12"/>
  <c r="M82" i="33" s="1"/>
  <c r="I90" i="33"/>
  <c r="T224" i="12"/>
  <c r="J90" i="33" s="1"/>
  <c r="F94" i="21"/>
  <c r="M259" i="12"/>
  <c r="G94" i="21" s="1"/>
  <c r="L84" i="40"/>
  <c r="AA173" i="12"/>
  <c r="M84" i="40" s="1"/>
  <c r="F86" i="30"/>
  <c r="M190" i="12"/>
  <c r="G86" i="30" s="1"/>
  <c r="F48" i="41"/>
  <c r="M203" i="12"/>
  <c r="G48" i="41" s="1"/>
  <c r="F79" i="21"/>
  <c r="M124" i="12"/>
  <c r="G79" i="21" s="1"/>
  <c r="L73" i="25"/>
  <c r="AA72" i="12"/>
  <c r="M73" i="25" s="1"/>
  <c r="F68" i="40"/>
  <c r="M29" i="12"/>
  <c r="G68" i="40" s="1"/>
  <c r="F35" i="22"/>
  <c r="M23" i="12"/>
  <c r="G35" i="22" s="1"/>
  <c r="F88" i="27"/>
  <c r="M209" i="11"/>
  <c r="G88" i="27" s="1"/>
  <c r="F35" i="28"/>
  <c r="M193" i="11"/>
  <c r="G35" i="28" s="1"/>
  <c r="L84" i="29"/>
  <c r="AA171" i="11"/>
  <c r="M84" i="29" s="1"/>
  <c r="F82" i="30"/>
  <c r="M154" i="12"/>
  <c r="G82" i="30" s="1"/>
  <c r="L77" i="40"/>
  <c r="AA110" i="12"/>
  <c r="M77" i="40" s="1"/>
  <c r="L73" i="33"/>
  <c r="AA71" i="12"/>
  <c r="M73" i="33" s="1"/>
  <c r="L72" i="40"/>
  <c r="AA65" i="12"/>
  <c r="M72" i="40" s="1"/>
  <c r="E58" i="20"/>
  <c r="I95" i="43"/>
  <c r="T273" i="11"/>
  <c r="J95" i="43" s="1"/>
  <c r="E114" i="13"/>
  <c r="F114" i="13" s="1"/>
  <c r="F32" i="32"/>
  <c r="M166" i="12"/>
  <c r="G32" i="32" s="1"/>
  <c r="F31" i="28"/>
  <c r="M103" i="11"/>
  <c r="G31" i="28" s="1"/>
  <c r="L40" i="37"/>
  <c r="AA59" i="11"/>
  <c r="M40" i="37" s="1"/>
  <c r="I69" i="27"/>
  <c r="T38" i="11"/>
  <c r="J69" i="27" s="1"/>
  <c r="F89" i="24"/>
  <c r="M217" i="11"/>
  <c r="G89" i="24" s="1"/>
  <c r="F87" i="43"/>
  <c r="M201" i="11"/>
  <c r="G87" i="43" s="1"/>
  <c r="L85" i="39"/>
  <c r="AA179" i="11"/>
  <c r="M85" i="39" s="1"/>
  <c r="I42" i="42"/>
  <c r="T158" i="11"/>
  <c r="J42" i="42" s="1"/>
  <c r="I81" i="25"/>
  <c r="T144" i="12"/>
  <c r="J81" i="25" s="1"/>
  <c r="E76" i="20"/>
  <c r="K71" i="26"/>
  <c r="E130" i="13"/>
  <c r="F130" i="13" s="1"/>
  <c r="E121" i="13"/>
  <c r="F121" i="13" s="1"/>
  <c r="I29" i="32"/>
  <c r="T130" i="12"/>
  <c r="J29" i="32" s="1"/>
  <c r="I77" i="34"/>
  <c r="T105" i="12"/>
  <c r="J77" i="34" s="1"/>
  <c r="F72" i="40"/>
  <c r="M65" i="12"/>
  <c r="G72" i="40" s="1"/>
  <c r="F68" i="31"/>
  <c r="M30" i="12"/>
  <c r="G68" i="31" s="1"/>
  <c r="I46" i="42"/>
  <c r="T275" i="11"/>
  <c r="J46" i="42" s="1"/>
  <c r="I79" i="21"/>
  <c r="T124" i="12"/>
  <c r="J79" i="21" s="1"/>
  <c r="I38" i="22"/>
  <c r="T86" i="12"/>
  <c r="J38" i="22" s="1"/>
  <c r="L79" i="26"/>
  <c r="AA123" i="11"/>
  <c r="M79" i="26" s="1"/>
  <c r="F74" i="29"/>
  <c r="M81" i="11"/>
  <c r="G74" i="29" s="1"/>
  <c r="L57" i="30"/>
  <c r="AA199" i="10"/>
  <c r="M57" i="30" s="1"/>
  <c r="F26" i="41"/>
  <c r="M140" i="10"/>
  <c r="G26" i="41" s="1"/>
  <c r="L41" i="25"/>
  <c r="AA54" i="10"/>
  <c r="M41" i="25" s="1"/>
  <c r="F37" i="31"/>
  <c r="M21" i="10"/>
  <c r="G37" i="31" s="1"/>
  <c r="I36" i="30"/>
  <c r="T10" i="10"/>
  <c r="J36" i="30" s="1"/>
  <c r="L65" i="39"/>
  <c r="AA269" i="9"/>
  <c r="M65" i="39" s="1"/>
  <c r="L77" i="39"/>
  <c r="AA107" i="11"/>
  <c r="M77" i="39" s="1"/>
  <c r="I71" i="26"/>
  <c r="T51" i="11"/>
  <c r="J71" i="26" s="1"/>
  <c r="E117" i="13"/>
  <c r="F117" i="13" s="1"/>
  <c r="L41" i="42"/>
  <c r="AA131" i="11"/>
  <c r="M41" i="42" s="1"/>
  <c r="F75" i="39"/>
  <c r="M89" i="11"/>
  <c r="G75" i="39" s="1"/>
  <c r="F70" i="27"/>
  <c r="M47" i="11"/>
  <c r="G70" i="27" s="1"/>
  <c r="L70" i="24"/>
  <c r="AA46" i="11"/>
  <c r="M70" i="24" s="1"/>
  <c r="F68" i="43"/>
  <c r="M30" i="11"/>
  <c r="G68" i="43" s="1"/>
  <c r="L50" i="40"/>
  <c r="AA137" i="10"/>
  <c r="M50" i="40" s="1"/>
  <c r="I41" i="21"/>
  <c r="T52" i="10"/>
  <c r="J41" i="21" s="1"/>
  <c r="I38" i="30"/>
  <c r="T28" i="10"/>
  <c r="J38" i="30" s="1"/>
  <c r="F36" i="21"/>
  <c r="M7" i="10"/>
  <c r="G36" i="21" s="1"/>
  <c r="I54" i="39"/>
  <c r="T170" i="9"/>
  <c r="J54" i="39" s="1"/>
  <c r="L49" i="24"/>
  <c r="AA127" i="9"/>
  <c r="M49" i="24" s="1"/>
  <c r="F81" i="24"/>
  <c r="M145" i="11"/>
  <c r="G81" i="24" s="1"/>
  <c r="E128" i="13"/>
  <c r="F128" i="13" s="1"/>
  <c r="I38" i="37"/>
  <c r="T14" i="11"/>
  <c r="J38" i="37" s="1"/>
  <c r="L53" i="40"/>
  <c r="AA164" i="10"/>
  <c r="M53" i="40" s="1"/>
  <c r="I62" i="26"/>
  <c r="T240" i="9"/>
  <c r="J62" i="26" s="1"/>
  <c r="L57" i="39"/>
  <c r="AA197" i="9"/>
  <c r="M57" i="39" s="1"/>
  <c r="L55" i="24"/>
  <c r="AA181" i="9"/>
  <c r="M55" i="24" s="1"/>
  <c r="I14" i="44"/>
  <c r="T112" i="9"/>
  <c r="J14" i="44" s="1"/>
  <c r="K77" i="26"/>
  <c r="E136" i="13"/>
  <c r="F136" i="13" s="1"/>
  <c r="L89" i="24"/>
  <c r="AA217" i="11"/>
  <c r="M89" i="24" s="1"/>
  <c r="L75" i="39"/>
  <c r="AA89" i="11"/>
  <c r="M75" i="39" s="1"/>
  <c r="I71" i="43"/>
  <c r="T57" i="11"/>
  <c r="J71" i="43" s="1"/>
  <c r="L22" i="44"/>
  <c r="AA40" i="11"/>
  <c r="M22" i="44" s="1"/>
  <c r="I64" i="31"/>
  <c r="T264" i="10"/>
  <c r="J64" i="31" s="1"/>
  <c r="I34" i="41"/>
  <c r="T239" i="10"/>
  <c r="J34" i="41" s="1"/>
  <c r="L57" i="21"/>
  <c r="AA196" i="10"/>
  <c r="M57" i="21" s="1"/>
  <c r="L50" i="33"/>
  <c r="AA134" i="10"/>
  <c r="M50" i="33" s="1"/>
  <c r="I20" i="23"/>
  <c r="T49" i="10"/>
  <c r="J20" i="23" s="1"/>
  <c r="L37" i="30"/>
  <c r="AA19" i="10"/>
  <c r="M37" i="30" s="1"/>
  <c r="F36" i="25"/>
  <c r="M9" i="10"/>
  <c r="G36" i="25" s="1"/>
  <c r="L60" i="29"/>
  <c r="AA225" i="9"/>
  <c r="M60" i="29" s="1"/>
  <c r="F59" i="39"/>
  <c r="M215" i="9"/>
  <c r="G59" i="39" s="1"/>
  <c r="L51" i="24"/>
  <c r="AA145" i="9"/>
  <c r="M51" i="24" s="1"/>
  <c r="I45" i="27"/>
  <c r="T92" i="9"/>
  <c r="J45" i="27" s="1"/>
  <c r="F31" i="23"/>
  <c r="M274" i="10"/>
  <c r="G31" i="23" s="1"/>
  <c r="K63" i="34"/>
  <c r="E122" i="13"/>
  <c r="F122" i="13" s="1"/>
  <c r="I23" i="28"/>
  <c r="T184" i="9"/>
  <c r="J23" i="28" s="1"/>
  <c r="L51" i="26"/>
  <c r="AA141" i="9"/>
  <c r="M51" i="26" s="1"/>
  <c r="F46" i="29"/>
  <c r="M99" i="9"/>
  <c r="G46" i="29" s="1"/>
  <c r="I53" i="43"/>
  <c r="T165" i="9"/>
  <c r="J53" i="43" s="1"/>
  <c r="L27" i="37"/>
  <c r="AA122" i="9"/>
  <c r="M27" i="37" s="1"/>
  <c r="F55" i="39"/>
  <c r="M179" i="9"/>
  <c r="G55" i="39" s="1"/>
  <c r="E75" i="13"/>
  <c r="F75" i="13" s="1"/>
  <c r="L78" i="30"/>
  <c r="AA118" i="12"/>
  <c r="M78" i="30" s="1"/>
  <c r="I35" i="22"/>
  <c r="T23" i="12"/>
  <c r="J35" i="22" s="1"/>
  <c r="K40" i="34"/>
  <c r="E99" i="13"/>
  <c r="F99" i="13" s="1"/>
  <c r="I87" i="40"/>
  <c r="T200" i="12"/>
  <c r="J87" i="40" s="1"/>
  <c r="K89" i="34"/>
  <c r="E178" i="13"/>
  <c r="F178" i="13" s="1"/>
  <c r="I94" i="31"/>
  <c r="T264" i="12"/>
  <c r="J94" i="31" s="1"/>
  <c r="L34" i="32"/>
  <c r="AA184" i="12"/>
  <c r="M34" i="32" s="1"/>
  <c r="F84" i="25"/>
  <c r="M171" i="12"/>
  <c r="G84" i="25" s="1"/>
  <c r="L40" i="22"/>
  <c r="AA104" i="12"/>
  <c r="M40" i="22" s="1"/>
  <c r="I50" i="41"/>
  <c r="T248" i="12"/>
  <c r="J50" i="41" s="1"/>
  <c r="F90" i="40"/>
  <c r="M227" i="12"/>
  <c r="G90" i="40" s="1"/>
  <c r="I83" i="21"/>
  <c r="T160" i="12"/>
  <c r="J83" i="21" s="1"/>
  <c r="E155" i="13"/>
  <c r="L94" i="25"/>
  <c r="AA261" i="12"/>
  <c r="M94" i="25" s="1"/>
  <c r="I92" i="34"/>
  <c r="T240" i="12"/>
  <c r="J92" i="34" s="1"/>
  <c r="F89" i="31"/>
  <c r="M219" i="12"/>
  <c r="G89" i="31" s="1"/>
  <c r="L87" i="33"/>
  <c r="AA197" i="12"/>
  <c r="M87" i="33" s="1"/>
  <c r="I43" i="22"/>
  <c r="T176" i="12"/>
  <c r="J43" i="22" s="1"/>
  <c r="L88" i="30"/>
  <c r="AA208" i="12"/>
  <c r="M88" i="30" s="1"/>
  <c r="I24" i="35"/>
  <c r="T94" i="12"/>
  <c r="J24" i="35" s="1"/>
  <c r="E147" i="13"/>
  <c r="F147" i="13" s="1"/>
  <c r="K83" i="33"/>
  <c r="E172" i="13"/>
  <c r="F172" i="13" s="1"/>
  <c r="L30" i="32"/>
  <c r="AA148" i="12"/>
  <c r="M30" i="32" s="1"/>
  <c r="F79" i="25"/>
  <c r="M126" i="12"/>
  <c r="G79" i="25" s="1"/>
  <c r="F75" i="30"/>
  <c r="M91" i="12"/>
  <c r="G75" i="30" s="1"/>
  <c r="I70" i="24"/>
  <c r="T46" i="11"/>
  <c r="J70" i="24" s="1"/>
  <c r="L36" i="23"/>
  <c r="AA139" i="12"/>
  <c r="M36" i="23" s="1"/>
  <c r="I92" i="39"/>
  <c r="T242" i="11"/>
  <c r="J92" i="39" s="1"/>
  <c r="F80" i="40"/>
  <c r="M137" i="12"/>
  <c r="G80" i="40" s="1"/>
  <c r="F67" i="34"/>
  <c r="M15" i="12"/>
  <c r="G67" i="34" s="1"/>
  <c r="L79" i="43"/>
  <c r="AA129" i="11"/>
  <c r="M79" i="43" s="1"/>
  <c r="F75" i="26"/>
  <c r="M87" i="11"/>
  <c r="G75" i="26" s="1"/>
  <c r="E63" i="20"/>
  <c r="I66" i="26"/>
  <c r="T6" i="11"/>
  <c r="J66" i="26" s="1"/>
  <c r="E169" i="13"/>
  <c r="F169" i="13" s="1"/>
  <c r="E159" i="13"/>
  <c r="F159" i="13" s="1"/>
  <c r="E148" i="13"/>
  <c r="F148" i="13" s="1"/>
  <c r="K87" i="26"/>
  <c r="E146" i="13"/>
  <c r="F146" i="13" s="1"/>
  <c r="L82" i="34"/>
  <c r="AA150" i="12"/>
  <c r="M82" i="34" s="1"/>
  <c r="L71" i="31"/>
  <c r="AA57" i="12"/>
  <c r="M71" i="31" s="1"/>
  <c r="L70" i="21"/>
  <c r="AA43" i="12"/>
  <c r="M70" i="21" s="1"/>
  <c r="L71" i="26"/>
  <c r="AA51" i="11"/>
  <c r="M71" i="26" s="1"/>
  <c r="L67" i="24"/>
  <c r="AA19" i="11"/>
  <c r="M67" i="24" s="1"/>
  <c r="I37" i="41"/>
  <c r="T14" i="12"/>
  <c r="J37" i="41" s="1"/>
  <c r="F38" i="28"/>
  <c r="M265" i="11"/>
  <c r="G38" i="28" s="1"/>
  <c r="L93" i="38"/>
  <c r="AA250" i="11"/>
  <c r="M93" i="38" s="1"/>
  <c r="F54" i="37"/>
  <c r="M266" i="11"/>
  <c r="G54" i="37" s="1"/>
  <c r="L68" i="26"/>
  <c r="AA24" i="11"/>
  <c r="M68" i="26" s="1"/>
  <c r="L66" i="24"/>
  <c r="AA10" i="11"/>
  <c r="M66" i="24" s="1"/>
  <c r="I64" i="34"/>
  <c r="T258" i="10"/>
  <c r="J64" i="34" s="1"/>
  <c r="L23" i="32"/>
  <c r="AA247" i="10"/>
  <c r="M23" i="32" s="1"/>
  <c r="F61" i="31"/>
  <c r="M237" i="10"/>
  <c r="G61" i="31" s="1"/>
  <c r="I60" i="30"/>
  <c r="T226" i="10"/>
  <c r="J60" i="30" s="1"/>
  <c r="L59" i="33"/>
  <c r="AA215" i="10"/>
  <c r="M59" i="33" s="1"/>
  <c r="I53" i="33"/>
  <c r="T161" i="10"/>
  <c r="J53" i="33" s="1"/>
  <c r="L48" i="30"/>
  <c r="AA118" i="10"/>
  <c r="M48" i="30" s="1"/>
  <c r="F18" i="32"/>
  <c r="M76" i="10"/>
  <c r="G18" i="32" s="1"/>
  <c r="E26" i="20"/>
  <c r="L63" i="24"/>
  <c r="AA253" i="9"/>
  <c r="M63" i="24" s="1"/>
  <c r="E74" i="13"/>
  <c r="F74" i="13" s="1"/>
  <c r="I82" i="26"/>
  <c r="T150" i="11"/>
  <c r="J82" i="26" s="1"/>
  <c r="L65" i="31"/>
  <c r="AA273" i="10"/>
  <c r="M65" i="31" s="1"/>
  <c r="F54" i="33"/>
  <c r="M170" i="10"/>
  <c r="G54" i="33" s="1"/>
  <c r="I87" i="38"/>
  <c r="T196" i="11"/>
  <c r="J87" i="38" s="1"/>
  <c r="I65" i="31"/>
  <c r="T273" i="10"/>
  <c r="J65" i="31" s="1"/>
  <c r="L80" i="27"/>
  <c r="AA137" i="11"/>
  <c r="M80" i="27" s="1"/>
  <c r="I51" i="33"/>
  <c r="T143" i="10"/>
  <c r="J51" i="33" s="1"/>
  <c r="L45" i="34"/>
  <c r="AA87" i="10"/>
  <c r="M45" i="34" s="1"/>
  <c r="F21" i="23"/>
  <c r="M58" i="10"/>
  <c r="G21" i="23" s="1"/>
  <c r="K21" i="41"/>
  <c r="E68" i="20"/>
  <c r="E74" i="20"/>
  <c r="L63" i="43"/>
  <c r="AA255" i="9"/>
  <c r="M63" i="43" s="1"/>
  <c r="L31" i="42"/>
  <c r="AA239" i="9"/>
  <c r="M31" i="42" s="1"/>
  <c r="I59" i="27"/>
  <c r="T218" i="9"/>
  <c r="J59" i="27" s="1"/>
  <c r="I24" i="28"/>
  <c r="T202" i="9"/>
  <c r="J24" i="28" s="1"/>
  <c r="I52" i="24"/>
  <c r="T154" i="9"/>
  <c r="J52" i="24" s="1"/>
  <c r="L47" i="43"/>
  <c r="AA111" i="9"/>
  <c r="M47" i="43" s="1"/>
  <c r="F46" i="27"/>
  <c r="M101" i="9"/>
  <c r="G46" i="27" s="1"/>
  <c r="F49" i="26"/>
  <c r="M123" i="9"/>
  <c r="G49" i="26" s="1"/>
  <c r="L76" i="29"/>
  <c r="AA99" i="11"/>
  <c r="M76" i="29" s="1"/>
  <c r="I60" i="39"/>
  <c r="T224" i="9"/>
  <c r="J60" i="39" s="1"/>
  <c r="I53" i="38"/>
  <c r="T160" i="9"/>
  <c r="J53" i="38" s="1"/>
  <c r="F17" i="44"/>
  <c r="M139" i="9"/>
  <c r="G17" i="44" s="1"/>
  <c r="I46" i="26"/>
  <c r="T96" i="9"/>
  <c r="J46" i="26" s="1"/>
  <c r="I26" i="44"/>
  <c r="T148" i="11"/>
  <c r="J26" i="44" s="1"/>
  <c r="L77" i="26"/>
  <c r="AA105" i="11"/>
  <c r="M77" i="26" s="1"/>
  <c r="F38" i="37"/>
  <c r="M14" i="11"/>
  <c r="G38" i="37" s="1"/>
  <c r="F65" i="25"/>
  <c r="M270" i="10"/>
  <c r="G65" i="25" s="1"/>
  <c r="E32" i="20"/>
  <c r="I60" i="21"/>
  <c r="T223" i="10"/>
  <c r="J60" i="21" s="1"/>
  <c r="L55" i="25"/>
  <c r="AA180" i="10"/>
  <c r="M55" i="25" s="1"/>
  <c r="I63" i="29"/>
  <c r="T252" i="9"/>
  <c r="J63" i="29" s="1"/>
  <c r="F57" i="24"/>
  <c r="M199" i="9"/>
  <c r="G57" i="24" s="1"/>
  <c r="I54" i="24"/>
  <c r="T172" i="9"/>
  <c r="J54" i="24" s="1"/>
  <c r="L49" i="43"/>
  <c r="AA129" i="9"/>
  <c r="M49" i="43" s="1"/>
  <c r="F48" i="27"/>
  <c r="M119" i="9"/>
  <c r="G48" i="27" s="1"/>
  <c r="F83" i="26"/>
  <c r="M159" i="11"/>
  <c r="G83" i="26" s="1"/>
  <c r="I78" i="39"/>
  <c r="T116" i="11"/>
  <c r="J78" i="39" s="1"/>
  <c r="L73" i="24"/>
  <c r="AA73" i="11"/>
  <c r="M73" i="24" s="1"/>
  <c r="F68" i="38"/>
  <c r="M25" i="11"/>
  <c r="G68" i="38" s="1"/>
  <c r="I64" i="33"/>
  <c r="T260" i="10"/>
  <c r="J64" i="33" s="1"/>
  <c r="L63" i="34"/>
  <c r="AA249" i="10"/>
  <c r="M63" i="34" s="1"/>
  <c r="F34" i="41"/>
  <c r="M239" i="10"/>
  <c r="G34" i="41" s="1"/>
  <c r="I60" i="31"/>
  <c r="T228" i="10"/>
  <c r="J60" i="31" s="1"/>
  <c r="L59" i="30"/>
  <c r="AA217" i="10"/>
  <c r="M59" i="30" s="1"/>
  <c r="I58" i="40"/>
  <c r="T209" i="10"/>
  <c r="J58" i="40" s="1"/>
  <c r="L57" i="25"/>
  <c r="AA198" i="10"/>
  <c r="M57" i="25" s="1"/>
  <c r="F56" i="33"/>
  <c r="M188" i="10"/>
  <c r="G56" i="33" s="1"/>
  <c r="I55" i="34"/>
  <c r="T177" i="10"/>
  <c r="J55" i="34" s="1"/>
  <c r="L54" i="39"/>
  <c r="AA170" i="9"/>
  <c r="M54" i="39" s="1"/>
  <c r="F49" i="27"/>
  <c r="M128" i="9"/>
  <c r="G49" i="27" s="1"/>
  <c r="C7" i="19"/>
  <c r="F65" i="13"/>
  <c r="K51" i="26"/>
  <c r="E80" i="13"/>
  <c r="F80" i="13" s="1"/>
  <c r="F51" i="43"/>
  <c r="M147" i="9"/>
  <c r="G51" i="43" s="1"/>
  <c r="E67" i="20"/>
  <c r="K73" i="34"/>
  <c r="E162" i="13"/>
  <c r="F162" i="13" s="1"/>
  <c r="L89" i="43"/>
  <c r="AA219" i="11"/>
  <c r="M89" i="43" s="1"/>
  <c r="L74" i="29"/>
  <c r="AA81" i="11"/>
  <c r="M74" i="29" s="1"/>
  <c r="I48" i="37"/>
  <c r="T212" i="11"/>
  <c r="J48" i="37" s="1"/>
  <c r="F77" i="43"/>
  <c r="M111" i="11"/>
  <c r="G77" i="43" s="1"/>
  <c r="F93" i="33"/>
  <c r="M251" i="12"/>
  <c r="G93" i="33" s="1"/>
  <c r="L27" i="35"/>
  <c r="AA229" i="12"/>
  <c r="M27" i="35" s="1"/>
  <c r="I88" i="30"/>
  <c r="T208" i="12"/>
  <c r="J88" i="30" s="1"/>
  <c r="E177" i="13"/>
  <c r="F177" i="13" s="1"/>
  <c r="F91" i="30"/>
  <c r="M235" i="12"/>
  <c r="G91" i="30" s="1"/>
  <c r="K95" i="33"/>
  <c r="E184" i="13"/>
  <c r="F184" i="13" s="1"/>
  <c r="I37" i="23"/>
  <c r="T211" i="12"/>
  <c r="J37" i="23" s="1"/>
  <c r="I46" i="41"/>
  <c r="T158" i="12"/>
  <c r="J46" i="41" s="1"/>
  <c r="E10" i="20"/>
  <c r="E131" i="13"/>
  <c r="F131" i="13" s="1"/>
  <c r="I94" i="21"/>
  <c r="T259" i="12"/>
  <c r="J94" i="21" s="1"/>
  <c r="L89" i="25"/>
  <c r="AA216" i="12"/>
  <c r="M89" i="25" s="1"/>
  <c r="F84" i="31"/>
  <c r="M174" i="12"/>
  <c r="G84" i="31" s="1"/>
  <c r="F95" i="34"/>
  <c r="M267" i="12"/>
  <c r="G95" i="34" s="1"/>
  <c r="L85" i="30"/>
  <c r="AA181" i="12"/>
  <c r="M85" i="30" s="1"/>
  <c r="F82" i="40"/>
  <c r="M155" i="12"/>
  <c r="G82" i="40" s="1"/>
  <c r="I35" i="23"/>
  <c r="T112" i="12"/>
  <c r="J35" i="23" s="1"/>
  <c r="F79" i="34"/>
  <c r="M123" i="12"/>
  <c r="G79" i="34" s="1"/>
  <c r="F93" i="38"/>
  <c r="M250" i="11"/>
  <c r="G93" i="38" s="1"/>
  <c r="F90" i="29"/>
  <c r="M225" i="11"/>
  <c r="G90" i="29" s="1"/>
  <c r="L86" i="38"/>
  <c r="AA187" i="11"/>
  <c r="M86" i="38" s="1"/>
  <c r="I34" i="28"/>
  <c r="T166" i="11"/>
  <c r="J34" i="28" s="1"/>
  <c r="L83" i="33"/>
  <c r="AA161" i="12"/>
  <c r="M83" i="33" s="1"/>
  <c r="L69" i="40"/>
  <c r="AA38" i="12"/>
  <c r="M69" i="40" s="1"/>
  <c r="F24" i="35"/>
  <c r="M94" i="12"/>
  <c r="G24" i="35" s="1"/>
  <c r="F94" i="26"/>
  <c r="M258" i="11"/>
  <c r="G94" i="26" s="1"/>
  <c r="E75" i="20"/>
  <c r="F77" i="33"/>
  <c r="M107" i="12"/>
  <c r="G77" i="33" s="1"/>
  <c r="I74" i="25"/>
  <c r="T81" i="12"/>
  <c r="J74" i="25" s="1"/>
  <c r="K66" i="31"/>
  <c r="E46" i="20"/>
  <c r="L53" i="37"/>
  <c r="AA257" i="11"/>
  <c r="M53" i="37" s="1"/>
  <c r="L42" i="37"/>
  <c r="AA113" i="11"/>
  <c r="M42" i="37" s="1"/>
  <c r="F73" i="39"/>
  <c r="M71" i="11"/>
  <c r="G73" i="39" s="1"/>
  <c r="F77" i="40"/>
  <c r="M110" i="12"/>
  <c r="G77" i="40" s="1"/>
  <c r="L68" i="31"/>
  <c r="AA30" i="12"/>
  <c r="M68" i="31" s="1"/>
  <c r="F91" i="39"/>
  <c r="M233" i="11"/>
  <c r="G91" i="39" s="1"/>
  <c r="L87" i="26"/>
  <c r="AA195" i="11"/>
  <c r="M87" i="26" s="1"/>
  <c r="I84" i="43"/>
  <c r="T174" i="11"/>
  <c r="J84" i="43" s="1"/>
  <c r="F82" i="29"/>
  <c r="M153" i="11"/>
  <c r="G82" i="29" s="1"/>
  <c r="K82" i="34"/>
  <c r="E171" i="13"/>
  <c r="F171" i="13" s="1"/>
  <c r="L80" i="21"/>
  <c r="AA133" i="12"/>
  <c r="M80" i="21" s="1"/>
  <c r="L46" i="42"/>
  <c r="AA275" i="11"/>
  <c r="M46" i="42" s="1"/>
  <c r="E126" i="13"/>
  <c r="F126" i="13" s="1"/>
  <c r="I73" i="30"/>
  <c r="T73" i="12"/>
  <c r="J73" i="30" s="1"/>
  <c r="K94" i="26"/>
  <c r="E153" i="13"/>
  <c r="F153" i="13" s="1"/>
  <c r="E151" i="13"/>
  <c r="F151" i="13" s="1"/>
  <c r="L76" i="40"/>
  <c r="AA101" i="12"/>
  <c r="M76" i="40" s="1"/>
  <c r="L68" i="33"/>
  <c r="AA26" i="12"/>
  <c r="M68" i="33" s="1"/>
  <c r="L44" i="42"/>
  <c r="AA185" i="11"/>
  <c r="M44" i="42" s="1"/>
  <c r="F25" i="44"/>
  <c r="M121" i="11"/>
  <c r="G25" i="44" s="1"/>
  <c r="I74" i="26"/>
  <c r="T78" i="11"/>
  <c r="J74" i="26" s="1"/>
  <c r="K68" i="26"/>
  <c r="E127" i="13"/>
  <c r="F127" i="13" s="1"/>
  <c r="K66" i="24"/>
  <c r="E33" i="20"/>
  <c r="F56" i="25"/>
  <c r="M189" i="10"/>
  <c r="G56" i="25" s="1"/>
  <c r="I46" i="21"/>
  <c r="T97" i="10"/>
  <c r="J46" i="21" s="1"/>
  <c r="L13" i="35"/>
  <c r="AA31" i="10"/>
  <c r="M13" i="35" s="1"/>
  <c r="L61" i="43"/>
  <c r="AA237" i="9"/>
  <c r="M61" i="43" s="1"/>
  <c r="F60" i="27"/>
  <c r="M227" i="9"/>
  <c r="G60" i="27" s="1"/>
  <c r="F77" i="26"/>
  <c r="M105" i="11"/>
  <c r="G77" i="26" s="1"/>
  <c r="I68" i="26"/>
  <c r="T24" i="11"/>
  <c r="J68" i="26" s="1"/>
  <c r="F70" i="29"/>
  <c r="M45" i="11"/>
  <c r="G70" i="29" s="1"/>
  <c r="E62" i="20"/>
  <c r="E50" i="20"/>
  <c r="E81" i="13"/>
  <c r="F81" i="13" s="1"/>
  <c r="F41" i="37"/>
  <c r="M95" i="11"/>
  <c r="G41" i="37" s="1"/>
  <c r="I48" i="33"/>
  <c r="T116" i="10"/>
  <c r="J48" i="33" s="1"/>
  <c r="F39" i="31"/>
  <c r="M39" i="10"/>
  <c r="G39" i="31" s="1"/>
  <c r="F55" i="24"/>
  <c r="M181" i="9"/>
  <c r="G55" i="24" s="1"/>
  <c r="I50" i="43"/>
  <c r="T138" i="9"/>
  <c r="J50" i="43" s="1"/>
  <c r="L64" i="29"/>
  <c r="AA261" i="9"/>
  <c r="M64" i="29" s="1"/>
  <c r="F63" i="39"/>
  <c r="M251" i="9"/>
  <c r="G63" i="39" s="1"/>
  <c r="I58" i="24"/>
  <c r="T208" i="9"/>
  <c r="J58" i="24" s="1"/>
  <c r="F52" i="27"/>
  <c r="M155" i="9"/>
  <c r="G52" i="27" s="1"/>
  <c r="L71" i="43"/>
  <c r="AA57" i="11"/>
  <c r="M71" i="43" s="1"/>
  <c r="F27" i="44"/>
  <c r="M175" i="11"/>
  <c r="G27" i="44" s="1"/>
  <c r="F42" i="37"/>
  <c r="M113" i="11"/>
  <c r="G42" i="37" s="1"/>
  <c r="F64" i="40"/>
  <c r="M263" i="10"/>
  <c r="G64" i="40" s="1"/>
  <c r="F63" i="21"/>
  <c r="M250" i="10"/>
  <c r="G63" i="21" s="1"/>
  <c r="I58" i="25"/>
  <c r="T207" i="10"/>
  <c r="J58" i="25" s="1"/>
  <c r="I28" i="22"/>
  <c r="T113" i="10"/>
  <c r="J28" i="22" s="1"/>
  <c r="E105" i="13"/>
  <c r="F105" i="13" s="1"/>
  <c r="I38" i="31"/>
  <c r="T30" i="10"/>
  <c r="J38" i="31" s="1"/>
  <c r="I61" i="27"/>
  <c r="T236" i="9"/>
  <c r="J61" i="27" s="1"/>
  <c r="I52" i="43"/>
  <c r="T156" i="9"/>
  <c r="J52" i="43" s="1"/>
  <c r="F21" i="28"/>
  <c r="M103" i="9"/>
  <c r="G21" i="28" s="1"/>
  <c r="L54" i="27"/>
  <c r="AA173" i="9"/>
  <c r="M54" i="27" s="1"/>
  <c r="F28" i="37"/>
  <c r="M131" i="9"/>
  <c r="G28" i="37" s="1"/>
  <c r="I45" i="38"/>
  <c r="T88" i="9"/>
  <c r="J45" i="38" s="1"/>
  <c r="E19" i="20"/>
  <c r="I57" i="27"/>
  <c r="T200" i="9"/>
  <c r="J57" i="27" s="1"/>
  <c r="E25" i="20"/>
  <c r="F29" i="42"/>
  <c r="M176" i="9"/>
  <c r="G29" i="42" s="1"/>
  <c r="I50" i="38"/>
  <c r="T133" i="9"/>
  <c r="J50" i="38" s="1"/>
  <c r="L45" i="29"/>
  <c r="AA90" i="9"/>
  <c r="M45" i="29" s="1"/>
  <c r="F48" i="38"/>
  <c r="M115" i="9"/>
  <c r="G48" i="38" s="1"/>
  <c r="L45" i="43"/>
  <c r="AA93" i="9"/>
  <c r="M45" i="43" s="1"/>
  <c r="I79" i="31"/>
  <c r="T129" i="12"/>
  <c r="J79" i="31" s="1"/>
  <c r="K37" i="41"/>
  <c r="E70" i="20"/>
  <c r="I76" i="25"/>
  <c r="T99" i="12"/>
  <c r="J76" i="25" s="1"/>
  <c r="F83" i="39"/>
  <c r="M161" i="11"/>
  <c r="G83" i="39" s="1"/>
  <c r="L75" i="25"/>
  <c r="AA90" i="12"/>
  <c r="M75" i="25" s="1"/>
  <c r="F93" i="29"/>
  <c r="M252" i="11"/>
  <c r="G93" i="29" s="1"/>
  <c r="I91" i="27"/>
  <c r="T236" i="11"/>
  <c r="J91" i="27" s="1"/>
  <c r="L30" i="23"/>
  <c r="AA265" i="10"/>
  <c r="M30" i="23" s="1"/>
  <c r="I86" i="24"/>
  <c r="T190" i="11"/>
  <c r="J86" i="24" s="1"/>
  <c r="F30" i="32"/>
  <c r="M148" i="12"/>
  <c r="G30" i="32" s="1"/>
  <c r="L80" i="25"/>
  <c r="AA135" i="12"/>
  <c r="M80" i="25" s="1"/>
  <c r="F81" i="39"/>
  <c r="M143" i="11"/>
  <c r="G81" i="39" s="1"/>
  <c r="K61" i="34"/>
  <c r="E120" i="13"/>
  <c r="F120" i="13" s="1"/>
  <c r="L69" i="39"/>
  <c r="AA35" i="11"/>
  <c r="M69" i="39" s="1"/>
  <c r="L46" i="22"/>
  <c r="AA221" i="12"/>
  <c r="M46" i="22" s="1"/>
  <c r="I87" i="34"/>
  <c r="T195" i="12"/>
  <c r="J87" i="34" s="1"/>
  <c r="F86" i="21"/>
  <c r="M187" i="12"/>
  <c r="G86" i="21" s="1"/>
  <c r="E167" i="13"/>
  <c r="F167" i="13" s="1"/>
  <c r="E182" i="13"/>
  <c r="F182" i="13" s="1"/>
  <c r="E180" i="13"/>
  <c r="F180" i="13" s="1"/>
  <c r="L95" i="33"/>
  <c r="AA269" i="12"/>
  <c r="M95" i="33" s="1"/>
  <c r="F49" i="22"/>
  <c r="M275" i="12"/>
  <c r="G49" i="22" s="1"/>
  <c r="I91" i="21"/>
  <c r="T232" i="12"/>
  <c r="J91" i="21" s="1"/>
  <c r="L86" i="25"/>
  <c r="AA189" i="12"/>
  <c r="M86" i="25" s="1"/>
  <c r="I78" i="21"/>
  <c r="T115" i="12"/>
  <c r="J78" i="21" s="1"/>
  <c r="K74" i="34"/>
  <c r="E163" i="13"/>
  <c r="F163" i="13" s="1"/>
  <c r="L71" i="33"/>
  <c r="AA53" i="12"/>
  <c r="M71" i="33" s="1"/>
  <c r="I37" i="36"/>
  <c r="T238" i="11"/>
  <c r="J37" i="36" s="1"/>
  <c r="L95" i="40"/>
  <c r="AA272" i="12"/>
  <c r="M95" i="40" s="1"/>
  <c r="I86" i="21"/>
  <c r="T187" i="12"/>
  <c r="J86" i="21" s="1"/>
  <c r="F41" i="22"/>
  <c r="M140" i="12"/>
  <c r="G41" i="22" s="1"/>
  <c r="F77" i="34"/>
  <c r="M105" i="12"/>
  <c r="G77" i="34" s="1"/>
  <c r="L73" i="34"/>
  <c r="AA69" i="12"/>
  <c r="M73" i="34" s="1"/>
  <c r="I67" i="33"/>
  <c r="T17" i="12"/>
  <c r="J67" i="33" s="1"/>
  <c r="E16" i="20"/>
  <c r="F93" i="26"/>
  <c r="M249" i="11"/>
  <c r="G93" i="26" s="1"/>
  <c r="F81" i="30"/>
  <c r="M145" i="12"/>
  <c r="G81" i="30" s="1"/>
  <c r="I42" i="41"/>
  <c r="T113" i="12"/>
  <c r="J42" i="41" s="1"/>
  <c r="I73" i="34"/>
  <c r="T69" i="12"/>
  <c r="J73" i="34" s="1"/>
  <c r="K66" i="25"/>
  <c r="E28" i="20"/>
  <c r="L68" i="34"/>
  <c r="AA24" i="12"/>
  <c r="M68" i="34" s="1"/>
  <c r="L90" i="29"/>
  <c r="AA225" i="11"/>
  <c r="M90" i="29" s="1"/>
  <c r="F89" i="39"/>
  <c r="M215" i="11"/>
  <c r="G89" i="39" s="1"/>
  <c r="I88" i="26"/>
  <c r="T204" i="11"/>
  <c r="J88" i="26" s="1"/>
  <c r="L35" i="28"/>
  <c r="AA193" i="11"/>
  <c r="M35" i="28" s="1"/>
  <c r="F85" i="43"/>
  <c r="M183" i="11"/>
  <c r="G85" i="43" s="1"/>
  <c r="I84" i="24"/>
  <c r="T172" i="11"/>
  <c r="J84" i="24" s="1"/>
  <c r="L83" i="39"/>
  <c r="AA161" i="11"/>
  <c r="M83" i="39" s="1"/>
  <c r="F82" i="38"/>
  <c r="M151" i="11"/>
  <c r="G82" i="38" s="1"/>
  <c r="I44" i="37"/>
  <c r="T140" i="11"/>
  <c r="J44" i="37" s="1"/>
  <c r="L76" i="38"/>
  <c r="AA97" i="11"/>
  <c r="M76" i="38" s="1"/>
  <c r="L68" i="29"/>
  <c r="AA27" i="11"/>
  <c r="M68" i="29" s="1"/>
  <c r="F82" i="31"/>
  <c r="M156" i="12"/>
  <c r="G82" i="31" s="1"/>
  <c r="F66" i="25"/>
  <c r="M9" i="12"/>
  <c r="G66" i="25" s="1"/>
  <c r="F93" i="27"/>
  <c r="M254" i="11"/>
  <c r="G93" i="27" s="1"/>
  <c r="F35" i="42"/>
  <c r="M41" i="11"/>
  <c r="G35" i="42" s="1"/>
  <c r="F36" i="23"/>
  <c r="M139" i="12"/>
  <c r="G36" i="23" s="1"/>
  <c r="F68" i="25"/>
  <c r="M27" i="12"/>
  <c r="G68" i="25" s="1"/>
  <c r="F95" i="27"/>
  <c r="M272" i="11"/>
  <c r="G95" i="27" s="1"/>
  <c r="L94" i="26"/>
  <c r="AA258" i="11"/>
  <c r="M94" i="26" s="1"/>
  <c r="L81" i="31"/>
  <c r="AA147" i="12"/>
  <c r="M81" i="31" s="1"/>
  <c r="F69" i="29"/>
  <c r="M36" i="11"/>
  <c r="G69" i="29" s="1"/>
  <c r="F58" i="21"/>
  <c r="M205" i="10"/>
  <c r="G58" i="21" s="1"/>
  <c r="L37" i="34"/>
  <c r="AA15" i="10"/>
  <c r="M37" i="34" s="1"/>
  <c r="I64" i="43"/>
  <c r="T264" i="9"/>
  <c r="J64" i="43" s="1"/>
  <c r="E103" i="13"/>
  <c r="F103" i="13" s="1"/>
  <c r="F72" i="27"/>
  <c r="M65" i="11"/>
  <c r="G72" i="27" s="1"/>
  <c r="L82" i="29"/>
  <c r="AA153" i="11"/>
  <c r="M82" i="29" s="1"/>
  <c r="L38" i="37"/>
  <c r="AA14" i="11"/>
  <c r="M38" i="37" s="1"/>
  <c r="L70" i="38"/>
  <c r="AA43" i="11"/>
  <c r="M70" i="38" s="1"/>
  <c r="F68" i="24"/>
  <c r="M28" i="11"/>
  <c r="G68" i="24" s="1"/>
  <c r="L52" i="21"/>
  <c r="AA151" i="10"/>
  <c r="M52" i="21" s="1"/>
  <c r="F29" i="22"/>
  <c r="M122" i="10"/>
  <c r="G29" i="22" s="1"/>
  <c r="K48" i="34"/>
  <c r="E107" i="13"/>
  <c r="F107" i="13" s="1"/>
  <c r="I42" i="31"/>
  <c r="T66" i="10"/>
  <c r="J42" i="31" s="1"/>
  <c r="F22" i="22"/>
  <c r="M23" i="10"/>
  <c r="G22" i="22" s="1"/>
  <c r="I36" i="31"/>
  <c r="T12" i="10"/>
  <c r="J36" i="31" s="1"/>
  <c r="L65" i="24"/>
  <c r="AA271" i="9"/>
  <c r="M65" i="24" s="1"/>
  <c r="I63" i="38"/>
  <c r="T250" i="9"/>
  <c r="J63" i="38" s="1"/>
  <c r="I61" i="29"/>
  <c r="T234" i="9"/>
  <c r="J61" i="29" s="1"/>
  <c r="F59" i="26"/>
  <c r="M213" i="9"/>
  <c r="G59" i="26" s="1"/>
  <c r="F57" i="39"/>
  <c r="M197" i="9"/>
  <c r="G57" i="39" s="1"/>
  <c r="F53" i="43"/>
  <c r="M165" i="9"/>
  <c r="G53" i="43" s="1"/>
  <c r="I27" i="37"/>
  <c r="T122" i="9"/>
  <c r="J27" i="37" s="1"/>
  <c r="F56" i="38"/>
  <c r="M187" i="9"/>
  <c r="G56" i="38" s="1"/>
  <c r="I51" i="29"/>
  <c r="T144" i="9"/>
  <c r="J51" i="29" s="1"/>
  <c r="L48" i="29"/>
  <c r="AA117" i="9"/>
  <c r="M48" i="29" s="1"/>
  <c r="F88" i="29"/>
  <c r="M207" i="11"/>
  <c r="G88" i="29" s="1"/>
  <c r="I71" i="39"/>
  <c r="T53" i="11"/>
  <c r="J71" i="39" s="1"/>
  <c r="K66" i="38"/>
  <c r="E15" i="20"/>
  <c r="F61" i="24"/>
  <c r="M235" i="9"/>
  <c r="G61" i="24" s="1"/>
  <c r="I56" i="43"/>
  <c r="T192" i="9"/>
  <c r="J56" i="43" s="1"/>
  <c r="L50" i="38"/>
  <c r="AA133" i="9"/>
  <c r="M50" i="38" s="1"/>
  <c r="F47" i="39"/>
  <c r="M107" i="9"/>
  <c r="G47" i="39" s="1"/>
  <c r="F79" i="43"/>
  <c r="M129" i="11"/>
  <c r="G79" i="43" s="1"/>
  <c r="I68" i="38"/>
  <c r="T25" i="11"/>
  <c r="J68" i="38" s="1"/>
  <c r="E113" i="13"/>
  <c r="F113" i="13" s="1"/>
  <c r="E14" i="20"/>
  <c r="I73" i="38"/>
  <c r="T70" i="11"/>
  <c r="J73" i="38" s="1"/>
  <c r="I71" i="29"/>
  <c r="T54" i="11"/>
  <c r="J71" i="29" s="1"/>
  <c r="L69" i="27"/>
  <c r="AA38" i="11"/>
  <c r="M69" i="27" s="1"/>
  <c r="K21" i="44"/>
  <c r="E57" i="20"/>
  <c r="F61" i="25"/>
  <c r="M234" i="10"/>
  <c r="G61" i="25" s="1"/>
  <c r="I56" i="40"/>
  <c r="T191" i="10"/>
  <c r="J56" i="40" s="1"/>
  <c r="I21" i="22"/>
  <c r="T14" i="10"/>
  <c r="J21" i="22" s="1"/>
  <c r="L65" i="43"/>
  <c r="AA273" i="9"/>
  <c r="M65" i="43" s="1"/>
  <c r="F64" i="27"/>
  <c r="M263" i="9"/>
  <c r="G64" i="27" s="1"/>
  <c r="L58" i="27"/>
  <c r="AA209" i="9"/>
  <c r="M58" i="27" s="1"/>
  <c r="F55" i="43"/>
  <c r="M183" i="9"/>
  <c r="G55" i="43" s="1"/>
  <c r="I29" i="37"/>
  <c r="T140" i="9"/>
  <c r="J29" i="37" s="1"/>
  <c r="F45" i="26"/>
  <c r="M87" i="9"/>
  <c r="G45" i="26" s="1"/>
  <c r="L33" i="28"/>
  <c r="AA139" i="11"/>
  <c r="M33" i="28" s="1"/>
  <c r="F76" i="38"/>
  <c r="M97" i="11"/>
  <c r="G76" i="38" s="1"/>
  <c r="L70" i="29"/>
  <c r="AA45" i="11"/>
  <c r="M70" i="29" s="1"/>
  <c r="F65" i="30"/>
  <c r="M271" i="10"/>
  <c r="G65" i="30" s="1"/>
  <c r="I34" i="22"/>
  <c r="T257" i="10"/>
  <c r="J34" i="22" s="1"/>
  <c r="L62" i="31"/>
  <c r="AA246" i="10"/>
  <c r="M62" i="31" s="1"/>
  <c r="F61" i="40"/>
  <c r="M236" i="10"/>
  <c r="G61" i="40" s="1"/>
  <c r="I60" i="25"/>
  <c r="T225" i="10"/>
  <c r="J60" i="25" s="1"/>
  <c r="L59" i="21"/>
  <c r="AA214" i="10"/>
  <c r="M59" i="21" s="1"/>
  <c r="F58" i="25"/>
  <c r="M207" i="10"/>
  <c r="G58" i="25" s="1"/>
  <c r="I57" i="21"/>
  <c r="T196" i="10"/>
  <c r="J57" i="21" s="1"/>
  <c r="L30" i="41"/>
  <c r="AA185" i="10"/>
  <c r="M30" i="41" s="1"/>
  <c r="I55" i="24"/>
  <c r="T181" i="9"/>
  <c r="J55" i="24" s="1"/>
  <c r="L50" i="43"/>
  <c r="AA138" i="9"/>
  <c r="M50" i="43" s="1"/>
  <c r="F46" i="26"/>
  <c r="M96" i="9"/>
  <c r="G46" i="26" s="1"/>
  <c r="I54" i="26"/>
  <c r="T168" i="9"/>
  <c r="J54" i="26" s="1"/>
  <c r="E12" i="18" l="1"/>
  <c r="A2" i="18"/>
  <c r="C22" i="18"/>
  <c r="C14" i="18"/>
  <c r="C16" i="18"/>
  <c r="C8" i="18"/>
  <c r="D9" i="18"/>
  <c r="B27" i="18"/>
  <c r="A27" i="18" s="1"/>
  <c r="C14" i="16"/>
  <c r="D46" i="18"/>
  <c r="D14" i="16"/>
  <c r="C40" i="18"/>
  <c r="C10" i="16"/>
  <c r="E41" i="18"/>
  <c r="C6" i="17"/>
  <c r="E54" i="18"/>
  <c r="C7" i="15"/>
  <c r="C13" i="16"/>
  <c r="C15" i="18"/>
  <c r="C31" i="18"/>
  <c r="C47" i="18"/>
  <c r="C63" i="18"/>
  <c r="D9" i="15"/>
  <c r="D5" i="17"/>
  <c r="E18" i="18"/>
  <c r="E34" i="18"/>
  <c r="E50" i="18"/>
  <c r="E5" i="14"/>
  <c r="E11" i="15"/>
  <c r="E7" i="17"/>
  <c r="D20" i="18"/>
  <c r="D36" i="18"/>
  <c r="D52" i="18"/>
  <c r="B43" i="18"/>
  <c r="A43" i="18" s="1"/>
  <c r="B59" i="18"/>
  <c r="A59" i="18" s="1"/>
  <c r="E8" i="14"/>
  <c r="E14" i="15"/>
  <c r="D8" i="18"/>
  <c r="D24" i="18"/>
  <c r="D40" i="18"/>
  <c r="D56" i="18"/>
  <c r="B11" i="14"/>
  <c r="B7" i="16"/>
  <c r="E8" i="18"/>
  <c r="E24" i="18"/>
  <c r="E40" i="18"/>
  <c r="E56" i="18"/>
  <c r="B29" i="18"/>
  <c r="A29" i="18" s="1"/>
  <c r="D17" i="18"/>
  <c r="E46" i="18"/>
  <c r="D62" i="18"/>
  <c r="C9" i="15"/>
  <c r="D34" i="18"/>
  <c r="D5" i="14"/>
  <c r="D11" i="15"/>
  <c r="D7" i="17"/>
  <c r="C20" i="18"/>
  <c r="C36" i="18"/>
  <c r="C52" i="18"/>
  <c r="E7" i="14"/>
  <c r="E13" i="15"/>
  <c r="B6" i="18"/>
  <c r="A6" i="18" s="1"/>
  <c r="B22" i="18"/>
  <c r="A22" i="18" s="1"/>
  <c r="B38" i="18"/>
  <c r="A38" i="18" s="1"/>
  <c r="B54" i="18"/>
  <c r="A54" i="18" s="1"/>
  <c r="E44" i="18"/>
  <c r="E60" i="18"/>
  <c r="E10" i="14"/>
  <c r="E6" i="16"/>
  <c r="B10" i="18"/>
  <c r="A10" i="18" s="1"/>
  <c r="B26" i="18"/>
  <c r="A26" i="18" s="1"/>
  <c r="B42" i="18"/>
  <c r="A42" i="18" s="1"/>
  <c r="B58" i="18"/>
  <c r="A58" i="18" s="1"/>
  <c r="B13" i="14"/>
  <c r="B9" i="16"/>
  <c r="C10" i="18"/>
  <c r="C26" i="18"/>
  <c r="C42" i="18"/>
  <c r="C58" i="18"/>
  <c r="B21" i="18"/>
  <c r="A21" i="18" s="1"/>
  <c r="E17" i="18"/>
  <c r="B48" i="18"/>
  <c r="A48" i="18" s="1"/>
  <c r="D18" i="18"/>
  <c r="C38" i="18"/>
  <c r="C30" i="18"/>
  <c r="E38" i="18"/>
  <c r="E30" i="18"/>
  <c r="E33" i="18"/>
  <c r="E25" i="18"/>
  <c r="B35" i="18"/>
  <c r="A35" i="18" s="1"/>
  <c r="B45" i="18"/>
  <c r="A45" i="18" s="1"/>
  <c r="D14" i="18"/>
  <c r="B11" i="18"/>
  <c r="A11" i="18" s="1"/>
  <c r="B53" i="18"/>
  <c r="A53" i="18" s="1"/>
  <c r="E6" i="18"/>
  <c r="D54" i="18"/>
  <c r="B16" i="18"/>
  <c r="A16" i="18" s="1"/>
  <c r="C5" i="14"/>
  <c r="C11" i="15"/>
  <c r="C7" i="17"/>
  <c r="B20" i="18"/>
  <c r="A20" i="18" s="1"/>
  <c r="B36" i="18"/>
  <c r="A36" i="18" s="1"/>
  <c r="B52" i="18"/>
  <c r="A52" i="18" s="1"/>
  <c r="D7" i="14"/>
  <c r="D13" i="15"/>
  <c r="D7" i="18"/>
  <c r="D23" i="18"/>
  <c r="D39" i="18"/>
  <c r="D55" i="18"/>
  <c r="E9" i="14"/>
  <c r="E5" i="16"/>
  <c r="E7" i="18"/>
  <c r="E23" i="18"/>
  <c r="E39" i="18"/>
  <c r="E55" i="18"/>
  <c r="C46" i="18"/>
  <c r="C62" i="18"/>
  <c r="E12" i="14"/>
  <c r="E8" i="16"/>
  <c r="E11" i="18"/>
  <c r="E27" i="18"/>
  <c r="E43" i="18"/>
  <c r="E59" i="18"/>
  <c r="B5" i="15"/>
  <c r="B11" i="16"/>
  <c r="D13" i="18"/>
  <c r="D29" i="18"/>
  <c r="D45" i="18"/>
  <c r="D61" i="18"/>
  <c r="C8" i="19"/>
  <c r="D30" i="18"/>
  <c r="D6" i="18"/>
  <c r="E49" i="18"/>
  <c r="D38" i="18"/>
  <c r="C51" i="18"/>
  <c r="D51" i="18"/>
  <c r="C43" i="18"/>
  <c r="D43" i="18"/>
  <c r="E57" i="18"/>
  <c r="B8" i="14"/>
  <c r="B19" i="18"/>
  <c r="A19" i="18" s="1"/>
  <c r="C8" i="14"/>
  <c r="E14" i="18"/>
  <c r="D59" i="18"/>
  <c r="C11" i="18"/>
  <c r="B10" i="14"/>
  <c r="E20" i="18"/>
  <c r="C7" i="14"/>
  <c r="C13" i="15"/>
  <c r="E5" i="18"/>
  <c r="E21" i="18"/>
  <c r="E37" i="18"/>
  <c r="E53" i="18"/>
  <c r="D9" i="14"/>
  <c r="D5" i="16"/>
  <c r="B9" i="18"/>
  <c r="A9" i="18" s="1"/>
  <c r="B25" i="18"/>
  <c r="A25" i="18" s="1"/>
  <c r="B41" i="18"/>
  <c r="A41" i="18" s="1"/>
  <c r="B57" i="18"/>
  <c r="A57" i="18" s="1"/>
  <c r="E11" i="14"/>
  <c r="E7" i="16"/>
  <c r="C9" i="18"/>
  <c r="C25" i="18"/>
  <c r="C41" i="18"/>
  <c r="C57" i="18"/>
  <c r="D49" i="18"/>
  <c r="B61" i="18"/>
  <c r="A61" i="18" s="1"/>
  <c r="E14" i="14"/>
  <c r="E10" i="16"/>
  <c r="C13" i="18"/>
  <c r="C29" i="18"/>
  <c r="C45" i="18"/>
  <c r="C61" i="18"/>
  <c r="B7" i="15"/>
  <c r="B13" i="16"/>
  <c r="B15" i="18"/>
  <c r="A15" i="18" s="1"/>
  <c r="B31" i="18"/>
  <c r="A31" i="18" s="1"/>
  <c r="B47" i="18"/>
  <c r="A47" i="18" s="1"/>
  <c r="B63" i="18"/>
  <c r="A63" i="18" s="1"/>
  <c r="C35" i="18"/>
  <c r="B64" i="18"/>
  <c r="A64" i="18" s="1"/>
  <c r="C6" i="14"/>
  <c r="D6" i="14"/>
  <c r="C10" i="14"/>
  <c r="B56" i="18"/>
  <c r="A56" i="18" s="1"/>
  <c r="C56" i="18"/>
  <c r="C12" i="14"/>
  <c r="D12" i="14"/>
  <c r="E22" i="18"/>
  <c r="B14" i="14"/>
  <c r="C19" i="18"/>
  <c r="D8" i="14"/>
  <c r="D19" i="18"/>
  <c r="D14" i="14"/>
  <c r="C24" i="18"/>
  <c r="C9" i="14"/>
  <c r="C5" i="16"/>
  <c r="C7" i="18"/>
  <c r="C23" i="18"/>
  <c r="C39" i="18"/>
  <c r="C55" i="18"/>
  <c r="D11" i="14"/>
  <c r="D7" i="16"/>
  <c r="E10" i="18"/>
  <c r="E26" i="18"/>
  <c r="E42" i="18"/>
  <c r="E58" i="18"/>
  <c r="E13" i="14"/>
  <c r="E9" i="16"/>
  <c r="D12" i="18"/>
  <c r="D28" i="18"/>
  <c r="D44" i="18"/>
  <c r="D60" i="18"/>
  <c r="B51" i="18"/>
  <c r="A51" i="18" s="1"/>
  <c r="E62" i="18"/>
  <c r="E6" i="15"/>
  <c r="E12" i="16"/>
  <c r="D16" i="18"/>
  <c r="D32" i="18"/>
  <c r="D48" i="18"/>
  <c r="D64" i="18"/>
  <c r="B9" i="15"/>
  <c r="B5" i="17"/>
  <c r="E16" i="18"/>
  <c r="E32" i="18"/>
  <c r="E48" i="18"/>
  <c r="E64" i="18"/>
  <c r="D25" i="18"/>
  <c r="C59" i="18"/>
  <c r="B6" i="17"/>
  <c r="D50" i="18"/>
  <c r="C10" i="19"/>
  <c r="F155" i="13"/>
  <c r="B6" i="15"/>
  <c r="B6" i="14"/>
  <c r="D6" i="15"/>
  <c r="B8" i="15"/>
  <c r="D10" i="15"/>
  <c r="D10" i="14"/>
  <c r="B12" i="14"/>
  <c r="D12" i="15"/>
  <c r="C8" i="15"/>
  <c r="C27" i="18"/>
  <c r="D8" i="15"/>
  <c r="D27" i="18"/>
  <c r="C14" i="14"/>
  <c r="B24" i="18"/>
  <c r="A24" i="18" s="1"/>
  <c r="C10" i="15"/>
  <c r="D33" i="18"/>
  <c r="C11" i="14"/>
  <c r="C7" i="16"/>
  <c r="D10" i="18"/>
  <c r="D26" i="18"/>
  <c r="D42" i="18"/>
  <c r="D58" i="18"/>
  <c r="D13" i="14"/>
  <c r="D9" i="16"/>
  <c r="C12" i="18"/>
  <c r="C28" i="18"/>
  <c r="C44" i="18"/>
  <c r="C60" i="18"/>
  <c r="E5" i="15"/>
  <c r="E11" i="16"/>
  <c r="B14" i="18"/>
  <c r="A14" i="18" s="1"/>
  <c r="B30" i="18"/>
  <c r="A30" i="18" s="1"/>
  <c r="B46" i="18"/>
  <c r="A46" i="18" s="1"/>
  <c r="B62" i="18"/>
  <c r="A62" i="18" s="1"/>
  <c r="E52" i="18"/>
  <c r="C64" i="18"/>
  <c r="E8" i="15"/>
  <c r="E14" i="16"/>
  <c r="B18" i="18"/>
  <c r="A18" i="18" s="1"/>
  <c r="B34" i="18"/>
  <c r="A34" i="18" s="1"/>
  <c r="B50" i="18"/>
  <c r="A50" i="18" s="1"/>
  <c r="B5" i="14"/>
  <c r="B11" i="15"/>
  <c r="B7" i="17"/>
  <c r="C18" i="18"/>
  <c r="C34" i="18"/>
  <c r="C50" i="18"/>
  <c r="D22" i="18"/>
  <c r="C6" i="18"/>
  <c r="D11" i="18"/>
  <c r="C5" i="17"/>
  <c r="C6" i="16"/>
  <c r="C6" i="15"/>
  <c r="B8" i="16"/>
  <c r="C8" i="16"/>
  <c r="B12" i="16"/>
  <c r="B12" i="15"/>
  <c r="C12" i="15"/>
  <c r="B14" i="16"/>
  <c r="B14" i="15"/>
  <c r="D35" i="18"/>
  <c r="C14" i="15"/>
  <c r="B32" i="18"/>
  <c r="A32" i="18" s="1"/>
  <c r="B10" i="15"/>
  <c r="E28" i="18"/>
  <c r="B6" i="16"/>
  <c r="B37" i="18"/>
  <c r="A37" i="18" s="1"/>
  <c r="C13" i="14"/>
  <c r="C9" i="16"/>
  <c r="B12" i="18"/>
  <c r="A12" i="18" s="1"/>
  <c r="B28" i="18"/>
  <c r="A28" i="18" s="1"/>
  <c r="B44" i="18"/>
  <c r="A44" i="18" s="1"/>
  <c r="B60" i="18"/>
  <c r="A60" i="18" s="1"/>
  <c r="D5" i="15"/>
  <c r="D11" i="16"/>
  <c r="D15" i="18"/>
  <c r="D31" i="18"/>
  <c r="D47" i="18"/>
  <c r="D63" i="18"/>
  <c r="E7" i="15"/>
  <c r="E13" i="16"/>
  <c r="E15" i="18"/>
  <c r="E31" i="18"/>
  <c r="E47" i="18"/>
  <c r="E63" i="18"/>
  <c r="C54" i="18"/>
  <c r="C11" i="19"/>
  <c r="E10" i="15"/>
  <c r="E6" i="17"/>
  <c r="E19" i="18"/>
  <c r="E35" i="18"/>
  <c r="E51" i="18"/>
  <c r="B7" i="14"/>
  <c r="B13" i="15"/>
  <c r="D5" i="18"/>
  <c r="D21" i="18"/>
  <c r="D37" i="18"/>
  <c r="D53" i="18"/>
  <c r="D6" i="17"/>
  <c r="D6" i="16"/>
  <c r="B13" i="18"/>
  <c r="A13" i="18" s="1"/>
  <c r="B5" i="18"/>
  <c r="A5" i="18" s="1"/>
  <c r="B8" i="18"/>
  <c r="A8" i="18" s="1"/>
  <c r="C12" i="16"/>
  <c r="D12" i="16"/>
  <c r="E9" i="18"/>
  <c r="D8" i="16"/>
  <c r="B40" i="18"/>
  <c r="A40" i="18" s="1"/>
  <c r="B10" i="16"/>
  <c r="E36" i="18"/>
  <c r="D14" i="15"/>
  <c r="C32" i="18"/>
  <c r="D10" i="16"/>
  <c r="C48" i="18"/>
  <c r="C5" i="15"/>
  <c r="C11" i="16"/>
  <c r="E13" i="18"/>
  <c r="E29" i="18"/>
  <c r="E45" i="18"/>
  <c r="E61" i="18"/>
  <c r="D7" i="15"/>
  <c r="D13" i="16"/>
  <c r="B17" i="18"/>
  <c r="A17" i="18" s="1"/>
  <c r="B33" i="18"/>
  <c r="A33" i="18" s="1"/>
  <c r="B49" i="18"/>
  <c r="A49" i="18" s="1"/>
  <c r="E9" i="15"/>
  <c r="E5" i="17"/>
  <c r="C17" i="18"/>
  <c r="C33" i="18"/>
  <c r="C49" i="18"/>
  <c r="D41" i="18"/>
  <c r="D57" i="18"/>
  <c r="E6" i="14"/>
  <c r="E12" i="15"/>
  <c r="C5" i="18"/>
  <c r="C21" i="18"/>
  <c r="C37" i="18"/>
  <c r="C53" i="18"/>
  <c r="B9" i="14"/>
  <c r="B5" i="16"/>
  <c r="B7" i="18"/>
  <c r="A7" i="18" s="1"/>
  <c r="B23" i="18"/>
  <c r="A23" i="18" s="1"/>
  <c r="B39" i="18"/>
  <c r="A39" i="18" s="1"/>
  <c r="B55" i="18"/>
  <c r="A55" i="18" s="1"/>
  <c r="C9" i="19"/>
</calcChain>
</file>

<file path=xl/sharedStrings.xml><?xml version="1.0" encoding="utf-8"?>
<sst xmlns="http://schemas.openxmlformats.org/spreadsheetml/2006/main" count="13239" uniqueCount="485">
  <si>
    <t xml:space="preserve">REGISTRATION SHEET </t>
  </si>
  <si>
    <t>Registration Teacher</t>
  </si>
  <si>
    <t>Mr. Sebina</t>
  </si>
  <si>
    <t>CLASS: 1A</t>
  </si>
  <si>
    <t>Student ID</t>
  </si>
  <si>
    <t>Student Name</t>
  </si>
  <si>
    <t>School Status</t>
  </si>
  <si>
    <t>Subject</t>
  </si>
  <si>
    <t>Subject Teacher</t>
  </si>
  <si>
    <t>STU001</t>
  </si>
  <si>
    <t>Mmoloki Nthoiwa</t>
  </si>
  <si>
    <t>Day Scholar</t>
  </si>
  <si>
    <t>English</t>
  </si>
  <si>
    <t>Setswana</t>
  </si>
  <si>
    <t>Ms. Mmolawa</t>
  </si>
  <si>
    <t>Mathematics</t>
  </si>
  <si>
    <t>Ms. Moeng</t>
  </si>
  <si>
    <t>Science</t>
  </si>
  <si>
    <t>Mr. Tumagole</t>
  </si>
  <si>
    <t>Social Studies</t>
  </si>
  <si>
    <t>Mr. Nthoiwa</t>
  </si>
  <si>
    <t>Agriculture</t>
  </si>
  <si>
    <t>Mr. Segwabe</t>
  </si>
  <si>
    <t>Moral Education</t>
  </si>
  <si>
    <t>Ms. Rakgoathe</t>
  </si>
  <si>
    <t>Physical Education</t>
  </si>
  <si>
    <t>Ms. Keitshokile</t>
  </si>
  <si>
    <t>Commerce (Accounting)</t>
  </si>
  <si>
    <t>Ms. Kesamang</t>
  </si>
  <si>
    <t>STU002</t>
  </si>
  <si>
    <t>Thabo Khumalo</t>
  </si>
  <si>
    <t>Boarder</t>
  </si>
  <si>
    <t>Home Economics</t>
  </si>
  <si>
    <t>Ms. Tau</t>
  </si>
  <si>
    <t>Commerce (Office Procedures)</t>
  </si>
  <si>
    <t>Ms. Phiri</t>
  </si>
  <si>
    <t>STU003</t>
  </si>
  <si>
    <t>Tumelo Segwabe</t>
  </si>
  <si>
    <t>STU004</t>
  </si>
  <si>
    <t>Thabo Motshegwa</t>
  </si>
  <si>
    <t>STU005</t>
  </si>
  <si>
    <t>Karabo Seboni</t>
  </si>
  <si>
    <t>STU006</t>
  </si>
  <si>
    <t>Palesa Radithupa</t>
  </si>
  <si>
    <t>STU007</t>
  </si>
  <si>
    <t>Puso Sechele</t>
  </si>
  <si>
    <t>Religious Education</t>
  </si>
  <si>
    <t>Mr. Seretse</t>
  </si>
  <si>
    <t>STU008</t>
  </si>
  <si>
    <t>Kagiso Setlhare</t>
  </si>
  <si>
    <t>STU009</t>
  </si>
  <si>
    <t>Mpho Molosiwa</t>
  </si>
  <si>
    <t>STU010</t>
  </si>
  <si>
    <t>Ofentse Kealotswe</t>
  </si>
  <si>
    <t>STU011</t>
  </si>
  <si>
    <t>Kealeboga Pheko</t>
  </si>
  <si>
    <t>STU012</t>
  </si>
  <si>
    <t>Naledi Molefe</t>
  </si>
  <si>
    <t>STU013</t>
  </si>
  <si>
    <t>Baruti Seboni</t>
  </si>
  <si>
    <t>STU014</t>
  </si>
  <si>
    <t>Oratile Chele</t>
  </si>
  <si>
    <t>STU015</t>
  </si>
  <si>
    <t>Palesa Mogami</t>
  </si>
  <si>
    <t>STU016</t>
  </si>
  <si>
    <t>Tshepo Balopi</t>
  </si>
  <si>
    <t>STU017</t>
  </si>
  <si>
    <t>Mpho Sebina</t>
  </si>
  <si>
    <t>STU018</t>
  </si>
  <si>
    <t>Goitseone Keitshokile</t>
  </si>
  <si>
    <t>STU019</t>
  </si>
  <si>
    <t>Thabo Setlhare</t>
  </si>
  <si>
    <t>STU020</t>
  </si>
  <si>
    <t>Sethunya Keitshokile</t>
  </si>
  <si>
    <t>STU021</t>
  </si>
  <si>
    <t>Baruti Kesamang</t>
  </si>
  <si>
    <t>STU022</t>
  </si>
  <si>
    <t>Bame Ditshwanelo</t>
  </si>
  <si>
    <t>STU023</t>
  </si>
  <si>
    <t>Mmoloki Pheko</t>
  </si>
  <si>
    <t>STU024</t>
  </si>
  <si>
    <t>Resego Kesamang</t>
  </si>
  <si>
    <t>STU025</t>
  </si>
  <si>
    <t>Oratile Gaborone</t>
  </si>
  <si>
    <t>STU026</t>
  </si>
  <si>
    <t>Lorato Kesamang</t>
  </si>
  <si>
    <t>STU027</t>
  </si>
  <si>
    <t>Refilwe Keitshokile</t>
  </si>
  <si>
    <t>STU028</t>
  </si>
  <si>
    <t>Karabo Seretse</t>
  </si>
  <si>
    <t>STU029</t>
  </si>
  <si>
    <t>Onalenna Mothibi</t>
  </si>
  <si>
    <t>STU030</t>
  </si>
  <si>
    <t>Gomolemo Balopi</t>
  </si>
  <si>
    <t>Registration — Class 1B</t>
  </si>
  <si>
    <t>Ms. Balopi</t>
  </si>
  <si>
    <t>CLASS: 1B</t>
  </si>
  <si>
    <t>STU031</t>
  </si>
  <si>
    <t>Gomolemo Rakgoathe</t>
  </si>
  <si>
    <t>Mr. Basimane</t>
  </si>
  <si>
    <t>Mrs. Ramotswe</t>
  </si>
  <si>
    <t>Mr. Radithupa</t>
  </si>
  <si>
    <t>Mrs. Chele</t>
  </si>
  <si>
    <t>Ms. Mothibi</t>
  </si>
  <si>
    <t>Mrs. Kgosi</t>
  </si>
  <si>
    <t>Mr. Mmusi</t>
  </si>
  <si>
    <t>Ms. Pheko</t>
  </si>
  <si>
    <t>STU032</t>
  </si>
  <si>
    <t>Wame Khumalo</t>
  </si>
  <si>
    <t>Mr. Leteane</t>
  </si>
  <si>
    <t>STU033</t>
  </si>
  <si>
    <t>Boitumelo Motshegwa</t>
  </si>
  <si>
    <t>STU034</t>
  </si>
  <si>
    <t>Refilwe Radithupa</t>
  </si>
  <si>
    <t>STU035</t>
  </si>
  <si>
    <t>Lesego Kgosi</t>
  </si>
  <si>
    <t>Mrs. Modise</t>
  </si>
  <si>
    <t>STU036</t>
  </si>
  <si>
    <t>Mmoloki Segwabe</t>
  </si>
  <si>
    <t>STU037</t>
  </si>
  <si>
    <t>Baruti Balopi</t>
  </si>
  <si>
    <t>STU038</t>
  </si>
  <si>
    <t>Katlego Molosiwa</t>
  </si>
  <si>
    <t>STU039</t>
  </si>
  <si>
    <t>Lesego Modise</t>
  </si>
  <si>
    <t>STU040</t>
  </si>
  <si>
    <t>Otsile Setlhare</t>
  </si>
  <si>
    <t>Ms. Diseko</t>
  </si>
  <si>
    <t>STU041</t>
  </si>
  <si>
    <t>Palesa Ramotswe</t>
  </si>
  <si>
    <t>STU042</t>
  </si>
  <si>
    <t>Naledi Keitshokile</t>
  </si>
  <si>
    <t>STU043</t>
  </si>
  <si>
    <t>Bame Mmusi</t>
  </si>
  <si>
    <t>STU044</t>
  </si>
  <si>
    <t>Thato Sebina</t>
  </si>
  <si>
    <t>STU045</t>
  </si>
  <si>
    <t>Onalenna Ditshwanelo</t>
  </si>
  <si>
    <t>STU046</t>
  </si>
  <si>
    <t>Amantle Molefe</t>
  </si>
  <si>
    <t>STU047</t>
  </si>
  <si>
    <t>Ame Kealotswe</t>
  </si>
  <si>
    <t>STU048</t>
  </si>
  <si>
    <t>Neo Sebina</t>
  </si>
  <si>
    <t>STU049</t>
  </si>
  <si>
    <t>Onalenna Ntsima</t>
  </si>
  <si>
    <t>STU050</t>
  </si>
  <si>
    <t>Dineo Gaborone</t>
  </si>
  <si>
    <t>STU051</t>
  </si>
  <si>
    <t>Onalenna Balopi</t>
  </si>
  <si>
    <t>STU052</t>
  </si>
  <si>
    <t>Lesego Mothibi</t>
  </si>
  <si>
    <t>STU053</t>
  </si>
  <si>
    <t>Baruti Radithupa</t>
  </si>
  <si>
    <t>STU054</t>
  </si>
  <si>
    <t>Lesego Khumalo</t>
  </si>
  <si>
    <t>STU055</t>
  </si>
  <si>
    <t>Bontle Mothibi</t>
  </si>
  <si>
    <t>STU056</t>
  </si>
  <si>
    <t>Resego Molefe</t>
  </si>
  <si>
    <t>STU057</t>
  </si>
  <si>
    <t>Tumelo Gaborone</t>
  </si>
  <si>
    <t>STU058</t>
  </si>
  <si>
    <t>Sethunya Sebina</t>
  </si>
  <si>
    <t>STU059</t>
  </si>
  <si>
    <t>Ofentse Mothibi</t>
  </si>
  <si>
    <t>STU060</t>
  </si>
  <si>
    <t>Ame Molosiwa</t>
  </si>
  <si>
    <t>Registration — Class 2A</t>
  </si>
  <si>
    <t>CLASS: 2A</t>
  </si>
  <si>
    <t>STU061</t>
  </si>
  <si>
    <t>Sethunya Mmusi</t>
  </si>
  <si>
    <t>STU062</t>
  </si>
  <si>
    <t>Palesa Seboni</t>
  </si>
  <si>
    <t>STU063</t>
  </si>
  <si>
    <t>Naledi Mothibi</t>
  </si>
  <si>
    <t>STU064</t>
  </si>
  <si>
    <t>Kutlo Ditshwanelo</t>
  </si>
  <si>
    <t>STU065</t>
  </si>
  <si>
    <t>Kabelo Modise</t>
  </si>
  <si>
    <t>STU066</t>
  </si>
  <si>
    <t>Refilwe Pheko</t>
  </si>
  <si>
    <t>STU067</t>
  </si>
  <si>
    <t>Baruti Tumagole</t>
  </si>
  <si>
    <t>STU068</t>
  </si>
  <si>
    <t>Kabelo Mmusi</t>
  </si>
  <si>
    <t>STU069</t>
  </si>
  <si>
    <t>Bontle Keitshokile</t>
  </si>
  <si>
    <t>STU070</t>
  </si>
  <si>
    <t>Mmoloki Tau</t>
  </si>
  <si>
    <t>STU071</t>
  </si>
  <si>
    <t>Bame Ramotswe</t>
  </si>
  <si>
    <t>STU072</t>
  </si>
  <si>
    <t>Kealeboga Ramotswe</t>
  </si>
  <si>
    <t>STU073</t>
  </si>
  <si>
    <t>Molemo Phiri</t>
  </si>
  <si>
    <t>STU074</t>
  </si>
  <si>
    <t>Bontle Nthoiwa</t>
  </si>
  <si>
    <t>STU075</t>
  </si>
  <si>
    <t>Kutlo Molefe</t>
  </si>
  <si>
    <t>STU076</t>
  </si>
  <si>
    <t>Tshepo Nthoiwa</t>
  </si>
  <si>
    <t>STU077</t>
  </si>
  <si>
    <t>Thato Kealotswe</t>
  </si>
  <si>
    <t>STU078</t>
  </si>
  <si>
    <t>Bame Kesamang</t>
  </si>
  <si>
    <t>STU079</t>
  </si>
  <si>
    <t>Wame Phiri</t>
  </si>
  <si>
    <t>STU080</t>
  </si>
  <si>
    <t>Kabelo Ntsima</t>
  </si>
  <si>
    <t>STU081</t>
  </si>
  <si>
    <t>Molemo Mmusi</t>
  </si>
  <si>
    <t>STU082</t>
  </si>
  <si>
    <t>Puso Seretse</t>
  </si>
  <si>
    <t>STU083</t>
  </si>
  <si>
    <t>Gomolemo Kealotswe</t>
  </si>
  <si>
    <t>STU084</t>
  </si>
  <si>
    <t>Ofentse Molosiwa</t>
  </si>
  <si>
    <t>STU085</t>
  </si>
  <si>
    <t>Bontle Khumalo</t>
  </si>
  <si>
    <t>STU086</t>
  </si>
  <si>
    <t>Tumelo Tau</t>
  </si>
  <si>
    <t>STU087</t>
  </si>
  <si>
    <t>Sethunya Balopi</t>
  </si>
  <si>
    <t>STU088</t>
  </si>
  <si>
    <t>Kagiso Leteane</t>
  </si>
  <si>
    <t>STU089</t>
  </si>
  <si>
    <t>Bame Mogami</t>
  </si>
  <si>
    <t>STU090</t>
  </si>
  <si>
    <t>Lorato Seboni</t>
  </si>
  <si>
    <t>Registration — Class 2B</t>
  </si>
  <si>
    <t>CLASS: 2B</t>
  </si>
  <si>
    <t>STU091</t>
  </si>
  <si>
    <t>Kabelo Sechele</t>
  </si>
  <si>
    <t>STU092</t>
  </si>
  <si>
    <t>Lorato Segwabe</t>
  </si>
  <si>
    <t>STU093</t>
  </si>
  <si>
    <t>Kesego Gaborone</t>
  </si>
  <si>
    <t>STU094</t>
  </si>
  <si>
    <t>Mpho Rakgoathe</t>
  </si>
  <si>
    <t>STU095</t>
  </si>
  <si>
    <t>Tumo Sechele</t>
  </si>
  <si>
    <t>STU096</t>
  </si>
  <si>
    <t>Neo Pheko</t>
  </si>
  <si>
    <t>STU097</t>
  </si>
  <si>
    <t>Palesa Mmusi</t>
  </si>
  <si>
    <t>STU098</t>
  </si>
  <si>
    <t>Molemo Basimane</t>
  </si>
  <si>
    <t>STU099</t>
  </si>
  <si>
    <t>Otsile Pheko</t>
  </si>
  <si>
    <t>STU100</t>
  </si>
  <si>
    <t>Katlego Ramotswe</t>
  </si>
  <si>
    <t>STU101</t>
  </si>
  <si>
    <t>Tebogo Rakgoathe</t>
  </si>
  <si>
    <t>STU102</t>
  </si>
  <si>
    <t>Kagiso Tumagole</t>
  </si>
  <si>
    <t>STU103</t>
  </si>
  <si>
    <t>Kagiso Kesamang</t>
  </si>
  <si>
    <t>STU104</t>
  </si>
  <si>
    <t>Palesa Molefe</t>
  </si>
  <si>
    <t>STU105</t>
  </si>
  <si>
    <t>Mpho Leteane</t>
  </si>
  <si>
    <t>STU106</t>
  </si>
  <si>
    <t>Gomolemo Mmolawa</t>
  </si>
  <si>
    <t>STU107</t>
  </si>
  <si>
    <t>Neo Balopi</t>
  </si>
  <si>
    <t>STU108</t>
  </si>
  <si>
    <t>Katlego Ditshwanelo</t>
  </si>
  <si>
    <t>STU109</t>
  </si>
  <si>
    <t>Kesego Modise</t>
  </si>
  <si>
    <t>STU110</t>
  </si>
  <si>
    <t>Kealeboga Motshegwa</t>
  </si>
  <si>
    <t>STU111</t>
  </si>
  <si>
    <t>Palesa Keitshokile</t>
  </si>
  <si>
    <t>STU112</t>
  </si>
  <si>
    <t>Mmoloki Phiri</t>
  </si>
  <si>
    <t>STU113</t>
  </si>
  <si>
    <t>Palesa Seretse</t>
  </si>
  <si>
    <t>STU114</t>
  </si>
  <si>
    <t>Kagiso Ntsima</t>
  </si>
  <si>
    <t>STU115</t>
  </si>
  <si>
    <t>Tumelo Diseko</t>
  </si>
  <si>
    <t>STU116</t>
  </si>
  <si>
    <t>Wame Mmolawa</t>
  </si>
  <si>
    <t>STU117</t>
  </si>
  <si>
    <t>Boitumelo Sechele</t>
  </si>
  <si>
    <t>STU118</t>
  </si>
  <si>
    <t>Kagiso Mogami</t>
  </si>
  <si>
    <t>STU119</t>
  </si>
  <si>
    <t>Boago Keitshokile</t>
  </si>
  <si>
    <t>STU120</t>
  </si>
  <si>
    <t>Katlego Motshegwa</t>
  </si>
  <si>
    <t>Registration — Class 3A</t>
  </si>
  <si>
    <t>CLASS: 3A</t>
  </si>
  <si>
    <t>STU121</t>
  </si>
  <si>
    <t>Refilwe Kealotswe</t>
  </si>
  <si>
    <t>STU122</t>
  </si>
  <si>
    <t>Ofentse Moeng</t>
  </si>
  <si>
    <t>STU123</t>
  </si>
  <si>
    <t>Tebogo Mmusi</t>
  </si>
  <si>
    <t>STU124</t>
  </si>
  <si>
    <t>Lorato Gaborone</t>
  </si>
  <si>
    <t>STU125</t>
  </si>
  <si>
    <t>Kesego Balopi</t>
  </si>
  <si>
    <t>STU126</t>
  </si>
  <si>
    <t>Resego Mmolawa</t>
  </si>
  <si>
    <t>STU127</t>
  </si>
  <si>
    <t>Tebogo Phiri</t>
  </si>
  <si>
    <t>STU128</t>
  </si>
  <si>
    <t>Kealeboga Setlhare</t>
  </si>
  <si>
    <t>STU129</t>
  </si>
  <si>
    <t>Tebogo Motshegwa</t>
  </si>
  <si>
    <t>STU130</t>
  </si>
  <si>
    <t>Kagiso Moeng</t>
  </si>
  <si>
    <t>STU131</t>
  </si>
  <si>
    <t>Boitumelo Tau</t>
  </si>
  <si>
    <t>STU132</t>
  </si>
  <si>
    <t>Goitseone Basimane</t>
  </si>
  <si>
    <t>STU133</t>
  </si>
  <si>
    <t>Neo Kgosi</t>
  </si>
  <si>
    <t>STU134</t>
  </si>
  <si>
    <t>Bontle Ramotswe</t>
  </si>
  <si>
    <t>STU135</t>
  </si>
  <si>
    <t>Baruti Seretse</t>
  </si>
  <si>
    <t>STU136</t>
  </si>
  <si>
    <t>Molemo Gaborone</t>
  </si>
  <si>
    <t>STU137</t>
  </si>
  <si>
    <t>Kutlo Khumalo</t>
  </si>
  <si>
    <t>STU138</t>
  </si>
  <si>
    <t>Wame Balopi</t>
  </si>
  <si>
    <t>STU139</t>
  </si>
  <si>
    <t>Sethunya Seboni</t>
  </si>
  <si>
    <t>STU140</t>
  </si>
  <si>
    <t>Onalenna Seboni</t>
  </si>
  <si>
    <t>STU141</t>
  </si>
  <si>
    <t>Puso Setlhare</t>
  </si>
  <si>
    <t>STU142</t>
  </si>
  <si>
    <t>Thabo Molosiwa</t>
  </si>
  <si>
    <t>STU143</t>
  </si>
  <si>
    <t>Katlego Nthoiwa</t>
  </si>
  <si>
    <t>STU144</t>
  </si>
  <si>
    <t>Gomolemo Radithupa</t>
  </si>
  <si>
    <t>STU145</t>
  </si>
  <si>
    <t>Kealeboga Molefe</t>
  </si>
  <si>
    <t>STU146</t>
  </si>
  <si>
    <t>Thato Moeng</t>
  </si>
  <si>
    <t>STU147</t>
  </si>
  <si>
    <t>Refilwe Modise</t>
  </si>
  <si>
    <t>STU148</t>
  </si>
  <si>
    <t>Baruti Mmolawa</t>
  </si>
  <si>
    <t>STU149</t>
  </si>
  <si>
    <t>Ame Molefe</t>
  </si>
  <si>
    <t>STU150</t>
  </si>
  <si>
    <t>Tshepo Kealotswe</t>
  </si>
  <si>
    <t>Registration — Class 3B</t>
  </si>
  <si>
    <t>CLASS: 3B</t>
  </si>
  <si>
    <t>STU151</t>
  </si>
  <si>
    <t>Ame Gaborone</t>
  </si>
  <si>
    <t>STU152</t>
  </si>
  <si>
    <t>Resego Mogami</t>
  </si>
  <si>
    <t>STU153</t>
  </si>
  <si>
    <t>Boago Mothibi</t>
  </si>
  <si>
    <t>STU154</t>
  </si>
  <si>
    <t>Neo Moeng</t>
  </si>
  <si>
    <t>STU155</t>
  </si>
  <si>
    <t>Refilwe Basimane</t>
  </si>
  <si>
    <t>STU156</t>
  </si>
  <si>
    <t>Puso Modise</t>
  </si>
  <si>
    <t>STU157</t>
  </si>
  <si>
    <t>Lesego Sechele</t>
  </si>
  <si>
    <t>STU158</t>
  </si>
  <si>
    <t>Puso Ntsima</t>
  </si>
  <si>
    <t>STU159</t>
  </si>
  <si>
    <t>Dineo Moeng</t>
  </si>
  <si>
    <t>STU160</t>
  </si>
  <si>
    <t>Goitseone Phiri</t>
  </si>
  <si>
    <t>STU161</t>
  </si>
  <si>
    <t>Gomolemo Ramotswe</t>
  </si>
  <si>
    <t>STU162</t>
  </si>
  <si>
    <t>Bame Segwabe</t>
  </si>
  <si>
    <t>STU163</t>
  </si>
  <si>
    <t>Tumelo Molefe</t>
  </si>
  <si>
    <t>STU164</t>
  </si>
  <si>
    <t>Mpho Mmusi</t>
  </si>
  <si>
    <t>STU165</t>
  </si>
  <si>
    <t>Bame Molosiwa</t>
  </si>
  <si>
    <t>STU166</t>
  </si>
  <si>
    <t>Amantle Keitshokile</t>
  </si>
  <si>
    <t>STU167</t>
  </si>
  <si>
    <t>Goitseone Motshegwa</t>
  </si>
  <si>
    <t>STU168</t>
  </si>
  <si>
    <t>Amantle Chele</t>
  </si>
  <si>
    <t>STU169</t>
  </si>
  <si>
    <t>Ofentse Gaborone</t>
  </si>
  <si>
    <t>STU170</t>
  </si>
  <si>
    <t>Bontle Leteane</t>
  </si>
  <si>
    <t>STU171</t>
  </si>
  <si>
    <t>Amantle Ramotswe</t>
  </si>
  <si>
    <t>STU172</t>
  </si>
  <si>
    <t>Kutlo Kealotswe</t>
  </si>
  <si>
    <t>STU173</t>
  </si>
  <si>
    <t>Neo Molefe</t>
  </si>
  <si>
    <t>STU174</t>
  </si>
  <si>
    <t>Onalenna Pheko</t>
  </si>
  <si>
    <t>STU175</t>
  </si>
  <si>
    <t>Karabo Moeng</t>
  </si>
  <si>
    <t>STU176</t>
  </si>
  <si>
    <t>Boago Modise</t>
  </si>
  <si>
    <t>STU177</t>
  </si>
  <si>
    <t>Ame Ntsima</t>
  </si>
  <si>
    <t>STU178</t>
  </si>
  <si>
    <t>Thato Keitshokile</t>
  </si>
  <si>
    <t>STU179</t>
  </si>
  <si>
    <t>Kesego Mothibi</t>
  </si>
  <si>
    <t>STU180</t>
  </si>
  <si>
    <t>Tumo Keitshokile</t>
  </si>
  <si>
    <t>Assessments 1A</t>
  </si>
  <si>
    <t>Class</t>
  </si>
  <si>
    <t>Teacher</t>
  </si>
  <si>
    <t>Term 1</t>
  </si>
  <si>
    <t>Term 2</t>
  </si>
  <si>
    <t>Term 3 / Final Exam</t>
  </si>
  <si>
    <t>Paper 1</t>
  </si>
  <si>
    <t>Paper 2</t>
  </si>
  <si>
    <t>Paper 3</t>
  </si>
  <si>
    <t>Average Mark</t>
  </si>
  <si>
    <t>Percentage</t>
  </si>
  <si>
    <t>Grade</t>
  </si>
  <si>
    <t>Comment</t>
  </si>
  <si>
    <t>1A</t>
  </si>
  <si>
    <t>Assessment 1B</t>
  </si>
  <si>
    <t>1B</t>
  </si>
  <si>
    <t>Assessment 2A</t>
  </si>
  <si>
    <t>2A</t>
  </si>
  <si>
    <t>Assessment 2B</t>
  </si>
  <si>
    <t>2B</t>
  </si>
  <si>
    <t>Assessment 3A</t>
  </si>
  <si>
    <t>3A</t>
  </si>
  <si>
    <t>Assessment 3B</t>
  </si>
  <si>
    <t>3B</t>
  </si>
  <si>
    <t>Students Average-MASTER DATA</t>
  </si>
  <si>
    <t>Average %</t>
  </si>
  <si>
    <t>Top 10 Students — Form 1</t>
  </si>
  <si>
    <t>Rank</t>
  </si>
  <si>
    <t>Top 10 Students — Form 2</t>
  </si>
  <si>
    <t>Top 10 Students — Form 3</t>
  </si>
  <si>
    <t>Top Achiever per Form</t>
  </si>
  <si>
    <t>Form</t>
  </si>
  <si>
    <t>Form 1</t>
  </si>
  <si>
    <t>Form 2</t>
  </si>
  <si>
    <t>Form 3</t>
  </si>
  <si>
    <t>Bottom Students (Below 50% Average)</t>
  </si>
  <si>
    <t>Class Average</t>
  </si>
  <si>
    <t>Number of Students</t>
  </si>
  <si>
    <t>All Classes</t>
  </si>
  <si>
    <t>Teachers Performance</t>
  </si>
  <si>
    <t>Assessment Entries</t>
  </si>
  <si>
    <t>Mr. Basimane - Setswana</t>
  </si>
  <si>
    <t>Students taught: Classes 1B, 2B, 3B  |  Results shown: Term 1, Term 2 and Term 3 / Final Exam</t>
  </si>
  <si>
    <t>Mr. Leteane - Commerce (Office Procedures)</t>
  </si>
  <si>
    <t>Mr. Mmusi - Physical Education</t>
  </si>
  <si>
    <t>Mr. Nthoiwa - Social Studies</t>
  </si>
  <si>
    <t>Students taught: Classes 1A, 2A, 3A  |  Results shown: Term 1, Term 2 and Term 3 / Final Exam</t>
  </si>
  <si>
    <t>Mr. Radithupa - Science</t>
  </si>
  <si>
    <t>Mr. Sebina - English</t>
  </si>
  <si>
    <t>Mr. Segwabe - Agriculture</t>
  </si>
  <si>
    <t>Mr. Seretse - Religious Education</t>
  </si>
  <si>
    <t>Mr. Tumagole - Science</t>
  </si>
  <si>
    <t>Mrs. Chele - Social Studies</t>
  </si>
  <si>
    <t>Mrs. Kgosi - Moral Education</t>
  </si>
  <si>
    <t>Mrs. Modise - Religious Education</t>
  </si>
  <si>
    <t>Mrs. Ramotswe - Mathematics</t>
  </si>
  <si>
    <t>Ms. Balopi - English</t>
  </si>
  <si>
    <t>Ms. Diseko - Home Economics</t>
  </si>
  <si>
    <t>Ms. Keitshokile - Physical Education</t>
  </si>
  <si>
    <t>Ms. Kesamang - Commerce (Accounting)</t>
  </si>
  <si>
    <t>Ms. Mmolawa - Setswana</t>
  </si>
  <si>
    <t>Ms. Moeng - Mathematics</t>
  </si>
  <si>
    <t>Ms. Mothibi - Agriculture</t>
  </si>
  <si>
    <t>Ms. Pheko - Commerce (Accounting)</t>
  </si>
  <si>
    <t>Ms. Phiri - Commerce (Office Procedures)</t>
  </si>
  <si>
    <t>Ms. Rakgoathe - Moral Education</t>
  </si>
  <si>
    <t>Ms. Tau - Home Economics</t>
  </si>
  <si>
    <t>Boarders Assessment Scores</t>
  </si>
  <si>
    <t>Day Scholars Assessment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</si>
</sst>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3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b/>
      <sz val="11"/>
      <color theme="1"/>
      <name val="Calibri"/>
      <family val="2"/>
      <charset val="1"/>
    </font>
    <font>
      <sz val="10"/>
      <name val="Arial"/>
      <charset val="1"/>
    </font>
    <font>
      <b/>
      <sz val="14"/>
      <name val="Calibri"/>
      <charset val="1"/>
    </font>
    <font>
      <b/>
      <sz val="11"/>
      <name val="Calibri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/>
    </xf>
    <xf numFmtId="0" fontId="8" fillId="0" borderId="0" xfId="0" applyFont="1"/>
    <xf numFmtId="0" fontId="5" fillId="0" borderId="0" xfId="0" applyFont="1"/>
    <xf numFmtId="0" fontId="0" fillId="0" borderId="1" xfId="0" applyBorder="1"/>
    <xf numFmtId="1" fontId="7" fillId="0" borderId="1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164" fontId="5" fillId="0" borderId="2" xfId="0" applyNumberFormat="1" applyFont="1" applyBorder="1" applyAlignment="1">
      <alignment horizontal="center" vertical="center"/>
    </xf>
    <xf numFmtId="165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165" fontId="0" fillId="0" borderId="0" xfId="0" applyNumberFormat="1"/>
    <xf numFmtId="164" fontId="0" fillId="0" borderId="6" xfId="0" applyNumberFormat="1" applyBorder="1"/>
    <xf numFmtId="10" fontId="0" fillId="0" borderId="6" xfId="0" applyNumberFormat="1" applyBorder="1"/>
    <xf numFmtId="0" fontId="0" fillId="0" borderId="6" xfId="0" applyBorder="1"/>
    <xf numFmtId="164" fontId="0" fillId="0" borderId="0" xfId="0" applyNumberFormat="1"/>
    <xf numFmtId="10" fontId="0" fillId="0" borderId="0" xfId="0" applyNumberFormat="1"/>
    <xf numFmtId="1" fontId="0" fillId="0" borderId="0" xfId="0" applyNumberFormat="1"/>
    <xf numFmtId="0" fontId="7" fillId="0" borderId="0" xfId="0" applyFont="1"/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7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7" fillId="0" borderId="4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zoomScaleNormal="100" workbookViewId="0">
      <pane ySplit="4" topLeftCell="A5" activePane="bottomLeft" state="frozen"/>
      <selection pane="bottomLeft" activeCell="D14" sqref="D14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0.21875" customWidth="1"/>
    <col min="4" max="4" width="31.33203125" customWidth="1"/>
    <col min="5" max="5" width="16" customWidth="1"/>
  </cols>
  <sheetData>
    <row r="1" spans="1:5" ht="16.5" customHeight="1" x14ac:dyDescent="0.3">
      <c r="A1" s="38" t="s">
        <v>0</v>
      </c>
      <c r="B1" s="38"/>
      <c r="C1" s="38"/>
      <c r="D1" s="38"/>
      <c r="E1" s="38"/>
    </row>
    <row r="2" spans="1:5" ht="14.25" customHeight="1" x14ac:dyDescent="0.3">
      <c r="A2" s="39" t="s">
        <v>1</v>
      </c>
      <c r="B2" s="39"/>
      <c r="C2" s="40" t="s">
        <v>2</v>
      </c>
      <c r="D2" s="40"/>
      <c r="E2" s="40"/>
    </row>
    <row r="3" spans="1:5" ht="14.25" customHeight="1" x14ac:dyDescent="0.3">
      <c r="A3" s="8" t="s">
        <v>3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9</v>
      </c>
      <c r="B5" s="37" t="s">
        <v>10</v>
      </c>
      <c r="C5" s="34" t="s">
        <v>11</v>
      </c>
      <c r="D5" s="5" t="s">
        <v>12</v>
      </c>
      <c r="E5" s="5" t="s">
        <v>2</v>
      </c>
    </row>
    <row r="6" spans="1:5" ht="14.25" customHeight="1" x14ac:dyDescent="0.3">
      <c r="A6" s="37"/>
      <c r="B6" s="37"/>
      <c r="C6" s="37"/>
      <c r="D6" s="5" t="s">
        <v>13</v>
      </c>
      <c r="E6" s="5" t="s">
        <v>14</v>
      </c>
    </row>
    <row r="7" spans="1:5" ht="14.25" customHeight="1" x14ac:dyDescent="0.3">
      <c r="A7" s="37"/>
      <c r="B7" s="37"/>
      <c r="C7" s="37"/>
      <c r="D7" s="5" t="s">
        <v>15</v>
      </c>
      <c r="E7" s="5" t="s">
        <v>16</v>
      </c>
    </row>
    <row r="8" spans="1:5" ht="14.25" customHeight="1" x14ac:dyDescent="0.3">
      <c r="A8" s="37"/>
      <c r="B8" s="37"/>
      <c r="C8" s="37"/>
      <c r="D8" s="5" t="s">
        <v>17</v>
      </c>
      <c r="E8" s="5" t="s">
        <v>18</v>
      </c>
    </row>
    <row r="9" spans="1:5" ht="14.25" customHeight="1" x14ac:dyDescent="0.3">
      <c r="A9" s="37"/>
      <c r="B9" s="37"/>
      <c r="C9" s="37"/>
      <c r="D9" s="5" t="s">
        <v>19</v>
      </c>
      <c r="E9" s="5" t="s">
        <v>20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22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24</v>
      </c>
    </row>
    <row r="12" spans="1:5" ht="14.25" customHeight="1" x14ac:dyDescent="0.3">
      <c r="A12" s="37"/>
      <c r="B12" s="37"/>
      <c r="C12" s="37"/>
      <c r="D12" s="5" t="s">
        <v>25</v>
      </c>
      <c r="E12" s="5" t="s">
        <v>26</v>
      </c>
    </row>
    <row r="13" spans="1:5" ht="14.25" customHeight="1" x14ac:dyDescent="0.3">
      <c r="A13" s="37"/>
      <c r="B13" s="37"/>
      <c r="C13" s="37"/>
      <c r="D13" s="5" t="s">
        <v>27</v>
      </c>
      <c r="E13" s="5" t="s">
        <v>28</v>
      </c>
    </row>
    <row r="14" spans="1:5" ht="14.25" customHeight="1" x14ac:dyDescent="0.3">
      <c r="A14" s="37" t="s">
        <v>29</v>
      </c>
      <c r="B14" s="37" t="s">
        <v>30</v>
      </c>
      <c r="C14" s="34" t="s">
        <v>31</v>
      </c>
      <c r="D14" s="5" t="s">
        <v>12</v>
      </c>
      <c r="E14" s="5" t="s">
        <v>2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14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16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18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20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22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24</v>
      </c>
    </row>
    <row r="21" spans="1:5" ht="14.25" customHeight="1" x14ac:dyDescent="0.3">
      <c r="A21" s="37"/>
      <c r="B21" s="37"/>
      <c r="C21" s="37"/>
      <c r="D21" s="5" t="s">
        <v>32</v>
      </c>
      <c r="E21" s="5" t="s">
        <v>33</v>
      </c>
    </row>
    <row r="22" spans="1:5" ht="14.25" customHeight="1" x14ac:dyDescent="0.3">
      <c r="A22" s="37"/>
      <c r="B22" s="37"/>
      <c r="C22" s="37"/>
      <c r="D22" s="5" t="s">
        <v>34</v>
      </c>
      <c r="E22" s="5" t="s">
        <v>35</v>
      </c>
    </row>
    <row r="23" spans="1:5" ht="14.25" customHeight="1" x14ac:dyDescent="0.3">
      <c r="A23" s="37" t="s">
        <v>36</v>
      </c>
      <c r="B23" s="37" t="s">
        <v>37</v>
      </c>
      <c r="C23" s="34" t="s">
        <v>31</v>
      </c>
      <c r="D23" s="5" t="s">
        <v>12</v>
      </c>
      <c r="E23" s="5" t="s">
        <v>2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14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16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18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20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22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24</v>
      </c>
    </row>
    <row r="30" spans="1:5" ht="14.25" customHeight="1" x14ac:dyDescent="0.3">
      <c r="A30" s="37"/>
      <c r="B30" s="37"/>
      <c r="C30" s="37"/>
      <c r="D30" s="5" t="s">
        <v>25</v>
      </c>
      <c r="E30" s="5" t="s">
        <v>26</v>
      </c>
    </row>
    <row r="31" spans="1:5" ht="14.25" customHeight="1" x14ac:dyDescent="0.3">
      <c r="A31" s="37"/>
      <c r="B31" s="37"/>
      <c r="C31" s="37"/>
      <c r="D31" s="5" t="s">
        <v>34</v>
      </c>
      <c r="E31" s="5" t="s">
        <v>35</v>
      </c>
    </row>
    <row r="32" spans="1:5" ht="14.25" customHeight="1" x14ac:dyDescent="0.3">
      <c r="A32" s="37" t="s">
        <v>38</v>
      </c>
      <c r="B32" s="37" t="s">
        <v>39</v>
      </c>
      <c r="C32" s="34" t="s">
        <v>11</v>
      </c>
      <c r="D32" s="5" t="s">
        <v>12</v>
      </c>
      <c r="E32" s="5" t="s">
        <v>2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14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16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18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20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22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24</v>
      </c>
    </row>
    <row r="39" spans="1:5" ht="14.25" customHeight="1" x14ac:dyDescent="0.3">
      <c r="A39" s="37"/>
      <c r="B39" s="37"/>
      <c r="C39" s="37"/>
      <c r="D39" s="5" t="s">
        <v>25</v>
      </c>
      <c r="E39" s="5" t="s">
        <v>26</v>
      </c>
    </row>
    <row r="40" spans="1:5" ht="14.25" customHeight="1" x14ac:dyDescent="0.3">
      <c r="A40" s="37"/>
      <c r="B40" s="37"/>
      <c r="C40" s="37"/>
      <c r="D40" s="5" t="s">
        <v>34</v>
      </c>
      <c r="E40" s="5" t="s">
        <v>35</v>
      </c>
    </row>
    <row r="41" spans="1:5" ht="14.25" customHeight="1" x14ac:dyDescent="0.3">
      <c r="A41" s="37" t="s">
        <v>40</v>
      </c>
      <c r="B41" s="37" t="s">
        <v>41</v>
      </c>
      <c r="C41" s="34" t="s">
        <v>11</v>
      </c>
      <c r="D41" s="5" t="s">
        <v>12</v>
      </c>
      <c r="E41" s="5" t="s">
        <v>2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14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16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18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20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22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24</v>
      </c>
    </row>
    <row r="48" spans="1:5" ht="14.25" customHeight="1" x14ac:dyDescent="0.3">
      <c r="A48" s="37"/>
      <c r="B48" s="37"/>
      <c r="C48" s="37"/>
      <c r="D48" s="5" t="s">
        <v>25</v>
      </c>
      <c r="E48" s="5" t="s">
        <v>26</v>
      </c>
    </row>
    <row r="49" spans="1:5" ht="14.25" customHeight="1" x14ac:dyDescent="0.3">
      <c r="A49" s="37"/>
      <c r="B49" s="37"/>
      <c r="C49" s="37"/>
      <c r="D49" s="5" t="s">
        <v>27</v>
      </c>
      <c r="E49" s="5" t="s">
        <v>28</v>
      </c>
    </row>
    <row r="50" spans="1:5" ht="14.25" customHeight="1" x14ac:dyDescent="0.3">
      <c r="A50" s="37" t="s">
        <v>42</v>
      </c>
      <c r="B50" s="37" t="s">
        <v>43</v>
      </c>
      <c r="C50" s="34" t="s">
        <v>11</v>
      </c>
      <c r="D50" s="5" t="s">
        <v>12</v>
      </c>
      <c r="E50" s="5" t="s">
        <v>2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14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16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18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20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22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24</v>
      </c>
    </row>
    <row r="57" spans="1:5" ht="14.25" customHeight="1" x14ac:dyDescent="0.3">
      <c r="A57" s="37"/>
      <c r="B57" s="37"/>
      <c r="C57" s="37"/>
      <c r="D57" s="5" t="s">
        <v>25</v>
      </c>
      <c r="E57" s="5" t="s">
        <v>26</v>
      </c>
    </row>
    <row r="58" spans="1:5" ht="14.25" customHeight="1" x14ac:dyDescent="0.3">
      <c r="A58" s="37"/>
      <c r="B58" s="37"/>
      <c r="C58" s="37"/>
      <c r="D58" s="5" t="s">
        <v>34</v>
      </c>
      <c r="E58" s="5" t="s">
        <v>35</v>
      </c>
    </row>
    <row r="59" spans="1:5" ht="14.25" customHeight="1" x14ac:dyDescent="0.3">
      <c r="A59" s="37" t="s">
        <v>44</v>
      </c>
      <c r="B59" s="37" t="s">
        <v>45</v>
      </c>
      <c r="C59" s="34" t="s">
        <v>31</v>
      </c>
      <c r="D59" s="5" t="s">
        <v>12</v>
      </c>
      <c r="E59" s="5" t="s">
        <v>2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14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16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18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20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22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24</v>
      </c>
    </row>
    <row r="66" spans="1:5" ht="14.25" customHeight="1" x14ac:dyDescent="0.3">
      <c r="A66" s="37"/>
      <c r="B66" s="37"/>
      <c r="C66" s="37"/>
      <c r="D66" s="5" t="s">
        <v>46</v>
      </c>
      <c r="E66" s="5" t="s">
        <v>47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35</v>
      </c>
    </row>
    <row r="68" spans="1:5" ht="14.25" customHeight="1" x14ac:dyDescent="0.3">
      <c r="A68" s="37" t="s">
        <v>48</v>
      </c>
      <c r="B68" s="37" t="s">
        <v>49</v>
      </c>
      <c r="C68" s="34" t="s">
        <v>31</v>
      </c>
      <c r="D68" s="5" t="s">
        <v>12</v>
      </c>
      <c r="E68" s="5" t="s">
        <v>2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14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16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18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20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22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24</v>
      </c>
    </row>
    <row r="75" spans="1:5" ht="14.25" customHeight="1" x14ac:dyDescent="0.3">
      <c r="A75" s="37"/>
      <c r="B75" s="37"/>
      <c r="C75" s="37"/>
      <c r="D75" s="5" t="s">
        <v>25</v>
      </c>
      <c r="E75" s="5" t="s">
        <v>26</v>
      </c>
    </row>
    <row r="76" spans="1:5" ht="14.25" customHeight="1" x14ac:dyDescent="0.3">
      <c r="A76" s="37"/>
      <c r="B76" s="37"/>
      <c r="C76" s="37"/>
      <c r="D76" s="5" t="s">
        <v>27</v>
      </c>
      <c r="E76" s="5" t="s">
        <v>28</v>
      </c>
    </row>
    <row r="77" spans="1:5" ht="14.25" customHeight="1" x14ac:dyDescent="0.3">
      <c r="A77" s="37" t="s">
        <v>50</v>
      </c>
      <c r="B77" s="37" t="s">
        <v>51</v>
      </c>
      <c r="C77" s="34" t="s">
        <v>11</v>
      </c>
      <c r="D77" s="5" t="s">
        <v>12</v>
      </c>
      <c r="E77" s="5" t="s">
        <v>2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14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16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18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20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22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24</v>
      </c>
    </row>
    <row r="84" spans="1:5" ht="14.25" customHeight="1" x14ac:dyDescent="0.3">
      <c r="A84" s="37"/>
      <c r="B84" s="37"/>
      <c r="C84" s="37"/>
      <c r="D84" s="5" t="s">
        <v>32</v>
      </c>
      <c r="E84" s="5" t="s">
        <v>33</v>
      </c>
    </row>
    <row r="85" spans="1:5" ht="14.25" customHeight="1" x14ac:dyDescent="0.3">
      <c r="A85" s="37"/>
      <c r="B85" s="37"/>
      <c r="C85" s="37"/>
      <c r="D85" s="5" t="s">
        <v>34</v>
      </c>
      <c r="E85" s="5" t="s">
        <v>35</v>
      </c>
    </row>
    <row r="86" spans="1:5" ht="14.25" customHeight="1" x14ac:dyDescent="0.3">
      <c r="A86" s="37" t="s">
        <v>52</v>
      </c>
      <c r="B86" s="37" t="s">
        <v>53</v>
      </c>
      <c r="C86" s="34" t="s">
        <v>11</v>
      </c>
      <c r="D86" s="5" t="s">
        <v>12</v>
      </c>
      <c r="E86" s="5" t="s">
        <v>2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14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16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18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20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22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24</v>
      </c>
    </row>
    <row r="93" spans="1:5" ht="14.25" customHeight="1" x14ac:dyDescent="0.3">
      <c r="A93" s="37"/>
      <c r="B93" s="37"/>
      <c r="C93" s="37"/>
      <c r="D93" s="5" t="s">
        <v>32</v>
      </c>
      <c r="E93" s="5" t="s">
        <v>33</v>
      </c>
    </row>
    <row r="94" spans="1:5" ht="14.25" customHeight="1" x14ac:dyDescent="0.3">
      <c r="A94" s="37"/>
      <c r="B94" s="37"/>
      <c r="C94" s="37"/>
      <c r="D94" s="5" t="s">
        <v>27</v>
      </c>
      <c r="E94" s="5" t="s">
        <v>28</v>
      </c>
    </row>
    <row r="95" spans="1:5" ht="14.25" customHeight="1" x14ac:dyDescent="0.3">
      <c r="A95" s="37" t="s">
        <v>54</v>
      </c>
      <c r="B95" s="37" t="s">
        <v>55</v>
      </c>
      <c r="C95" s="34" t="s">
        <v>31</v>
      </c>
      <c r="D95" s="5" t="s">
        <v>12</v>
      </c>
      <c r="E95" s="5" t="s">
        <v>2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14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16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18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20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22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24</v>
      </c>
    </row>
    <row r="102" spans="1:5" ht="14.25" customHeight="1" x14ac:dyDescent="0.3">
      <c r="A102" s="37"/>
      <c r="B102" s="37"/>
      <c r="C102" s="37"/>
      <c r="D102" s="5" t="s">
        <v>25</v>
      </c>
      <c r="E102" s="5" t="s">
        <v>26</v>
      </c>
    </row>
    <row r="103" spans="1:5" ht="14.25" customHeight="1" x14ac:dyDescent="0.3">
      <c r="A103" s="37"/>
      <c r="B103" s="37"/>
      <c r="C103" s="37"/>
      <c r="D103" s="5" t="s">
        <v>27</v>
      </c>
      <c r="E103" s="5" t="s">
        <v>28</v>
      </c>
    </row>
    <row r="104" spans="1:5" ht="14.25" customHeight="1" x14ac:dyDescent="0.3">
      <c r="A104" s="37" t="s">
        <v>56</v>
      </c>
      <c r="B104" s="37" t="s">
        <v>57</v>
      </c>
      <c r="C104" s="34" t="s">
        <v>31</v>
      </c>
      <c r="D104" s="5" t="s">
        <v>12</v>
      </c>
      <c r="E104" s="5" t="s">
        <v>2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14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16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18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20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22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24</v>
      </c>
    </row>
    <row r="111" spans="1:5" ht="14.25" customHeight="1" x14ac:dyDescent="0.3">
      <c r="A111" s="37"/>
      <c r="B111" s="37"/>
      <c r="C111" s="37"/>
      <c r="D111" s="5" t="s">
        <v>25</v>
      </c>
      <c r="E111" s="5" t="s">
        <v>26</v>
      </c>
    </row>
    <row r="112" spans="1:5" ht="14.25" customHeight="1" x14ac:dyDescent="0.3">
      <c r="A112" s="37"/>
      <c r="B112" s="37"/>
      <c r="C112" s="37"/>
      <c r="D112" s="5" t="s">
        <v>27</v>
      </c>
      <c r="E112" s="5" t="s">
        <v>28</v>
      </c>
    </row>
    <row r="113" spans="1:5" ht="14.25" customHeight="1" x14ac:dyDescent="0.3">
      <c r="A113" s="37" t="s">
        <v>58</v>
      </c>
      <c r="B113" s="37" t="s">
        <v>59</v>
      </c>
      <c r="C113" s="34" t="s">
        <v>31</v>
      </c>
      <c r="D113" s="5" t="s">
        <v>12</v>
      </c>
      <c r="E113" s="5" t="s">
        <v>2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14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16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18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20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22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24</v>
      </c>
    </row>
    <row r="120" spans="1:5" ht="14.25" customHeight="1" x14ac:dyDescent="0.3">
      <c r="A120" s="37"/>
      <c r="B120" s="37"/>
      <c r="C120" s="37"/>
      <c r="D120" s="5" t="s">
        <v>25</v>
      </c>
      <c r="E120" s="5" t="s">
        <v>26</v>
      </c>
    </row>
    <row r="121" spans="1:5" ht="14.25" customHeight="1" x14ac:dyDescent="0.3">
      <c r="A121" s="37"/>
      <c r="B121" s="37"/>
      <c r="C121" s="37"/>
      <c r="D121" s="5" t="s">
        <v>27</v>
      </c>
      <c r="E121" s="5" t="s">
        <v>28</v>
      </c>
    </row>
    <row r="122" spans="1:5" ht="14.25" customHeight="1" x14ac:dyDescent="0.3">
      <c r="A122" s="37" t="s">
        <v>60</v>
      </c>
      <c r="B122" s="37" t="s">
        <v>61</v>
      </c>
      <c r="C122" s="34" t="s">
        <v>31</v>
      </c>
      <c r="D122" s="5" t="s">
        <v>12</v>
      </c>
      <c r="E122" s="5" t="s">
        <v>2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14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16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18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20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22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24</v>
      </c>
    </row>
    <row r="129" spans="1:5" ht="14.25" customHeight="1" x14ac:dyDescent="0.3">
      <c r="A129" s="37"/>
      <c r="B129" s="37"/>
      <c r="C129" s="37"/>
      <c r="D129" s="5" t="s">
        <v>46</v>
      </c>
      <c r="E129" s="5" t="s">
        <v>47</v>
      </c>
    </row>
    <row r="130" spans="1:5" ht="14.25" customHeight="1" x14ac:dyDescent="0.3">
      <c r="A130" s="37"/>
      <c r="B130" s="37"/>
      <c r="C130" s="37"/>
      <c r="D130" s="5" t="s">
        <v>34</v>
      </c>
      <c r="E130" s="5" t="s">
        <v>35</v>
      </c>
    </row>
    <row r="131" spans="1:5" ht="14.25" customHeight="1" x14ac:dyDescent="0.3">
      <c r="A131" s="37" t="s">
        <v>62</v>
      </c>
      <c r="B131" s="37" t="s">
        <v>63</v>
      </c>
      <c r="C131" s="34" t="s">
        <v>11</v>
      </c>
      <c r="D131" s="5" t="s">
        <v>12</v>
      </c>
      <c r="E131" s="5" t="s">
        <v>2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14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16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18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20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22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24</v>
      </c>
    </row>
    <row r="138" spans="1:5" ht="14.25" customHeight="1" x14ac:dyDescent="0.3">
      <c r="A138" s="37"/>
      <c r="B138" s="37"/>
      <c r="C138" s="37"/>
      <c r="D138" s="5" t="s">
        <v>32</v>
      </c>
      <c r="E138" s="5" t="s">
        <v>33</v>
      </c>
    </row>
    <row r="139" spans="1:5" ht="14.25" customHeight="1" x14ac:dyDescent="0.3">
      <c r="A139" s="37"/>
      <c r="B139" s="37"/>
      <c r="C139" s="37"/>
      <c r="D139" s="5" t="s">
        <v>27</v>
      </c>
      <c r="E139" s="5" t="s">
        <v>28</v>
      </c>
    </row>
    <row r="140" spans="1:5" ht="14.25" customHeight="1" x14ac:dyDescent="0.3">
      <c r="A140" s="37" t="s">
        <v>64</v>
      </c>
      <c r="B140" s="37" t="s">
        <v>65</v>
      </c>
      <c r="C140" s="34" t="s">
        <v>31</v>
      </c>
      <c r="D140" s="5" t="s">
        <v>12</v>
      </c>
      <c r="E140" s="5" t="s">
        <v>2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14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16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18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20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22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24</v>
      </c>
    </row>
    <row r="147" spans="1:5" ht="14.25" customHeight="1" x14ac:dyDescent="0.3">
      <c r="A147" s="37"/>
      <c r="B147" s="37"/>
      <c r="C147" s="37"/>
      <c r="D147" s="5" t="s">
        <v>46</v>
      </c>
      <c r="E147" s="5" t="s">
        <v>47</v>
      </c>
    </row>
    <row r="148" spans="1:5" ht="14.25" customHeight="1" x14ac:dyDescent="0.3">
      <c r="A148" s="37"/>
      <c r="B148" s="37"/>
      <c r="C148" s="37"/>
      <c r="D148" s="5" t="s">
        <v>34</v>
      </c>
      <c r="E148" s="5" t="s">
        <v>35</v>
      </c>
    </row>
    <row r="149" spans="1:5" ht="14.25" customHeight="1" x14ac:dyDescent="0.3">
      <c r="A149" s="37" t="s">
        <v>66</v>
      </c>
      <c r="B149" s="37" t="s">
        <v>67</v>
      </c>
      <c r="C149" s="34" t="s">
        <v>11</v>
      </c>
      <c r="D149" s="5" t="s">
        <v>12</v>
      </c>
      <c r="E149" s="5" t="s">
        <v>2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14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16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18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20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22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24</v>
      </c>
    </row>
    <row r="156" spans="1:5" ht="14.25" customHeight="1" x14ac:dyDescent="0.3">
      <c r="A156" s="37"/>
      <c r="B156" s="37"/>
      <c r="C156" s="37"/>
      <c r="D156" s="5" t="s">
        <v>32</v>
      </c>
      <c r="E156" s="5" t="s">
        <v>33</v>
      </c>
    </row>
    <row r="157" spans="1:5" ht="14.25" customHeight="1" x14ac:dyDescent="0.3">
      <c r="A157" s="37"/>
      <c r="B157" s="37"/>
      <c r="C157" s="37"/>
      <c r="D157" s="5" t="s">
        <v>34</v>
      </c>
      <c r="E157" s="5" t="s">
        <v>35</v>
      </c>
    </row>
    <row r="158" spans="1:5" ht="14.25" customHeight="1" x14ac:dyDescent="0.3">
      <c r="A158" s="37" t="s">
        <v>68</v>
      </c>
      <c r="B158" s="37" t="s">
        <v>69</v>
      </c>
      <c r="C158" s="34" t="s">
        <v>31</v>
      </c>
      <c r="D158" s="5" t="s">
        <v>12</v>
      </c>
      <c r="E158" s="5" t="s">
        <v>2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14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16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18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20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22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24</v>
      </c>
    </row>
    <row r="165" spans="1:5" ht="14.25" customHeight="1" x14ac:dyDescent="0.3">
      <c r="A165" s="37"/>
      <c r="B165" s="37"/>
      <c r="C165" s="37"/>
      <c r="D165" s="5" t="s">
        <v>25</v>
      </c>
      <c r="E165" s="5" t="s">
        <v>26</v>
      </c>
    </row>
    <row r="166" spans="1:5" ht="14.25" customHeight="1" x14ac:dyDescent="0.3">
      <c r="A166" s="37"/>
      <c r="B166" s="37"/>
      <c r="C166" s="37"/>
      <c r="D166" s="5" t="s">
        <v>27</v>
      </c>
      <c r="E166" s="5" t="s">
        <v>28</v>
      </c>
    </row>
    <row r="167" spans="1:5" ht="14.25" customHeight="1" x14ac:dyDescent="0.3">
      <c r="A167" s="37" t="s">
        <v>70</v>
      </c>
      <c r="B167" s="37" t="s">
        <v>71</v>
      </c>
      <c r="C167" s="34" t="s">
        <v>11</v>
      </c>
      <c r="D167" s="5" t="s">
        <v>12</v>
      </c>
      <c r="E167" s="5" t="s">
        <v>2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14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16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18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20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22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24</v>
      </c>
    </row>
    <row r="174" spans="1:5" ht="14.25" customHeight="1" x14ac:dyDescent="0.3">
      <c r="A174" s="37"/>
      <c r="B174" s="37"/>
      <c r="C174" s="37"/>
      <c r="D174" s="5" t="s">
        <v>46</v>
      </c>
      <c r="E174" s="5" t="s">
        <v>47</v>
      </c>
    </row>
    <row r="175" spans="1:5" ht="14.25" customHeight="1" x14ac:dyDescent="0.3">
      <c r="A175" s="37"/>
      <c r="B175" s="37"/>
      <c r="C175" s="37"/>
      <c r="D175" s="5" t="s">
        <v>27</v>
      </c>
      <c r="E175" s="5" t="s">
        <v>28</v>
      </c>
    </row>
    <row r="176" spans="1:5" ht="14.25" customHeight="1" x14ac:dyDescent="0.3">
      <c r="A176" s="37" t="s">
        <v>72</v>
      </c>
      <c r="B176" s="37" t="s">
        <v>73</v>
      </c>
      <c r="C176" s="34" t="s">
        <v>31</v>
      </c>
      <c r="D176" s="5" t="s">
        <v>12</v>
      </c>
      <c r="E176" s="5" t="s">
        <v>2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14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16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18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20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22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24</v>
      </c>
    </row>
    <row r="183" spans="1:5" ht="14.25" customHeight="1" x14ac:dyDescent="0.3">
      <c r="A183" s="37"/>
      <c r="B183" s="37"/>
      <c r="C183" s="37"/>
      <c r="D183" s="5" t="s">
        <v>46</v>
      </c>
      <c r="E183" s="5" t="s">
        <v>47</v>
      </c>
    </row>
    <row r="184" spans="1:5" ht="14.25" customHeight="1" x14ac:dyDescent="0.3">
      <c r="A184" s="37"/>
      <c r="B184" s="37"/>
      <c r="C184" s="37"/>
      <c r="D184" s="5" t="s">
        <v>34</v>
      </c>
      <c r="E184" s="5" t="s">
        <v>35</v>
      </c>
    </row>
    <row r="185" spans="1:5" ht="14.25" customHeight="1" x14ac:dyDescent="0.3">
      <c r="A185" s="37" t="s">
        <v>74</v>
      </c>
      <c r="B185" s="37" t="s">
        <v>75</v>
      </c>
      <c r="C185" s="34" t="s">
        <v>11</v>
      </c>
      <c r="D185" s="5" t="s">
        <v>12</v>
      </c>
      <c r="E185" s="5" t="s">
        <v>2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14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16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18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20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22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24</v>
      </c>
    </row>
    <row r="192" spans="1:5" ht="14.25" customHeight="1" x14ac:dyDescent="0.3">
      <c r="A192" s="37"/>
      <c r="B192" s="37"/>
      <c r="C192" s="37"/>
      <c r="D192" s="5" t="s">
        <v>46</v>
      </c>
      <c r="E192" s="5" t="s">
        <v>47</v>
      </c>
    </row>
    <row r="193" spans="1:5" ht="14.25" customHeight="1" x14ac:dyDescent="0.3">
      <c r="A193" s="37"/>
      <c r="B193" s="37"/>
      <c r="C193" s="37"/>
      <c r="D193" s="5" t="s">
        <v>34</v>
      </c>
      <c r="E193" s="5" t="s">
        <v>35</v>
      </c>
    </row>
    <row r="194" spans="1:5" ht="14.25" customHeight="1" x14ac:dyDescent="0.3">
      <c r="A194" s="37" t="s">
        <v>76</v>
      </c>
      <c r="B194" s="37" t="s">
        <v>77</v>
      </c>
      <c r="C194" s="34" t="s">
        <v>11</v>
      </c>
      <c r="D194" s="5" t="s">
        <v>12</v>
      </c>
      <c r="E194" s="5" t="s">
        <v>2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14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16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18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20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22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24</v>
      </c>
    </row>
    <row r="201" spans="1:5" ht="14.25" customHeight="1" x14ac:dyDescent="0.3">
      <c r="A201" s="37"/>
      <c r="B201" s="37"/>
      <c r="C201" s="37"/>
      <c r="D201" s="5" t="s">
        <v>32</v>
      </c>
      <c r="E201" s="5" t="s">
        <v>33</v>
      </c>
    </row>
    <row r="202" spans="1:5" ht="14.25" customHeight="1" x14ac:dyDescent="0.3">
      <c r="A202" s="37"/>
      <c r="B202" s="37"/>
      <c r="C202" s="37"/>
      <c r="D202" s="5" t="s">
        <v>34</v>
      </c>
      <c r="E202" s="5" t="s">
        <v>35</v>
      </c>
    </row>
    <row r="203" spans="1:5" ht="14.25" customHeight="1" x14ac:dyDescent="0.3">
      <c r="A203" s="37" t="s">
        <v>78</v>
      </c>
      <c r="B203" s="37" t="s">
        <v>79</v>
      </c>
      <c r="C203" s="34" t="s">
        <v>11</v>
      </c>
      <c r="D203" s="5" t="s">
        <v>12</v>
      </c>
      <c r="E203" s="5" t="s">
        <v>2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14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16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18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20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22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24</v>
      </c>
    </row>
    <row r="210" spans="1:5" ht="14.25" customHeight="1" x14ac:dyDescent="0.3">
      <c r="A210" s="37"/>
      <c r="B210" s="37"/>
      <c r="C210" s="37"/>
      <c r="D210" s="5" t="s">
        <v>25</v>
      </c>
      <c r="E210" s="5" t="s">
        <v>26</v>
      </c>
    </row>
    <row r="211" spans="1:5" ht="14.25" customHeight="1" x14ac:dyDescent="0.3">
      <c r="A211" s="37"/>
      <c r="B211" s="37"/>
      <c r="C211" s="37"/>
      <c r="D211" s="5" t="s">
        <v>27</v>
      </c>
      <c r="E211" s="5" t="s">
        <v>28</v>
      </c>
    </row>
    <row r="212" spans="1:5" ht="14.25" customHeight="1" x14ac:dyDescent="0.3">
      <c r="A212" s="37" t="s">
        <v>80</v>
      </c>
      <c r="B212" s="37" t="s">
        <v>81</v>
      </c>
      <c r="C212" s="34" t="s">
        <v>11</v>
      </c>
      <c r="D212" s="5" t="s">
        <v>12</v>
      </c>
      <c r="E212" s="5" t="s">
        <v>2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14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16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18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20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22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24</v>
      </c>
    </row>
    <row r="219" spans="1:5" ht="14.25" customHeight="1" x14ac:dyDescent="0.3">
      <c r="A219" s="37"/>
      <c r="B219" s="37"/>
      <c r="C219" s="37"/>
      <c r="D219" s="5" t="s">
        <v>32</v>
      </c>
      <c r="E219" s="5" t="s">
        <v>33</v>
      </c>
    </row>
    <row r="220" spans="1:5" ht="14.25" customHeight="1" x14ac:dyDescent="0.3">
      <c r="A220" s="37"/>
      <c r="B220" s="37"/>
      <c r="C220" s="37"/>
      <c r="D220" s="5" t="s">
        <v>27</v>
      </c>
      <c r="E220" s="5" t="s">
        <v>28</v>
      </c>
    </row>
    <row r="221" spans="1:5" ht="14.25" customHeight="1" x14ac:dyDescent="0.3">
      <c r="A221" s="37" t="s">
        <v>82</v>
      </c>
      <c r="B221" s="37" t="s">
        <v>83</v>
      </c>
      <c r="C221" s="34" t="s">
        <v>11</v>
      </c>
      <c r="D221" s="5" t="s">
        <v>12</v>
      </c>
      <c r="E221" s="5" t="s">
        <v>2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14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16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18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20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22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24</v>
      </c>
    </row>
    <row r="228" spans="1:5" ht="14.25" customHeight="1" x14ac:dyDescent="0.3">
      <c r="A228" s="37"/>
      <c r="B228" s="37"/>
      <c r="C228" s="37"/>
      <c r="D228" s="5" t="s">
        <v>25</v>
      </c>
      <c r="E228" s="5" t="s">
        <v>26</v>
      </c>
    </row>
    <row r="229" spans="1:5" ht="14.25" customHeight="1" x14ac:dyDescent="0.3">
      <c r="A229" s="37"/>
      <c r="B229" s="37"/>
      <c r="C229" s="37"/>
      <c r="D229" s="5" t="s">
        <v>34</v>
      </c>
      <c r="E229" s="5" t="s">
        <v>35</v>
      </c>
    </row>
    <row r="230" spans="1:5" ht="14.25" customHeight="1" x14ac:dyDescent="0.3">
      <c r="A230" s="37" t="s">
        <v>84</v>
      </c>
      <c r="B230" s="37" t="s">
        <v>85</v>
      </c>
      <c r="C230" s="34" t="s">
        <v>31</v>
      </c>
      <c r="D230" s="5" t="s">
        <v>12</v>
      </c>
      <c r="E230" s="5" t="s">
        <v>2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14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16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18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20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22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24</v>
      </c>
    </row>
    <row r="237" spans="1:5" ht="14.25" customHeight="1" x14ac:dyDescent="0.3">
      <c r="A237" s="37"/>
      <c r="B237" s="37"/>
      <c r="C237" s="37"/>
      <c r="D237" s="5" t="s">
        <v>46</v>
      </c>
      <c r="E237" s="5" t="s">
        <v>47</v>
      </c>
    </row>
    <row r="238" spans="1:5" ht="14.25" customHeight="1" x14ac:dyDescent="0.3">
      <c r="A238" s="37"/>
      <c r="B238" s="37"/>
      <c r="C238" s="37"/>
      <c r="D238" s="5" t="s">
        <v>27</v>
      </c>
      <c r="E238" s="5" t="s">
        <v>28</v>
      </c>
    </row>
    <row r="239" spans="1:5" ht="14.25" customHeight="1" x14ac:dyDescent="0.3">
      <c r="A239" s="37" t="s">
        <v>86</v>
      </c>
      <c r="B239" s="37" t="s">
        <v>87</v>
      </c>
      <c r="C239" s="34" t="s">
        <v>31</v>
      </c>
      <c r="D239" s="5" t="s">
        <v>12</v>
      </c>
      <c r="E239" s="5" t="s">
        <v>2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14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16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18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20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22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24</v>
      </c>
    </row>
    <row r="246" spans="1:5" ht="14.25" customHeight="1" x14ac:dyDescent="0.3">
      <c r="A246" s="37"/>
      <c r="B246" s="37"/>
      <c r="C246" s="37"/>
      <c r="D246" s="5" t="s">
        <v>46</v>
      </c>
      <c r="E246" s="5" t="s">
        <v>47</v>
      </c>
    </row>
    <row r="247" spans="1:5" ht="14.25" customHeight="1" x14ac:dyDescent="0.3">
      <c r="A247" s="37"/>
      <c r="B247" s="37"/>
      <c r="C247" s="37"/>
      <c r="D247" s="5" t="s">
        <v>34</v>
      </c>
      <c r="E247" s="5" t="s">
        <v>35</v>
      </c>
    </row>
    <row r="248" spans="1:5" ht="14.25" customHeight="1" x14ac:dyDescent="0.3">
      <c r="A248" s="37" t="s">
        <v>88</v>
      </c>
      <c r="B248" s="37" t="s">
        <v>89</v>
      </c>
      <c r="C248" s="34" t="s">
        <v>11</v>
      </c>
      <c r="D248" s="5" t="s">
        <v>12</v>
      </c>
      <c r="E248" s="5" t="s">
        <v>2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14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16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18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20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22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24</v>
      </c>
    </row>
    <row r="255" spans="1:5" ht="14.25" customHeight="1" x14ac:dyDescent="0.3">
      <c r="A255" s="37"/>
      <c r="B255" s="37"/>
      <c r="C255" s="37"/>
      <c r="D255" s="5" t="s">
        <v>25</v>
      </c>
      <c r="E255" s="5" t="s">
        <v>26</v>
      </c>
    </row>
    <row r="256" spans="1:5" ht="14.25" customHeight="1" x14ac:dyDescent="0.3">
      <c r="A256" s="37"/>
      <c r="B256" s="37"/>
      <c r="C256" s="37"/>
      <c r="D256" s="5" t="s">
        <v>27</v>
      </c>
      <c r="E256" s="5" t="s">
        <v>28</v>
      </c>
    </row>
    <row r="257" spans="1:5" ht="14.25" customHeight="1" x14ac:dyDescent="0.3">
      <c r="A257" s="37" t="s">
        <v>90</v>
      </c>
      <c r="B257" s="37" t="s">
        <v>91</v>
      </c>
      <c r="C257" s="34" t="s">
        <v>31</v>
      </c>
      <c r="D257" s="5" t="s">
        <v>12</v>
      </c>
      <c r="E257" s="5" t="s">
        <v>2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14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16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18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20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22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24</v>
      </c>
    </row>
    <row r="264" spans="1:5" ht="14.25" customHeight="1" x14ac:dyDescent="0.3">
      <c r="A264" s="37"/>
      <c r="B264" s="37"/>
      <c r="C264" s="37"/>
      <c r="D264" s="5" t="s">
        <v>46</v>
      </c>
      <c r="E264" s="5" t="s">
        <v>47</v>
      </c>
    </row>
    <row r="265" spans="1:5" ht="14.25" customHeight="1" x14ac:dyDescent="0.3">
      <c r="A265" s="37"/>
      <c r="B265" s="37"/>
      <c r="C265" s="37"/>
      <c r="D265" s="5" t="s">
        <v>34</v>
      </c>
      <c r="E265" s="5" t="s">
        <v>35</v>
      </c>
    </row>
    <row r="266" spans="1:5" ht="14.25" customHeight="1" x14ac:dyDescent="0.3">
      <c r="A266" s="37" t="s">
        <v>92</v>
      </c>
      <c r="B266" s="37" t="s">
        <v>93</v>
      </c>
      <c r="C266" s="34" t="s">
        <v>11</v>
      </c>
      <c r="D266" s="5" t="s">
        <v>12</v>
      </c>
      <c r="E266" s="5" t="s">
        <v>2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14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16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18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20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22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24</v>
      </c>
    </row>
    <row r="273" spans="1:5" ht="14.25" customHeight="1" x14ac:dyDescent="0.3">
      <c r="A273" s="37"/>
      <c r="B273" s="37"/>
      <c r="C273" s="37"/>
      <c r="D273" s="5" t="s">
        <v>46</v>
      </c>
      <c r="E273" s="5" t="s">
        <v>47</v>
      </c>
    </row>
    <row r="274" spans="1:5" ht="14.25" customHeight="1" x14ac:dyDescent="0.3">
      <c r="A274" s="37"/>
      <c r="B274" s="37"/>
      <c r="C274" s="37"/>
      <c r="D274" s="5" t="s">
        <v>27</v>
      </c>
      <c r="E274" s="5" t="s">
        <v>28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4"/>
  <sheetViews>
    <sheetView zoomScaleNormal="100" workbookViewId="0">
      <pane ySplit="4" topLeftCell="A264" activePane="bottomLeft" state="frozen"/>
      <selection pane="bottomLeft" activeCell="D2" sqref="D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30.109375" customWidth="1"/>
    <col min="5" max="5" width="16" customWidth="1"/>
  </cols>
  <sheetData>
    <row r="1" spans="1:5" ht="16.5" customHeight="1" x14ac:dyDescent="0.3">
      <c r="A1" s="41" t="s">
        <v>94</v>
      </c>
      <c r="B1" s="41"/>
      <c r="C1" s="41"/>
      <c r="D1" s="41"/>
      <c r="E1" s="41"/>
    </row>
    <row r="2" spans="1:5" ht="14.25" customHeight="1" x14ac:dyDescent="0.3">
      <c r="A2" s="39" t="s">
        <v>1</v>
      </c>
      <c r="B2" s="39"/>
      <c r="C2" s="40" t="s">
        <v>95</v>
      </c>
      <c r="D2" s="40"/>
      <c r="E2" s="40"/>
    </row>
    <row r="3" spans="1:5" ht="14.25" customHeight="1" x14ac:dyDescent="0.3">
      <c r="A3" s="8" t="s">
        <v>96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97</v>
      </c>
      <c r="B5" s="37" t="s">
        <v>98</v>
      </c>
      <c r="C5" s="34" t="s">
        <v>11</v>
      </c>
      <c r="D5" s="5" t="s">
        <v>12</v>
      </c>
      <c r="E5" s="5" t="s">
        <v>95</v>
      </c>
    </row>
    <row r="6" spans="1:5" ht="14.25" customHeight="1" x14ac:dyDescent="0.3">
      <c r="A6" s="37"/>
      <c r="B6" s="37"/>
      <c r="C6" s="37"/>
      <c r="D6" s="5" t="s">
        <v>13</v>
      </c>
      <c r="E6" s="5" t="s">
        <v>99</v>
      </c>
    </row>
    <row r="7" spans="1:5" ht="14.25" customHeight="1" x14ac:dyDescent="0.3">
      <c r="A7" s="37"/>
      <c r="B7" s="37"/>
      <c r="C7" s="37"/>
      <c r="D7" s="5" t="s">
        <v>15</v>
      </c>
      <c r="E7" s="5" t="s">
        <v>100</v>
      </c>
    </row>
    <row r="8" spans="1:5" ht="14.25" customHeight="1" x14ac:dyDescent="0.3">
      <c r="A8" s="37"/>
      <c r="B8" s="37"/>
      <c r="C8" s="37"/>
      <c r="D8" s="5" t="s">
        <v>17</v>
      </c>
      <c r="E8" s="5" t="s">
        <v>101</v>
      </c>
    </row>
    <row r="9" spans="1:5" ht="14.25" customHeight="1" x14ac:dyDescent="0.3">
      <c r="A9" s="37"/>
      <c r="B9" s="37"/>
      <c r="C9" s="37"/>
      <c r="D9" s="5" t="s">
        <v>19</v>
      </c>
      <c r="E9" s="5" t="s">
        <v>102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103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104</v>
      </c>
    </row>
    <row r="12" spans="1:5" ht="14.25" customHeight="1" x14ac:dyDescent="0.3">
      <c r="A12" s="37"/>
      <c r="B12" s="37"/>
      <c r="C12" s="37"/>
      <c r="D12" s="5" t="s">
        <v>25</v>
      </c>
      <c r="E12" s="5" t="s">
        <v>105</v>
      </c>
    </row>
    <row r="13" spans="1:5" ht="14.25" customHeight="1" x14ac:dyDescent="0.3">
      <c r="A13" s="37"/>
      <c r="B13" s="37"/>
      <c r="C13" s="37"/>
      <c r="D13" s="5" t="s">
        <v>27</v>
      </c>
      <c r="E13" s="5" t="s">
        <v>106</v>
      </c>
    </row>
    <row r="14" spans="1:5" ht="14.25" customHeight="1" x14ac:dyDescent="0.3">
      <c r="A14" s="37" t="s">
        <v>107</v>
      </c>
      <c r="B14" s="37" t="s">
        <v>108</v>
      </c>
      <c r="C14" s="34" t="s">
        <v>31</v>
      </c>
      <c r="D14" s="5" t="s">
        <v>12</v>
      </c>
      <c r="E14" s="5" t="s">
        <v>95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99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100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101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102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103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104</v>
      </c>
    </row>
    <row r="21" spans="1:5" ht="14.25" customHeight="1" x14ac:dyDescent="0.3">
      <c r="A21" s="37"/>
      <c r="B21" s="37"/>
      <c r="C21" s="37"/>
      <c r="D21" s="5" t="s">
        <v>25</v>
      </c>
      <c r="E21" s="5" t="s">
        <v>105</v>
      </c>
    </row>
    <row r="22" spans="1:5" ht="14.25" customHeight="1" x14ac:dyDescent="0.3">
      <c r="A22" s="37"/>
      <c r="B22" s="37"/>
      <c r="C22" s="37"/>
      <c r="D22" s="5" t="s">
        <v>34</v>
      </c>
      <c r="E22" s="5" t="s">
        <v>109</v>
      </c>
    </row>
    <row r="23" spans="1:5" ht="14.25" customHeight="1" x14ac:dyDescent="0.3">
      <c r="A23" s="37" t="s">
        <v>110</v>
      </c>
      <c r="B23" s="37" t="s">
        <v>111</v>
      </c>
      <c r="C23" s="34" t="s">
        <v>11</v>
      </c>
      <c r="D23" s="5" t="s">
        <v>12</v>
      </c>
      <c r="E23" s="5" t="s">
        <v>95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99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100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101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102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103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104</v>
      </c>
    </row>
    <row r="30" spans="1:5" ht="14.25" customHeight="1" x14ac:dyDescent="0.3">
      <c r="A30" s="37"/>
      <c r="B30" s="37"/>
      <c r="C30" s="37"/>
      <c r="D30" s="5" t="s">
        <v>25</v>
      </c>
      <c r="E30" s="5" t="s">
        <v>105</v>
      </c>
    </row>
    <row r="31" spans="1:5" ht="14.25" customHeight="1" x14ac:dyDescent="0.3">
      <c r="A31" s="37"/>
      <c r="B31" s="37"/>
      <c r="C31" s="37"/>
      <c r="D31" s="5" t="s">
        <v>27</v>
      </c>
      <c r="E31" s="5" t="s">
        <v>106</v>
      </c>
    </row>
    <row r="32" spans="1:5" ht="14.25" customHeight="1" x14ac:dyDescent="0.3">
      <c r="A32" s="37" t="s">
        <v>112</v>
      </c>
      <c r="B32" s="37" t="s">
        <v>113</v>
      </c>
      <c r="C32" s="34" t="s">
        <v>31</v>
      </c>
      <c r="D32" s="5" t="s">
        <v>12</v>
      </c>
      <c r="E32" s="5" t="s">
        <v>95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99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100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101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102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103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104</v>
      </c>
    </row>
    <row r="39" spans="1:5" ht="14.25" customHeight="1" x14ac:dyDescent="0.3">
      <c r="A39" s="37"/>
      <c r="B39" s="37"/>
      <c r="C39" s="37"/>
      <c r="D39" s="5" t="s">
        <v>25</v>
      </c>
      <c r="E39" s="5" t="s">
        <v>105</v>
      </c>
    </row>
    <row r="40" spans="1:5" ht="14.25" customHeight="1" x14ac:dyDescent="0.3">
      <c r="A40" s="37"/>
      <c r="B40" s="37"/>
      <c r="C40" s="37"/>
      <c r="D40" s="5" t="s">
        <v>27</v>
      </c>
      <c r="E40" s="5" t="s">
        <v>106</v>
      </c>
    </row>
    <row r="41" spans="1:5" ht="14.25" customHeight="1" x14ac:dyDescent="0.3">
      <c r="A41" s="37" t="s">
        <v>114</v>
      </c>
      <c r="B41" s="37" t="s">
        <v>115</v>
      </c>
      <c r="C41" s="34" t="s">
        <v>11</v>
      </c>
      <c r="D41" s="5" t="s">
        <v>12</v>
      </c>
      <c r="E41" s="5" t="s">
        <v>95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99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100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101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102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103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104</v>
      </c>
    </row>
    <row r="48" spans="1:5" ht="14.25" customHeight="1" x14ac:dyDescent="0.3">
      <c r="A48" s="37"/>
      <c r="B48" s="37"/>
      <c r="C48" s="37"/>
      <c r="D48" s="5" t="s">
        <v>46</v>
      </c>
      <c r="E48" s="5" t="s">
        <v>116</v>
      </c>
    </row>
    <row r="49" spans="1:5" ht="14.25" customHeight="1" x14ac:dyDescent="0.3">
      <c r="A49" s="37"/>
      <c r="B49" s="37"/>
      <c r="C49" s="37"/>
      <c r="D49" s="5" t="s">
        <v>34</v>
      </c>
      <c r="E49" s="5" t="s">
        <v>109</v>
      </c>
    </row>
    <row r="50" spans="1:5" ht="14.25" customHeight="1" x14ac:dyDescent="0.3">
      <c r="A50" s="37" t="s">
        <v>117</v>
      </c>
      <c r="B50" s="37" t="s">
        <v>118</v>
      </c>
      <c r="C50" s="34" t="s">
        <v>31</v>
      </c>
      <c r="D50" s="5" t="s">
        <v>12</v>
      </c>
      <c r="E50" s="5" t="s">
        <v>95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99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100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101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102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103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104</v>
      </c>
    </row>
    <row r="57" spans="1:5" ht="14.25" customHeight="1" x14ac:dyDescent="0.3">
      <c r="A57" s="37"/>
      <c r="B57" s="37"/>
      <c r="C57" s="37"/>
      <c r="D57" s="5" t="s">
        <v>46</v>
      </c>
      <c r="E57" s="5" t="s">
        <v>116</v>
      </c>
    </row>
    <row r="58" spans="1:5" ht="14.25" customHeight="1" x14ac:dyDescent="0.3">
      <c r="A58" s="37"/>
      <c r="B58" s="37"/>
      <c r="C58" s="37"/>
      <c r="D58" s="5" t="s">
        <v>27</v>
      </c>
      <c r="E58" s="5" t="s">
        <v>106</v>
      </c>
    </row>
    <row r="59" spans="1:5" ht="14.25" customHeight="1" x14ac:dyDescent="0.3">
      <c r="A59" s="37" t="s">
        <v>119</v>
      </c>
      <c r="B59" s="37" t="s">
        <v>120</v>
      </c>
      <c r="C59" s="34" t="s">
        <v>11</v>
      </c>
      <c r="D59" s="5" t="s">
        <v>12</v>
      </c>
      <c r="E59" s="5" t="s">
        <v>95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99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100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101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102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103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104</v>
      </c>
    </row>
    <row r="66" spans="1:5" ht="14.25" customHeight="1" x14ac:dyDescent="0.3">
      <c r="A66" s="37"/>
      <c r="B66" s="37"/>
      <c r="C66" s="37"/>
      <c r="D66" s="5" t="s">
        <v>46</v>
      </c>
      <c r="E66" s="5" t="s">
        <v>116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109</v>
      </c>
    </row>
    <row r="68" spans="1:5" ht="14.25" customHeight="1" x14ac:dyDescent="0.3">
      <c r="A68" s="37" t="s">
        <v>121</v>
      </c>
      <c r="B68" s="37" t="s">
        <v>122</v>
      </c>
      <c r="C68" s="34" t="s">
        <v>31</v>
      </c>
      <c r="D68" s="5" t="s">
        <v>12</v>
      </c>
      <c r="E68" s="5" t="s">
        <v>95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99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100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101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102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103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104</v>
      </c>
    </row>
    <row r="75" spans="1:5" ht="14.25" customHeight="1" x14ac:dyDescent="0.3">
      <c r="A75" s="37"/>
      <c r="B75" s="37"/>
      <c r="C75" s="37"/>
      <c r="D75" s="5" t="s">
        <v>25</v>
      </c>
      <c r="E75" s="5" t="s">
        <v>105</v>
      </c>
    </row>
    <row r="76" spans="1:5" ht="14.25" customHeight="1" x14ac:dyDescent="0.3">
      <c r="A76" s="37"/>
      <c r="B76" s="37"/>
      <c r="C76" s="37"/>
      <c r="D76" s="5" t="s">
        <v>27</v>
      </c>
      <c r="E76" s="5" t="s">
        <v>106</v>
      </c>
    </row>
    <row r="77" spans="1:5" ht="14.25" customHeight="1" x14ac:dyDescent="0.3">
      <c r="A77" s="37" t="s">
        <v>123</v>
      </c>
      <c r="B77" s="37" t="s">
        <v>124</v>
      </c>
      <c r="C77" s="34" t="s">
        <v>31</v>
      </c>
      <c r="D77" s="5" t="s">
        <v>12</v>
      </c>
      <c r="E77" s="5" t="s">
        <v>95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99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100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101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102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103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104</v>
      </c>
    </row>
    <row r="84" spans="1:5" ht="14.25" customHeight="1" x14ac:dyDescent="0.3">
      <c r="A84" s="37"/>
      <c r="B84" s="37"/>
      <c r="C84" s="37"/>
      <c r="D84" s="5" t="s">
        <v>46</v>
      </c>
      <c r="E84" s="5" t="s">
        <v>116</v>
      </c>
    </row>
    <row r="85" spans="1:5" ht="14.25" customHeight="1" x14ac:dyDescent="0.3">
      <c r="A85" s="37"/>
      <c r="B85" s="37"/>
      <c r="C85" s="37"/>
      <c r="D85" s="5" t="s">
        <v>27</v>
      </c>
      <c r="E85" s="5" t="s">
        <v>106</v>
      </c>
    </row>
    <row r="86" spans="1:5" ht="14.25" customHeight="1" x14ac:dyDescent="0.3">
      <c r="A86" s="37" t="s">
        <v>125</v>
      </c>
      <c r="B86" s="37" t="s">
        <v>126</v>
      </c>
      <c r="C86" s="34" t="s">
        <v>11</v>
      </c>
      <c r="D86" s="5" t="s">
        <v>12</v>
      </c>
      <c r="E86" s="5" t="s">
        <v>95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99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100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101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102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103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104</v>
      </c>
    </row>
    <row r="93" spans="1:5" ht="14.25" customHeight="1" x14ac:dyDescent="0.3">
      <c r="A93" s="37"/>
      <c r="B93" s="37"/>
      <c r="C93" s="37"/>
      <c r="D93" s="5" t="s">
        <v>32</v>
      </c>
      <c r="E93" s="5" t="s">
        <v>127</v>
      </c>
    </row>
    <row r="94" spans="1:5" ht="14.25" customHeight="1" x14ac:dyDescent="0.3">
      <c r="A94" s="37"/>
      <c r="B94" s="37"/>
      <c r="C94" s="37"/>
      <c r="D94" s="5" t="s">
        <v>34</v>
      </c>
      <c r="E94" s="5" t="s">
        <v>109</v>
      </c>
    </row>
    <row r="95" spans="1:5" ht="14.25" customHeight="1" x14ac:dyDescent="0.3">
      <c r="A95" s="37" t="s">
        <v>128</v>
      </c>
      <c r="B95" s="37" t="s">
        <v>129</v>
      </c>
      <c r="C95" s="34" t="s">
        <v>31</v>
      </c>
      <c r="D95" s="5" t="s">
        <v>12</v>
      </c>
      <c r="E95" s="5" t="s">
        <v>95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99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100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101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102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103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104</v>
      </c>
    </row>
    <row r="102" spans="1:5" ht="14.25" customHeight="1" x14ac:dyDescent="0.3">
      <c r="A102" s="37"/>
      <c r="B102" s="37"/>
      <c r="C102" s="37"/>
      <c r="D102" s="5" t="s">
        <v>46</v>
      </c>
      <c r="E102" s="5" t="s">
        <v>116</v>
      </c>
    </row>
    <row r="103" spans="1:5" ht="14.25" customHeight="1" x14ac:dyDescent="0.3">
      <c r="A103" s="37"/>
      <c r="B103" s="37"/>
      <c r="C103" s="37"/>
      <c r="D103" s="5" t="s">
        <v>27</v>
      </c>
      <c r="E103" s="5" t="s">
        <v>106</v>
      </c>
    </row>
    <row r="104" spans="1:5" ht="14.25" customHeight="1" x14ac:dyDescent="0.3">
      <c r="A104" s="37" t="s">
        <v>130</v>
      </c>
      <c r="B104" s="37" t="s">
        <v>131</v>
      </c>
      <c r="C104" s="34" t="s">
        <v>31</v>
      </c>
      <c r="D104" s="5" t="s">
        <v>12</v>
      </c>
      <c r="E104" s="5" t="s">
        <v>95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99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100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101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102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103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104</v>
      </c>
    </row>
    <row r="111" spans="1:5" ht="14.25" customHeight="1" x14ac:dyDescent="0.3">
      <c r="A111" s="37"/>
      <c r="B111" s="37"/>
      <c r="C111" s="37"/>
      <c r="D111" s="5" t="s">
        <v>32</v>
      </c>
      <c r="E111" s="5" t="s">
        <v>127</v>
      </c>
    </row>
    <row r="112" spans="1:5" ht="14.25" customHeight="1" x14ac:dyDescent="0.3">
      <c r="A112" s="37"/>
      <c r="B112" s="37"/>
      <c r="C112" s="37"/>
      <c r="D112" s="5" t="s">
        <v>27</v>
      </c>
      <c r="E112" s="5" t="s">
        <v>106</v>
      </c>
    </row>
    <row r="113" spans="1:5" ht="14.25" customHeight="1" x14ac:dyDescent="0.3">
      <c r="A113" s="37" t="s">
        <v>132</v>
      </c>
      <c r="B113" s="37" t="s">
        <v>133</v>
      </c>
      <c r="C113" s="34" t="s">
        <v>31</v>
      </c>
      <c r="D113" s="5" t="s">
        <v>12</v>
      </c>
      <c r="E113" s="5" t="s">
        <v>95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99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100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101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102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103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104</v>
      </c>
    </row>
    <row r="120" spans="1:5" ht="14.25" customHeight="1" x14ac:dyDescent="0.3">
      <c r="A120" s="37"/>
      <c r="B120" s="37"/>
      <c r="C120" s="37"/>
      <c r="D120" s="5" t="s">
        <v>25</v>
      </c>
      <c r="E120" s="5" t="s">
        <v>105</v>
      </c>
    </row>
    <row r="121" spans="1:5" ht="14.25" customHeight="1" x14ac:dyDescent="0.3">
      <c r="A121" s="37"/>
      <c r="B121" s="37"/>
      <c r="C121" s="37"/>
      <c r="D121" s="5" t="s">
        <v>34</v>
      </c>
      <c r="E121" s="5" t="s">
        <v>109</v>
      </c>
    </row>
    <row r="122" spans="1:5" ht="14.25" customHeight="1" x14ac:dyDescent="0.3">
      <c r="A122" s="37" t="s">
        <v>134</v>
      </c>
      <c r="B122" s="37" t="s">
        <v>135</v>
      </c>
      <c r="C122" s="34" t="s">
        <v>11</v>
      </c>
      <c r="D122" s="5" t="s">
        <v>12</v>
      </c>
      <c r="E122" s="5" t="s">
        <v>95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99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100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101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102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103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104</v>
      </c>
    </row>
    <row r="129" spans="1:5" ht="14.25" customHeight="1" x14ac:dyDescent="0.3">
      <c r="A129" s="37"/>
      <c r="B129" s="37"/>
      <c r="C129" s="37"/>
      <c r="D129" s="5" t="s">
        <v>46</v>
      </c>
      <c r="E129" s="5" t="s">
        <v>116</v>
      </c>
    </row>
    <row r="130" spans="1:5" ht="14.25" customHeight="1" x14ac:dyDescent="0.3">
      <c r="A130" s="37"/>
      <c r="B130" s="37"/>
      <c r="C130" s="37"/>
      <c r="D130" s="5" t="s">
        <v>34</v>
      </c>
      <c r="E130" s="5" t="s">
        <v>109</v>
      </c>
    </row>
    <row r="131" spans="1:5" ht="14.25" customHeight="1" x14ac:dyDescent="0.3">
      <c r="A131" s="37" t="s">
        <v>136</v>
      </c>
      <c r="B131" s="37" t="s">
        <v>137</v>
      </c>
      <c r="C131" s="34" t="s">
        <v>11</v>
      </c>
      <c r="D131" s="5" t="s">
        <v>12</v>
      </c>
      <c r="E131" s="5" t="s">
        <v>95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99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100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101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102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103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104</v>
      </c>
    </row>
    <row r="138" spans="1:5" ht="14.25" customHeight="1" x14ac:dyDescent="0.3">
      <c r="A138" s="37"/>
      <c r="B138" s="37"/>
      <c r="C138" s="37"/>
      <c r="D138" s="5" t="s">
        <v>25</v>
      </c>
      <c r="E138" s="5" t="s">
        <v>105</v>
      </c>
    </row>
    <row r="139" spans="1:5" ht="14.25" customHeight="1" x14ac:dyDescent="0.3">
      <c r="A139" s="37"/>
      <c r="B139" s="37"/>
      <c r="C139" s="37"/>
      <c r="D139" s="5" t="s">
        <v>34</v>
      </c>
      <c r="E139" s="5" t="s">
        <v>109</v>
      </c>
    </row>
    <row r="140" spans="1:5" ht="14.25" customHeight="1" x14ac:dyDescent="0.3">
      <c r="A140" s="37" t="s">
        <v>138</v>
      </c>
      <c r="B140" s="37" t="s">
        <v>139</v>
      </c>
      <c r="C140" s="34" t="s">
        <v>31</v>
      </c>
      <c r="D140" s="5" t="s">
        <v>12</v>
      </c>
      <c r="E140" s="5" t="s">
        <v>95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99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100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101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102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103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104</v>
      </c>
    </row>
    <row r="147" spans="1:5" ht="14.25" customHeight="1" x14ac:dyDescent="0.3">
      <c r="A147" s="37"/>
      <c r="B147" s="37"/>
      <c r="C147" s="37"/>
      <c r="D147" s="5" t="s">
        <v>25</v>
      </c>
      <c r="E147" s="5" t="s">
        <v>105</v>
      </c>
    </row>
    <row r="148" spans="1:5" ht="14.25" customHeight="1" x14ac:dyDescent="0.3">
      <c r="A148" s="37"/>
      <c r="B148" s="37"/>
      <c r="C148" s="37"/>
      <c r="D148" s="5" t="s">
        <v>34</v>
      </c>
      <c r="E148" s="5" t="s">
        <v>109</v>
      </c>
    </row>
    <row r="149" spans="1:5" ht="14.25" customHeight="1" x14ac:dyDescent="0.3">
      <c r="A149" s="37" t="s">
        <v>140</v>
      </c>
      <c r="B149" s="37" t="s">
        <v>141</v>
      </c>
      <c r="C149" s="34" t="s">
        <v>11</v>
      </c>
      <c r="D149" s="5" t="s">
        <v>12</v>
      </c>
      <c r="E149" s="5" t="s">
        <v>95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99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100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101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102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103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104</v>
      </c>
    </row>
    <row r="156" spans="1:5" ht="14.25" customHeight="1" x14ac:dyDescent="0.3">
      <c r="A156" s="37"/>
      <c r="B156" s="37"/>
      <c r="C156" s="37"/>
      <c r="D156" s="5" t="s">
        <v>46</v>
      </c>
      <c r="E156" s="5" t="s">
        <v>116</v>
      </c>
    </row>
    <row r="157" spans="1:5" ht="14.25" customHeight="1" x14ac:dyDescent="0.3">
      <c r="A157" s="37"/>
      <c r="B157" s="37"/>
      <c r="C157" s="37"/>
      <c r="D157" s="5" t="s">
        <v>27</v>
      </c>
      <c r="E157" s="5" t="s">
        <v>106</v>
      </c>
    </row>
    <row r="158" spans="1:5" ht="14.25" customHeight="1" x14ac:dyDescent="0.3">
      <c r="A158" s="37" t="s">
        <v>142</v>
      </c>
      <c r="B158" s="37" t="s">
        <v>143</v>
      </c>
      <c r="C158" s="34" t="s">
        <v>11</v>
      </c>
      <c r="D158" s="5" t="s">
        <v>12</v>
      </c>
      <c r="E158" s="5" t="s">
        <v>95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99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100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101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102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103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104</v>
      </c>
    </row>
    <row r="165" spans="1:5" ht="14.25" customHeight="1" x14ac:dyDescent="0.3">
      <c r="A165" s="37"/>
      <c r="B165" s="37"/>
      <c r="C165" s="37"/>
      <c r="D165" s="5" t="s">
        <v>46</v>
      </c>
      <c r="E165" s="5" t="s">
        <v>116</v>
      </c>
    </row>
    <row r="166" spans="1:5" ht="14.25" customHeight="1" x14ac:dyDescent="0.3">
      <c r="A166" s="37"/>
      <c r="B166" s="37"/>
      <c r="C166" s="37"/>
      <c r="D166" s="5" t="s">
        <v>34</v>
      </c>
      <c r="E166" s="5" t="s">
        <v>109</v>
      </c>
    </row>
    <row r="167" spans="1:5" ht="14.25" customHeight="1" x14ac:dyDescent="0.3">
      <c r="A167" s="37" t="s">
        <v>144</v>
      </c>
      <c r="B167" s="37" t="s">
        <v>145</v>
      </c>
      <c r="C167" s="34" t="s">
        <v>31</v>
      </c>
      <c r="D167" s="5" t="s">
        <v>12</v>
      </c>
      <c r="E167" s="5" t="s">
        <v>95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99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100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101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102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103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104</v>
      </c>
    </row>
    <row r="174" spans="1:5" ht="14.25" customHeight="1" x14ac:dyDescent="0.3">
      <c r="A174" s="37"/>
      <c r="B174" s="37"/>
      <c r="C174" s="37"/>
      <c r="D174" s="5" t="s">
        <v>25</v>
      </c>
      <c r="E174" s="5" t="s">
        <v>105</v>
      </c>
    </row>
    <row r="175" spans="1:5" ht="14.25" customHeight="1" x14ac:dyDescent="0.3">
      <c r="A175" s="37"/>
      <c r="B175" s="37"/>
      <c r="C175" s="37"/>
      <c r="D175" s="5" t="s">
        <v>34</v>
      </c>
      <c r="E175" s="5" t="s">
        <v>109</v>
      </c>
    </row>
    <row r="176" spans="1:5" ht="14.25" customHeight="1" x14ac:dyDescent="0.3">
      <c r="A176" s="37" t="s">
        <v>146</v>
      </c>
      <c r="B176" s="37" t="s">
        <v>147</v>
      </c>
      <c r="C176" s="34" t="s">
        <v>11</v>
      </c>
      <c r="D176" s="5" t="s">
        <v>12</v>
      </c>
      <c r="E176" s="5" t="s">
        <v>95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99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100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101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102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103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104</v>
      </c>
    </row>
    <row r="183" spans="1:5" ht="14.25" customHeight="1" x14ac:dyDescent="0.3">
      <c r="A183" s="37"/>
      <c r="B183" s="37"/>
      <c r="C183" s="37"/>
      <c r="D183" s="5" t="s">
        <v>25</v>
      </c>
      <c r="E183" s="5" t="s">
        <v>105</v>
      </c>
    </row>
    <row r="184" spans="1:5" ht="14.25" customHeight="1" x14ac:dyDescent="0.3">
      <c r="A184" s="37"/>
      <c r="B184" s="37"/>
      <c r="C184" s="37"/>
      <c r="D184" s="5" t="s">
        <v>34</v>
      </c>
      <c r="E184" s="5" t="s">
        <v>109</v>
      </c>
    </row>
    <row r="185" spans="1:5" ht="14.25" customHeight="1" x14ac:dyDescent="0.3">
      <c r="A185" s="37" t="s">
        <v>148</v>
      </c>
      <c r="B185" s="37" t="s">
        <v>149</v>
      </c>
      <c r="C185" s="34" t="s">
        <v>11</v>
      </c>
      <c r="D185" s="5" t="s">
        <v>12</v>
      </c>
      <c r="E185" s="5" t="s">
        <v>95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99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100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101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102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103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104</v>
      </c>
    </row>
    <row r="192" spans="1:5" ht="14.25" customHeight="1" x14ac:dyDescent="0.3">
      <c r="A192" s="37"/>
      <c r="B192" s="37"/>
      <c r="C192" s="37"/>
      <c r="D192" s="5" t="s">
        <v>25</v>
      </c>
      <c r="E192" s="5" t="s">
        <v>105</v>
      </c>
    </row>
    <row r="193" spans="1:5" ht="14.25" customHeight="1" x14ac:dyDescent="0.3">
      <c r="A193" s="37"/>
      <c r="B193" s="37"/>
      <c r="C193" s="37"/>
      <c r="D193" s="5" t="s">
        <v>34</v>
      </c>
      <c r="E193" s="5" t="s">
        <v>109</v>
      </c>
    </row>
    <row r="194" spans="1:5" ht="14.25" customHeight="1" x14ac:dyDescent="0.3">
      <c r="A194" s="37" t="s">
        <v>150</v>
      </c>
      <c r="B194" s="37" t="s">
        <v>151</v>
      </c>
      <c r="C194" s="34" t="s">
        <v>11</v>
      </c>
      <c r="D194" s="5" t="s">
        <v>12</v>
      </c>
      <c r="E194" s="5" t="s">
        <v>95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99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100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101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102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103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104</v>
      </c>
    </row>
    <row r="201" spans="1:5" ht="14.25" customHeight="1" x14ac:dyDescent="0.3">
      <c r="A201" s="37"/>
      <c r="B201" s="37"/>
      <c r="C201" s="37"/>
      <c r="D201" s="5" t="s">
        <v>46</v>
      </c>
      <c r="E201" s="5" t="s">
        <v>116</v>
      </c>
    </row>
    <row r="202" spans="1:5" ht="14.25" customHeight="1" x14ac:dyDescent="0.3">
      <c r="A202" s="37"/>
      <c r="B202" s="37"/>
      <c r="C202" s="37"/>
      <c r="D202" s="5" t="s">
        <v>34</v>
      </c>
      <c r="E202" s="5" t="s">
        <v>109</v>
      </c>
    </row>
    <row r="203" spans="1:5" ht="14.25" customHeight="1" x14ac:dyDescent="0.3">
      <c r="A203" s="37" t="s">
        <v>152</v>
      </c>
      <c r="B203" s="37" t="s">
        <v>153</v>
      </c>
      <c r="C203" s="34" t="s">
        <v>11</v>
      </c>
      <c r="D203" s="5" t="s">
        <v>12</v>
      </c>
      <c r="E203" s="5" t="s">
        <v>95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99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100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101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102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103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104</v>
      </c>
    </row>
    <row r="210" spans="1:5" ht="14.25" customHeight="1" x14ac:dyDescent="0.3">
      <c r="A210" s="37"/>
      <c r="B210" s="37"/>
      <c r="C210" s="37"/>
      <c r="D210" s="5" t="s">
        <v>25</v>
      </c>
      <c r="E210" s="5" t="s">
        <v>105</v>
      </c>
    </row>
    <row r="211" spans="1:5" ht="14.25" customHeight="1" x14ac:dyDescent="0.3">
      <c r="A211" s="37"/>
      <c r="B211" s="37"/>
      <c r="C211" s="37"/>
      <c r="D211" s="5" t="s">
        <v>27</v>
      </c>
      <c r="E211" s="5" t="s">
        <v>106</v>
      </c>
    </row>
    <row r="212" spans="1:5" ht="14.25" customHeight="1" x14ac:dyDescent="0.3">
      <c r="A212" s="37" t="s">
        <v>154</v>
      </c>
      <c r="B212" s="37" t="s">
        <v>155</v>
      </c>
      <c r="C212" s="34" t="s">
        <v>11</v>
      </c>
      <c r="D212" s="5" t="s">
        <v>12</v>
      </c>
      <c r="E212" s="5" t="s">
        <v>95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99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100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101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102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103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104</v>
      </c>
    </row>
    <row r="219" spans="1:5" ht="14.25" customHeight="1" x14ac:dyDescent="0.3">
      <c r="A219" s="37"/>
      <c r="B219" s="37"/>
      <c r="C219" s="37"/>
      <c r="D219" s="5" t="s">
        <v>46</v>
      </c>
      <c r="E219" s="5" t="s">
        <v>116</v>
      </c>
    </row>
    <row r="220" spans="1:5" ht="14.25" customHeight="1" x14ac:dyDescent="0.3">
      <c r="A220" s="37"/>
      <c r="B220" s="37"/>
      <c r="C220" s="37"/>
      <c r="D220" s="5" t="s">
        <v>27</v>
      </c>
      <c r="E220" s="5" t="s">
        <v>106</v>
      </c>
    </row>
    <row r="221" spans="1:5" ht="14.25" customHeight="1" x14ac:dyDescent="0.3">
      <c r="A221" s="37" t="s">
        <v>156</v>
      </c>
      <c r="B221" s="37" t="s">
        <v>157</v>
      </c>
      <c r="C221" s="34" t="s">
        <v>11</v>
      </c>
      <c r="D221" s="5" t="s">
        <v>12</v>
      </c>
      <c r="E221" s="5" t="s">
        <v>95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99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100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101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102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103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104</v>
      </c>
    </row>
    <row r="228" spans="1:5" ht="14.25" customHeight="1" x14ac:dyDescent="0.3">
      <c r="A228" s="37"/>
      <c r="B228" s="37"/>
      <c r="C228" s="37"/>
      <c r="D228" s="5" t="s">
        <v>46</v>
      </c>
      <c r="E228" s="5" t="s">
        <v>116</v>
      </c>
    </row>
    <row r="229" spans="1:5" ht="14.25" customHeight="1" x14ac:dyDescent="0.3">
      <c r="A229" s="37"/>
      <c r="B229" s="37"/>
      <c r="C229" s="37"/>
      <c r="D229" s="5" t="s">
        <v>27</v>
      </c>
      <c r="E229" s="5" t="s">
        <v>106</v>
      </c>
    </row>
    <row r="230" spans="1:5" ht="14.25" customHeight="1" x14ac:dyDescent="0.3">
      <c r="A230" s="37" t="s">
        <v>158</v>
      </c>
      <c r="B230" s="37" t="s">
        <v>159</v>
      </c>
      <c r="C230" s="34" t="s">
        <v>11</v>
      </c>
      <c r="D230" s="5" t="s">
        <v>12</v>
      </c>
      <c r="E230" s="5" t="s">
        <v>95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99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100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101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102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103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104</v>
      </c>
    </row>
    <row r="237" spans="1:5" ht="14.25" customHeight="1" x14ac:dyDescent="0.3">
      <c r="A237" s="37"/>
      <c r="B237" s="37"/>
      <c r="C237" s="37"/>
      <c r="D237" s="5" t="s">
        <v>32</v>
      </c>
      <c r="E237" s="5" t="s">
        <v>127</v>
      </c>
    </row>
    <row r="238" spans="1:5" ht="14.25" customHeight="1" x14ac:dyDescent="0.3">
      <c r="A238" s="37"/>
      <c r="B238" s="37"/>
      <c r="C238" s="37"/>
      <c r="D238" s="5" t="s">
        <v>34</v>
      </c>
      <c r="E238" s="5" t="s">
        <v>109</v>
      </c>
    </row>
    <row r="239" spans="1:5" ht="14.25" customHeight="1" x14ac:dyDescent="0.3">
      <c r="A239" s="37" t="s">
        <v>160</v>
      </c>
      <c r="B239" s="37" t="s">
        <v>161</v>
      </c>
      <c r="C239" s="34" t="s">
        <v>11</v>
      </c>
      <c r="D239" s="5" t="s">
        <v>12</v>
      </c>
      <c r="E239" s="5" t="s">
        <v>95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99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100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101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102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103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104</v>
      </c>
    </row>
    <row r="246" spans="1:5" ht="14.25" customHeight="1" x14ac:dyDescent="0.3">
      <c r="A246" s="37"/>
      <c r="B246" s="37"/>
      <c r="C246" s="37"/>
      <c r="D246" s="5" t="s">
        <v>32</v>
      </c>
      <c r="E246" s="5" t="s">
        <v>127</v>
      </c>
    </row>
    <row r="247" spans="1:5" ht="14.25" customHeight="1" x14ac:dyDescent="0.3">
      <c r="A247" s="37"/>
      <c r="B247" s="37"/>
      <c r="C247" s="37"/>
      <c r="D247" s="5" t="s">
        <v>27</v>
      </c>
      <c r="E247" s="5" t="s">
        <v>106</v>
      </c>
    </row>
    <row r="248" spans="1:5" ht="14.25" customHeight="1" x14ac:dyDescent="0.3">
      <c r="A248" s="37" t="s">
        <v>162</v>
      </c>
      <c r="B248" s="37" t="s">
        <v>163</v>
      </c>
      <c r="C248" s="34" t="s">
        <v>31</v>
      </c>
      <c r="D248" s="5" t="s">
        <v>12</v>
      </c>
      <c r="E248" s="5" t="s">
        <v>95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99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100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101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102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103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104</v>
      </c>
    </row>
    <row r="255" spans="1:5" ht="14.25" customHeight="1" x14ac:dyDescent="0.3">
      <c r="A255" s="37"/>
      <c r="B255" s="37"/>
      <c r="C255" s="37"/>
      <c r="D255" s="5" t="s">
        <v>32</v>
      </c>
      <c r="E255" s="5" t="s">
        <v>127</v>
      </c>
    </row>
    <row r="256" spans="1:5" ht="14.25" customHeight="1" x14ac:dyDescent="0.3">
      <c r="A256" s="37"/>
      <c r="B256" s="37"/>
      <c r="C256" s="37"/>
      <c r="D256" s="5" t="s">
        <v>27</v>
      </c>
      <c r="E256" s="5" t="s">
        <v>106</v>
      </c>
    </row>
    <row r="257" spans="1:5" ht="14.25" customHeight="1" x14ac:dyDescent="0.3">
      <c r="A257" s="37" t="s">
        <v>164</v>
      </c>
      <c r="B257" s="37" t="s">
        <v>165</v>
      </c>
      <c r="C257" s="34" t="s">
        <v>31</v>
      </c>
      <c r="D257" s="5" t="s">
        <v>12</v>
      </c>
      <c r="E257" s="5" t="s">
        <v>95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99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100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101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102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103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104</v>
      </c>
    </row>
    <row r="264" spans="1:5" ht="14.25" customHeight="1" x14ac:dyDescent="0.3">
      <c r="A264" s="37"/>
      <c r="B264" s="37"/>
      <c r="C264" s="37"/>
      <c r="D264" s="5" t="s">
        <v>25</v>
      </c>
      <c r="E264" s="5" t="s">
        <v>105</v>
      </c>
    </row>
    <row r="265" spans="1:5" ht="14.25" customHeight="1" x14ac:dyDescent="0.3">
      <c r="A265" s="37"/>
      <c r="B265" s="37"/>
      <c r="C265" s="37"/>
      <c r="D265" s="5" t="s">
        <v>34</v>
      </c>
      <c r="E265" s="5" t="s">
        <v>109</v>
      </c>
    </row>
    <row r="266" spans="1:5" ht="14.25" customHeight="1" x14ac:dyDescent="0.3">
      <c r="A266" s="37" t="s">
        <v>166</v>
      </c>
      <c r="B266" s="37" t="s">
        <v>167</v>
      </c>
      <c r="C266" s="34" t="s">
        <v>31</v>
      </c>
      <c r="D266" s="5" t="s">
        <v>12</v>
      </c>
      <c r="E266" s="5" t="s">
        <v>95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99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100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101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102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103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104</v>
      </c>
    </row>
    <row r="273" spans="1:5" ht="14.25" customHeight="1" x14ac:dyDescent="0.3">
      <c r="A273" s="37"/>
      <c r="B273" s="37"/>
      <c r="C273" s="37"/>
      <c r="D273" s="5" t="s">
        <v>46</v>
      </c>
      <c r="E273" s="5" t="s">
        <v>116</v>
      </c>
    </row>
    <row r="274" spans="1:5" ht="14.25" customHeight="1" x14ac:dyDescent="0.3">
      <c r="A274" s="37"/>
      <c r="B274" s="37"/>
      <c r="C274" s="37"/>
      <c r="D274" s="5" t="s">
        <v>27</v>
      </c>
      <c r="E274" s="5" t="s">
        <v>106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4"/>
  <sheetViews>
    <sheetView zoomScaleNormal="100" workbookViewId="0">
      <pane ySplit="4" topLeftCell="A8" activePane="bottomLeft" state="frozen"/>
      <selection pane="bottomLeft" activeCell="D2" sqref="D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31.5546875" customWidth="1"/>
    <col min="5" max="5" width="16" customWidth="1"/>
  </cols>
  <sheetData>
    <row r="1" spans="1:5" ht="16.5" customHeight="1" x14ac:dyDescent="0.3">
      <c r="A1" s="41" t="s">
        <v>168</v>
      </c>
      <c r="B1" s="41"/>
      <c r="C1" s="41"/>
      <c r="D1" s="41"/>
      <c r="E1" s="41"/>
    </row>
    <row r="2" spans="1:5" ht="14.25" customHeight="1" x14ac:dyDescent="0.3">
      <c r="A2" s="39" t="s">
        <v>1</v>
      </c>
      <c r="B2" s="39"/>
      <c r="C2" s="40" t="s">
        <v>16</v>
      </c>
      <c r="D2" s="40"/>
      <c r="E2" s="40"/>
    </row>
    <row r="3" spans="1:5" ht="14.25" customHeight="1" x14ac:dyDescent="0.3">
      <c r="A3" s="8" t="s">
        <v>169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170</v>
      </c>
      <c r="B5" s="37" t="s">
        <v>171</v>
      </c>
      <c r="C5" s="34" t="s">
        <v>31</v>
      </c>
      <c r="D5" s="5" t="s">
        <v>12</v>
      </c>
      <c r="E5" s="5" t="s">
        <v>2</v>
      </c>
    </row>
    <row r="6" spans="1:5" ht="14.25" customHeight="1" x14ac:dyDescent="0.3">
      <c r="A6" s="37"/>
      <c r="B6" s="37"/>
      <c r="C6" s="37"/>
      <c r="D6" s="5" t="s">
        <v>13</v>
      </c>
      <c r="E6" s="5" t="s">
        <v>14</v>
      </c>
    </row>
    <row r="7" spans="1:5" ht="14.25" customHeight="1" x14ac:dyDescent="0.3">
      <c r="A7" s="37"/>
      <c r="B7" s="37"/>
      <c r="C7" s="37"/>
      <c r="D7" s="5" t="s">
        <v>15</v>
      </c>
      <c r="E7" s="5" t="s">
        <v>16</v>
      </c>
    </row>
    <row r="8" spans="1:5" ht="14.25" customHeight="1" x14ac:dyDescent="0.3">
      <c r="A8" s="37"/>
      <c r="B8" s="37"/>
      <c r="C8" s="37"/>
      <c r="D8" s="5" t="s">
        <v>17</v>
      </c>
      <c r="E8" s="5" t="s">
        <v>18</v>
      </c>
    </row>
    <row r="9" spans="1:5" ht="14.25" customHeight="1" x14ac:dyDescent="0.3">
      <c r="A9" s="37"/>
      <c r="B9" s="37"/>
      <c r="C9" s="37"/>
      <c r="D9" s="5" t="s">
        <v>19</v>
      </c>
      <c r="E9" s="5" t="s">
        <v>20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22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24</v>
      </c>
    </row>
    <row r="12" spans="1:5" ht="14.25" customHeight="1" x14ac:dyDescent="0.3">
      <c r="A12" s="37"/>
      <c r="B12" s="37"/>
      <c r="C12" s="37"/>
      <c r="D12" s="5" t="s">
        <v>25</v>
      </c>
      <c r="E12" s="5" t="s">
        <v>26</v>
      </c>
    </row>
    <row r="13" spans="1:5" ht="14.25" customHeight="1" x14ac:dyDescent="0.3">
      <c r="A13" s="37"/>
      <c r="B13" s="37"/>
      <c r="C13" s="37"/>
      <c r="D13" s="5" t="s">
        <v>34</v>
      </c>
      <c r="E13" s="5" t="s">
        <v>35</v>
      </c>
    </row>
    <row r="14" spans="1:5" ht="14.25" customHeight="1" x14ac:dyDescent="0.3">
      <c r="A14" s="37" t="s">
        <v>172</v>
      </c>
      <c r="B14" s="37" t="s">
        <v>173</v>
      </c>
      <c r="C14" s="34" t="s">
        <v>11</v>
      </c>
      <c r="D14" s="5" t="s">
        <v>12</v>
      </c>
      <c r="E14" s="5" t="s">
        <v>2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14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16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18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20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22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24</v>
      </c>
    </row>
    <row r="21" spans="1:5" ht="14.25" customHeight="1" x14ac:dyDescent="0.3">
      <c r="A21" s="37"/>
      <c r="B21" s="37"/>
      <c r="C21" s="37"/>
      <c r="D21" s="5" t="s">
        <v>25</v>
      </c>
      <c r="E21" s="5" t="s">
        <v>26</v>
      </c>
    </row>
    <row r="22" spans="1:5" ht="14.25" customHeight="1" x14ac:dyDescent="0.3">
      <c r="A22" s="37"/>
      <c r="B22" s="37"/>
      <c r="C22" s="37"/>
      <c r="D22" s="5" t="s">
        <v>34</v>
      </c>
      <c r="E22" s="5" t="s">
        <v>35</v>
      </c>
    </row>
    <row r="23" spans="1:5" ht="14.25" customHeight="1" x14ac:dyDescent="0.3">
      <c r="A23" s="37" t="s">
        <v>174</v>
      </c>
      <c r="B23" s="37" t="s">
        <v>175</v>
      </c>
      <c r="C23" s="34" t="s">
        <v>31</v>
      </c>
      <c r="D23" s="5" t="s">
        <v>12</v>
      </c>
      <c r="E23" s="5" t="s">
        <v>2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14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16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18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20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22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24</v>
      </c>
    </row>
    <row r="30" spans="1:5" ht="14.25" customHeight="1" x14ac:dyDescent="0.3">
      <c r="A30" s="37"/>
      <c r="B30" s="37"/>
      <c r="C30" s="37"/>
      <c r="D30" s="5" t="s">
        <v>46</v>
      </c>
      <c r="E30" s="5" t="s">
        <v>47</v>
      </c>
    </row>
    <row r="31" spans="1:5" ht="14.25" customHeight="1" x14ac:dyDescent="0.3">
      <c r="A31" s="37"/>
      <c r="B31" s="37"/>
      <c r="C31" s="37"/>
      <c r="D31" s="5" t="s">
        <v>27</v>
      </c>
      <c r="E31" s="5" t="s">
        <v>28</v>
      </c>
    </row>
    <row r="32" spans="1:5" ht="14.25" customHeight="1" x14ac:dyDescent="0.3">
      <c r="A32" s="37" t="s">
        <v>176</v>
      </c>
      <c r="B32" s="37" t="s">
        <v>177</v>
      </c>
      <c r="C32" s="34" t="s">
        <v>31</v>
      </c>
      <c r="D32" s="5" t="s">
        <v>12</v>
      </c>
      <c r="E32" s="5" t="s">
        <v>2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14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16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18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20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22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24</v>
      </c>
    </row>
    <row r="39" spans="1:5" ht="14.25" customHeight="1" x14ac:dyDescent="0.3">
      <c r="A39" s="37"/>
      <c r="B39" s="37"/>
      <c r="C39" s="37"/>
      <c r="D39" s="5" t="s">
        <v>46</v>
      </c>
      <c r="E39" s="5" t="s">
        <v>47</v>
      </c>
    </row>
    <row r="40" spans="1:5" ht="14.25" customHeight="1" x14ac:dyDescent="0.3">
      <c r="A40" s="37"/>
      <c r="B40" s="37"/>
      <c r="C40" s="37"/>
      <c r="D40" s="5" t="s">
        <v>27</v>
      </c>
      <c r="E40" s="5" t="s">
        <v>28</v>
      </c>
    </row>
    <row r="41" spans="1:5" ht="14.25" customHeight="1" x14ac:dyDescent="0.3">
      <c r="A41" s="37" t="s">
        <v>178</v>
      </c>
      <c r="B41" s="37" t="s">
        <v>179</v>
      </c>
      <c r="C41" s="34" t="s">
        <v>11</v>
      </c>
      <c r="D41" s="5" t="s">
        <v>12</v>
      </c>
      <c r="E41" s="5" t="s">
        <v>2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14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16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18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20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22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24</v>
      </c>
    </row>
    <row r="48" spans="1:5" ht="14.25" customHeight="1" x14ac:dyDescent="0.3">
      <c r="A48" s="37"/>
      <c r="B48" s="37"/>
      <c r="C48" s="37"/>
      <c r="D48" s="5" t="s">
        <v>46</v>
      </c>
      <c r="E48" s="5" t="s">
        <v>47</v>
      </c>
    </row>
    <row r="49" spans="1:5" ht="14.25" customHeight="1" x14ac:dyDescent="0.3">
      <c r="A49" s="37"/>
      <c r="B49" s="37"/>
      <c r="C49" s="37"/>
      <c r="D49" s="5" t="s">
        <v>27</v>
      </c>
      <c r="E49" s="5" t="s">
        <v>28</v>
      </c>
    </row>
    <row r="50" spans="1:5" ht="14.25" customHeight="1" x14ac:dyDescent="0.3">
      <c r="A50" s="37" t="s">
        <v>180</v>
      </c>
      <c r="B50" s="37" t="s">
        <v>181</v>
      </c>
      <c r="C50" s="34" t="s">
        <v>11</v>
      </c>
      <c r="D50" s="5" t="s">
        <v>12</v>
      </c>
      <c r="E50" s="5" t="s">
        <v>2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14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16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18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20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22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24</v>
      </c>
    </row>
    <row r="57" spans="1:5" ht="14.25" customHeight="1" x14ac:dyDescent="0.3">
      <c r="A57" s="37"/>
      <c r="B57" s="37"/>
      <c r="C57" s="37"/>
      <c r="D57" s="5" t="s">
        <v>46</v>
      </c>
      <c r="E57" s="5" t="s">
        <v>47</v>
      </c>
    </row>
    <row r="58" spans="1:5" ht="14.25" customHeight="1" x14ac:dyDescent="0.3">
      <c r="A58" s="37"/>
      <c r="B58" s="37"/>
      <c r="C58" s="37"/>
      <c r="D58" s="5" t="s">
        <v>34</v>
      </c>
      <c r="E58" s="5" t="s">
        <v>35</v>
      </c>
    </row>
    <row r="59" spans="1:5" ht="14.25" customHeight="1" x14ac:dyDescent="0.3">
      <c r="A59" s="37" t="s">
        <v>182</v>
      </c>
      <c r="B59" s="37" t="s">
        <v>183</v>
      </c>
      <c r="C59" s="34" t="s">
        <v>11</v>
      </c>
      <c r="D59" s="5" t="s">
        <v>12</v>
      </c>
      <c r="E59" s="5" t="s">
        <v>2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14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16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18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20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22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24</v>
      </c>
    </row>
    <row r="66" spans="1:5" ht="14.25" customHeight="1" x14ac:dyDescent="0.3">
      <c r="A66" s="37"/>
      <c r="B66" s="37"/>
      <c r="C66" s="37"/>
      <c r="D66" s="5" t="s">
        <v>25</v>
      </c>
      <c r="E66" s="5" t="s">
        <v>26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35</v>
      </c>
    </row>
    <row r="68" spans="1:5" ht="14.25" customHeight="1" x14ac:dyDescent="0.3">
      <c r="A68" s="37" t="s">
        <v>184</v>
      </c>
      <c r="B68" s="37" t="s">
        <v>185</v>
      </c>
      <c r="C68" s="34" t="s">
        <v>11</v>
      </c>
      <c r="D68" s="5" t="s">
        <v>12</v>
      </c>
      <c r="E68" s="5" t="s">
        <v>2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14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16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18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20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22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24</v>
      </c>
    </row>
    <row r="75" spans="1:5" ht="14.25" customHeight="1" x14ac:dyDescent="0.3">
      <c r="A75" s="37"/>
      <c r="B75" s="37"/>
      <c r="C75" s="37"/>
      <c r="D75" s="5" t="s">
        <v>46</v>
      </c>
      <c r="E75" s="5" t="s">
        <v>47</v>
      </c>
    </row>
    <row r="76" spans="1:5" ht="14.25" customHeight="1" x14ac:dyDescent="0.3">
      <c r="A76" s="37"/>
      <c r="B76" s="37"/>
      <c r="C76" s="37"/>
      <c r="D76" s="5" t="s">
        <v>27</v>
      </c>
      <c r="E76" s="5" t="s">
        <v>28</v>
      </c>
    </row>
    <row r="77" spans="1:5" ht="14.25" customHeight="1" x14ac:dyDescent="0.3">
      <c r="A77" s="37" t="s">
        <v>186</v>
      </c>
      <c r="B77" s="37" t="s">
        <v>187</v>
      </c>
      <c r="C77" s="34" t="s">
        <v>31</v>
      </c>
      <c r="D77" s="5" t="s">
        <v>12</v>
      </c>
      <c r="E77" s="5" t="s">
        <v>2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14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16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18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20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22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24</v>
      </c>
    </row>
    <row r="84" spans="1:5" ht="14.25" customHeight="1" x14ac:dyDescent="0.3">
      <c r="A84" s="37"/>
      <c r="B84" s="37"/>
      <c r="C84" s="37"/>
      <c r="D84" s="5" t="s">
        <v>25</v>
      </c>
      <c r="E84" s="5" t="s">
        <v>26</v>
      </c>
    </row>
    <row r="85" spans="1:5" ht="14.25" customHeight="1" x14ac:dyDescent="0.3">
      <c r="A85" s="37"/>
      <c r="B85" s="37"/>
      <c r="C85" s="37"/>
      <c r="D85" s="5" t="s">
        <v>34</v>
      </c>
      <c r="E85" s="5" t="s">
        <v>35</v>
      </c>
    </row>
    <row r="86" spans="1:5" ht="14.25" customHeight="1" x14ac:dyDescent="0.3">
      <c r="A86" s="37" t="s">
        <v>188</v>
      </c>
      <c r="B86" s="37" t="s">
        <v>189</v>
      </c>
      <c r="C86" s="34" t="s">
        <v>31</v>
      </c>
      <c r="D86" s="5" t="s">
        <v>12</v>
      </c>
      <c r="E86" s="5" t="s">
        <v>2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14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16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18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20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22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24</v>
      </c>
    </row>
    <row r="93" spans="1:5" ht="14.25" customHeight="1" x14ac:dyDescent="0.3">
      <c r="A93" s="37"/>
      <c r="B93" s="37"/>
      <c r="C93" s="37"/>
      <c r="D93" s="5" t="s">
        <v>32</v>
      </c>
      <c r="E93" s="5" t="s">
        <v>33</v>
      </c>
    </row>
    <row r="94" spans="1:5" ht="14.25" customHeight="1" x14ac:dyDescent="0.3">
      <c r="A94" s="37"/>
      <c r="B94" s="37"/>
      <c r="C94" s="37"/>
      <c r="D94" s="5" t="s">
        <v>34</v>
      </c>
      <c r="E94" s="5" t="s">
        <v>35</v>
      </c>
    </row>
    <row r="95" spans="1:5" ht="14.25" customHeight="1" x14ac:dyDescent="0.3">
      <c r="A95" s="37" t="s">
        <v>190</v>
      </c>
      <c r="B95" s="37" t="s">
        <v>191</v>
      </c>
      <c r="C95" s="34" t="s">
        <v>31</v>
      </c>
      <c r="D95" s="5" t="s">
        <v>12</v>
      </c>
      <c r="E95" s="5" t="s">
        <v>2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14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16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18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20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22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24</v>
      </c>
    </row>
    <row r="102" spans="1:5" ht="14.25" customHeight="1" x14ac:dyDescent="0.3">
      <c r="A102" s="37"/>
      <c r="B102" s="37"/>
      <c r="C102" s="37"/>
      <c r="D102" s="5" t="s">
        <v>46</v>
      </c>
      <c r="E102" s="5" t="s">
        <v>47</v>
      </c>
    </row>
    <row r="103" spans="1:5" ht="14.25" customHeight="1" x14ac:dyDescent="0.3">
      <c r="A103" s="37"/>
      <c r="B103" s="37"/>
      <c r="C103" s="37"/>
      <c r="D103" s="5" t="s">
        <v>27</v>
      </c>
      <c r="E103" s="5" t="s">
        <v>28</v>
      </c>
    </row>
    <row r="104" spans="1:5" ht="14.25" customHeight="1" x14ac:dyDescent="0.3">
      <c r="A104" s="37" t="s">
        <v>192</v>
      </c>
      <c r="B104" s="37" t="s">
        <v>193</v>
      </c>
      <c r="C104" s="34" t="s">
        <v>31</v>
      </c>
      <c r="D104" s="5" t="s">
        <v>12</v>
      </c>
      <c r="E104" s="5" t="s">
        <v>2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14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16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18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20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22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24</v>
      </c>
    </row>
    <row r="111" spans="1:5" ht="14.25" customHeight="1" x14ac:dyDescent="0.3">
      <c r="A111" s="37"/>
      <c r="B111" s="37"/>
      <c r="C111" s="37"/>
      <c r="D111" s="5" t="s">
        <v>32</v>
      </c>
      <c r="E111" s="5" t="s">
        <v>33</v>
      </c>
    </row>
    <row r="112" spans="1:5" ht="14.25" customHeight="1" x14ac:dyDescent="0.3">
      <c r="A112" s="37"/>
      <c r="B112" s="37"/>
      <c r="C112" s="37"/>
      <c r="D112" s="5" t="s">
        <v>27</v>
      </c>
      <c r="E112" s="5" t="s">
        <v>28</v>
      </c>
    </row>
    <row r="113" spans="1:5" ht="14.25" customHeight="1" x14ac:dyDescent="0.3">
      <c r="A113" s="37" t="s">
        <v>194</v>
      </c>
      <c r="B113" s="37" t="s">
        <v>195</v>
      </c>
      <c r="C113" s="34" t="s">
        <v>31</v>
      </c>
      <c r="D113" s="5" t="s">
        <v>12</v>
      </c>
      <c r="E113" s="5" t="s">
        <v>2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14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16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18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20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22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24</v>
      </c>
    </row>
    <row r="120" spans="1:5" ht="14.25" customHeight="1" x14ac:dyDescent="0.3">
      <c r="A120" s="37"/>
      <c r="B120" s="37"/>
      <c r="C120" s="37"/>
      <c r="D120" s="5" t="s">
        <v>32</v>
      </c>
      <c r="E120" s="5" t="s">
        <v>33</v>
      </c>
    </row>
    <row r="121" spans="1:5" ht="14.25" customHeight="1" x14ac:dyDescent="0.3">
      <c r="A121" s="37"/>
      <c r="B121" s="37"/>
      <c r="C121" s="37"/>
      <c r="D121" s="5" t="s">
        <v>27</v>
      </c>
      <c r="E121" s="5" t="s">
        <v>28</v>
      </c>
    </row>
    <row r="122" spans="1:5" ht="14.25" customHeight="1" x14ac:dyDescent="0.3">
      <c r="A122" s="37" t="s">
        <v>196</v>
      </c>
      <c r="B122" s="37" t="s">
        <v>197</v>
      </c>
      <c r="C122" s="34" t="s">
        <v>11</v>
      </c>
      <c r="D122" s="5" t="s">
        <v>12</v>
      </c>
      <c r="E122" s="5" t="s">
        <v>2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14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16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18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20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22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24</v>
      </c>
    </row>
    <row r="129" spans="1:5" ht="14.25" customHeight="1" x14ac:dyDescent="0.3">
      <c r="A129" s="37"/>
      <c r="B129" s="37"/>
      <c r="C129" s="37"/>
      <c r="D129" s="5" t="s">
        <v>32</v>
      </c>
      <c r="E129" s="5" t="s">
        <v>33</v>
      </c>
    </row>
    <row r="130" spans="1:5" ht="14.25" customHeight="1" x14ac:dyDescent="0.3">
      <c r="A130" s="37"/>
      <c r="B130" s="37"/>
      <c r="C130" s="37"/>
      <c r="D130" s="5" t="s">
        <v>27</v>
      </c>
      <c r="E130" s="5" t="s">
        <v>28</v>
      </c>
    </row>
    <row r="131" spans="1:5" ht="14.25" customHeight="1" x14ac:dyDescent="0.3">
      <c r="A131" s="37" t="s">
        <v>198</v>
      </c>
      <c r="B131" s="37" t="s">
        <v>199</v>
      </c>
      <c r="C131" s="34" t="s">
        <v>31</v>
      </c>
      <c r="D131" s="5" t="s">
        <v>12</v>
      </c>
      <c r="E131" s="5" t="s">
        <v>2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14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16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18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20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22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24</v>
      </c>
    </row>
    <row r="138" spans="1:5" ht="14.25" customHeight="1" x14ac:dyDescent="0.3">
      <c r="A138" s="37"/>
      <c r="B138" s="37"/>
      <c r="C138" s="37"/>
      <c r="D138" s="5" t="s">
        <v>32</v>
      </c>
      <c r="E138" s="5" t="s">
        <v>33</v>
      </c>
    </row>
    <row r="139" spans="1:5" ht="14.25" customHeight="1" x14ac:dyDescent="0.3">
      <c r="A139" s="37"/>
      <c r="B139" s="37"/>
      <c r="C139" s="37"/>
      <c r="D139" s="5" t="s">
        <v>27</v>
      </c>
      <c r="E139" s="5" t="s">
        <v>28</v>
      </c>
    </row>
    <row r="140" spans="1:5" ht="14.25" customHeight="1" x14ac:dyDescent="0.3">
      <c r="A140" s="37" t="s">
        <v>200</v>
      </c>
      <c r="B140" s="37" t="s">
        <v>201</v>
      </c>
      <c r="C140" s="34" t="s">
        <v>11</v>
      </c>
      <c r="D140" s="5" t="s">
        <v>12</v>
      </c>
      <c r="E140" s="5" t="s">
        <v>2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14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16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18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20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22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24</v>
      </c>
    </row>
    <row r="147" spans="1:5" ht="14.25" customHeight="1" x14ac:dyDescent="0.3">
      <c r="A147" s="37"/>
      <c r="B147" s="37"/>
      <c r="C147" s="37"/>
      <c r="D147" s="5" t="s">
        <v>32</v>
      </c>
      <c r="E147" s="5" t="s">
        <v>33</v>
      </c>
    </row>
    <row r="148" spans="1:5" ht="14.25" customHeight="1" x14ac:dyDescent="0.3">
      <c r="A148" s="37"/>
      <c r="B148" s="37"/>
      <c r="C148" s="37"/>
      <c r="D148" s="5" t="s">
        <v>34</v>
      </c>
      <c r="E148" s="5" t="s">
        <v>35</v>
      </c>
    </row>
    <row r="149" spans="1:5" ht="14.25" customHeight="1" x14ac:dyDescent="0.3">
      <c r="A149" s="37" t="s">
        <v>202</v>
      </c>
      <c r="B149" s="37" t="s">
        <v>203</v>
      </c>
      <c r="C149" s="34" t="s">
        <v>11</v>
      </c>
      <c r="D149" s="5" t="s">
        <v>12</v>
      </c>
      <c r="E149" s="5" t="s">
        <v>2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14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16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18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20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22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24</v>
      </c>
    </row>
    <row r="156" spans="1:5" ht="14.25" customHeight="1" x14ac:dyDescent="0.3">
      <c r="A156" s="37"/>
      <c r="B156" s="37"/>
      <c r="C156" s="37"/>
      <c r="D156" s="5" t="s">
        <v>46</v>
      </c>
      <c r="E156" s="5" t="s">
        <v>47</v>
      </c>
    </row>
    <row r="157" spans="1:5" ht="14.25" customHeight="1" x14ac:dyDescent="0.3">
      <c r="A157" s="37"/>
      <c r="B157" s="37"/>
      <c r="C157" s="37"/>
      <c r="D157" s="5" t="s">
        <v>27</v>
      </c>
      <c r="E157" s="5" t="s">
        <v>28</v>
      </c>
    </row>
    <row r="158" spans="1:5" ht="14.25" customHeight="1" x14ac:dyDescent="0.3">
      <c r="A158" s="37" t="s">
        <v>204</v>
      </c>
      <c r="B158" s="37" t="s">
        <v>205</v>
      </c>
      <c r="C158" s="34" t="s">
        <v>11</v>
      </c>
      <c r="D158" s="5" t="s">
        <v>12</v>
      </c>
      <c r="E158" s="5" t="s">
        <v>2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14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16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18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20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22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24</v>
      </c>
    </row>
    <row r="165" spans="1:5" ht="14.25" customHeight="1" x14ac:dyDescent="0.3">
      <c r="A165" s="37"/>
      <c r="B165" s="37"/>
      <c r="C165" s="37"/>
      <c r="D165" s="5" t="s">
        <v>32</v>
      </c>
      <c r="E165" s="5" t="s">
        <v>33</v>
      </c>
    </row>
    <row r="166" spans="1:5" ht="14.25" customHeight="1" x14ac:dyDescent="0.3">
      <c r="A166" s="37"/>
      <c r="B166" s="37"/>
      <c r="C166" s="37"/>
      <c r="D166" s="5" t="s">
        <v>34</v>
      </c>
      <c r="E166" s="5" t="s">
        <v>35</v>
      </c>
    </row>
    <row r="167" spans="1:5" ht="14.25" customHeight="1" x14ac:dyDescent="0.3">
      <c r="A167" s="37" t="s">
        <v>206</v>
      </c>
      <c r="B167" s="37" t="s">
        <v>207</v>
      </c>
      <c r="C167" s="34" t="s">
        <v>31</v>
      </c>
      <c r="D167" s="5" t="s">
        <v>12</v>
      </c>
      <c r="E167" s="5" t="s">
        <v>2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14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16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18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20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22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24</v>
      </c>
    </row>
    <row r="174" spans="1:5" ht="14.25" customHeight="1" x14ac:dyDescent="0.3">
      <c r="A174" s="37"/>
      <c r="B174" s="37"/>
      <c r="C174" s="37"/>
      <c r="D174" s="5" t="s">
        <v>25</v>
      </c>
      <c r="E174" s="5" t="s">
        <v>26</v>
      </c>
    </row>
    <row r="175" spans="1:5" ht="14.25" customHeight="1" x14ac:dyDescent="0.3">
      <c r="A175" s="37"/>
      <c r="B175" s="37"/>
      <c r="C175" s="37"/>
      <c r="D175" s="5" t="s">
        <v>34</v>
      </c>
      <c r="E175" s="5" t="s">
        <v>35</v>
      </c>
    </row>
    <row r="176" spans="1:5" ht="14.25" customHeight="1" x14ac:dyDescent="0.3">
      <c r="A176" s="37" t="s">
        <v>208</v>
      </c>
      <c r="B176" s="37" t="s">
        <v>209</v>
      </c>
      <c r="C176" s="34" t="s">
        <v>31</v>
      </c>
      <c r="D176" s="5" t="s">
        <v>12</v>
      </c>
      <c r="E176" s="5" t="s">
        <v>2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14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16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18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20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22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24</v>
      </c>
    </row>
    <row r="183" spans="1:5" ht="14.25" customHeight="1" x14ac:dyDescent="0.3">
      <c r="A183" s="37"/>
      <c r="B183" s="37"/>
      <c r="C183" s="37"/>
      <c r="D183" s="5" t="s">
        <v>46</v>
      </c>
      <c r="E183" s="5" t="s">
        <v>47</v>
      </c>
    </row>
    <row r="184" spans="1:5" ht="14.25" customHeight="1" x14ac:dyDescent="0.3">
      <c r="A184" s="37"/>
      <c r="B184" s="37"/>
      <c r="C184" s="37"/>
      <c r="D184" s="5" t="s">
        <v>27</v>
      </c>
      <c r="E184" s="5" t="s">
        <v>28</v>
      </c>
    </row>
    <row r="185" spans="1:5" ht="14.25" customHeight="1" x14ac:dyDescent="0.3">
      <c r="A185" s="37" t="s">
        <v>210</v>
      </c>
      <c r="B185" s="37" t="s">
        <v>211</v>
      </c>
      <c r="C185" s="34" t="s">
        <v>31</v>
      </c>
      <c r="D185" s="5" t="s">
        <v>12</v>
      </c>
      <c r="E185" s="5" t="s">
        <v>2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14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16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18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20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22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24</v>
      </c>
    </row>
    <row r="192" spans="1:5" ht="14.25" customHeight="1" x14ac:dyDescent="0.3">
      <c r="A192" s="37"/>
      <c r="B192" s="37"/>
      <c r="C192" s="37"/>
      <c r="D192" s="5" t="s">
        <v>32</v>
      </c>
      <c r="E192" s="5" t="s">
        <v>33</v>
      </c>
    </row>
    <row r="193" spans="1:5" ht="14.25" customHeight="1" x14ac:dyDescent="0.3">
      <c r="A193" s="37"/>
      <c r="B193" s="37"/>
      <c r="C193" s="37"/>
      <c r="D193" s="5" t="s">
        <v>27</v>
      </c>
      <c r="E193" s="5" t="s">
        <v>28</v>
      </c>
    </row>
    <row r="194" spans="1:5" ht="14.25" customHeight="1" x14ac:dyDescent="0.3">
      <c r="A194" s="37" t="s">
        <v>212</v>
      </c>
      <c r="B194" s="37" t="s">
        <v>213</v>
      </c>
      <c r="C194" s="34" t="s">
        <v>11</v>
      </c>
      <c r="D194" s="5" t="s">
        <v>12</v>
      </c>
      <c r="E194" s="5" t="s">
        <v>2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14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16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18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20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22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24</v>
      </c>
    </row>
    <row r="201" spans="1:5" ht="14.25" customHeight="1" x14ac:dyDescent="0.3">
      <c r="A201" s="37"/>
      <c r="B201" s="37"/>
      <c r="C201" s="37"/>
      <c r="D201" s="5" t="s">
        <v>46</v>
      </c>
      <c r="E201" s="5" t="s">
        <v>47</v>
      </c>
    </row>
    <row r="202" spans="1:5" ht="14.25" customHeight="1" x14ac:dyDescent="0.3">
      <c r="A202" s="37"/>
      <c r="B202" s="37"/>
      <c r="C202" s="37"/>
      <c r="D202" s="5" t="s">
        <v>27</v>
      </c>
      <c r="E202" s="5" t="s">
        <v>28</v>
      </c>
    </row>
    <row r="203" spans="1:5" ht="14.25" customHeight="1" x14ac:dyDescent="0.3">
      <c r="A203" s="37" t="s">
        <v>214</v>
      </c>
      <c r="B203" s="37" t="s">
        <v>215</v>
      </c>
      <c r="C203" s="34" t="s">
        <v>11</v>
      </c>
      <c r="D203" s="5" t="s">
        <v>12</v>
      </c>
      <c r="E203" s="5" t="s">
        <v>2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14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16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18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20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22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24</v>
      </c>
    </row>
    <row r="210" spans="1:5" ht="14.25" customHeight="1" x14ac:dyDescent="0.3">
      <c r="A210" s="37"/>
      <c r="B210" s="37"/>
      <c r="C210" s="37"/>
      <c r="D210" s="5" t="s">
        <v>25</v>
      </c>
      <c r="E210" s="5" t="s">
        <v>26</v>
      </c>
    </row>
    <row r="211" spans="1:5" ht="14.25" customHeight="1" x14ac:dyDescent="0.3">
      <c r="A211" s="37"/>
      <c r="B211" s="37"/>
      <c r="C211" s="37"/>
      <c r="D211" s="5" t="s">
        <v>34</v>
      </c>
      <c r="E211" s="5" t="s">
        <v>35</v>
      </c>
    </row>
    <row r="212" spans="1:5" ht="14.25" customHeight="1" x14ac:dyDescent="0.3">
      <c r="A212" s="37" t="s">
        <v>216</v>
      </c>
      <c r="B212" s="37" t="s">
        <v>217</v>
      </c>
      <c r="C212" s="34" t="s">
        <v>11</v>
      </c>
      <c r="D212" s="5" t="s">
        <v>12</v>
      </c>
      <c r="E212" s="5" t="s">
        <v>2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14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16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18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20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22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24</v>
      </c>
    </row>
    <row r="219" spans="1:5" ht="14.25" customHeight="1" x14ac:dyDescent="0.3">
      <c r="A219" s="37"/>
      <c r="B219" s="37"/>
      <c r="C219" s="37"/>
      <c r="D219" s="5" t="s">
        <v>25</v>
      </c>
      <c r="E219" s="5" t="s">
        <v>26</v>
      </c>
    </row>
    <row r="220" spans="1:5" ht="14.25" customHeight="1" x14ac:dyDescent="0.3">
      <c r="A220" s="37"/>
      <c r="B220" s="37"/>
      <c r="C220" s="37"/>
      <c r="D220" s="5" t="s">
        <v>27</v>
      </c>
      <c r="E220" s="5" t="s">
        <v>28</v>
      </c>
    </row>
    <row r="221" spans="1:5" ht="14.25" customHeight="1" x14ac:dyDescent="0.3">
      <c r="A221" s="37" t="s">
        <v>218</v>
      </c>
      <c r="B221" s="37" t="s">
        <v>219</v>
      </c>
      <c r="C221" s="34" t="s">
        <v>31</v>
      </c>
      <c r="D221" s="5" t="s">
        <v>12</v>
      </c>
      <c r="E221" s="5" t="s">
        <v>2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14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16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18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20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22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24</v>
      </c>
    </row>
    <row r="228" spans="1:5" ht="14.25" customHeight="1" x14ac:dyDescent="0.3">
      <c r="A228" s="37"/>
      <c r="B228" s="37"/>
      <c r="C228" s="37"/>
      <c r="D228" s="5" t="s">
        <v>46</v>
      </c>
      <c r="E228" s="5" t="s">
        <v>47</v>
      </c>
    </row>
    <row r="229" spans="1:5" ht="14.25" customHeight="1" x14ac:dyDescent="0.3">
      <c r="A229" s="37"/>
      <c r="B229" s="37"/>
      <c r="C229" s="37"/>
      <c r="D229" s="5" t="s">
        <v>27</v>
      </c>
      <c r="E229" s="5" t="s">
        <v>28</v>
      </c>
    </row>
    <row r="230" spans="1:5" ht="14.25" customHeight="1" x14ac:dyDescent="0.3">
      <c r="A230" s="37" t="s">
        <v>220</v>
      </c>
      <c r="B230" s="37" t="s">
        <v>221</v>
      </c>
      <c r="C230" s="34" t="s">
        <v>11</v>
      </c>
      <c r="D230" s="5" t="s">
        <v>12</v>
      </c>
      <c r="E230" s="5" t="s">
        <v>2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14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16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18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20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22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24</v>
      </c>
    </row>
    <row r="237" spans="1:5" ht="14.25" customHeight="1" x14ac:dyDescent="0.3">
      <c r="A237" s="37"/>
      <c r="B237" s="37"/>
      <c r="C237" s="37"/>
      <c r="D237" s="5" t="s">
        <v>46</v>
      </c>
      <c r="E237" s="5" t="s">
        <v>47</v>
      </c>
    </row>
    <row r="238" spans="1:5" ht="14.25" customHeight="1" x14ac:dyDescent="0.3">
      <c r="A238" s="37"/>
      <c r="B238" s="37"/>
      <c r="C238" s="37"/>
      <c r="D238" s="5" t="s">
        <v>34</v>
      </c>
      <c r="E238" s="5" t="s">
        <v>35</v>
      </c>
    </row>
    <row r="239" spans="1:5" ht="14.25" customHeight="1" x14ac:dyDescent="0.3">
      <c r="A239" s="37" t="s">
        <v>222</v>
      </c>
      <c r="B239" s="37" t="s">
        <v>223</v>
      </c>
      <c r="C239" s="34" t="s">
        <v>11</v>
      </c>
      <c r="D239" s="5" t="s">
        <v>12</v>
      </c>
      <c r="E239" s="5" t="s">
        <v>2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14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16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18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20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22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24</v>
      </c>
    </row>
    <row r="246" spans="1:5" ht="14.25" customHeight="1" x14ac:dyDescent="0.3">
      <c r="A246" s="37"/>
      <c r="B246" s="37"/>
      <c r="C246" s="37"/>
      <c r="D246" s="5" t="s">
        <v>46</v>
      </c>
      <c r="E246" s="5" t="s">
        <v>47</v>
      </c>
    </row>
    <row r="247" spans="1:5" ht="14.25" customHeight="1" x14ac:dyDescent="0.3">
      <c r="A247" s="37"/>
      <c r="B247" s="37"/>
      <c r="C247" s="37"/>
      <c r="D247" s="5" t="s">
        <v>27</v>
      </c>
      <c r="E247" s="5" t="s">
        <v>28</v>
      </c>
    </row>
    <row r="248" spans="1:5" ht="14.25" customHeight="1" x14ac:dyDescent="0.3">
      <c r="A248" s="37" t="s">
        <v>224</v>
      </c>
      <c r="B248" s="37" t="s">
        <v>225</v>
      </c>
      <c r="C248" s="34" t="s">
        <v>11</v>
      </c>
      <c r="D248" s="5" t="s">
        <v>12</v>
      </c>
      <c r="E248" s="5" t="s">
        <v>2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14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16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18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20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22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24</v>
      </c>
    </row>
    <row r="255" spans="1:5" ht="14.25" customHeight="1" x14ac:dyDescent="0.3">
      <c r="A255" s="37"/>
      <c r="B255" s="37"/>
      <c r="C255" s="37"/>
      <c r="D255" s="5" t="s">
        <v>46</v>
      </c>
      <c r="E255" s="5" t="s">
        <v>47</v>
      </c>
    </row>
    <row r="256" spans="1:5" ht="14.25" customHeight="1" x14ac:dyDescent="0.3">
      <c r="A256" s="37"/>
      <c r="B256" s="37"/>
      <c r="C256" s="37"/>
      <c r="D256" s="5" t="s">
        <v>34</v>
      </c>
      <c r="E256" s="5" t="s">
        <v>35</v>
      </c>
    </row>
    <row r="257" spans="1:5" ht="14.25" customHeight="1" x14ac:dyDescent="0.3">
      <c r="A257" s="37" t="s">
        <v>226</v>
      </c>
      <c r="B257" s="37" t="s">
        <v>227</v>
      </c>
      <c r="C257" s="34" t="s">
        <v>31</v>
      </c>
      <c r="D257" s="5" t="s">
        <v>12</v>
      </c>
      <c r="E257" s="5" t="s">
        <v>2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14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16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18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20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22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24</v>
      </c>
    </row>
    <row r="264" spans="1:5" ht="14.25" customHeight="1" x14ac:dyDescent="0.3">
      <c r="A264" s="37"/>
      <c r="B264" s="37"/>
      <c r="C264" s="37"/>
      <c r="D264" s="5" t="s">
        <v>25</v>
      </c>
      <c r="E264" s="5" t="s">
        <v>26</v>
      </c>
    </row>
    <row r="265" spans="1:5" ht="14.25" customHeight="1" x14ac:dyDescent="0.3">
      <c r="A265" s="37"/>
      <c r="B265" s="37"/>
      <c r="C265" s="37"/>
      <c r="D265" s="5" t="s">
        <v>27</v>
      </c>
      <c r="E265" s="5" t="s">
        <v>28</v>
      </c>
    </row>
    <row r="266" spans="1:5" ht="14.25" customHeight="1" x14ac:dyDescent="0.3">
      <c r="A266" s="37" t="s">
        <v>228</v>
      </c>
      <c r="B266" s="37" t="s">
        <v>229</v>
      </c>
      <c r="C266" s="34" t="s">
        <v>31</v>
      </c>
      <c r="D266" s="5" t="s">
        <v>12</v>
      </c>
      <c r="E266" s="5" t="s">
        <v>2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14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16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18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20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22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24</v>
      </c>
    </row>
    <row r="273" spans="1:5" ht="14.25" customHeight="1" x14ac:dyDescent="0.3">
      <c r="A273" s="37"/>
      <c r="B273" s="37"/>
      <c r="C273" s="37"/>
      <c r="D273" s="5" t="s">
        <v>25</v>
      </c>
      <c r="E273" s="5" t="s">
        <v>26</v>
      </c>
    </row>
    <row r="274" spans="1:5" ht="14.25" customHeight="1" x14ac:dyDescent="0.3">
      <c r="A274" s="37"/>
      <c r="B274" s="37"/>
      <c r="C274" s="37"/>
      <c r="D274" s="5" t="s">
        <v>34</v>
      </c>
      <c r="E274" s="5" t="s">
        <v>35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4"/>
  <sheetViews>
    <sheetView zoomScaleNormal="100" workbookViewId="0">
      <pane ySplit="4" topLeftCell="A5" activePane="bottomLeft" state="frozen"/>
      <selection pane="bottomLeft" activeCell="D2" sqref="D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33" customWidth="1"/>
    <col min="5" max="5" width="16" customWidth="1"/>
  </cols>
  <sheetData>
    <row r="1" spans="1:5" ht="16.5" customHeight="1" x14ac:dyDescent="0.3">
      <c r="A1" s="41" t="s">
        <v>230</v>
      </c>
      <c r="B1" s="41"/>
      <c r="C1" s="41"/>
      <c r="D1" s="41"/>
      <c r="E1" s="41"/>
    </row>
    <row r="2" spans="1:5" ht="14.25" customHeight="1" x14ac:dyDescent="0.3">
      <c r="A2" s="39" t="s">
        <v>1</v>
      </c>
      <c r="B2" s="39"/>
      <c r="C2" s="40" t="s">
        <v>100</v>
      </c>
      <c r="D2" s="40"/>
      <c r="E2" s="40"/>
    </row>
    <row r="3" spans="1:5" ht="14.25" customHeight="1" x14ac:dyDescent="0.3">
      <c r="A3" s="8" t="s">
        <v>231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232</v>
      </c>
      <c r="B5" s="37" t="s">
        <v>233</v>
      </c>
      <c r="C5" s="34" t="s">
        <v>11</v>
      </c>
      <c r="D5" s="5" t="s">
        <v>12</v>
      </c>
      <c r="E5" s="5" t="s">
        <v>95</v>
      </c>
    </row>
    <row r="6" spans="1:5" ht="14.25" customHeight="1" x14ac:dyDescent="0.3">
      <c r="A6" s="37"/>
      <c r="B6" s="37"/>
      <c r="C6" s="37"/>
      <c r="D6" s="5" t="s">
        <v>13</v>
      </c>
      <c r="E6" s="5" t="s">
        <v>99</v>
      </c>
    </row>
    <row r="7" spans="1:5" ht="14.25" customHeight="1" x14ac:dyDescent="0.3">
      <c r="A7" s="37"/>
      <c r="B7" s="37"/>
      <c r="C7" s="37"/>
      <c r="D7" s="5" t="s">
        <v>15</v>
      </c>
      <c r="E7" s="5" t="s">
        <v>100</v>
      </c>
    </row>
    <row r="8" spans="1:5" ht="14.25" customHeight="1" x14ac:dyDescent="0.3">
      <c r="A8" s="37"/>
      <c r="B8" s="37"/>
      <c r="C8" s="37"/>
      <c r="D8" s="5" t="s">
        <v>17</v>
      </c>
      <c r="E8" s="5" t="s">
        <v>101</v>
      </c>
    </row>
    <row r="9" spans="1:5" ht="14.25" customHeight="1" x14ac:dyDescent="0.3">
      <c r="A9" s="37"/>
      <c r="B9" s="37"/>
      <c r="C9" s="37"/>
      <c r="D9" s="5" t="s">
        <v>19</v>
      </c>
      <c r="E9" s="5" t="s">
        <v>102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103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104</v>
      </c>
    </row>
    <row r="12" spans="1:5" ht="14.25" customHeight="1" x14ac:dyDescent="0.3">
      <c r="A12" s="37"/>
      <c r="B12" s="37"/>
      <c r="C12" s="37"/>
      <c r="D12" s="5" t="s">
        <v>32</v>
      </c>
      <c r="E12" s="5" t="s">
        <v>127</v>
      </c>
    </row>
    <row r="13" spans="1:5" ht="14.25" customHeight="1" x14ac:dyDescent="0.3">
      <c r="A13" s="37"/>
      <c r="B13" s="37"/>
      <c r="C13" s="37"/>
      <c r="D13" s="5" t="s">
        <v>34</v>
      </c>
      <c r="E13" s="5" t="s">
        <v>109</v>
      </c>
    </row>
    <row r="14" spans="1:5" ht="14.25" customHeight="1" x14ac:dyDescent="0.3">
      <c r="A14" s="37" t="s">
        <v>234</v>
      </c>
      <c r="B14" s="37" t="s">
        <v>235</v>
      </c>
      <c r="C14" s="34" t="s">
        <v>31</v>
      </c>
      <c r="D14" s="5" t="s">
        <v>12</v>
      </c>
      <c r="E14" s="5" t="s">
        <v>95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99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100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101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102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103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104</v>
      </c>
    </row>
    <row r="21" spans="1:5" ht="14.25" customHeight="1" x14ac:dyDescent="0.3">
      <c r="A21" s="37"/>
      <c r="B21" s="37"/>
      <c r="C21" s="37"/>
      <c r="D21" s="5" t="s">
        <v>32</v>
      </c>
      <c r="E21" s="5" t="s">
        <v>127</v>
      </c>
    </row>
    <row r="22" spans="1:5" ht="14.25" customHeight="1" x14ac:dyDescent="0.3">
      <c r="A22" s="37"/>
      <c r="B22" s="37"/>
      <c r="C22" s="37"/>
      <c r="D22" s="5" t="s">
        <v>34</v>
      </c>
      <c r="E22" s="5" t="s">
        <v>109</v>
      </c>
    </row>
    <row r="23" spans="1:5" ht="14.25" customHeight="1" x14ac:dyDescent="0.3">
      <c r="A23" s="37" t="s">
        <v>236</v>
      </c>
      <c r="B23" s="37" t="s">
        <v>237</v>
      </c>
      <c r="C23" s="34" t="s">
        <v>11</v>
      </c>
      <c r="D23" s="5" t="s">
        <v>12</v>
      </c>
      <c r="E23" s="5" t="s">
        <v>95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99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100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101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102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103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104</v>
      </c>
    </row>
    <row r="30" spans="1:5" ht="14.25" customHeight="1" x14ac:dyDescent="0.3">
      <c r="A30" s="37"/>
      <c r="B30" s="37"/>
      <c r="C30" s="37"/>
      <c r="D30" s="5" t="s">
        <v>32</v>
      </c>
      <c r="E30" s="5" t="s">
        <v>127</v>
      </c>
    </row>
    <row r="31" spans="1:5" ht="14.25" customHeight="1" x14ac:dyDescent="0.3">
      <c r="A31" s="37"/>
      <c r="B31" s="37"/>
      <c r="C31" s="37"/>
      <c r="D31" s="5" t="s">
        <v>34</v>
      </c>
      <c r="E31" s="5" t="s">
        <v>109</v>
      </c>
    </row>
    <row r="32" spans="1:5" ht="14.25" customHeight="1" x14ac:dyDescent="0.3">
      <c r="A32" s="37" t="s">
        <v>238</v>
      </c>
      <c r="B32" s="37" t="s">
        <v>239</v>
      </c>
      <c r="C32" s="34" t="s">
        <v>11</v>
      </c>
      <c r="D32" s="5" t="s">
        <v>12</v>
      </c>
      <c r="E32" s="5" t="s">
        <v>95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99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100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101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102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103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104</v>
      </c>
    </row>
    <row r="39" spans="1:5" ht="14.25" customHeight="1" x14ac:dyDescent="0.3">
      <c r="A39" s="37"/>
      <c r="B39" s="37"/>
      <c r="C39" s="37"/>
      <c r="D39" s="5" t="s">
        <v>25</v>
      </c>
      <c r="E39" s="5" t="s">
        <v>105</v>
      </c>
    </row>
    <row r="40" spans="1:5" ht="14.25" customHeight="1" x14ac:dyDescent="0.3">
      <c r="A40" s="37"/>
      <c r="B40" s="37"/>
      <c r="C40" s="37"/>
      <c r="D40" s="5" t="s">
        <v>34</v>
      </c>
      <c r="E40" s="5" t="s">
        <v>109</v>
      </c>
    </row>
    <row r="41" spans="1:5" ht="14.25" customHeight="1" x14ac:dyDescent="0.3">
      <c r="A41" s="37" t="s">
        <v>240</v>
      </c>
      <c r="B41" s="37" t="s">
        <v>241</v>
      </c>
      <c r="C41" s="34" t="s">
        <v>11</v>
      </c>
      <c r="D41" s="5" t="s">
        <v>12</v>
      </c>
      <c r="E41" s="5" t="s">
        <v>95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99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100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101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102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103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104</v>
      </c>
    </row>
    <row r="48" spans="1:5" ht="14.25" customHeight="1" x14ac:dyDescent="0.3">
      <c r="A48" s="37"/>
      <c r="B48" s="37"/>
      <c r="C48" s="37"/>
      <c r="D48" s="5" t="s">
        <v>25</v>
      </c>
      <c r="E48" s="5" t="s">
        <v>105</v>
      </c>
    </row>
    <row r="49" spans="1:5" ht="14.25" customHeight="1" x14ac:dyDescent="0.3">
      <c r="A49" s="37"/>
      <c r="B49" s="37"/>
      <c r="C49" s="37"/>
      <c r="D49" s="5" t="s">
        <v>27</v>
      </c>
      <c r="E49" s="5" t="s">
        <v>106</v>
      </c>
    </row>
    <row r="50" spans="1:5" ht="14.25" customHeight="1" x14ac:dyDescent="0.3">
      <c r="A50" s="37" t="s">
        <v>242</v>
      </c>
      <c r="B50" s="37" t="s">
        <v>243</v>
      </c>
      <c r="C50" s="34" t="s">
        <v>11</v>
      </c>
      <c r="D50" s="5" t="s">
        <v>12</v>
      </c>
      <c r="E50" s="5" t="s">
        <v>95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99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100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101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102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103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104</v>
      </c>
    </row>
    <row r="57" spans="1:5" ht="14.25" customHeight="1" x14ac:dyDescent="0.3">
      <c r="A57" s="37"/>
      <c r="B57" s="37"/>
      <c r="C57" s="37"/>
      <c r="D57" s="5" t="s">
        <v>25</v>
      </c>
      <c r="E57" s="5" t="s">
        <v>105</v>
      </c>
    </row>
    <row r="58" spans="1:5" ht="14.25" customHeight="1" x14ac:dyDescent="0.3">
      <c r="A58" s="37"/>
      <c r="B58" s="37"/>
      <c r="C58" s="37"/>
      <c r="D58" s="5" t="s">
        <v>27</v>
      </c>
      <c r="E58" s="5" t="s">
        <v>106</v>
      </c>
    </row>
    <row r="59" spans="1:5" ht="14.25" customHeight="1" x14ac:dyDescent="0.3">
      <c r="A59" s="37" t="s">
        <v>244</v>
      </c>
      <c r="B59" s="37" t="s">
        <v>245</v>
      </c>
      <c r="C59" s="34" t="s">
        <v>31</v>
      </c>
      <c r="D59" s="5" t="s">
        <v>12</v>
      </c>
      <c r="E59" s="5" t="s">
        <v>95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99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100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101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102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103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104</v>
      </c>
    </row>
    <row r="66" spans="1:5" ht="14.25" customHeight="1" x14ac:dyDescent="0.3">
      <c r="A66" s="37"/>
      <c r="B66" s="37"/>
      <c r="C66" s="37"/>
      <c r="D66" s="5" t="s">
        <v>32</v>
      </c>
      <c r="E66" s="5" t="s">
        <v>127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109</v>
      </c>
    </row>
    <row r="68" spans="1:5" ht="14.25" customHeight="1" x14ac:dyDescent="0.3">
      <c r="A68" s="37" t="s">
        <v>246</v>
      </c>
      <c r="B68" s="37" t="s">
        <v>247</v>
      </c>
      <c r="C68" s="34" t="s">
        <v>11</v>
      </c>
      <c r="D68" s="5" t="s">
        <v>12</v>
      </c>
      <c r="E68" s="5" t="s">
        <v>95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99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100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101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102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103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104</v>
      </c>
    </row>
    <row r="75" spans="1:5" ht="14.25" customHeight="1" x14ac:dyDescent="0.3">
      <c r="A75" s="37"/>
      <c r="B75" s="37"/>
      <c r="C75" s="37"/>
      <c r="D75" s="5" t="s">
        <v>46</v>
      </c>
      <c r="E75" s="5" t="s">
        <v>116</v>
      </c>
    </row>
    <row r="76" spans="1:5" ht="14.25" customHeight="1" x14ac:dyDescent="0.3">
      <c r="A76" s="37"/>
      <c r="B76" s="37"/>
      <c r="C76" s="37"/>
      <c r="D76" s="5" t="s">
        <v>27</v>
      </c>
      <c r="E76" s="5" t="s">
        <v>106</v>
      </c>
    </row>
    <row r="77" spans="1:5" ht="14.25" customHeight="1" x14ac:dyDescent="0.3">
      <c r="A77" s="37" t="s">
        <v>248</v>
      </c>
      <c r="B77" s="37" t="s">
        <v>249</v>
      </c>
      <c r="C77" s="34" t="s">
        <v>11</v>
      </c>
      <c r="D77" s="5" t="s">
        <v>12</v>
      </c>
      <c r="E77" s="5" t="s">
        <v>95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99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100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101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102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103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104</v>
      </c>
    </row>
    <row r="84" spans="1:5" ht="14.25" customHeight="1" x14ac:dyDescent="0.3">
      <c r="A84" s="37"/>
      <c r="B84" s="37"/>
      <c r="C84" s="37"/>
      <c r="D84" s="5" t="s">
        <v>25</v>
      </c>
      <c r="E84" s="5" t="s">
        <v>105</v>
      </c>
    </row>
    <row r="85" spans="1:5" ht="14.25" customHeight="1" x14ac:dyDescent="0.3">
      <c r="A85" s="37"/>
      <c r="B85" s="37"/>
      <c r="C85" s="37"/>
      <c r="D85" s="5" t="s">
        <v>34</v>
      </c>
      <c r="E85" s="5" t="s">
        <v>109</v>
      </c>
    </row>
    <row r="86" spans="1:5" ht="14.25" customHeight="1" x14ac:dyDescent="0.3">
      <c r="A86" s="37" t="s">
        <v>250</v>
      </c>
      <c r="B86" s="37" t="s">
        <v>251</v>
      </c>
      <c r="C86" s="34" t="s">
        <v>11</v>
      </c>
      <c r="D86" s="5" t="s">
        <v>12</v>
      </c>
      <c r="E86" s="5" t="s">
        <v>95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99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100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101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102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103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104</v>
      </c>
    </row>
    <row r="93" spans="1:5" ht="14.25" customHeight="1" x14ac:dyDescent="0.3">
      <c r="A93" s="37"/>
      <c r="B93" s="37"/>
      <c r="C93" s="37"/>
      <c r="D93" s="5" t="s">
        <v>32</v>
      </c>
      <c r="E93" s="5" t="s">
        <v>127</v>
      </c>
    </row>
    <row r="94" spans="1:5" ht="14.25" customHeight="1" x14ac:dyDescent="0.3">
      <c r="A94" s="37"/>
      <c r="B94" s="37"/>
      <c r="C94" s="37"/>
      <c r="D94" s="5" t="s">
        <v>27</v>
      </c>
      <c r="E94" s="5" t="s">
        <v>106</v>
      </c>
    </row>
    <row r="95" spans="1:5" ht="14.25" customHeight="1" x14ac:dyDescent="0.3">
      <c r="A95" s="37" t="s">
        <v>252</v>
      </c>
      <c r="B95" s="37" t="s">
        <v>253</v>
      </c>
      <c r="C95" s="34" t="s">
        <v>11</v>
      </c>
      <c r="D95" s="5" t="s">
        <v>12</v>
      </c>
      <c r="E95" s="5" t="s">
        <v>95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99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100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101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102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103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104</v>
      </c>
    </row>
    <row r="102" spans="1:5" ht="14.25" customHeight="1" x14ac:dyDescent="0.3">
      <c r="A102" s="37"/>
      <c r="B102" s="37"/>
      <c r="C102" s="37"/>
      <c r="D102" s="5" t="s">
        <v>32</v>
      </c>
      <c r="E102" s="5" t="s">
        <v>127</v>
      </c>
    </row>
    <row r="103" spans="1:5" ht="14.25" customHeight="1" x14ac:dyDescent="0.3">
      <c r="A103" s="37"/>
      <c r="B103" s="37"/>
      <c r="C103" s="37"/>
      <c r="D103" s="5" t="s">
        <v>34</v>
      </c>
      <c r="E103" s="5" t="s">
        <v>109</v>
      </c>
    </row>
    <row r="104" spans="1:5" ht="14.25" customHeight="1" x14ac:dyDescent="0.3">
      <c r="A104" s="37" t="s">
        <v>254</v>
      </c>
      <c r="B104" s="37" t="s">
        <v>255</v>
      </c>
      <c r="C104" s="34" t="s">
        <v>31</v>
      </c>
      <c r="D104" s="5" t="s">
        <v>12</v>
      </c>
      <c r="E104" s="5" t="s">
        <v>95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99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100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101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102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103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104</v>
      </c>
    </row>
    <row r="111" spans="1:5" ht="14.25" customHeight="1" x14ac:dyDescent="0.3">
      <c r="A111" s="37"/>
      <c r="B111" s="37"/>
      <c r="C111" s="37"/>
      <c r="D111" s="5" t="s">
        <v>32</v>
      </c>
      <c r="E111" s="5" t="s">
        <v>127</v>
      </c>
    </row>
    <row r="112" spans="1:5" ht="14.25" customHeight="1" x14ac:dyDescent="0.3">
      <c r="A112" s="37"/>
      <c r="B112" s="37"/>
      <c r="C112" s="37"/>
      <c r="D112" s="5" t="s">
        <v>34</v>
      </c>
      <c r="E112" s="5" t="s">
        <v>109</v>
      </c>
    </row>
    <row r="113" spans="1:5" ht="14.25" customHeight="1" x14ac:dyDescent="0.3">
      <c r="A113" s="37" t="s">
        <v>256</v>
      </c>
      <c r="B113" s="37" t="s">
        <v>257</v>
      </c>
      <c r="C113" s="34" t="s">
        <v>31</v>
      </c>
      <c r="D113" s="5" t="s">
        <v>12</v>
      </c>
      <c r="E113" s="5" t="s">
        <v>95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99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100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101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102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103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104</v>
      </c>
    </row>
    <row r="120" spans="1:5" ht="14.25" customHeight="1" x14ac:dyDescent="0.3">
      <c r="A120" s="37"/>
      <c r="B120" s="37"/>
      <c r="C120" s="37"/>
      <c r="D120" s="5" t="s">
        <v>46</v>
      </c>
      <c r="E120" s="5" t="s">
        <v>116</v>
      </c>
    </row>
    <row r="121" spans="1:5" ht="14.25" customHeight="1" x14ac:dyDescent="0.3">
      <c r="A121" s="37"/>
      <c r="B121" s="37"/>
      <c r="C121" s="37"/>
      <c r="D121" s="5" t="s">
        <v>34</v>
      </c>
      <c r="E121" s="5" t="s">
        <v>109</v>
      </c>
    </row>
    <row r="122" spans="1:5" ht="14.25" customHeight="1" x14ac:dyDescent="0.3">
      <c r="A122" s="37" t="s">
        <v>258</v>
      </c>
      <c r="B122" s="37" t="s">
        <v>259</v>
      </c>
      <c r="C122" s="34" t="s">
        <v>31</v>
      </c>
      <c r="D122" s="5" t="s">
        <v>12</v>
      </c>
      <c r="E122" s="5" t="s">
        <v>95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99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100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101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102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103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104</v>
      </c>
    </row>
    <row r="129" spans="1:5" ht="14.25" customHeight="1" x14ac:dyDescent="0.3">
      <c r="A129" s="37"/>
      <c r="B129" s="37"/>
      <c r="C129" s="37"/>
      <c r="D129" s="5" t="s">
        <v>32</v>
      </c>
      <c r="E129" s="5" t="s">
        <v>127</v>
      </c>
    </row>
    <row r="130" spans="1:5" ht="14.25" customHeight="1" x14ac:dyDescent="0.3">
      <c r="A130" s="37"/>
      <c r="B130" s="37"/>
      <c r="C130" s="37"/>
      <c r="D130" s="5" t="s">
        <v>27</v>
      </c>
      <c r="E130" s="5" t="s">
        <v>106</v>
      </c>
    </row>
    <row r="131" spans="1:5" ht="14.25" customHeight="1" x14ac:dyDescent="0.3">
      <c r="A131" s="37" t="s">
        <v>260</v>
      </c>
      <c r="B131" s="37" t="s">
        <v>261</v>
      </c>
      <c r="C131" s="34" t="s">
        <v>31</v>
      </c>
      <c r="D131" s="5" t="s">
        <v>12</v>
      </c>
      <c r="E131" s="5" t="s">
        <v>95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99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100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101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102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103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104</v>
      </c>
    </row>
    <row r="138" spans="1:5" ht="14.25" customHeight="1" x14ac:dyDescent="0.3">
      <c r="A138" s="37"/>
      <c r="B138" s="37"/>
      <c r="C138" s="37"/>
      <c r="D138" s="5" t="s">
        <v>32</v>
      </c>
      <c r="E138" s="5" t="s">
        <v>127</v>
      </c>
    </row>
    <row r="139" spans="1:5" ht="14.25" customHeight="1" x14ac:dyDescent="0.3">
      <c r="A139" s="37"/>
      <c r="B139" s="37"/>
      <c r="C139" s="37"/>
      <c r="D139" s="5" t="s">
        <v>27</v>
      </c>
      <c r="E139" s="5" t="s">
        <v>106</v>
      </c>
    </row>
    <row r="140" spans="1:5" ht="14.25" customHeight="1" x14ac:dyDescent="0.3">
      <c r="A140" s="37" t="s">
        <v>262</v>
      </c>
      <c r="B140" s="37" t="s">
        <v>263</v>
      </c>
      <c r="C140" s="34" t="s">
        <v>11</v>
      </c>
      <c r="D140" s="5" t="s">
        <v>12</v>
      </c>
      <c r="E140" s="5" t="s">
        <v>95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99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100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101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102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103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104</v>
      </c>
    </row>
    <row r="147" spans="1:5" ht="14.25" customHeight="1" x14ac:dyDescent="0.3">
      <c r="A147" s="37"/>
      <c r="B147" s="37"/>
      <c r="C147" s="37"/>
      <c r="D147" s="5" t="s">
        <v>46</v>
      </c>
      <c r="E147" s="5" t="s">
        <v>116</v>
      </c>
    </row>
    <row r="148" spans="1:5" ht="14.25" customHeight="1" x14ac:dyDescent="0.3">
      <c r="A148" s="37"/>
      <c r="B148" s="37"/>
      <c r="C148" s="37"/>
      <c r="D148" s="5" t="s">
        <v>27</v>
      </c>
      <c r="E148" s="5" t="s">
        <v>106</v>
      </c>
    </row>
    <row r="149" spans="1:5" ht="14.25" customHeight="1" x14ac:dyDescent="0.3">
      <c r="A149" s="37" t="s">
        <v>264</v>
      </c>
      <c r="B149" s="37" t="s">
        <v>265</v>
      </c>
      <c r="C149" s="34" t="s">
        <v>11</v>
      </c>
      <c r="D149" s="5" t="s">
        <v>12</v>
      </c>
      <c r="E149" s="5" t="s">
        <v>95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99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100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101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102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103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104</v>
      </c>
    </row>
    <row r="156" spans="1:5" ht="14.25" customHeight="1" x14ac:dyDescent="0.3">
      <c r="A156" s="37"/>
      <c r="B156" s="37"/>
      <c r="C156" s="37"/>
      <c r="D156" s="5" t="s">
        <v>25</v>
      </c>
      <c r="E156" s="5" t="s">
        <v>105</v>
      </c>
    </row>
    <row r="157" spans="1:5" ht="14.25" customHeight="1" x14ac:dyDescent="0.3">
      <c r="A157" s="37"/>
      <c r="B157" s="37"/>
      <c r="C157" s="37"/>
      <c r="D157" s="5" t="s">
        <v>34</v>
      </c>
      <c r="E157" s="5" t="s">
        <v>109</v>
      </c>
    </row>
    <row r="158" spans="1:5" ht="14.25" customHeight="1" x14ac:dyDescent="0.3">
      <c r="A158" s="37" t="s">
        <v>266</v>
      </c>
      <c r="B158" s="37" t="s">
        <v>267</v>
      </c>
      <c r="C158" s="34" t="s">
        <v>31</v>
      </c>
      <c r="D158" s="5" t="s">
        <v>12</v>
      </c>
      <c r="E158" s="5" t="s">
        <v>95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99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100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101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102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103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104</v>
      </c>
    </row>
    <row r="165" spans="1:5" ht="14.25" customHeight="1" x14ac:dyDescent="0.3">
      <c r="A165" s="37"/>
      <c r="B165" s="37"/>
      <c r="C165" s="37"/>
      <c r="D165" s="5" t="s">
        <v>25</v>
      </c>
      <c r="E165" s="5" t="s">
        <v>105</v>
      </c>
    </row>
    <row r="166" spans="1:5" ht="14.25" customHeight="1" x14ac:dyDescent="0.3">
      <c r="A166" s="37"/>
      <c r="B166" s="37"/>
      <c r="C166" s="37"/>
      <c r="D166" s="5" t="s">
        <v>27</v>
      </c>
      <c r="E166" s="5" t="s">
        <v>106</v>
      </c>
    </row>
    <row r="167" spans="1:5" ht="14.25" customHeight="1" x14ac:dyDescent="0.3">
      <c r="A167" s="37" t="s">
        <v>268</v>
      </c>
      <c r="B167" s="37" t="s">
        <v>269</v>
      </c>
      <c r="C167" s="34" t="s">
        <v>31</v>
      </c>
      <c r="D167" s="5" t="s">
        <v>12</v>
      </c>
      <c r="E167" s="5" t="s">
        <v>95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99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100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101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102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103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104</v>
      </c>
    </row>
    <row r="174" spans="1:5" ht="14.25" customHeight="1" x14ac:dyDescent="0.3">
      <c r="A174" s="37"/>
      <c r="B174" s="37"/>
      <c r="C174" s="37"/>
      <c r="D174" s="5" t="s">
        <v>25</v>
      </c>
      <c r="E174" s="5" t="s">
        <v>105</v>
      </c>
    </row>
    <row r="175" spans="1:5" ht="14.25" customHeight="1" x14ac:dyDescent="0.3">
      <c r="A175" s="37"/>
      <c r="B175" s="37"/>
      <c r="C175" s="37"/>
      <c r="D175" s="5" t="s">
        <v>27</v>
      </c>
      <c r="E175" s="5" t="s">
        <v>106</v>
      </c>
    </row>
    <row r="176" spans="1:5" ht="14.25" customHeight="1" x14ac:dyDescent="0.3">
      <c r="A176" s="37" t="s">
        <v>270</v>
      </c>
      <c r="B176" s="37" t="s">
        <v>271</v>
      </c>
      <c r="C176" s="34" t="s">
        <v>11</v>
      </c>
      <c r="D176" s="5" t="s">
        <v>12</v>
      </c>
      <c r="E176" s="5" t="s">
        <v>95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99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100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101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102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103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104</v>
      </c>
    </row>
    <row r="183" spans="1:5" ht="14.25" customHeight="1" x14ac:dyDescent="0.3">
      <c r="A183" s="37"/>
      <c r="B183" s="37"/>
      <c r="C183" s="37"/>
      <c r="D183" s="5" t="s">
        <v>25</v>
      </c>
      <c r="E183" s="5" t="s">
        <v>105</v>
      </c>
    </row>
    <row r="184" spans="1:5" ht="14.25" customHeight="1" x14ac:dyDescent="0.3">
      <c r="A184" s="37"/>
      <c r="B184" s="37"/>
      <c r="C184" s="37"/>
      <c r="D184" s="5" t="s">
        <v>27</v>
      </c>
      <c r="E184" s="5" t="s">
        <v>106</v>
      </c>
    </row>
    <row r="185" spans="1:5" ht="14.25" customHeight="1" x14ac:dyDescent="0.3">
      <c r="A185" s="37" t="s">
        <v>272</v>
      </c>
      <c r="B185" s="37" t="s">
        <v>273</v>
      </c>
      <c r="C185" s="34" t="s">
        <v>11</v>
      </c>
      <c r="D185" s="5" t="s">
        <v>12</v>
      </c>
      <c r="E185" s="5" t="s">
        <v>95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99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100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101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102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103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104</v>
      </c>
    </row>
    <row r="192" spans="1:5" ht="14.25" customHeight="1" x14ac:dyDescent="0.3">
      <c r="A192" s="37"/>
      <c r="B192" s="37"/>
      <c r="C192" s="37"/>
      <c r="D192" s="5" t="s">
        <v>46</v>
      </c>
      <c r="E192" s="5" t="s">
        <v>116</v>
      </c>
    </row>
    <row r="193" spans="1:5" ht="14.25" customHeight="1" x14ac:dyDescent="0.3">
      <c r="A193" s="37"/>
      <c r="B193" s="37"/>
      <c r="C193" s="37"/>
      <c r="D193" s="5" t="s">
        <v>34</v>
      </c>
      <c r="E193" s="5" t="s">
        <v>109</v>
      </c>
    </row>
    <row r="194" spans="1:5" ht="14.25" customHeight="1" x14ac:dyDescent="0.3">
      <c r="A194" s="37" t="s">
        <v>274</v>
      </c>
      <c r="B194" s="37" t="s">
        <v>275</v>
      </c>
      <c r="C194" s="34" t="s">
        <v>31</v>
      </c>
      <c r="D194" s="5" t="s">
        <v>12</v>
      </c>
      <c r="E194" s="5" t="s">
        <v>95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99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100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101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102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103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104</v>
      </c>
    </row>
    <row r="201" spans="1:5" ht="14.25" customHeight="1" x14ac:dyDescent="0.3">
      <c r="A201" s="37"/>
      <c r="B201" s="37"/>
      <c r="C201" s="37"/>
      <c r="D201" s="5" t="s">
        <v>46</v>
      </c>
      <c r="E201" s="5" t="s">
        <v>116</v>
      </c>
    </row>
    <row r="202" spans="1:5" ht="14.25" customHeight="1" x14ac:dyDescent="0.3">
      <c r="A202" s="37"/>
      <c r="B202" s="37"/>
      <c r="C202" s="37"/>
      <c r="D202" s="5" t="s">
        <v>27</v>
      </c>
      <c r="E202" s="5" t="s">
        <v>106</v>
      </c>
    </row>
    <row r="203" spans="1:5" ht="14.25" customHeight="1" x14ac:dyDescent="0.3">
      <c r="A203" s="37" t="s">
        <v>276</v>
      </c>
      <c r="B203" s="37" t="s">
        <v>277</v>
      </c>
      <c r="C203" s="34" t="s">
        <v>11</v>
      </c>
      <c r="D203" s="5" t="s">
        <v>12</v>
      </c>
      <c r="E203" s="5" t="s">
        <v>95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99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100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101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102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103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104</v>
      </c>
    </row>
    <row r="210" spans="1:5" ht="14.25" customHeight="1" x14ac:dyDescent="0.3">
      <c r="A210" s="37"/>
      <c r="B210" s="37"/>
      <c r="C210" s="37"/>
      <c r="D210" s="5" t="s">
        <v>25</v>
      </c>
      <c r="E210" s="5" t="s">
        <v>105</v>
      </c>
    </row>
    <row r="211" spans="1:5" ht="14.25" customHeight="1" x14ac:dyDescent="0.3">
      <c r="A211" s="37"/>
      <c r="B211" s="37"/>
      <c r="C211" s="37"/>
      <c r="D211" s="5" t="s">
        <v>27</v>
      </c>
      <c r="E211" s="5" t="s">
        <v>106</v>
      </c>
    </row>
    <row r="212" spans="1:5" ht="14.25" customHeight="1" x14ac:dyDescent="0.3">
      <c r="A212" s="37" t="s">
        <v>278</v>
      </c>
      <c r="B212" s="37" t="s">
        <v>279</v>
      </c>
      <c r="C212" s="34" t="s">
        <v>31</v>
      </c>
      <c r="D212" s="5" t="s">
        <v>12</v>
      </c>
      <c r="E212" s="5" t="s">
        <v>95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99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100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101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102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103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104</v>
      </c>
    </row>
    <row r="219" spans="1:5" ht="14.25" customHeight="1" x14ac:dyDescent="0.3">
      <c r="A219" s="37"/>
      <c r="B219" s="37"/>
      <c r="C219" s="37"/>
      <c r="D219" s="5" t="s">
        <v>25</v>
      </c>
      <c r="E219" s="5" t="s">
        <v>105</v>
      </c>
    </row>
    <row r="220" spans="1:5" ht="14.25" customHeight="1" x14ac:dyDescent="0.3">
      <c r="A220" s="37"/>
      <c r="B220" s="37"/>
      <c r="C220" s="37"/>
      <c r="D220" s="5" t="s">
        <v>34</v>
      </c>
      <c r="E220" s="5" t="s">
        <v>109</v>
      </c>
    </row>
    <row r="221" spans="1:5" ht="14.25" customHeight="1" x14ac:dyDescent="0.3">
      <c r="A221" s="37" t="s">
        <v>280</v>
      </c>
      <c r="B221" s="37" t="s">
        <v>281</v>
      </c>
      <c r="C221" s="34" t="s">
        <v>11</v>
      </c>
      <c r="D221" s="5" t="s">
        <v>12</v>
      </c>
      <c r="E221" s="5" t="s">
        <v>95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99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100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101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102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103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104</v>
      </c>
    </row>
    <row r="228" spans="1:5" ht="14.25" customHeight="1" x14ac:dyDescent="0.3">
      <c r="A228" s="37"/>
      <c r="B228" s="37"/>
      <c r="C228" s="37"/>
      <c r="D228" s="5" t="s">
        <v>32</v>
      </c>
      <c r="E228" s="5" t="s">
        <v>127</v>
      </c>
    </row>
    <row r="229" spans="1:5" ht="14.25" customHeight="1" x14ac:dyDescent="0.3">
      <c r="A229" s="37"/>
      <c r="B229" s="37"/>
      <c r="C229" s="37"/>
      <c r="D229" s="5" t="s">
        <v>27</v>
      </c>
      <c r="E229" s="5" t="s">
        <v>106</v>
      </c>
    </row>
    <row r="230" spans="1:5" ht="14.25" customHeight="1" x14ac:dyDescent="0.3">
      <c r="A230" s="37" t="s">
        <v>282</v>
      </c>
      <c r="B230" s="37" t="s">
        <v>283</v>
      </c>
      <c r="C230" s="34" t="s">
        <v>11</v>
      </c>
      <c r="D230" s="5" t="s">
        <v>12</v>
      </c>
      <c r="E230" s="5" t="s">
        <v>95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99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100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101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102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103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104</v>
      </c>
    </row>
    <row r="237" spans="1:5" ht="14.25" customHeight="1" x14ac:dyDescent="0.3">
      <c r="A237" s="37"/>
      <c r="B237" s="37"/>
      <c r="C237" s="37"/>
      <c r="D237" s="5" t="s">
        <v>25</v>
      </c>
      <c r="E237" s="5" t="s">
        <v>105</v>
      </c>
    </row>
    <row r="238" spans="1:5" ht="14.25" customHeight="1" x14ac:dyDescent="0.3">
      <c r="A238" s="37"/>
      <c r="B238" s="37"/>
      <c r="C238" s="37"/>
      <c r="D238" s="5" t="s">
        <v>27</v>
      </c>
      <c r="E238" s="5" t="s">
        <v>106</v>
      </c>
    </row>
    <row r="239" spans="1:5" ht="14.25" customHeight="1" x14ac:dyDescent="0.3">
      <c r="A239" s="37" t="s">
        <v>284</v>
      </c>
      <c r="B239" s="37" t="s">
        <v>285</v>
      </c>
      <c r="C239" s="34" t="s">
        <v>31</v>
      </c>
      <c r="D239" s="5" t="s">
        <v>12</v>
      </c>
      <c r="E239" s="5" t="s">
        <v>95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99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100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101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102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103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104</v>
      </c>
    </row>
    <row r="246" spans="1:5" ht="14.25" customHeight="1" x14ac:dyDescent="0.3">
      <c r="A246" s="37"/>
      <c r="B246" s="37"/>
      <c r="C246" s="37"/>
      <c r="D246" s="5" t="s">
        <v>46</v>
      </c>
      <c r="E246" s="5" t="s">
        <v>116</v>
      </c>
    </row>
    <row r="247" spans="1:5" ht="14.25" customHeight="1" x14ac:dyDescent="0.3">
      <c r="A247" s="37"/>
      <c r="B247" s="37"/>
      <c r="C247" s="37"/>
      <c r="D247" s="5" t="s">
        <v>34</v>
      </c>
      <c r="E247" s="5" t="s">
        <v>109</v>
      </c>
    </row>
    <row r="248" spans="1:5" ht="14.25" customHeight="1" x14ac:dyDescent="0.3">
      <c r="A248" s="37" t="s">
        <v>286</v>
      </c>
      <c r="B248" s="37" t="s">
        <v>287</v>
      </c>
      <c r="C248" s="34" t="s">
        <v>11</v>
      </c>
      <c r="D248" s="5" t="s">
        <v>12</v>
      </c>
      <c r="E248" s="5" t="s">
        <v>95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99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100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101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102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103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104</v>
      </c>
    </row>
    <row r="255" spans="1:5" ht="14.25" customHeight="1" x14ac:dyDescent="0.3">
      <c r="A255" s="37"/>
      <c r="B255" s="37"/>
      <c r="C255" s="37"/>
      <c r="D255" s="5" t="s">
        <v>32</v>
      </c>
      <c r="E255" s="5" t="s">
        <v>127</v>
      </c>
    </row>
    <row r="256" spans="1:5" ht="14.25" customHeight="1" x14ac:dyDescent="0.3">
      <c r="A256" s="37"/>
      <c r="B256" s="37"/>
      <c r="C256" s="37"/>
      <c r="D256" s="5" t="s">
        <v>34</v>
      </c>
      <c r="E256" s="5" t="s">
        <v>109</v>
      </c>
    </row>
    <row r="257" spans="1:5" ht="14.25" customHeight="1" x14ac:dyDescent="0.3">
      <c r="A257" s="37" t="s">
        <v>288</v>
      </c>
      <c r="B257" s="37" t="s">
        <v>289</v>
      </c>
      <c r="C257" s="34" t="s">
        <v>31</v>
      </c>
      <c r="D257" s="5" t="s">
        <v>12</v>
      </c>
      <c r="E257" s="5" t="s">
        <v>95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99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100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101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102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103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104</v>
      </c>
    </row>
    <row r="264" spans="1:5" ht="14.25" customHeight="1" x14ac:dyDescent="0.3">
      <c r="A264" s="37"/>
      <c r="B264" s="37"/>
      <c r="C264" s="37"/>
      <c r="D264" s="5" t="s">
        <v>25</v>
      </c>
      <c r="E264" s="5" t="s">
        <v>105</v>
      </c>
    </row>
    <row r="265" spans="1:5" ht="14.25" customHeight="1" x14ac:dyDescent="0.3">
      <c r="A265" s="37"/>
      <c r="B265" s="37"/>
      <c r="C265" s="37"/>
      <c r="D265" s="5" t="s">
        <v>27</v>
      </c>
      <c r="E265" s="5" t="s">
        <v>106</v>
      </c>
    </row>
    <row r="266" spans="1:5" ht="14.25" customHeight="1" x14ac:dyDescent="0.3">
      <c r="A266" s="37" t="s">
        <v>290</v>
      </c>
      <c r="B266" s="37" t="s">
        <v>291</v>
      </c>
      <c r="C266" s="34" t="s">
        <v>11</v>
      </c>
      <c r="D266" s="5" t="s">
        <v>12</v>
      </c>
      <c r="E266" s="5" t="s">
        <v>95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99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100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101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102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103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104</v>
      </c>
    </row>
    <row r="273" spans="1:5" ht="14.25" customHeight="1" x14ac:dyDescent="0.3">
      <c r="A273" s="37"/>
      <c r="B273" s="37"/>
      <c r="C273" s="37"/>
      <c r="D273" s="5" t="s">
        <v>25</v>
      </c>
      <c r="E273" s="5" t="s">
        <v>105</v>
      </c>
    </row>
    <row r="274" spans="1:5" ht="14.25" customHeight="1" x14ac:dyDescent="0.3">
      <c r="A274" s="37"/>
      <c r="B274" s="37"/>
      <c r="C274" s="37"/>
      <c r="D274" s="5" t="s">
        <v>27</v>
      </c>
      <c r="E274" s="5" t="s">
        <v>106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74"/>
  <sheetViews>
    <sheetView topLeftCell="H1" zoomScaleNormal="100" workbookViewId="0">
      <pane ySplit="4" topLeftCell="A5" activePane="bottomLeft" state="frozen"/>
      <selection activeCell="H1" sqref="H1"/>
      <selection pane="bottomLeft" activeCell="C2" sqref="C2:E2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31" customWidth="1"/>
    <col min="5" max="5" width="16" customWidth="1"/>
  </cols>
  <sheetData>
    <row r="1" spans="1:5" ht="16.5" customHeight="1" x14ac:dyDescent="0.3">
      <c r="A1" s="41" t="s">
        <v>292</v>
      </c>
      <c r="B1" s="41"/>
      <c r="C1" s="41"/>
      <c r="D1" s="41"/>
      <c r="E1" s="41"/>
    </row>
    <row r="2" spans="1:5" ht="14.25" customHeight="1" x14ac:dyDescent="0.3">
      <c r="A2" s="39" t="s">
        <v>1</v>
      </c>
      <c r="B2" s="39"/>
      <c r="C2" s="40" t="s">
        <v>14</v>
      </c>
      <c r="D2" s="40"/>
      <c r="E2" s="40"/>
    </row>
    <row r="3" spans="1:5" ht="14.25" customHeight="1" x14ac:dyDescent="0.3">
      <c r="A3" s="8" t="s">
        <v>293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294</v>
      </c>
      <c r="B5" s="37" t="s">
        <v>295</v>
      </c>
      <c r="C5" s="34" t="s">
        <v>11</v>
      </c>
      <c r="D5" s="5" t="s">
        <v>12</v>
      </c>
      <c r="E5" s="5" t="s">
        <v>2</v>
      </c>
    </row>
    <row r="6" spans="1:5" ht="14.25" customHeight="1" x14ac:dyDescent="0.3">
      <c r="A6" s="37"/>
      <c r="B6" s="37"/>
      <c r="C6" s="37"/>
      <c r="D6" s="5" t="s">
        <v>13</v>
      </c>
      <c r="E6" s="5" t="s">
        <v>14</v>
      </c>
    </row>
    <row r="7" spans="1:5" ht="14.25" customHeight="1" x14ac:dyDescent="0.3">
      <c r="A7" s="37"/>
      <c r="B7" s="37"/>
      <c r="C7" s="37"/>
      <c r="D7" s="5" t="s">
        <v>15</v>
      </c>
      <c r="E7" s="5" t="s">
        <v>16</v>
      </c>
    </row>
    <row r="8" spans="1:5" ht="14.25" customHeight="1" x14ac:dyDescent="0.3">
      <c r="A8" s="37"/>
      <c r="B8" s="37"/>
      <c r="C8" s="37"/>
      <c r="D8" s="5" t="s">
        <v>17</v>
      </c>
      <c r="E8" s="5" t="s">
        <v>18</v>
      </c>
    </row>
    <row r="9" spans="1:5" ht="14.25" customHeight="1" x14ac:dyDescent="0.3">
      <c r="A9" s="37"/>
      <c r="B9" s="37"/>
      <c r="C9" s="37"/>
      <c r="D9" s="5" t="s">
        <v>19</v>
      </c>
      <c r="E9" s="5" t="s">
        <v>20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22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24</v>
      </c>
    </row>
    <row r="12" spans="1:5" ht="14.25" customHeight="1" x14ac:dyDescent="0.3">
      <c r="A12" s="37"/>
      <c r="B12" s="37"/>
      <c r="C12" s="37"/>
      <c r="D12" s="5" t="s">
        <v>32</v>
      </c>
      <c r="E12" s="5" t="s">
        <v>33</v>
      </c>
    </row>
    <row r="13" spans="1:5" ht="14.25" customHeight="1" x14ac:dyDescent="0.3">
      <c r="A13" s="37"/>
      <c r="B13" s="37"/>
      <c r="C13" s="37"/>
      <c r="D13" s="5" t="s">
        <v>27</v>
      </c>
      <c r="E13" s="5" t="s">
        <v>28</v>
      </c>
    </row>
    <row r="14" spans="1:5" ht="14.25" customHeight="1" x14ac:dyDescent="0.3">
      <c r="A14" s="37" t="s">
        <v>296</v>
      </c>
      <c r="B14" s="37" t="s">
        <v>297</v>
      </c>
      <c r="C14" s="34" t="s">
        <v>11</v>
      </c>
      <c r="D14" s="5" t="s">
        <v>12</v>
      </c>
      <c r="E14" s="5" t="s">
        <v>2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14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16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18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20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22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24</v>
      </c>
    </row>
    <row r="21" spans="1:5" ht="14.25" customHeight="1" x14ac:dyDescent="0.3">
      <c r="A21" s="37"/>
      <c r="B21" s="37"/>
      <c r="C21" s="37"/>
      <c r="D21" s="5" t="s">
        <v>25</v>
      </c>
      <c r="E21" s="5" t="s">
        <v>26</v>
      </c>
    </row>
    <row r="22" spans="1:5" ht="14.25" customHeight="1" x14ac:dyDescent="0.3">
      <c r="A22" s="37"/>
      <c r="B22" s="37"/>
      <c r="C22" s="37"/>
      <c r="D22" s="5" t="s">
        <v>27</v>
      </c>
      <c r="E22" s="5" t="s">
        <v>28</v>
      </c>
    </row>
    <row r="23" spans="1:5" ht="14.25" customHeight="1" x14ac:dyDescent="0.3">
      <c r="A23" s="37" t="s">
        <v>298</v>
      </c>
      <c r="B23" s="37" t="s">
        <v>299</v>
      </c>
      <c r="C23" s="34" t="s">
        <v>31</v>
      </c>
      <c r="D23" s="5" t="s">
        <v>12</v>
      </c>
      <c r="E23" s="5" t="s">
        <v>2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14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16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18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20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22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24</v>
      </c>
    </row>
    <row r="30" spans="1:5" ht="14.25" customHeight="1" x14ac:dyDescent="0.3">
      <c r="A30" s="37"/>
      <c r="B30" s="37"/>
      <c r="C30" s="37"/>
      <c r="D30" s="5" t="s">
        <v>25</v>
      </c>
      <c r="E30" s="5" t="s">
        <v>26</v>
      </c>
    </row>
    <row r="31" spans="1:5" ht="14.25" customHeight="1" x14ac:dyDescent="0.3">
      <c r="A31" s="37"/>
      <c r="B31" s="37"/>
      <c r="C31" s="37"/>
      <c r="D31" s="5" t="s">
        <v>34</v>
      </c>
      <c r="E31" s="5" t="s">
        <v>35</v>
      </c>
    </row>
    <row r="32" spans="1:5" ht="14.25" customHeight="1" x14ac:dyDescent="0.3">
      <c r="A32" s="37" t="s">
        <v>300</v>
      </c>
      <c r="B32" s="37" t="s">
        <v>301</v>
      </c>
      <c r="C32" s="34" t="s">
        <v>31</v>
      </c>
      <c r="D32" s="5" t="s">
        <v>12</v>
      </c>
      <c r="E32" s="5" t="s">
        <v>2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14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16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18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20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22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24</v>
      </c>
    </row>
    <row r="39" spans="1:5" ht="14.25" customHeight="1" x14ac:dyDescent="0.3">
      <c r="A39" s="37"/>
      <c r="B39" s="37"/>
      <c r="C39" s="37"/>
      <c r="D39" s="5" t="s">
        <v>32</v>
      </c>
      <c r="E39" s="5" t="s">
        <v>33</v>
      </c>
    </row>
    <row r="40" spans="1:5" ht="14.25" customHeight="1" x14ac:dyDescent="0.3">
      <c r="A40" s="37"/>
      <c r="B40" s="37"/>
      <c r="C40" s="37"/>
      <c r="D40" s="5" t="s">
        <v>34</v>
      </c>
      <c r="E40" s="5" t="s">
        <v>35</v>
      </c>
    </row>
    <row r="41" spans="1:5" ht="14.25" customHeight="1" x14ac:dyDescent="0.3">
      <c r="A41" s="37" t="s">
        <v>302</v>
      </c>
      <c r="B41" s="37" t="s">
        <v>303</v>
      </c>
      <c r="C41" s="34" t="s">
        <v>11</v>
      </c>
      <c r="D41" s="5" t="s">
        <v>12</v>
      </c>
      <c r="E41" s="5" t="s">
        <v>2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14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16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18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20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22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24</v>
      </c>
    </row>
    <row r="48" spans="1:5" ht="14.25" customHeight="1" x14ac:dyDescent="0.3">
      <c r="A48" s="37"/>
      <c r="B48" s="37"/>
      <c r="C48" s="37"/>
      <c r="D48" s="5" t="s">
        <v>25</v>
      </c>
      <c r="E48" s="5" t="s">
        <v>26</v>
      </c>
    </row>
    <row r="49" spans="1:5" ht="14.25" customHeight="1" x14ac:dyDescent="0.3">
      <c r="A49" s="37"/>
      <c r="B49" s="37"/>
      <c r="C49" s="37"/>
      <c r="D49" s="5" t="s">
        <v>34</v>
      </c>
      <c r="E49" s="5" t="s">
        <v>35</v>
      </c>
    </row>
    <row r="50" spans="1:5" ht="14.25" customHeight="1" x14ac:dyDescent="0.3">
      <c r="A50" s="37" t="s">
        <v>304</v>
      </c>
      <c r="B50" s="37" t="s">
        <v>305</v>
      </c>
      <c r="C50" s="34" t="s">
        <v>31</v>
      </c>
      <c r="D50" s="5" t="s">
        <v>12</v>
      </c>
      <c r="E50" s="5" t="s">
        <v>2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14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16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18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20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22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24</v>
      </c>
    </row>
    <row r="57" spans="1:5" ht="14.25" customHeight="1" x14ac:dyDescent="0.3">
      <c r="A57" s="37"/>
      <c r="B57" s="37"/>
      <c r="C57" s="37"/>
      <c r="D57" s="5" t="s">
        <v>46</v>
      </c>
      <c r="E57" s="5" t="s">
        <v>47</v>
      </c>
    </row>
    <row r="58" spans="1:5" ht="14.25" customHeight="1" x14ac:dyDescent="0.3">
      <c r="A58" s="37"/>
      <c r="B58" s="37"/>
      <c r="C58" s="37"/>
      <c r="D58" s="5" t="s">
        <v>27</v>
      </c>
      <c r="E58" s="5" t="s">
        <v>28</v>
      </c>
    </row>
    <row r="59" spans="1:5" ht="14.25" customHeight="1" x14ac:dyDescent="0.3">
      <c r="A59" s="37" t="s">
        <v>306</v>
      </c>
      <c r="B59" s="37" t="s">
        <v>307</v>
      </c>
      <c r="C59" s="34" t="s">
        <v>11</v>
      </c>
      <c r="D59" s="5" t="s">
        <v>12</v>
      </c>
      <c r="E59" s="5" t="s">
        <v>2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14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16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18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20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22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24</v>
      </c>
    </row>
    <row r="66" spans="1:5" ht="14.25" customHeight="1" x14ac:dyDescent="0.3">
      <c r="A66" s="37"/>
      <c r="B66" s="37"/>
      <c r="C66" s="37"/>
      <c r="D66" s="5" t="s">
        <v>32</v>
      </c>
      <c r="E66" s="5" t="s">
        <v>33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35</v>
      </c>
    </row>
    <row r="68" spans="1:5" ht="14.25" customHeight="1" x14ac:dyDescent="0.3">
      <c r="A68" s="37" t="s">
        <v>308</v>
      </c>
      <c r="B68" s="37" t="s">
        <v>309</v>
      </c>
      <c r="C68" s="34" t="s">
        <v>31</v>
      </c>
      <c r="D68" s="5" t="s">
        <v>12</v>
      </c>
      <c r="E68" s="5" t="s">
        <v>2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14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16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18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20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22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24</v>
      </c>
    </row>
    <row r="75" spans="1:5" ht="14.25" customHeight="1" x14ac:dyDescent="0.3">
      <c r="A75" s="37"/>
      <c r="B75" s="37"/>
      <c r="C75" s="37"/>
      <c r="D75" s="5" t="s">
        <v>46</v>
      </c>
      <c r="E75" s="5" t="s">
        <v>47</v>
      </c>
    </row>
    <row r="76" spans="1:5" ht="14.25" customHeight="1" x14ac:dyDescent="0.3">
      <c r="A76" s="37"/>
      <c r="B76" s="37"/>
      <c r="C76" s="37"/>
      <c r="D76" s="5" t="s">
        <v>34</v>
      </c>
      <c r="E76" s="5" t="s">
        <v>35</v>
      </c>
    </row>
    <row r="77" spans="1:5" ht="14.25" customHeight="1" x14ac:dyDescent="0.3">
      <c r="A77" s="37" t="s">
        <v>310</v>
      </c>
      <c r="B77" s="37" t="s">
        <v>311</v>
      </c>
      <c r="C77" s="34" t="s">
        <v>11</v>
      </c>
      <c r="D77" s="5" t="s">
        <v>12</v>
      </c>
      <c r="E77" s="5" t="s">
        <v>2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14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16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18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20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22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24</v>
      </c>
    </row>
    <row r="84" spans="1:5" ht="14.25" customHeight="1" x14ac:dyDescent="0.3">
      <c r="A84" s="37"/>
      <c r="B84" s="37"/>
      <c r="C84" s="37"/>
      <c r="D84" s="5" t="s">
        <v>25</v>
      </c>
      <c r="E84" s="5" t="s">
        <v>26</v>
      </c>
    </row>
    <row r="85" spans="1:5" ht="14.25" customHeight="1" x14ac:dyDescent="0.3">
      <c r="A85" s="37"/>
      <c r="B85" s="37"/>
      <c r="C85" s="37"/>
      <c r="D85" s="5" t="s">
        <v>34</v>
      </c>
      <c r="E85" s="5" t="s">
        <v>35</v>
      </c>
    </row>
    <row r="86" spans="1:5" ht="14.25" customHeight="1" x14ac:dyDescent="0.3">
      <c r="A86" s="37" t="s">
        <v>312</v>
      </c>
      <c r="B86" s="37" t="s">
        <v>313</v>
      </c>
      <c r="C86" s="34" t="s">
        <v>31</v>
      </c>
      <c r="D86" s="5" t="s">
        <v>12</v>
      </c>
      <c r="E86" s="5" t="s">
        <v>2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14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16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18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20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22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24</v>
      </c>
    </row>
    <row r="93" spans="1:5" ht="14.25" customHeight="1" x14ac:dyDescent="0.3">
      <c r="A93" s="37"/>
      <c r="B93" s="37"/>
      <c r="C93" s="37"/>
      <c r="D93" s="5" t="s">
        <v>25</v>
      </c>
      <c r="E93" s="5" t="s">
        <v>26</v>
      </c>
    </row>
    <row r="94" spans="1:5" ht="14.25" customHeight="1" x14ac:dyDescent="0.3">
      <c r="A94" s="37"/>
      <c r="B94" s="37"/>
      <c r="C94" s="37"/>
      <c r="D94" s="5" t="s">
        <v>27</v>
      </c>
      <c r="E94" s="5" t="s">
        <v>28</v>
      </c>
    </row>
    <row r="95" spans="1:5" ht="14.25" customHeight="1" x14ac:dyDescent="0.3">
      <c r="A95" s="37" t="s">
        <v>314</v>
      </c>
      <c r="B95" s="37" t="s">
        <v>315</v>
      </c>
      <c r="C95" s="34" t="s">
        <v>11</v>
      </c>
      <c r="D95" s="5" t="s">
        <v>12</v>
      </c>
      <c r="E95" s="5" t="s">
        <v>2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14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16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18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20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22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24</v>
      </c>
    </row>
    <row r="102" spans="1:5" ht="14.25" customHeight="1" x14ac:dyDescent="0.3">
      <c r="A102" s="37"/>
      <c r="B102" s="37"/>
      <c r="C102" s="37"/>
      <c r="D102" s="5" t="s">
        <v>46</v>
      </c>
      <c r="E102" s="5" t="s">
        <v>47</v>
      </c>
    </row>
    <row r="103" spans="1:5" ht="14.25" customHeight="1" x14ac:dyDescent="0.3">
      <c r="A103" s="37"/>
      <c r="B103" s="37"/>
      <c r="C103" s="37"/>
      <c r="D103" s="5" t="s">
        <v>34</v>
      </c>
      <c r="E103" s="5" t="s">
        <v>35</v>
      </c>
    </row>
    <row r="104" spans="1:5" ht="14.25" customHeight="1" x14ac:dyDescent="0.3">
      <c r="A104" s="37" t="s">
        <v>316</v>
      </c>
      <c r="B104" s="37" t="s">
        <v>317</v>
      </c>
      <c r="C104" s="34" t="s">
        <v>11</v>
      </c>
      <c r="D104" s="5" t="s">
        <v>12</v>
      </c>
      <c r="E104" s="5" t="s">
        <v>2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14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16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18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20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22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24</v>
      </c>
    </row>
    <row r="111" spans="1:5" ht="14.25" customHeight="1" x14ac:dyDescent="0.3">
      <c r="A111" s="37"/>
      <c r="B111" s="37"/>
      <c r="C111" s="37"/>
      <c r="D111" s="5" t="s">
        <v>32</v>
      </c>
      <c r="E111" s="5" t="s">
        <v>33</v>
      </c>
    </row>
    <row r="112" spans="1:5" ht="14.25" customHeight="1" x14ac:dyDescent="0.3">
      <c r="A112" s="37"/>
      <c r="B112" s="37"/>
      <c r="C112" s="37"/>
      <c r="D112" s="5" t="s">
        <v>27</v>
      </c>
      <c r="E112" s="5" t="s">
        <v>28</v>
      </c>
    </row>
    <row r="113" spans="1:5" ht="14.25" customHeight="1" x14ac:dyDescent="0.3">
      <c r="A113" s="37" t="s">
        <v>318</v>
      </c>
      <c r="B113" s="37" t="s">
        <v>319</v>
      </c>
      <c r="C113" s="34" t="s">
        <v>31</v>
      </c>
      <c r="D113" s="5" t="s">
        <v>12</v>
      </c>
      <c r="E113" s="5" t="s">
        <v>2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14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16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18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20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22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24</v>
      </c>
    </row>
    <row r="120" spans="1:5" ht="14.25" customHeight="1" x14ac:dyDescent="0.3">
      <c r="A120" s="37"/>
      <c r="B120" s="37"/>
      <c r="C120" s="37"/>
      <c r="D120" s="5" t="s">
        <v>32</v>
      </c>
      <c r="E120" s="5" t="s">
        <v>33</v>
      </c>
    </row>
    <row r="121" spans="1:5" ht="14.25" customHeight="1" x14ac:dyDescent="0.3">
      <c r="A121" s="37"/>
      <c r="B121" s="37"/>
      <c r="C121" s="37"/>
      <c r="D121" s="5" t="s">
        <v>27</v>
      </c>
      <c r="E121" s="5" t="s">
        <v>28</v>
      </c>
    </row>
    <row r="122" spans="1:5" ht="14.25" customHeight="1" x14ac:dyDescent="0.3">
      <c r="A122" s="37" t="s">
        <v>320</v>
      </c>
      <c r="B122" s="37" t="s">
        <v>321</v>
      </c>
      <c r="C122" s="34" t="s">
        <v>11</v>
      </c>
      <c r="D122" s="5" t="s">
        <v>12</v>
      </c>
      <c r="E122" s="5" t="s">
        <v>2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14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16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18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20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22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24</v>
      </c>
    </row>
    <row r="129" spans="1:5" ht="14.25" customHeight="1" x14ac:dyDescent="0.3">
      <c r="A129" s="37"/>
      <c r="B129" s="37"/>
      <c r="C129" s="37"/>
      <c r="D129" s="5" t="s">
        <v>46</v>
      </c>
      <c r="E129" s="5" t="s">
        <v>47</v>
      </c>
    </row>
    <row r="130" spans="1:5" ht="14.25" customHeight="1" x14ac:dyDescent="0.3">
      <c r="A130" s="37"/>
      <c r="B130" s="37"/>
      <c r="C130" s="37"/>
      <c r="D130" s="5" t="s">
        <v>34</v>
      </c>
      <c r="E130" s="5" t="s">
        <v>35</v>
      </c>
    </row>
    <row r="131" spans="1:5" ht="14.25" customHeight="1" x14ac:dyDescent="0.3">
      <c r="A131" s="37" t="s">
        <v>322</v>
      </c>
      <c r="B131" s="37" t="s">
        <v>323</v>
      </c>
      <c r="C131" s="34" t="s">
        <v>11</v>
      </c>
      <c r="D131" s="5" t="s">
        <v>12</v>
      </c>
      <c r="E131" s="5" t="s">
        <v>2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14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16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18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20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22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24</v>
      </c>
    </row>
    <row r="138" spans="1:5" ht="14.25" customHeight="1" x14ac:dyDescent="0.3">
      <c r="A138" s="37"/>
      <c r="B138" s="37"/>
      <c r="C138" s="37"/>
      <c r="D138" s="5" t="s">
        <v>46</v>
      </c>
      <c r="E138" s="5" t="s">
        <v>47</v>
      </c>
    </row>
    <row r="139" spans="1:5" ht="14.25" customHeight="1" x14ac:dyDescent="0.3">
      <c r="A139" s="37"/>
      <c r="B139" s="37"/>
      <c r="C139" s="37"/>
      <c r="D139" s="5" t="s">
        <v>27</v>
      </c>
      <c r="E139" s="5" t="s">
        <v>28</v>
      </c>
    </row>
    <row r="140" spans="1:5" ht="14.25" customHeight="1" x14ac:dyDescent="0.3">
      <c r="A140" s="37" t="s">
        <v>324</v>
      </c>
      <c r="B140" s="37" t="s">
        <v>325</v>
      </c>
      <c r="C140" s="34" t="s">
        <v>31</v>
      </c>
      <c r="D140" s="5" t="s">
        <v>12</v>
      </c>
      <c r="E140" s="5" t="s">
        <v>2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14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16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18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20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22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24</v>
      </c>
    </row>
    <row r="147" spans="1:5" ht="14.25" customHeight="1" x14ac:dyDescent="0.3">
      <c r="A147" s="37"/>
      <c r="B147" s="37"/>
      <c r="C147" s="37"/>
      <c r="D147" s="5" t="s">
        <v>32</v>
      </c>
      <c r="E147" s="5" t="s">
        <v>33</v>
      </c>
    </row>
    <row r="148" spans="1:5" ht="14.25" customHeight="1" x14ac:dyDescent="0.3">
      <c r="A148" s="37"/>
      <c r="B148" s="37"/>
      <c r="C148" s="37"/>
      <c r="D148" s="5" t="s">
        <v>27</v>
      </c>
      <c r="E148" s="5" t="s">
        <v>28</v>
      </c>
    </row>
    <row r="149" spans="1:5" ht="14.25" customHeight="1" x14ac:dyDescent="0.3">
      <c r="A149" s="37" t="s">
        <v>326</v>
      </c>
      <c r="B149" s="37" t="s">
        <v>327</v>
      </c>
      <c r="C149" s="34" t="s">
        <v>31</v>
      </c>
      <c r="D149" s="5" t="s">
        <v>12</v>
      </c>
      <c r="E149" s="5" t="s">
        <v>2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14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16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18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20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22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24</v>
      </c>
    </row>
    <row r="156" spans="1:5" ht="14.25" customHeight="1" x14ac:dyDescent="0.3">
      <c r="A156" s="37"/>
      <c r="B156" s="37"/>
      <c r="C156" s="37"/>
      <c r="D156" s="5" t="s">
        <v>25</v>
      </c>
      <c r="E156" s="5" t="s">
        <v>26</v>
      </c>
    </row>
    <row r="157" spans="1:5" ht="14.25" customHeight="1" x14ac:dyDescent="0.3">
      <c r="A157" s="37"/>
      <c r="B157" s="37"/>
      <c r="C157" s="37"/>
      <c r="D157" s="5" t="s">
        <v>34</v>
      </c>
      <c r="E157" s="5" t="s">
        <v>35</v>
      </c>
    </row>
    <row r="158" spans="1:5" ht="14.25" customHeight="1" x14ac:dyDescent="0.3">
      <c r="A158" s="37" t="s">
        <v>328</v>
      </c>
      <c r="B158" s="37" t="s">
        <v>329</v>
      </c>
      <c r="C158" s="34" t="s">
        <v>11</v>
      </c>
      <c r="D158" s="5" t="s">
        <v>12</v>
      </c>
      <c r="E158" s="5" t="s">
        <v>2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14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16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18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20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22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24</v>
      </c>
    </row>
    <row r="165" spans="1:5" ht="14.25" customHeight="1" x14ac:dyDescent="0.3">
      <c r="A165" s="37"/>
      <c r="B165" s="37"/>
      <c r="C165" s="37"/>
      <c r="D165" s="5" t="s">
        <v>46</v>
      </c>
      <c r="E165" s="5" t="s">
        <v>47</v>
      </c>
    </row>
    <row r="166" spans="1:5" ht="14.25" customHeight="1" x14ac:dyDescent="0.3">
      <c r="A166" s="37"/>
      <c r="B166" s="37"/>
      <c r="C166" s="37"/>
      <c r="D166" s="5" t="s">
        <v>27</v>
      </c>
      <c r="E166" s="5" t="s">
        <v>28</v>
      </c>
    </row>
    <row r="167" spans="1:5" ht="14.25" customHeight="1" x14ac:dyDescent="0.3">
      <c r="A167" s="37" t="s">
        <v>330</v>
      </c>
      <c r="B167" s="37" t="s">
        <v>331</v>
      </c>
      <c r="C167" s="34" t="s">
        <v>31</v>
      </c>
      <c r="D167" s="5" t="s">
        <v>12</v>
      </c>
      <c r="E167" s="5" t="s">
        <v>2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14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16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18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20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22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24</v>
      </c>
    </row>
    <row r="174" spans="1:5" ht="14.25" customHeight="1" x14ac:dyDescent="0.3">
      <c r="A174" s="37"/>
      <c r="B174" s="37"/>
      <c r="C174" s="37"/>
      <c r="D174" s="5" t="s">
        <v>32</v>
      </c>
      <c r="E174" s="5" t="s">
        <v>33</v>
      </c>
    </row>
    <row r="175" spans="1:5" ht="14.25" customHeight="1" x14ac:dyDescent="0.3">
      <c r="A175" s="37"/>
      <c r="B175" s="37"/>
      <c r="C175" s="37"/>
      <c r="D175" s="5" t="s">
        <v>34</v>
      </c>
      <c r="E175" s="5" t="s">
        <v>35</v>
      </c>
    </row>
    <row r="176" spans="1:5" ht="14.25" customHeight="1" x14ac:dyDescent="0.3">
      <c r="A176" s="37" t="s">
        <v>332</v>
      </c>
      <c r="B176" s="37" t="s">
        <v>333</v>
      </c>
      <c r="C176" s="34" t="s">
        <v>11</v>
      </c>
      <c r="D176" s="5" t="s">
        <v>12</v>
      </c>
      <c r="E176" s="5" t="s">
        <v>2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14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16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18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20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22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24</v>
      </c>
    </row>
    <row r="183" spans="1:5" ht="14.25" customHeight="1" x14ac:dyDescent="0.3">
      <c r="A183" s="37"/>
      <c r="B183" s="37"/>
      <c r="C183" s="37"/>
      <c r="D183" s="5" t="s">
        <v>25</v>
      </c>
      <c r="E183" s="5" t="s">
        <v>26</v>
      </c>
    </row>
    <row r="184" spans="1:5" ht="14.25" customHeight="1" x14ac:dyDescent="0.3">
      <c r="A184" s="37"/>
      <c r="B184" s="37"/>
      <c r="C184" s="37"/>
      <c r="D184" s="5" t="s">
        <v>34</v>
      </c>
      <c r="E184" s="5" t="s">
        <v>35</v>
      </c>
    </row>
    <row r="185" spans="1:5" ht="14.25" customHeight="1" x14ac:dyDescent="0.3">
      <c r="A185" s="37" t="s">
        <v>334</v>
      </c>
      <c r="B185" s="37" t="s">
        <v>335</v>
      </c>
      <c r="C185" s="34" t="s">
        <v>31</v>
      </c>
      <c r="D185" s="5" t="s">
        <v>12</v>
      </c>
      <c r="E185" s="5" t="s">
        <v>2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14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16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18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20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22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24</v>
      </c>
    </row>
    <row r="192" spans="1:5" ht="14.25" customHeight="1" x14ac:dyDescent="0.3">
      <c r="A192" s="37"/>
      <c r="B192" s="37"/>
      <c r="C192" s="37"/>
      <c r="D192" s="5" t="s">
        <v>46</v>
      </c>
      <c r="E192" s="5" t="s">
        <v>47</v>
      </c>
    </row>
    <row r="193" spans="1:5" ht="14.25" customHeight="1" x14ac:dyDescent="0.3">
      <c r="A193" s="37"/>
      <c r="B193" s="37"/>
      <c r="C193" s="37"/>
      <c r="D193" s="5" t="s">
        <v>27</v>
      </c>
      <c r="E193" s="5" t="s">
        <v>28</v>
      </c>
    </row>
    <row r="194" spans="1:5" ht="14.25" customHeight="1" x14ac:dyDescent="0.3">
      <c r="A194" s="37" t="s">
        <v>336</v>
      </c>
      <c r="B194" s="37" t="s">
        <v>337</v>
      </c>
      <c r="C194" s="34" t="s">
        <v>11</v>
      </c>
      <c r="D194" s="5" t="s">
        <v>12</v>
      </c>
      <c r="E194" s="5" t="s">
        <v>2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14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16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18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20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22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24</v>
      </c>
    </row>
    <row r="201" spans="1:5" ht="14.25" customHeight="1" x14ac:dyDescent="0.3">
      <c r="A201" s="37"/>
      <c r="B201" s="37"/>
      <c r="C201" s="37"/>
      <c r="D201" s="5" t="s">
        <v>25</v>
      </c>
      <c r="E201" s="5" t="s">
        <v>26</v>
      </c>
    </row>
    <row r="202" spans="1:5" ht="14.25" customHeight="1" x14ac:dyDescent="0.3">
      <c r="A202" s="37"/>
      <c r="B202" s="37"/>
      <c r="C202" s="37"/>
      <c r="D202" s="5" t="s">
        <v>34</v>
      </c>
      <c r="E202" s="5" t="s">
        <v>35</v>
      </c>
    </row>
    <row r="203" spans="1:5" ht="14.25" customHeight="1" x14ac:dyDescent="0.3">
      <c r="A203" s="37" t="s">
        <v>338</v>
      </c>
      <c r="B203" s="37" t="s">
        <v>339</v>
      </c>
      <c r="C203" s="34" t="s">
        <v>11</v>
      </c>
      <c r="D203" s="5" t="s">
        <v>12</v>
      </c>
      <c r="E203" s="5" t="s">
        <v>2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14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16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18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20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22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24</v>
      </c>
    </row>
    <row r="210" spans="1:5" ht="14.25" customHeight="1" x14ac:dyDescent="0.3">
      <c r="A210" s="37"/>
      <c r="B210" s="37"/>
      <c r="C210" s="37"/>
      <c r="D210" s="5" t="s">
        <v>32</v>
      </c>
      <c r="E210" s="5" t="s">
        <v>33</v>
      </c>
    </row>
    <row r="211" spans="1:5" ht="14.25" customHeight="1" x14ac:dyDescent="0.3">
      <c r="A211" s="37"/>
      <c r="B211" s="37"/>
      <c r="C211" s="37"/>
      <c r="D211" s="5" t="s">
        <v>27</v>
      </c>
      <c r="E211" s="5" t="s">
        <v>28</v>
      </c>
    </row>
    <row r="212" spans="1:5" ht="14.25" customHeight="1" x14ac:dyDescent="0.3">
      <c r="A212" s="37" t="s">
        <v>340</v>
      </c>
      <c r="B212" s="37" t="s">
        <v>341</v>
      </c>
      <c r="C212" s="34" t="s">
        <v>31</v>
      </c>
      <c r="D212" s="5" t="s">
        <v>12</v>
      </c>
      <c r="E212" s="5" t="s">
        <v>2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14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16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18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20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22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24</v>
      </c>
    </row>
    <row r="219" spans="1:5" ht="14.25" customHeight="1" x14ac:dyDescent="0.3">
      <c r="A219" s="37"/>
      <c r="B219" s="37"/>
      <c r="C219" s="37"/>
      <c r="D219" s="5" t="s">
        <v>46</v>
      </c>
      <c r="E219" s="5" t="s">
        <v>47</v>
      </c>
    </row>
    <row r="220" spans="1:5" ht="14.25" customHeight="1" x14ac:dyDescent="0.3">
      <c r="A220" s="37"/>
      <c r="B220" s="37"/>
      <c r="C220" s="37"/>
      <c r="D220" s="5" t="s">
        <v>27</v>
      </c>
      <c r="E220" s="5" t="s">
        <v>28</v>
      </c>
    </row>
    <row r="221" spans="1:5" ht="14.25" customHeight="1" x14ac:dyDescent="0.3">
      <c r="A221" s="37" t="s">
        <v>342</v>
      </c>
      <c r="B221" s="37" t="s">
        <v>343</v>
      </c>
      <c r="C221" s="34" t="s">
        <v>11</v>
      </c>
      <c r="D221" s="5" t="s">
        <v>12</v>
      </c>
      <c r="E221" s="5" t="s">
        <v>2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14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16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18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20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22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24</v>
      </c>
    </row>
    <row r="228" spans="1:5" ht="14.25" customHeight="1" x14ac:dyDescent="0.3">
      <c r="A228" s="37"/>
      <c r="B228" s="37"/>
      <c r="C228" s="37"/>
      <c r="D228" s="5" t="s">
        <v>25</v>
      </c>
      <c r="E228" s="5" t="s">
        <v>26</v>
      </c>
    </row>
    <row r="229" spans="1:5" ht="14.25" customHeight="1" x14ac:dyDescent="0.3">
      <c r="A229" s="37"/>
      <c r="B229" s="37"/>
      <c r="C229" s="37"/>
      <c r="D229" s="5" t="s">
        <v>27</v>
      </c>
      <c r="E229" s="5" t="s">
        <v>28</v>
      </c>
    </row>
    <row r="230" spans="1:5" ht="14.25" customHeight="1" x14ac:dyDescent="0.3">
      <c r="A230" s="37" t="s">
        <v>344</v>
      </c>
      <c r="B230" s="37" t="s">
        <v>345</v>
      </c>
      <c r="C230" s="34" t="s">
        <v>11</v>
      </c>
      <c r="D230" s="5" t="s">
        <v>12</v>
      </c>
      <c r="E230" s="5" t="s">
        <v>2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14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16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18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20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22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24</v>
      </c>
    </row>
    <row r="237" spans="1:5" ht="14.25" customHeight="1" x14ac:dyDescent="0.3">
      <c r="A237" s="37"/>
      <c r="B237" s="37"/>
      <c r="C237" s="37"/>
      <c r="D237" s="5" t="s">
        <v>25</v>
      </c>
      <c r="E237" s="5" t="s">
        <v>26</v>
      </c>
    </row>
    <row r="238" spans="1:5" ht="14.25" customHeight="1" x14ac:dyDescent="0.3">
      <c r="A238" s="37"/>
      <c r="B238" s="37"/>
      <c r="C238" s="37"/>
      <c r="D238" s="5" t="s">
        <v>27</v>
      </c>
      <c r="E238" s="5" t="s">
        <v>28</v>
      </c>
    </row>
    <row r="239" spans="1:5" ht="14.25" customHeight="1" x14ac:dyDescent="0.3">
      <c r="A239" s="37" t="s">
        <v>346</v>
      </c>
      <c r="B239" s="37" t="s">
        <v>347</v>
      </c>
      <c r="C239" s="34" t="s">
        <v>31</v>
      </c>
      <c r="D239" s="5" t="s">
        <v>12</v>
      </c>
      <c r="E239" s="5" t="s">
        <v>2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14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16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18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20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22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24</v>
      </c>
    </row>
    <row r="246" spans="1:5" ht="14.25" customHeight="1" x14ac:dyDescent="0.3">
      <c r="A246" s="37"/>
      <c r="B246" s="37"/>
      <c r="C246" s="37"/>
      <c r="D246" s="5" t="s">
        <v>46</v>
      </c>
      <c r="E246" s="5" t="s">
        <v>47</v>
      </c>
    </row>
    <row r="247" spans="1:5" ht="14.25" customHeight="1" x14ac:dyDescent="0.3">
      <c r="A247" s="37"/>
      <c r="B247" s="37"/>
      <c r="C247" s="37"/>
      <c r="D247" s="5" t="s">
        <v>27</v>
      </c>
      <c r="E247" s="5" t="s">
        <v>28</v>
      </c>
    </row>
    <row r="248" spans="1:5" ht="14.25" customHeight="1" x14ac:dyDescent="0.3">
      <c r="A248" s="37" t="s">
        <v>348</v>
      </c>
      <c r="B248" s="37" t="s">
        <v>349</v>
      </c>
      <c r="C248" s="34" t="s">
        <v>11</v>
      </c>
      <c r="D248" s="5" t="s">
        <v>12</v>
      </c>
      <c r="E248" s="5" t="s">
        <v>2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14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16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18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20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22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24</v>
      </c>
    </row>
    <row r="255" spans="1:5" ht="14.25" customHeight="1" x14ac:dyDescent="0.3">
      <c r="A255" s="37"/>
      <c r="B255" s="37"/>
      <c r="C255" s="37"/>
      <c r="D255" s="5" t="s">
        <v>25</v>
      </c>
      <c r="E255" s="5" t="s">
        <v>26</v>
      </c>
    </row>
    <row r="256" spans="1:5" ht="14.25" customHeight="1" x14ac:dyDescent="0.3">
      <c r="A256" s="37"/>
      <c r="B256" s="37"/>
      <c r="C256" s="37"/>
      <c r="D256" s="5" t="s">
        <v>27</v>
      </c>
      <c r="E256" s="5" t="s">
        <v>28</v>
      </c>
    </row>
    <row r="257" spans="1:5" ht="14.25" customHeight="1" x14ac:dyDescent="0.3">
      <c r="A257" s="37" t="s">
        <v>350</v>
      </c>
      <c r="B257" s="37" t="s">
        <v>351</v>
      </c>
      <c r="C257" s="34" t="s">
        <v>31</v>
      </c>
      <c r="D257" s="5" t="s">
        <v>12</v>
      </c>
      <c r="E257" s="5" t="s">
        <v>2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14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16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18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20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22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24</v>
      </c>
    </row>
    <row r="264" spans="1:5" ht="14.25" customHeight="1" x14ac:dyDescent="0.3">
      <c r="A264" s="37"/>
      <c r="B264" s="37"/>
      <c r="C264" s="37"/>
      <c r="D264" s="5" t="s">
        <v>46</v>
      </c>
      <c r="E264" s="5" t="s">
        <v>47</v>
      </c>
    </row>
    <row r="265" spans="1:5" ht="14.25" customHeight="1" x14ac:dyDescent="0.3">
      <c r="A265" s="37"/>
      <c r="B265" s="37"/>
      <c r="C265" s="37"/>
      <c r="D265" s="5" t="s">
        <v>27</v>
      </c>
      <c r="E265" s="5" t="s">
        <v>28</v>
      </c>
    </row>
    <row r="266" spans="1:5" ht="14.25" customHeight="1" x14ac:dyDescent="0.3">
      <c r="A266" s="37" t="s">
        <v>352</v>
      </c>
      <c r="B266" s="37" t="s">
        <v>353</v>
      </c>
      <c r="C266" s="34" t="s">
        <v>11</v>
      </c>
      <c r="D266" s="5" t="s">
        <v>12</v>
      </c>
      <c r="E266" s="5" t="s">
        <v>2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14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16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18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20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22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24</v>
      </c>
    </row>
    <row r="273" spans="1:5" ht="14.25" customHeight="1" x14ac:dyDescent="0.3">
      <c r="A273" s="37"/>
      <c r="B273" s="37"/>
      <c r="C273" s="37"/>
      <c r="D273" s="5" t="s">
        <v>25</v>
      </c>
      <c r="E273" s="5" t="s">
        <v>26</v>
      </c>
    </row>
    <row r="274" spans="1:5" ht="14.25" customHeight="1" x14ac:dyDescent="0.3">
      <c r="A274" s="37"/>
      <c r="B274" s="37"/>
      <c r="C274" s="37"/>
      <c r="D274" s="5" t="s">
        <v>34</v>
      </c>
      <c r="E274" s="5" t="s">
        <v>35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74"/>
  <sheetViews>
    <sheetView zoomScaleNormal="100" workbookViewId="0">
      <pane ySplit="4" topLeftCell="A5" activePane="bottomLeft" state="frozen"/>
      <selection pane="bottomLeft" sqref="A1:E1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4" customWidth="1"/>
    <col min="4" max="4" width="28.21875" customWidth="1"/>
    <col min="5" max="5" width="16" customWidth="1"/>
  </cols>
  <sheetData>
    <row r="1" spans="1:5" ht="16.5" customHeight="1" x14ac:dyDescent="0.3">
      <c r="A1" s="41" t="s">
        <v>354</v>
      </c>
      <c r="B1" s="41"/>
      <c r="C1" s="41"/>
      <c r="D1" s="41"/>
      <c r="E1" s="41"/>
    </row>
    <row r="2" spans="1:5" ht="14.25" customHeight="1" x14ac:dyDescent="0.3">
      <c r="A2" s="39" t="s">
        <v>1</v>
      </c>
      <c r="B2" s="39"/>
      <c r="C2" s="40" t="s">
        <v>99</v>
      </c>
      <c r="D2" s="40"/>
      <c r="E2" s="40"/>
    </row>
    <row r="3" spans="1:5" ht="14.25" customHeight="1" x14ac:dyDescent="0.3">
      <c r="A3" s="8" t="s">
        <v>355</v>
      </c>
    </row>
    <row r="4" spans="1:5" ht="14.25" customHeight="1" x14ac:dyDescent="0.3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</row>
    <row r="5" spans="1:5" ht="14.25" customHeight="1" x14ac:dyDescent="0.3">
      <c r="A5" s="37" t="s">
        <v>356</v>
      </c>
      <c r="B5" s="37" t="s">
        <v>357</v>
      </c>
      <c r="C5" s="34" t="s">
        <v>11</v>
      </c>
      <c r="D5" s="5" t="s">
        <v>12</v>
      </c>
      <c r="E5" s="5" t="s">
        <v>95</v>
      </c>
    </row>
    <row r="6" spans="1:5" ht="14.25" customHeight="1" x14ac:dyDescent="0.3">
      <c r="A6" s="37"/>
      <c r="B6" s="37"/>
      <c r="C6" s="37"/>
      <c r="D6" s="5" t="s">
        <v>13</v>
      </c>
      <c r="E6" s="5" t="s">
        <v>99</v>
      </c>
    </row>
    <row r="7" spans="1:5" ht="14.25" customHeight="1" x14ac:dyDescent="0.3">
      <c r="A7" s="37"/>
      <c r="B7" s="37"/>
      <c r="C7" s="37"/>
      <c r="D7" s="5" t="s">
        <v>15</v>
      </c>
      <c r="E7" s="5" t="s">
        <v>100</v>
      </c>
    </row>
    <row r="8" spans="1:5" ht="14.25" customHeight="1" x14ac:dyDescent="0.3">
      <c r="A8" s="37"/>
      <c r="B8" s="37"/>
      <c r="C8" s="37"/>
      <c r="D8" s="5" t="s">
        <v>17</v>
      </c>
      <c r="E8" s="5" t="s">
        <v>101</v>
      </c>
    </row>
    <row r="9" spans="1:5" ht="14.25" customHeight="1" x14ac:dyDescent="0.3">
      <c r="A9" s="37"/>
      <c r="B9" s="37"/>
      <c r="C9" s="37"/>
      <c r="D9" s="5" t="s">
        <v>19</v>
      </c>
      <c r="E9" s="5" t="s">
        <v>102</v>
      </c>
    </row>
    <row r="10" spans="1:5" ht="14.25" customHeight="1" x14ac:dyDescent="0.3">
      <c r="A10" s="37"/>
      <c r="B10" s="37"/>
      <c r="C10" s="37"/>
      <c r="D10" s="5" t="s">
        <v>21</v>
      </c>
      <c r="E10" s="5" t="s">
        <v>103</v>
      </c>
    </row>
    <row r="11" spans="1:5" ht="14.25" customHeight="1" x14ac:dyDescent="0.3">
      <c r="A11" s="37"/>
      <c r="B11" s="37"/>
      <c r="C11" s="37"/>
      <c r="D11" s="5" t="s">
        <v>23</v>
      </c>
      <c r="E11" s="5" t="s">
        <v>104</v>
      </c>
    </row>
    <row r="12" spans="1:5" ht="14.25" customHeight="1" x14ac:dyDescent="0.3">
      <c r="A12" s="37"/>
      <c r="B12" s="37"/>
      <c r="C12" s="37"/>
      <c r="D12" s="5" t="s">
        <v>25</v>
      </c>
      <c r="E12" s="5" t="s">
        <v>105</v>
      </c>
    </row>
    <row r="13" spans="1:5" ht="14.25" customHeight="1" x14ac:dyDescent="0.3">
      <c r="A13" s="37"/>
      <c r="B13" s="37"/>
      <c r="C13" s="37"/>
      <c r="D13" s="5" t="s">
        <v>27</v>
      </c>
      <c r="E13" s="5" t="s">
        <v>106</v>
      </c>
    </row>
    <row r="14" spans="1:5" ht="14.25" customHeight="1" x14ac:dyDescent="0.3">
      <c r="A14" s="37" t="s">
        <v>358</v>
      </c>
      <c r="B14" s="37" t="s">
        <v>359</v>
      </c>
      <c r="C14" s="34" t="s">
        <v>31</v>
      </c>
      <c r="D14" s="5" t="s">
        <v>12</v>
      </c>
      <c r="E14" s="5" t="s">
        <v>95</v>
      </c>
    </row>
    <row r="15" spans="1:5" ht="14.25" customHeight="1" x14ac:dyDescent="0.3">
      <c r="A15" s="37"/>
      <c r="B15" s="37"/>
      <c r="C15" s="37"/>
      <c r="D15" s="5" t="s">
        <v>13</v>
      </c>
      <c r="E15" s="5" t="s">
        <v>99</v>
      </c>
    </row>
    <row r="16" spans="1:5" ht="14.25" customHeight="1" x14ac:dyDescent="0.3">
      <c r="A16" s="37"/>
      <c r="B16" s="37"/>
      <c r="C16" s="37"/>
      <c r="D16" s="5" t="s">
        <v>15</v>
      </c>
      <c r="E16" s="5" t="s">
        <v>100</v>
      </c>
    </row>
    <row r="17" spans="1:5" ht="14.25" customHeight="1" x14ac:dyDescent="0.3">
      <c r="A17" s="37"/>
      <c r="B17" s="37"/>
      <c r="C17" s="37"/>
      <c r="D17" s="5" t="s">
        <v>17</v>
      </c>
      <c r="E17" s="5" t="s">
        <v>101</v>
      </c>
    </row>
    <row r="18" spans="1:5" ht="14.25" customHeight="1" x14ac:dyDescent="0.3">
      <c r="A18" s="37"/>
      <c r="B18" s="37"/>
      <c r="C18" s="37"/>
      <c r="D18" s="5" t="s">
        <v>19</v>
      </c>
      <c r="E18" s="5" t="s">
        <v>102</v>
      </c>
    </row>
    <row r="19" spans="1:5" ht="14.25" customHeight="1" x14ac:dyDescent="0.3">
      <c r="A19" s="37"/>
      <c r="B19" s="37"/>
      <c r="C19" s="37"/>
      <c r="D19" s="5" t="s">
        <v>21</v>
      </c>
      <c r="E19" s="5" t="s">
        <v>103</v>
      </c>
    </row>
    <row r="20" spans="1:5" ht="14.25" customHeight="1" x14ac:dyDescent="0.3">
      <c r="A20" s="37"/>
      <c r="B20" s="37"/>
      <c r="C20" s="37"/>
      <c r="D20" s="5" t="s">
        <v>23</v>
      </c>
      <c r="E20" s="5" t="s">
        <v>104</v>
      </c>
    </row>
    <row r="21" spans="1:5" ht="14.25" customHeight="1" x14ac:dyDescent="0.3">
      <c r="A21" s="37"/>
      <c r="B21" s="37"/>
      <c r="C21" s="37"/>
      <c r="D21" s="5" t="s">
        <v>32</v>
      </c>
      <c r="E21" s="5" t="s">
        <v>127</v>
      </c>
    </row>
    <row r="22" spans="1:5" ht="14.25" customHeight="1" x14ac:dyDescent="0.3">
      <c r="A22" s="37"/>
      <c r="B22" s="37"/>
      <c r="C22" s="37"/>
      <c r="D22" s="5" t="s">
        <v>34</v>
      </c>
      <c r="E22" s="5" t="s">
        <v>109</v>
      </c>
    </row>
    <row r="23" spans="1:5" ht="14.25" customHeight="1" x14ac:dyDescent="0.3">
      <c r="A23" s="37" t="s">
        <v>360</v>
      </c>
      <c r="B23" s="37" t="s">
        <v>361</v>
      </c>
      <c r="C23" s="34" t="s">
        <v>11</v>
      </c>
      <c r="D23" s="5" t="s">
        <v>12</v>
      </c>
      <c r="E23" s="5" t="s">
        <v>95</v>
      </c>
    </row>
    <row r="24" spans="1:5" ht="14.25" customHeight="1" x14ac:dyDescent="0.3">
      <c r="A24" s="37"/>
      <c r="B24" s="37"/>
      <c r="C24" s="37"/>
      <c r="D24" s="5" t="s">
        <v>13</v>
      </c>
      <c r="E24" s="5" t="s">
        <v>99</v>
      </c>
    </row>
    <row r="25" spans="1:5" ht="14.25" customHeight="1" x14ac:dyDescent="0.3">
      <c r="A25" s="37"/>
      <c r="B25" s="37"/>
      <c r="C25" s="37"/>
      <c r="D25" s="5" t="s">
        <v>15</v>
      </c>
      <c r="E25" s="5" t="s">
        <v>100</v>
      </c>
    </row>
    <row r="26" spans="1:5" ht="14.25" customHeight="1" x14ac:dyDescent="0.3">
      <c r="A26" s="37"/>
      <c r="B26" s="37"/>
      <c r="C26" s="37"/>
      <c r="D26" s="5" t="s">
        <v>17</v>
      </c>
      <c r="E26" s="5" t="s">
        <v>101</v>
      </c>
    </row>
    <row r="27" spans="1:5" ht="14.25" customHeight="1" x14ac:dyDescent="0.3">
      <c r="A27" s="37"/>
      <c r="B27" s="37"/>
      <c r="C27" s="37"/>
      <c r="D27" s="5" t="s">
        <v>19</v>
      </c>
      <c r="E27" s="5" t="s">
        <v>102</v>
      </c>
    </row>
    <row r="28" spans="1:5" ht="14.25" customHeight="1" x14ac:dyDescent="0.3">
      <c r="A28" s="37"/>
      <c r="B28" s="37"/>
      <c r="C28" s="37"/>
      <c r="D28" s="5" t="s">
        <v>21</v>
      </c>
      <c r="E28" s="5" t="s">
        <v>103</v>
      </c>
    </row>
    <row r="29" spans="1:5" ht="14.25" customHeight="1" x14ac:dyDescent="0.3">
      <c r="A29" s="37"/>
      <c r="B29" s="37"/>
      <c r="C29" s="37"/>
      <c r="D29" s="5" t="s">
        <v>23</v>
      </c>
      <c r="E29" s="5" t="s">
        <v>104</v>
      </c>
    </row>
    <row r="30" spans="1:5" ht="14.25" customHeight="1" x14ac:dyDescent="0.3">
      <c r="A30" s="37"/>
      <c r="B30" s="37"/>
      <c r="C30" s="37"/>
      <c r="D30" s="5" t="s">
        <v>25</v>
      </c>
      <c r="E30" s="5" t="s">
        <v>105</v>
      </c>
    </row>
    <row r="31" spans="1:5" ht="14.25" customHeight="1" x14ac:dyDescent="0.3">
      <c r="A31" s="37"/>
      <c r="B31" s="37"/>
      <c r="C31" s="37"/>
      <c r="D31" s="5" t="s">
        <v>27</v>
      </c>
      <c r="E31" s="5" t="s">
        <v>106</v>
      </c>
    </row>
    <row r="32" spans="1:5" ht="14.25" customHeight="1" x14ac:dyDescent="0.3">
      <c r="A32" s="37" t="s">
        <v>362</v>
      </c>
      <c r="B32" s="37" t="s">
        <v>363</v>
      </c>
      <c r="C32" s="34" t="s">
        <v>31</v>
      </c>
      <c r="D32" s="5" t="s">
        <v>12</v>
      </c>
      <c r="E32" s="5" t="s">
        <v>95</v>
      </c>
    </row>
    <row r="33" spans="1:5" ht="14.25" customHeight="1" x14ac:dyDescent="0.3">
      <c r="A33" s="37"/>
      <c r="B33" s="37"/>
      <c r="C33" s="37"/>
      <c r="D33" s="5" t="s">
        <v>13</v>
      </c>
      <c r="E33" s="5" t="s">
        <v>99</v>
      </c>
    </row>
    <row r="34" spans="1:5" ht="14.25" customHeight="1" x14ac:dyDescent="0.3">
      <c r="A34" s="37"/>
      <c r="B34" s="37"/>
      <c r="C34" s="37"/>
      <c r="D34" s="5" t="s">
        <v>15</v>
      </c>
      <c r="E34" s="5" t="s">
        <v>100</v>
      </c>
    </row>
    <row r="35" spans="1:5" ht="14.25" customHeight="1" x14ac:dyDescent="0.3">
      <c r="A35" s="37"/>
      <c r="B35" s="37"/>
      <c r="C35" s="37"/>
      <c r="D35" s="5" t="s">
        <v>17</v>
      </c>
      <c r="E35" s="5" t="s">
        <v>101</v>
      </c>
    </row>
    <row r="36" spans="1:5" ht="14.25" customHeight="1" x14ac:dyDescent="0.3">
      <c r="A36" s="37"/>
      <c r="B36" s="37"/>
      <c r="C36" s="37"/>
      <c r="D36" s="5" t="s">
        <v>19</v>
      </c>
      <c r="E36" s="5" t="s">
        <v>102</v>
      </c>
    </row>
    <row r="37" spans="1:5" ht="14.25" customHeight="1" x14ac:dyDescent="0.3">
      <c r="A37" s="37"/>
      <c r="B37" s="37"/>
      <c r="C37" s="37"/>
      <c r="D37" s="5" t="s">
        <v>21</v>
      </c>
      <c r="E37" s="5" t="s">
        <v>103</v>
      </c>
    </row>
    <row r="38" spans="1:5" ht="14.25" customHeight="1" x14ac:dyDescent="0.3">
      <c r="A38" s="37"/>
      <c r="B38" s="37"/>
      <c r="C38" s="37"/>
      <c r="D38" s="5" t="s">
        <v>23</v>
      </c>
      <c r="E38" s="5" t="s">
        <v>104</v>
      </c>
    </row>
    <row r="39" spans="1:5" ht="14.25" customHeight="1" x14ac:dyDescent="0.3">
      <c r="A39" s="37"/>
      <c r="B39" s="37"/>
      <c r="C39" s="37"/>
      <c r="D39" s="5" t="s">
        <v>46</v>
      </c>
      <c r="E39" s="5" t="s">
        <v>116</v>
      </c>
    </row>
    <row r="40" spans="1:5" ht="14.25" customHeight="1" x14ac:dyDescent="0.3">
      <c r="A40" s="37"/>
      <c r="B40" s="37"/>
      <c r="C40" s="37"/>
      <c r="D40" s="5" t="s">
        <v>27</v>
      </c>
      <c r="E40" s="5" t="s">
        <v>106</v>
      </c>
    </row>
    <row r="41" spans="1:5" ht="14.25" customHeight="1" x14ac:dyDescent="0.3">
      <c r="A41" s="37" t="s">
        <v>364</v>
      </c>
      <c r="B41" s="37" t="s">
        <v>365</v>
      </c>
      <c r="C41" s="34" t="s">
        <v>31</v>
      </c>
      <c r="D41" s="5" t="s">
        <v>12</v>
      </c>
      <c r="E41" s="5" t="s">
        <v>95</v>
      </c>
    </row>
    <row r="42" spans="1:5" ht="14.25" customHeight="1" x14ac:dyDescent="0.3">
      <c r="A42" s="37"/>
      <c r="B42" s="37"/>
      <c r="C42" s="37"/>
      <c r="D42" s="5" t="s">
        <v>13</v>
      </c>
      <c r="E42" s="5" t="s">
        <v>99</v>
      </c>
    </row>
    <row r="43" spans="1:5" ht="14.25" customHeight="1" x14ac:dyDescent="0.3">
      <c r="A43" s="37"/>
      <c r="B43" s="37"/>
      <c r="C43" s="37"/>
      <c r="D43" s="5" t="s">
        <v>15</v>
      </c>
      <c r="E43" s="5" t="s">
        <v>100</v>
      </c>
    </row>
    <row r="44" spans="1:5" ht="14.25" customHeight="1" x14ac:dyDescent="0.3">
      <c r="A44" s="37"/>
      <c r="B44" s="37"/>
      <c r="C44" s="37"/>
      <c r="D44" s="5" t="s">
        <v>17</v>
      </c>
      <c r="E44" s="5" t="s">
        <v>101</v>
      </c>
    </row>
    <row r="45" spans="1:5" ht="14.25" customHeight="1" x14ac:dyDescent="0.3">
      <c r="A45" s="37"/>
      <c r="B45" s="37"/>
      <c r="C45" s="37"/>
      <c r="D45" s="5" t="s">
        <v>19</v>
      </c>
      <c r="E45" s="5" t="s">
        <v>102</v>
      </c>
    </row>
    <row r="46" spans="1:5" ht="14.25" customHeight="1" x14ac:dyDescent="0.3">
      <c r="A46" s="37"/>
      <c r="B46" s="37"/>
      <c r="C46" s="37"/>
      <c r="D46" s="5" t="s">
        <v>21</v>
      </c>
      <c r="E46" s="5" t="s">
        <v>103</v>
      </c>
    </row>
    <row r="47" spans="1:5" ht="14.25" customHeight="1" x14ac:dyDescent="0.3">
      <c r="A47" s="37"/>
      <c r="B47" s="37"/>
      <c r="C47" s="37"/>
      <c r="D47" s="5" t="s">
        <v>23</v>
      </c>
      <c r="E47" s="5" t="s">
        <v>104</v>
      </c>
    </row>
    <row r="48" spans="1:5" ht="14.25" customHeight="1" x14ac:dyDescent="0.3">
      <c r="A48" s="37"/>
      <c r="B48" s="37"/>
      <c r="C48" s="37"/>
      <c r="D48" s="5" t="s">
        <v>46</v>
      </c>
      <c r="E48" s="5" t="s">
        <v>116</v>
      </c>
    </row>
    <row r="49" spans="1:5" ht="14.25" customHeight="1" x14ac:dyDescent="0.3">
      <c r="A49" s="37"/>
      <c r="B49" s="37"/>
      <c r="C49" s="37"/>
      <c r="D49" s="5" t="s">
        <v>27</v>
      </c>
      <c r="E49" s="5" t="s">
        <v>106</v>
      </c>
    </row>
    <row r="50" spans="1:5" ht="14.25" customHeight="1" x14ac:dyDescent="0.3">
      <c r="A50" s="37" t="s">
        <v>366</v>
      </c>
      <c r="B50" s="37" t="s">
        <v>367</v>
      </c>
      <c r="C50" s="34" t="s">
        <v>11</v>
      </c>
      <c r="D50" s="5" t="s">
        <v>12</v>
      </c>
      <c r="E50" s="5" t="s">
        <v>95</v>
      </c>
    </row>
    <row r="51" spans="1:5" ht="14.25" customHeight="1" x14ac:dyDescent="0.3">
      <c r="A51" s="37"/>
      <c r="B51" s="37"/>
      <c r="C51" s="37"/>
      <c r="D51" s="5" t="s">
        <v>13</v>
      </c>
      <c r="E51" s="5" t="s">
        <v>99</v>
      </c>
    </row>
    <row r="52" spans="1:5" ht="14.25" customHeight="1" x14ac:dyDescent="0.3">
      <c r="A52" s="37"/>
      <c r="B52" s="37"/>
      <c r="C52" s="37"/>
      <c r="D52" s="5" t="s">
        <v>15</v>
      </c>
      <c r="E52" s="5" t="s">
        <v>100</v>
      </c>
    </row>
    <row r="53" spans="1:5" ht="14.25" customHeight="1" x14ac:dyDescent="0.3">
      <c r="A53" s="37"/>
      <c r="B53" s="37"/>
      <c r="C53" s="37"/>
      <c r="D53" s="5" t="s">
        <v>17</v>
      </c>
      <c r="E53" s="5" t="s">
        <v>101</v>
      </c>
    </row>
    <row r="54" spans="1:5" ht="14.25" customHeight="1" x14ac:dyDescent="0.3">
      <c r="A54" s="37"/>
      <c r="B54" s="37"/>
      <c r="C54" s="37"/>
      <c r="D54" s="5" t="s">
        <v>19</v>
      </c>
      <c r="E54" s="5" t="s">
        <v>102</v>
      </c>
    </row>
    <row r="55" spans="1:5" ht="14.25" customHeight="1" x14ac:dyDescent="0.3">
      <c r="A55" s="37"/>
      <c r="B55" s="37"/>
      <c r="C55" s="37"/>
      <c r="D55" s="5" t="s">
        <v>21</v>
      </c>
      <c r="E55" s="5" t="s">
        <v>103</v>
      </c>
    </row>
    <row r="56" spans="1:5" ht="14.25" customHeight="1" x14ac:dyDescent="0.3">
      <c r="A56" s="37"/>
      <c r="B56" s="37"/>
      <c r="C56" s="37"/>
      <c r="D56" s="5" t="s">
        <v>23</v>
      </c>
      <c r="E56" s="5" t="s">
        <v>104</v>
      </c>
    </row>
    <row r="57" spans="1:5" ht="14.25" customHeight="1" x14ac:dyDescent="0.3">
      <c r="A57" s="37"/>
      <c r="B57" s="37"/>
      <c r="C57" s="37"/>
      <c r="D57" s="5" t="s">
        <v>46</v>
      </c>
      <c r="E57" s="5" t="s">
        <v>116</v>
      </c>
    </row>
    <row r="58" spans="1:5" ht="14.25" customHeight="1" x14ac:dyDescent="0.3">
      <c r="A58" s="37"/>
      <c r="B58" s="37"/>
      <c r="C58" s="37"/>
      <c r="D58" s="5" t="s">
        <v>27</v>
      </c>
      <c r="E58" s="5" t="s">
        <v>106</v>
      </c>
    </row>
    <row r="59" spans="1:5" ht="14.25" customHeight="1" x14ac:dyDescent="0.3">
      <c r="A59" s="37" t="s">
        <v>368</v>
      </c>
      <c r="B59" s="37" t="s">
        <v>369</v>
      </c>
      <c r="C59" s="34" t="s">
        <v>31</v>
      </c>
      <c r="D59" s="5" t="s">
        <v>12</v>
      </c>
      <c r="E59" s="5" t="s">
        <v>95</v>
      </c>
    </row>
    <row r="60" spans="1:5" ht="14.25" customHeight="1" x14ac:dyDescent="0.3">
      <c r="A60" s="37"/>
      <c r="B60" s="37"/>
      <c r="C60" s="37"/>
      <c r="D60" s="5" t="s">
        <v>13</v>
      </c>
      <c r="E60" s="5" t="s">
        <v>99</v>
      </c>
    </row>
    <row r="61" spans="1:5" ht="14.25" customHeight="1" x14ac:dyDescent="0.3">
      <c r="A61" s="37"/>
      <c r="B61" s="37"/>
      <c r="C61" s="37"/>
      <c r="D61" s="5" t="s">
        <v>15</v>
      </c>
      <c r="E61" s="5" t="s">
        <v>100</v>
      </c>
    </row>
    <row r="62" spans="1:5" ht="14.25" customHeight="1" x14ac:dyDescent="0.3">
      <c r="A62" s="37"/>
      <c r="B62" s="37"/>
      <c r="C62" s="37"/>
      <c r="D62" s="5" t="s">
        <v>17</v>
      </c>
      <c r="E62" s="5" t="s">
        <v>101</v>
      </c>
    </row>
    <row r="63" spans="1:5" ht="14.25" customHeight="1" x14ac:dyDescent="0.3">
      <c r="A63" s="37"/>
      <c r="B63" s="37"/>
      <c r="C63" s="37"/>
      <c r="D63" s="5" t="s">
        <v>19</v>
      </c>
      <c r="E63" s="5" t="s">
        <v>102</v>
      </c>
    </row>
    <row r="64" spans="1:5" ht="14.25" customHeight="1" x14ac:dyDescent="0.3">
      <c r="A64" s="37"/>
      <c r="B64" s="37"/>
      <c r="C64" s="37"/>
      <c r="D64" s="5" t="s">
        <v>21</v>
      </c>
      <c r="E64" s="5" t="s">
        <v>103</v>
      </c>
    </row>
    <row r="65" spans="1:5" ht="14.25" customHeight="1" x14ac:dyDescent="0.3">
      <c r="A65" s="37"/>
      <c r="B65" s="37"/>
      <c r="C65" s="37"/>
      <c r="D65" s="5" t="s">
        <v>23</v>
      </c>
      <c r="E65" s="5" t="s">
        <v>104</v>
      </c>
    </row>
    <row r="66" spans="1:5" ht="14.25" customHeight="1" x14ac:dyDescent="0.3">
      <c r="A66" s="37"/>
      <c r="B66" s="37"/>
      <c r="C66" s="37"/>
      <c r="D66" s="5" t="s">
        <v>46</v>
      </c>
      <c r="E66" s="5" t="s">
        <v>116</v>
      </c>
    </row>
    <row r="67" spans="1:5" ht="14.25" customHeight="1" x14ac:dyDescent="0.3">
      <c r="A67" s="37"/>
      <c r="B67" s="37"/>
      <c r="C67" s="37"/>
      <c r="D67" s="5" t="s">
        <v>34</v>
      </c>
      <c r="E67" s="5" t="s">
        <v>109</v>
      </c>
    </row>
    <row r="68" spans="1:5" ht="14.25" customHeight="1" x14ac:dyDescent="0.3">
      <c r="A68" s="37" t="s">
        <v>370</v>
      </c>
      <c r="B68" s="37" t="s">
        <v>371</v>
      </c>
      <c r="C68" s="34" t="s">
        <v>11</v>
      </c>
      <c r="D68" s="5" t="s">
        <v>12</v>
      </c>
      <c r="E68" s="5" t="s">
        <v>95</v>
      </c>
    </row>
    <row r="69" spans="1:5" ht="14.25" customHeight="1" x14ac:dyDescent="0.3">
      <c r="A69" s="37"/>
      <c r="B69" s="37"/>
      <c r="C69" s="37"/>
      <c r="D69" s="5" t="s">
        <v>13</v>
      </c>
      <c r="E69" s="5" t="s">
        <v>99</v>
      </c>
    </row>
    <row r="70" spans="1:5" ht="14.25" customHeight="1" x14ac:dyDescent="0.3">
      <c r="A70" s="37"/>
      <c r="B70" s="37"/>
      <c r="C70" s="37"/>
      <c r="D70" s="5" t="s">
        <v>15</v>
      </c>
      <c r="E70" s="5" t="s">
        <v>100</v>
      </c>
    </row>
    <row r="71" spans="1:5" ht="14.25" customHeight="1" x14ac:dyDescent="0.3">
      <c r="A71" s="37"/>
      <c r="B71" s="37"/>
      <c r="C71" s="37"/>
      <c r="D71" s="5" t="s">
        <v>17</v>
      </c>
      <c r="E71" s="5" t="s">
        <v>101</v>
      </c>
    </row>
    <row r="72" spans="1:5" ht="14.25" customHeight="1" x14ac:dyDescent="0.3">
      <c r="A72" s="37"/>
      <c r="B72" s="37"/>
      <c r="C72" s="37"/>
      <c r="D72" s="5" t="s">
        <v>19</v>
      </c>
      <c r="E72" s="5" t="s">
        <v>102</v>
      </c>
    </row>
    <row r="73" spans="1:5" ht="14.25" customHeight="1" x14ac:dyDescent="0.3">
      <c r="A73" s="37"/>
      <c r="B73" s="37"/>
      <c r="C73" s="37"/>
      <c r="D73" s="5" t="s">
        <v>21</v>
      </c>
      <c r="E73" s="5" t="s">
        <v>103</v>
      </c>
    </row>
    <row r="74" spans="1:5" ht="14.25" customHeight="1" x14ac:dyDescent="0.3">
      <c r="A74" s="37"/>
      <c r="B74" s="37"/>
      <c r="C74" s="37"/>
      <c r="D74" s="5" t="s">
        <v>23</v>
      </c>
      <c r="E74" s="5" t="s">
        <v>104</v>
      </c>
    </row>
    <row r="75" spans="1:5" ht="14.25" customHeight="1" x14ac:dyDescent="0.3">
      <c r="A75" s="37"/>
      <c r="B75" s="37"/>
      <c r="C75" s="37"/>
      <c r="D75" s="5" t="s">
        <v>25</v>
      </c>
      <c r="E75" s="5" t="s">
        <v>105</v>
      </c>
    </row>
    <row r="76" spans="1:5" ht="14.25" customHeight="1" x14ac:dyDescent="0.3">
      <c r="A76" s="37"/>
      <c r="B76" s="37"/>
      <c r="C76" s="37"/>
      <c r="D76" s="5" t="s">
        <v>34</v>
      </c>
      <c r="E76" s="5" t="s">
        <v>109</v>
      </c>
    </row>
    <row r="77" spans="1:5" ht="14.25" customHeight="1" x14ac:dyDescent="0.3">
      <c r="A77" s="37" t="s">
        <v>372</v>
      </c>
      <c r="B77" s="37" t="s">
        <v>373</v>
      </c>
      <c r="C77" s="34" t="s">
        <v>11</v>
      </c>
      <c r="D77" s="5" t="s">
        <v>12</v>
      </c>
      <c r="E77" s="5" t="s">
        <v>95</v>
      </c>
    </row>
    <row r="78" spans="1:5" ht="14.25" customHeight="1" x14ac:dyDescent="0.3">
      <c r="A78" s="37"/>
      <c r="B78" s="37"/>
      <c r="C78" s="37"/>
      <c r="D78" s="5" t="s">
        <v>13</v>
      </c>
      <c r="E78" s="5" t="s">
        <v>99</v>
      </c>
    </row>
    <row r="79" spans="1:5" ht="14.25" customHeight="1" x14ac:dyDescent="0.3">
      <c r="A79" s="37"/>
      <c r="B79" s="37"/>
      <c r="C79" s="37"/>
      <c r="D79" s="5" t="s">
        <v>15</v>
      </c>
      <c r="E79" s="5" t="s">
        <v>100</v>
      </c>
    </row>
    <row r="80" spans="1:5" ht="14.25" customHeight="1" x14ac:dyDescent="0.3">
      <c r="A80" s="37"/>
      <c r="B80" s="37"/>
      <c r="C80" s="37"/>
      <c r="D80" s="5" t="s">
        <v>17</v>
      </c>
      <c r="E80" s="5" t="s">
        <v>101</v>
      </c>
    </row>
    <row r="81" spans="1:5" ht="14.25" customHeight="1" x14ac:dyDescent="0.3">
      <c r="A81" s="37"/>
      <c r="B81" s="37"/>
      <c r="C81" s="37"/>
      <c r="D81" s="5" t="s">
        <v>19</v>
      </c>
      <c r="E81" s="5" t="s">
        <v>102</v>
      </c>
    </row>
    <row r="82" spans="1:5" ht="14.25" customHeight="1" x14ac:dyDescent="0.3">
      <c r="A82" s="37"/>
      <c r="B82" s="37"/>
      <c r="C82" s="37"/>
      <c r="D82" s="5" t="s">
        <v>21</v>
      </c>
      <c r="E82" s="5" t="s">
        <v>103</v>
      </c>
    </row>
    <row r="83" spans="1:5" ht="14.25" customHeight="1" x14ac:dyDescent="0.3">
      <c r="A83" s="37"/>
      <c r="B83" s="37"/>
      <c r="C83" s="37"/>
      <c r="D83" s="5" t="s">
        <v>23</v>
      </c>
      <c r="E83" s="5" t="s">
        <v>104</v>
      </c>
    </row>
    <row r="84" spans="1:5" ht="14.25" customHeight="1" x14ac:dyDescent="0.3">
      <c r="A84" s="37"/>
      <c r="B84" s="37"/>
      <c r="C84" s="37"/>
      <c r="D84" s="5" t="s">
        <v>32</v>
      </c>
      <c r="E84" s="5" t="s">
        <v>127</v>
      </c>
    </row>
    <row r="85" spans="1:5" ht="14.25" customHeight="1" x14ac:dyDescent="0.3">
      <c r="A85" s="37"/>
      <c r="B85" s="37"/>
      <c r="C85" s="37"/>
      <c r="D85" s="5" t="s">
        <v>34</v>
      </c>
      <c r="E85" s="5" t="s">
        <v>109</v>
      </c>
    </row>
    <row r="86" spans="1:5" ht="14.25" customHeight="1" x14ac:dyDescent="0.3">
      <c r="A86" s="37" t="s">
        <v>374</v>
      </c>
      <c r="B86" s="37" t="s">
        <v>375</v>
      </c>
      <c r="C86" s="34" t="s">
        <v>31</v>
      </c>
      <c r="D86" s="5" t="s">
        <v>12</v>
      </c>
      <c r="E86" s="5" t="s">
        <v>95</v>
      </c>
    </row>
    <row r="87" spans="1:5" ht="14.25" customHeight="1" x14ac:dyDescent="0.3">
      <c r="A87" s="37"/>
      <c r="B87" s="37"/>
      <c r="C87" s="37"/>
      <c r="D87" s="5" t="s">
        <v>13</v>
      </c>
      <c r="E87" s="5" t="s">
        <v>99</v>
      </c>
    </row>
    <row r="88" spans="1:5" ht="14.25" customHeight="1" x14ac:dyDescent="0.3">
      <c r="A88" s="37"/>
      <c r="B88" s="37"/>
      <c r="C88" s="37"/>
      <c r="D88" s="5" t="s">
        <v>15</v>
      </c>
      <c r="E88" s="5" t="s">
        <v>100</v>
      </c>
    </row>
    <row r="89" spans="1:5" ht="14.25" customHeight="1" x14ac:dyDescent="0.3">
      <c r="A89" s="37"/>
      <c r="B89" s="37"/>
      <c r="C89" s="37"/>
      <c r="D89" s="5" t="s">
        <v>17</v>
      </c>
      <c r="E89" s="5" t="s">
        <v>101</v>
      </c>
    </row>
    <row r="90" spans="1:5" ht="14.25" customHeight="1" x14ac:dyDescent="0.3">
      <c r="A90" s="37"/>
      <c r="B90" s="37"/>
      <c r="C90" s="37"/>
      <c r="D90" s="5" t="s">
        <v>19</v>
      </c>
      <c r="E90" s="5" t="s">
        <v>102</v>
      </c>
    </row>
    <row r="91" spans="1:5" ht="14.25" customHeight="1" x14ac:dyDescent="0.3">
      <c r="A91" s="37"/>
      <c r="B91" s="37"/>
      <c r="C91" s="37"/>
      <c r="D91" s="5" t="s">
        <v>21</v>
      </c>
      <c r="E91" s="5" t="s">
        <v>103</v>
      </c>
    </row>
    <row r="92" spans="1:5" ht="14.25" customHeight="1" x14ac:dyDescent="0.3">
      <c r="A92" s="37"/>
      <c r="B92" s="37"/>
      <c r="C92" s="37"/>
      <c r="D92" s="5" t="s">
        <v>23</v>
      </c>
      <c r="E92" s="5" t="s">
        <v>104</v>
      </c>
    </row>
    <row r="93" spans="1:5" ht="14.25" customHeight="1" x14ac:dyDescent="0.3">
      <c r="A93" s="37"/>
      <c r="B93" s="37"/>
      <c r="C93" s="37"/>
      <c r="D93" s="5" t="s">
        <v>32</v>
      </c>
      <c r="E93" s="5" t="s">
        <v>127</v>
      </c>
    </row>
    <row r="94" spans="1:5" ht="14.25" customHeight="1" x14ac:dyDescent="0.3">
      <c r="A94" s="37"/>
      <c r="B94" s="37"/>
      <c r="C94" s="37"/>
      <c r="D94" s="5" t="s">
        <v>34</v>
      </c>
      <c r="E94" s="5" t="s">
        <v>109</v>
      </c>
    </row>
    <row r="95" spans="1:5" ht="14.25" customHeight="1" x14ac:dyDescent="0.3">
      <c r="A95" s="37" t="s">
        <v>376</v>
      </c>
      <c r="B95" s="37" t="s">
        <v>377</v>
      </c>
      <c r="C95" s="34" t="s">
        <v>31</v>
      </c>
      <c r="D95" s="5" t="s">
        <v>12</v>
      </c>
      <c r="E95" s="5" t="s">
        <v>95</v>
      </c>
    </row>
    <row r="96" spans="1:5" ht="14.25" customHeight="1" x14ac:dyDescent="0.3">
      <c r="A96" s="37"/>
      <c r="B96" s="37"/>
      <c r="C96" s="37"/>
      <c r="D96" s="5" t="s">
        <v>13</v>
      </c>
      <c r="E96" s="5" t="s">
        <v>99</v>
      </c>
    </row>
    <row r="97" spans="1:5" ht="14.25" customHeight="1" x14ac:dyDescent="0.3">
      <c r="A97" s="37"/>
      <c r="B97" s="37"/>
      <c r="C97" s="37"/>
      <c r="D97" s="5" t="s">
        <v>15</v>
      </c>
      <c r="E97" s="5" t="s">
        <v>100</v>
      </c>
    </row>
    <row r="98" spans="1:5" ht="14.25" customHeight="1" x14ac:dyDescent="0.3">
      <c r="A98" s="37"/>
      <c r="B98" s="37"/>
      <c r="C98" s="37"/>
      <c r="D98" s="5" t="s">
        <v>17</v>
      </c>
      <c r="E98" s="5" t="s">
        <v>101</v>
      </c>
    </row>
    <row r="99" spans="1:5" ht="14.25" customHeight="1" x14ac:dyDescent="0.3">
      <c r="A99" s="37"/>
      <c r="B99" s="37"/>
      <c r="C99" s="37"/>
      <c r="D99" s="5" t="s">
        <v>19</v>
      </c>
      <c r="E99" s="5" t="s">
        <v>102</v>
      </c>
    </row>
    <row r="100" spans="1:5" ht="14.25" customHeight="1" x14ac:dyDescent="0.3">
      <c r="A100" s="37"/>
      <c r="B100" s="37"/>
      <c r="C100" s="37"/>
      <c r="D100" s="5" t="s">
        <v>21</v>
      </c>
      <c r="E100" s="5" t="s">
        <v>103</v>
      </c>
    </row>
    <row r="101" spans="1:5" ht="14.25" customHeight="1" x14ac:dyDescent="0.3">
      <c r="A101" s="37"/>
      <c r="B101" s="37"/>
      <c r="C101" s="37"/>
      <c r="D101" s="5" t="s">
        <v>23</v>
      </c>
      <c r="E101" s="5" t="s">
        <v>104</v>
      </c>
    </row>
    <row r="102" spans="1:5" ht="14.25" customHeight="1" x14ac:dyDescent="0.3">
      <c r="A102" s="37"/>
      <c r="B102" s="37"/>
      <c r="C102" s="37"/>
      <c r="D102" s="5" t="s">
        <v>46</v>
      </c>
      <c r="E102" s="5" t="s">
        <v>116</v>
      </c>
    </row>
    <row r="103" spans="1:5" ht="14.25" customHeight="1" x14ac:dyDescent="0.3">
      <c r="A103" s="37"/>
      <c r="B103" s="37"/>
      <c r="C103" s="37"/>
      <c r="D103" s="5" t="s">
        <v>34</v>
      </c>
      <c r="E103" s="5" t="s">
        <v>109</v>
      </c>
    </row>
    <row r="104" spans="1:5" ht="14.25" customHeight="1" x14ac:dyDescent="0.3">
      <c r="A104" s="37" t="s">
        <v>378</v>
      </c>
      <c r="B104" s="37" t="s">
        <v>379</v>
      </c>
      <c r="C104" s="34" t="s">
        <v>11</v>
      </c>
      <c r="D104" s="5" t="s">
        <v>12</v>
      </c>
      <c r="E104" s="5" t="s">
        <v>95</v>
      </c>
    </row>
    <row r="105" spans="1:5" ht="14.25" customHeight="1" x14ac:dyDescent="0.3">
      <c r="A105" s="37"/>
      <c r="B105" s="37"/>
      <c r="C105" s="37"/>
      <c r="D105" s="5" t="s">
        <v>13</v>
      </c>
      <c r="E105" s="5" t="s">
        <v>99</v>
      </c>
    </row>
    <row r="106" spans="1:5" ht="14.25" customHeight="1" x14ac:dyDescent="0.3">
      <c r="A106" s="37"/>
      <c r="B106" s="37"/>
      <c r="C106" s="37"/>
      <c r="D106" s="5" t="s">
        <v>15</v>
      </c>
      <c r="E106" s="5" t="s">
        <v>100</v>
      </c>
    </row>
    <row r="107" spans="1:5" ht="14.25" customHeight="1" x14ac:dyDescent="0.3">
      <c r="A107" s="37"/>
      <c r="B107" s="37"/>
      <c r="C107" s="37"/>
      <c r="D107" s="5" t="s">
        <v>17</v>
      </c>
      <c r="E107" s="5" t="s">
        <v>101</v>
      </c>
    </row>
    <row r="108" spans="1:5" ht="14.25" customHeight="1" x14ac:dyDescent="0.3">
      <c r="A108" s="37"/>
      <c r="B108" s="37"/>
      <c r="C108" s="37"/>
      <c r="D108" s="5" t="s">
        <v>19</v>
      </c>
      <c r="E108" s="5" t="s">
        <v>102</v>
      </c>
    </row>
    <row r="109" spans="1:5" ht="14.25" customHeight="1" x14ac:dyDescent="0.3">
      <c r="A109" s="37"/>
      <c r="B109" s="37"/>
      <c r="C109" s="37"/>
      <c r="D109" s="5" t="s">
        <v>21</v>
      </c>
      <c r="E109" s="5" t="s">
        <v>103</v>
      </c>
    </row>
    <row r="110" spans="1:5" ht="14.25" customHeight="1" x14ac:dyDescent="0.3">
      <c r="A110" s="37"/>
      <c r="B110" s="37"/>
      <c r="C110" s="37"/>
      <c r="D110" s="5" t="s">
        <v>23</v>
      </c>
      <c r="E110" s="5" t="s">
        <v>104</v>
      </c>
    </row>
    <row r="111" spans="1:5" ht="14.25" customHeight="1" x14ac:dyDescent="0.3">
      <c r="A111" s="37"/>
      <c r="B111" s="37"/>
      <c r="C111" s="37"/>
      <c r="D111" s="5" t="s">
        <v>25</v>
      </c>
      <c r="E111" s="5" t="s">
        <v>105</v>
      </c>
    </row>
    <row r="112" spans="1:5" ht="14.25" customHeight="1" x14ac:dyDescent="0.3">
      <c r="A112" s="37"/>
      <c r="B112" s="37"/>
      <c r="C112" s="37"/>
      <c r="D112" s="5" t="s">
        <v>27</v>
      </c>
      <c r="E112" s="5" t="s">
        <v>106</v>
      </c>
    </row>
    <row r="113" spans="1:5" ht="14.25" customHeight="1" x14ac:dyDescent="0.3">
      <c r="A113" s="37" t="s">
        <v>380</v>
      </c>
      <c r="B113" s="37" t="s">
        <v>381</v>
      </c>
      <c r="C113" s="34" t="s">
        <v>11</v>
      </c>
      <c r="D113" s="5" t="s">
        <v>12</v>
      </c>
      <c r="E113" s="5" t="s">
        <v>95</v>
      </c>
    </row>
    <row r="114" spans="1:5" ht="14.25" customHeight="1" x14ac:dyDescent="0.3">
      <c r="A114" s="37"/>
      <c r="B114" s="37"/>
      <c r="C114" s="37"/>
      <c r="D114" s="5" t="s">
        <v>13</v>
      </c>
      <c r="E114" s="5" t="s">
        <v>99</v>
      </c>
    </row>
    <row r="115" spans="1:5" ht="14.25" customHeight="1" x14ac:dyDescent="0.3">
      <c r="A115" s="37"/>
      <c r="B115" s="37"/>
      <c r="C115" s="37"/>
      <c r="D115" s="5" t="s">
        <v>15</v>
      </c>
      <c r="E115" s="5" t="s">
        <v>100</v>
      </c>
    </row>
    <row r="116" spans="1:5" ht="14.25" customHeight="1" x14ac:dyDescent="0.3">
      <c r="A116" s="37"/>
      <c r="B116" s="37"/>
      <c r="C116" s="37"/>
      <c r="D116" s="5" t="s">
        <v>17</v>
      </c>
      <c r="E116" s="5" t="s">
        <v>101</v>
      </c>
    </row>
    <row r="117" spans="1:5" ht="14.25" customHeight="1" x14ac:dyDescent="0.3">
      <c r="A117" s="37"/>
      <c r="B117" s="37"/>
      <c r="C117" s="37"/>
      <c r="D117" s="5" t="s">
        <v>19</v>
      </c>
      <c r="E117" s="5" t="s">
        <v>102</v>
      </c>
    </row>
    <row r="118" spans="1:5" ht="14.25" customHeight="1" x14ac:dyDescent="0.3">
      <c r="A118" s="37"/>
      <c r="B118" s="37"/>
      <c r="C118" s="37"/>
      <c r="D118" s="5" t="s">
        <v>21</v>
      </c>
      <c r="E118" s="5" t="s">
        <v>103</v>
      </c>
    </row>
    <row r="119" spans="1:5" ht="14.25" customHeight="1" x14ac:dyDescent="0.3">
      <c r="A119" s="37"/>
      <c r="B119" s="37"/>
      <c r="C119" s="37"/>
      <c r="D119" s="5" t="s">
        <v>23</v>
      </c>
      <c r="E119" s="5" t="s">
        <v>104</v>
      </c>
    </row>
    <row r="120" spans="1:5" ht="14.25" customHeight="1" x14ac:dyDescent="0.3">
      <c r="A120" s="37"/>
      <c r="B120" s="37"/>
      <c r="C120" s="37"/>
      <c r="D120" s="5" t="s">
        <v>32</v>
      </c>
      <c r="E120" s="5" t="s">
        <v>127</v>
      </c>
    </row>
    <row r="121" spans="1:5" ht="14.25" customHeight="1" x14ac:dyDescent="0.3">
      <c r="A121" s="37"/>
      <c r="B121" s="37"/>
      <c r="C121" s="37"/>
      <c r="D121" s="5" t="s">
        <v>27</v>
      </c>
      <c r="E121" s="5" t="s">
        <v>106</v>
      </c>
    </row>
    <row r="122" spans="1:5" ht="14.25" customHeight="1" x14ac:dyDescent="0.3">
      <c r="A122" s="37" t="s">
        <v>382</v>
      </c>
      <c r="B122" s="37" t="s">
        <v>383</v>
      </c>
      <c r="C122" s="34" t="s">
        <v>31</v>
      </c>
      <c r="D122" s="5" t="s">
        <v>12</v>
      </c>
      <c r="E122" s="5" t="s">
        <v>95</v>
      </c>
    </row>
    <row r="123" spans="1:5" ht="14.25" customHeight="1" x14ac:dyDescent="0.3">
      <c r="A123" s="37"/>
      <c r="B123" s="37"/>
      <c r="C123" s="37"/>
      <c r="D123" s="5" t="s">
        <v>13</v>
      </c>
      <c r="E123" s="5" t="s">
        <v>99</v>
      </c>
    </row>
    <row r="124" spans="1:5" ht="14.25" customHeight="1" x14ac:dyDescent="0.3">
      <c r="A124" s="37"/>
      <c r="B124" s="37"/>
      <c r="C124" s="37"/>
      <c r="D124" s="5" t="s">
        <v>15</v>
      </c>
      <c r="E124" s="5" t="s">
        <v>100</v>
      </c>
    </row>
    <row r="125" spans="1:5" ht="14.25" customHeight="1" x14ac:dyDescent="0.3">
      <c r="A125" s="37"/>
      <c r="B125" s="37"/>
      <c r="C125" s="37"/>
      <c r="D125" s="5" t="s">
        <v>17</v>
      </c>
      <c r="E125" s="5" t="s">
        <v>101</v>
      </c>
    </row>
    <row r="126" spans="1:5" ht="14.25" customHeight="1" x14ac:dyDescent="0.3">
      <c r="A126" s="37"/>
      <c r="B126" s="37"/>
      <c r="C126" s="37"/>
      <c r="D126" s="5" t="s">
        <v>19</v>
      </c>
      <c r="E126" s="5" t="s">
        <v>102</v>
      </c>
    </row>
    <row r="127" spans="1:5" ht="14.25" customHeight="1" x14ac:dyDescent="0.3">
      <c r="A127" s="37"/>
      <c r="B127" s="37"/>
      <c r="C127" s="37"/>
      <c r="D127" s="5" t="s">
        <v>21</v>
      </c>
      <c r="E127" s="5" t="s">
        <v>103</v>
      </c>
    </row>
    <row r="128" spans="1:5" ht="14.25" customHeight="1" x14ac:dyDescent="0.3">
      <c r="A128" s="37"/>
      <c r="B128" s="37"/>
      <c r="C128" s="37"/>
      <c r="D128" s="5" t="s">
        <v>23</v>
      </c>
      <c r="E128" s="5" t="s">
        <v>104</v>
      </c>
    </row>
    <row r="129" spans="1:5" ht="14.25" customHeight="1" x14ac:dyDescent="0.3">
      <c r="A129" s="37"/>
      <c r="B129" s="37"/>
      <c r="C129" s="37"/>
      <c r="D129" s="5" t="s">
        <v>46</v>
      </c>
      <c r="E129" s="5" t="s">
        <v>116</v>
      </c>
    </row>
    <row r="130" spans="1:5" ht="14.25" customHeight="1" x14ac:dyDescent="0.3">
      <c r="A130" s="37"/>
      <c r="B130" s="37"/>
      <c r="C130" s="37"/>
      <c r="D130" s="5" t="s">
        <v>27</v>
      </c>
      <c r="E130" s="5" t="s">
        <v>106</v>
      </c>
    </row>
    <row r="131" spans="1:5" ht="14.25" customHeight="1" x14ac:dyDescent="0.3">
      <c r="A131" s="37" t="s">
        <v>384</v>
      </c>
      <c r="B131" s="37" t="s">
        <v>385</v>
      </c>
      <c r="C131" s="34" t="s">
        <v>11</v>
      </c>
      <c r="D131" s="5" t="s">
        <v>12</v>
      </c>
      <c r="E131" s="5" t="s">
        <v>95</v>
      </c>
    </row>
    <row r="132" spans="1:5" ht="14.25" customHeight="1" x14ac:dyDescent="0.3">
      <c r="A132" s="37"/>
      <c r="B132" s="37"/>
      <c r="C132" s="37"/>
      <c r="D132" s="5" t="s">
        <v>13</v>
      </c>
      <c r="E132" s="5" t="s">
        <v>99</v>
      </c>
    </row>
    <row r="133" spans="1:5" ht="14.25" customHeight="1" x14ac:dyDescent="0.3">
      <c r="A133" s="37"/>
      <c r="B133" s="37"/>
      <c r="C133" s="37"/>
      <c r="D133" s="5" t="s">
        <v>15</v>
      </c>
      <c r="E133" s="5" t="s">
        <v>100</v>
      </c>
    </row>
    <row r="134" spans="1:5" ht="14.25" customHeight="1" x14ac:dyDescent="0.3">
      <c r="A134" s="37"/>
      <c r="B134" s="37"/>
      <c r="C134" s="37"/>
      <c r="D134" s="5" t="s">
        <v>17</v>
      </c>
      <c r="E134" s="5" t="s">
        <v>101</v>
      </c>
    </row>
    <row r="135" spans="1:5" ht="14.25" customHeight="1" x14ac:dyDescent="0.3">
      <c r="A135" s="37"/>
      <c r="B135" s="37"/>
      <c r="C135" s="37"/>
      <c r="D135" s="5" t="s">
        <v>19</v>
      </c>
      <c r="E135" s="5" t="s">
        <v>102</v>
      </c>
    </row>
    <row r="136" spans="1:5" ht="14.25" customHeight="1" x14ac:dyDescent="0.3">
      <c r="A136" s="37"/>
      <c r="B136" s="37"/>
      <c r="C136" s="37"/>
      <c r="D136" s="5" t="s">
        <v>21</v>
      </c>
      <c r="E136" s="5" t="s">
        <v>103</v>
      </c>
    </row>
    <row r="137" spans="1:5" ht="14.25" customHeight="1" x14ac:dyDescent="0.3">
      <c r="A137" s="37"/>
      <c r="B137" s="37"/>
      <c r="C137" s="37"/>
      <c r="D137" s="5" t="s">
        <v>23</v>
      </c>
      <c r="E137" s="5" t="s">
        <v>104</v>
      </c>
    </row>
    <row r="138" spans="1:5" ht="14.25" customHeight="1" x14ac:dyDescent="0.3">
      <c r="A138" s="37"/>
      <c r="B138" s="37"/>
      <c r="C138" s="37"/>
      <c r="D138" s="5" t="s">
        <v>25</v>
      </c>
      <c r="E138" s="5" t="s">
        <v>105</v>
      </c>
    </row>
    <row r="139" spans="1:5" ht="14.25" customHeight="1" x14ac:dyDescent="0.3">
      <c r="A139" s="37"/>
      <c r="B139" s="37"/>
      <c r="C139" s="37"/>
      <c r="D139" s="5" t="s">
        <v>34</v>
      </c>
      <c r="E139" s="5" t="s">
        <v>109</v>
      </c>
    </row>
    <row r="140" spans="1:5" ht="14.25" customHeight="1" x14ac:dyDescent="0.3">
      <c r="A140" s="37" t="s">
        <v>386</v>
      </c>
      <c r="B140" s="37" t="s">
        <v>387</v>
      </c>
      <c r="C140" s="34" t="s">
        <v>31</v>
      </c>
      <c r="D140" s="5" t="s">
        <v>12</v>
      </c>
      <c r="E140" s="5" t="s">
        <v>95</v>
      </c>
    </row>
    <row r="141" spans="1:5" ht="14.25" customHeight="1" x14ac:dyDescent="0.3">
      <c r="A141" s="37"/>
      <c r="B141" s="37"/>
      <c r="C141" s="37"/>
      <c r="D141" s="5" t="s">
        <v>13</v>
      </c>
      <c r="E141" s="5" t="s">
        <v>99</v>
      </c>
    </row>
    <row r="142" spans="1:5" ht="14.25" customHeight="1" x14ac:dyDescent="0.3">
      <c r="A142" s="37"/>
      <c r="B142" s="37"/>
      <c r="C142" s="37"/>
      <c r="D142" s="5" t="s">
        <v>15</v>
      </c>
      <c r="E142" s="5" t="s">
        <v>100</v>
      </c>
    </row>
    <row r="143" spans="1:5" ht="14.25" customHeight="1" x14ac:dyDescent="0.3">
      <c r="A143" s="37"/>
      <c r="B143" s="37"/>
      <c r="C143" s="37"/>
      <c r="D143" s="5" t="s">
        <v>17</v>
      </c>
      <c r="E143" s="5" t="s">
        <v>101</v>
      </c>
    </row>
    <row r="144" spans="1:5" ht="14.25" customHeight="1" x14ac:dyDescent="0.3">
      <c r="A144" s="37"/>
      <c r="B144" s="37"/>
      <c r="C144" s="37"/>
      <c r="D144" s="5" t="s">
        <v>19</v>
      </c>
      <c r="E144" s="5" t="s">
        <v>102</v>
      </c>
    </row>
    <row r="145" spans="1:5" ht="14.25" customHeight="1" x14ac:dyDescent="0.3">
      <c r="A145" s="37"/>
      <c r="B145" s="37"/>
      <c r="C145" s="37"/>
      <c r="D145" s="5" t="s">
        <v>21</v>
      </c>
      <c r="E145" s="5" t="s">
        <v>103</v>
      </c>
    </row>
    <row r="146" spans="1:5" ht="14.25" customHeight="1" x14ac:dyDescent="0.3">
      <c r="A146" s="37"/>
      <c r="B146" s="37"/>
      <c r="C146" s="37"/>
      <c r="D146" s="5" t="s">
        <v>23</v>
      </c>
      <c r="E146" s="5" t="s">
        <v>104</v>
      </c>
    </row>
    <row r="147" spans="1:5" ht="14.25" customHeight="1" x14ac:dyDescent="0.3">
      <c r="A147" s="37"/>
      <c r="B147" s="37"/>
      <c r="C147" s="37"/>
      <c r="D147" s="5" t="s">
        <v>46</v>
      </c>
      <c r="E147" s="5" t="s">
        <v>116</v>
      </c>
    </row>
    <row r="148" spans="1:5" ht="14.25" customHeight="1" x14ac:dyDescent="0.3">
      <c r="A148" s="37"/>
      <c r="B148" s="37"/>
      <c r="C148" s="37"/>
      <c r="D148" s="5" t="s">
        <v>27</v>
      </c>
      <c r="E148" s="5" t="s">
        <v>106</v>
      </c>
    </row>
    <row r="149" spans="1:5" ht="14.25" customHeight="1" x14ac:dyDescent="0.3">
      <c r="A149" s="37" t="s">
        <v>388</v>
      </c>
      <c r="B149" s="37" t="s">
        <v>389</v>
      </c>
      <c r="C149" s="34" t="s">
        <v>31</v>
      </c>
      <c r="D149" s="5" t="s">
        <v>12</v>
      </c>
      <c r="E149" s="5" t="s">
        <v>95</v>
      </c>
    </row>
    <row r="150" spans="1:5" ht="14.25" customHeight="1" x14ac:dyDescent="0.3">
      <c r="A150" s="37"/>
      <c r="B150" s="37"/>
      <c r="C150" s="37"/>
      <c r="D150" s="5" t="s">
        <v>13</v>
      </c>
      <c r="E150" s="5" t="s">
        <v>99</v>
      </c>
    </row>
    <row r="151" spans="1:5" ht="14.25" customHeight="1" x14ac:dyDescent="0.3">
      <c r="A151" s="37"/>
      <c r="B151" s="37"/>
      <c r="C151" s="37"/>
      <c r="D151" s="5" t="s">
        <v>15</v>
      </c>
      <c r="E151" s="5" t="s">
        <v>100</v>
      </c>
    </row>
    <row r="152" spans="1:5" ht="14.25" customHeight="1" x14ac:dyDescent="0.3">
      <c r="A152" s="37"/>
      <c r="B152" s="37"/>
      <c r="C152" s="37"/>
      <c r="D152" s="5" t="s">
        <v>17</v>
      </c>
      <c r="E152" s="5" t="s">
        <v>101</v>
      </c>
    </row>
    <row r="153" spans="1:5" ht="14.25" customHeight="1" x14ac:dyDescent="0.3">
      <c r="A153" s="37"/>
      <c r="B153" s="37"/>
      <c r="C153" s="37"/>
      <c r="D153" s="5" t="s">
        <v>19</v>
      </c>
      <c r="E153" s="5" t="s">
        <v>102</v>
      </c>
    </row>
    <row r="154" spans="1:5" ht="14.25" customHeight="1" x14ac:dyDescent="0.3">
      <c r="A154" s="37"/>
      <c r="B154" s="37"/>
      <c r="C154" s="37"/>
      <c r="D154" s="5" t="s">
        <v>21</v>
      </c>
      <c r="E154" s="5" t="s">
        <v>103</v>
      </c>
    </row>
    <row r="155" spans="1:5" ht="14.25" customHeight="1" x14ac:dyDescent="0.3">
      <c r="A155" s="37"/>
      <c r="B155" s="37"/>
      <c r="C155" s="37"/>
      <c r="D155" s="5" t="s">
        <v>23</v>
      </c>
      <c r="E155" s="5" t="s">
        <v>104</v>
      </c>
    </row>
    <row r="156" spans="1:5" ht="14.25" customHeight="1" x14ac:dyDescent="0.3">
      <c r="A156" s="37"/>
      <c r="B156" s="37"/>
      <c r="C156" s="37"/>
      <c r="D156" s="5" t="s">
        <v>46</v>
      </c>
      <c r="E156" s="5" t="s">
        <v>116</v>
      </c>
    </row>
    <row r="157" spans="1:5" ht="14.25" customHeight="1" x14ac:dyDescent="0.3">
      <c r="A157" s="37"/>
      <c r="B157" s="37"/>
      <c r="C157" s="37"/>
      <c r="D157" s="5" t="s">
        <v>27</v>
      </c>
      <c r="E157" s="5" t="s">
        <v>106</v>
      </c>
    </row>
    <row r="158" spans="1:5" ht="14.25" customHeight="1" x14ac:dyDescent="0.3">
      <c r="A158" s="37" t="s">
        <v>390</v>
      </c>
      <c r="B158" s="37" t="s">
        <v>391</v>
      </c>
      <c r="C158" s="34" t="s">
        <v>31</v>
      </c>
      <c r="D158" s="5" t="s">
        <v>12</v>
      </c>
      <c r="E158" s="5" t="s">
        <v>95</v>
      </c>
    </row>
    <row r="159" spans="1:5" ht="14.25" customHeight="1" x14ac:dyDescent="0.3">
      <c r="A159" s="37"/>
      <c r="B159" s="37"/>
      <c r="C159" s="37"/>
      <c r="D159" s="5" t="s">
        <v>13</v>
      </c>
      <c r="E159" s="5" t="s">
        <v>99</v>
      </c>
    </row>
    <row r="160" spans="1:5" ht="14.25" customHeight="1" x14ac:dyDescent="0.3">
      <c r="A160" s="37"/>
      <c r="B160" s="37"/>
      <c r="C160" s="37"/>
      <c r="D160" s="5" t="s">
        <v>15</v>
      </c>
      <c r="E160" s="5" t="s">
        <v>100</v>
      </c>
    </row>
    <row r="161" spans="1:5" ht="14.25" customHeight="1" x14ac:dyDescent="0.3">
      <c r="A161" s="37"/>
      <c r="B161" s="37"/>
      <c r="C161" s="37"/>
      <c r="D161" s="5" t="s">
        <v>17</v>
      </c>
      <c r="E161" s="5" t="s">
        <v>101</v>
      </c>
    </row>
    <row r="162" spans="1:5" ht="14.25" customHeight="1" x14ac:dyDescent="0.3">
      <c r="A162" s="37"/>
      <c r="B162" s="37"/>
      <c r="C162" s="37"/>
      <c r="D162" s="5" t="s">
        <v>19</v>
      </c>
      <c r="E162" s="5" t="s">
        <v>102</v>
      </c>
    </row>
    <row r="163" spans="1:5" ht="14.25" customHeight="1" x14ac:dyDescent="0.3">
      <c r="A163" s="37"/>
      <c r="B163" s="37"/>
      <c r="C163" s="37"/>
      <c r="D163" s="5" t="s">
        <v>21</v>
      </c>
      <c r="E163" s="5" t="s">
        <v>103</v>
      </c>
    </row>
    <row r="164" spans="1:5" ht="14.25" customHeight="1" x14ac:dyDescent="0.3">
      <c r="A164" s="37"/>
      <c r="B164" s="37"/>
      <c r="C164" s="37"/>
      <c r="D164" s="5" t="s">
        <v>23</v>
      </c>
      <c r="E164" s="5" t="s">
        <v>104</v>
      </c>
    </row>
    <row r="165" spans="1:5" ht="14.25" customHeight="1" x14ac:dyDescent="0.3">
      <c r="A165" s="37"/>
      <c r="B165" s="37"/>
      <c r="C165" s="37"/>
      <c r="D165" s="5" t="s">
        <v>46</v>
      </c>
      <c r="E165" s="5" t="s">
        <v>116</v>
      </c>
    </row>
    <row r="166" spans="1:5" ht="14.25" customHeight="1" x14ac:dyDescent="0.3">
      <c r="A166" s="37"/>
      <c r="B166" s="37"/>
      <c r="C166" s="37"/>
      <c r="D166" s="5" t="s">
        <v>34</v>
      </c>
      <c r="E166" s="5" t="s">
        <v>109</v>
      </c>
    </row>
    <row r="167" spans="1:5" ht="14.25" customHeight="1" x14ac:dyDescent="0.3">
      <c r="A167" s="37" t="s">
        <v>392</v>
      </c>
      <c r="B167" s="37" t="s">
        <v>393</v>
      </c>
      <c r="C167" s="34" t="s">
        <v>31</v>
      </c>
      <c r="D167" s="5" t="s">
        <v>12</v>
      </c>
      <c r="E167" s="5" t="s">
        <v>95</v>
      </c>
    </row>
    <row r="168" spans="1:5" ht="14.25" customHeight="1" x14ac:dyDescent="0.3">
      <c r="A168" s="37"/>
      <c r="B168" s="37"/>
      <c r="C168" s="37"/>
      <c r="D168" s="5" t="s">
        <v>13</v>
      </c>
      <c r="E168" s="5" t="s">
        <v>99</v>
      </c>
    </row>
    <row r="169" spans="1:5" ht="14.25" customHeight="1" x14ac:dyDescent="0.3">
      <c r="A169" s="37"/>
      <c r="B169" s="37"/>
      <c r="C169" s="37"/>
      <c r="D169" s="5" t="s">
        <v>15</v>
      </c>
      <c r="E169" s="5" t="s">
        <v>100</v>
      </c>
    </row>
    <row r="170" spans="1:5" ht="14.25" customHeight="1" x14ac:dyDescent="0.3">
      <c r="A170" s="37"/>
      <c r="B170" s="37"/>
      <c r="C170" s="37"/>
      <c r="D170" s="5" t="s">
        <v>17</v>
      </c>
      <c r="E170" s="5" t="s">
        <v>101</v>
      </c>
    </row>
    <row r="171" spans="1:5" ht="14.25" customHeight="1" x14ac:dyDescent="0.3">
      <c r="A171" s="37"/>
      <c r="B171" s="37"/>
      <c r="C171" s="37"/>
      <c r="D171" s="5" t="s">
        <v>19</v>
      </c>
      <c r="E171" s="5" t="s">
        <v>102</v>
      </c>
    </row>
    <row r="172" spans="1:5" ht="14.25" customHeight="1" x14ac:dyDescent="0.3">
      <c r="A172" s="37"/>
      <c r="B172" s="37"/>
      <c r="C172" s="37"/>
      <c r="D172" s="5" t="s">
        <v>21</v>
      </c>
      <c r="E172" s="5" t="s">
        <v>103</v>
      </c>
    </row>
    <row r="173" spans="1:5" ht="14.25" customHeight="1" x14ac:dyDescent="0.3">
      <c r="A173" s="37"/>
      <c r="B173" s="37"/>
      <c r="C173" s="37"/>
      <c r="D173" s="5" t="s">
        <v>23</v>
      </c>
      <c r="E173" s="5" t="s">
        <v>104</v>
      </c>
    </row>
    <row r="174" spans="1:5" ht="14.25" customHeight="1" x14ac:dyDescent="0.3">
      <c r="A174" s="37"/>
      <c r="B174" s="37"/>
      <c r="C174" s="37"/>
      <c r="D174" s="5" t="s">
        <v>46</v>
      </c>
      <c r="E174" s="5" t="s">
        <v>116</v>
      </c>
    </row>
    <row r="175" spans="1:5" ht="14.25" customHeight="1" x14ac:dyDescent="0.3">
      <c r="A175" s="37"/>
      <c r="B175" s="37"/>
      <c r="C175" s="37"/>
      <c r="D175" s="5" t="s">
        <v>34</v>
      </c>
      <c r="E175" s="5" t="s">
        <v>109</v>
      </c>
    </row>
    <row r="176" spans="1:5" ht="14.25" customHeight="1" x14ac:dyDescent="0.3">
      <c r="A176" s="37" t="s">
        <v>394</v>
      </c>
      <c r="B176" s="37" t="s">
        <v>395</v>
      </c>
      <c r="C176" s="34" t="s">
        <v>11</v>
      </c>
      <c r="D176" s="5" t="s">
        <v>12</v>
      </c>
      <c r="E176" s="5" t="s">
        <v>95</v>
      </c>
    </row>
    <row r="177" spans="1:5" ht="14.25" customHeight="1" x14ac:dyDescent="0.3">
      <c r="A177" s="37"/>
      <c r="B177" s="37"/>
      <c r="C177" s="37"/>
      <c r="D177" s="5" t="s">
        <v>13</v>
      </c>
      <c r="E177" s="5" t="s">
        <v>99</v>
      </c>
    </row>
    <row r="178" spans="1:5" ht="14.25" customHeight="1" x14ac:dyDescent="0.3">
      <c r="A178" s="37"/>
      <c r="B178" s="37"/>
      <c r="C178" s="37"/>
      <c r="D178" s="5" t="s">
        <v>15</v>
      </c>
      <c r="E178" s="5" t="s">
        <v>100</v>
      </c>
    </row>
    <row r="179" spans="1:5" ht="14.25" customHeight="1" x14ac:dyDescent="0.3">
      <c r="A179" s="37"/>
      <c r="B179" s="37"/>
      <c r="C179" s="37"/>
      <c r="D179" s="5" t="s">
        <v>17</v>
      </c>
      <c r="E179" s="5" t="s">
        <v>101</v>
      </c>
    </row>
    <row r="180" spans="1:5" ht="14.25" customHeight="1" x14ac:dyDescent="0.3">
      <c r="A180" s="37"/>
      <c r="B180" s="37"/>
      <c r="C180" s="37"/>
      <c r="D180" s="5" t="s">
        <v>19</v>
      </c>
      <c r="E180" s="5" t="s">
        <v>102</v>
      </c>
    </row>
    <row r="181" spans="1:5" ht="14.25" customHeight="1" x14ac:dyDescent="0.3">
      <c r="A181" s="37"/>
      <c r="B181" s="37"/>
      <c r="C181" s="37"/>
      <c r="D181" s="5" t="s">
        <v>21</v>
      </c>
      <c r="E181" s="5" t="s">
        <v>103</v>
      </c>
    </row>
    <row r="182" spans="1:5" ht="14.25" customHeight="1" x14ac:dyDescent="0.3">
      <c r="A182" s="37"/>
      <c r="B182" s="37"/>
      <c r="C182" s="37"/>
      <c r="D182" s="5" t="s">
        <v>23</v>
      </c>
      <c r="E182" s="5" t="s">
        <v>104</v>
      </c>
    </row>
    <row r="183" spans="1:5" ht="14.25" customHeight="1" x14ac:dyDescent="0.3">
      <c r="A183" s="37"/>
      <c r="B183" s="37"/>
      <c r="C183" s="37"/>
      <c r="D183" s="5" t="s">
        <v>46</v>
      </c>
      <c r="E183" s="5" t="s">
        <v>116</v>
      </c>
    </row>
    <row r="184" spans="1:5" ht="14.25" customHeight="1" x14ac:dyDescent="0.3">
      <c r="A184" s="37"/>
      <c r="B184" s="37"/>
      <c r="C184" s="37"/>
      <c r="D184" s="5" t="s">
        <v>27</v>
      </c>
      <c r="E184" s="5" t="s">
        <v>106</v>
      </c>
    </row>
    <row r="185" spans="1:5" ht="14.25" customHeight="1" x14ac:dyDescent="0.3">
      <c r="A185" s="37" t="s">
        <v>396</v>
      </c>
      <c r="B185" s="37" t="s">
        <v>397</v>
      </c>
      <c r="C185" s="34" t="s">
        <v>31</v>
      </c>
      <c r="D185" s="5" t="s">
        <v>12</v>
      </c>
      <c r="E185" s="5" t="s">
        <v>95</v>
      </c>
    </row>
    <row r="186" spans="1:5" ht="14.25" customHeight="1" x14ac:dyDescent="0.3">
      <c r="A186" s="37"/>
      <c r="B186" s="37"/>
      <c r="C186" s="37"/>
      <c r="D186" s="5" t="s">
        <v>13</v>
      </c>
      <c r="E186" s="5" t="s">
        <v>99</v>
      </c>
    </row>
    <row r="187" spans="1:5" ht="14.25" customHeight="1" x14ac:dyDescent="0.3">
      <c r="A187" s="37"/>
      <c r="B187" s="37"/>
      <c r="C187" s="37"/>
      <c r="D187" s="5" t="s">
        <v>15</v>
      </c>
      <c r="E187" s="5" t="s">
        <v>100</v>
      </c>
    </row>
    <row r="188" spans="1:5" ht="14.25" customHeight="1" x14ac:dyDescent="0.3">
      <c r="A188" s="37"/>
      <c r="B188" s="37"/>
      <c r="C188" s="37"/>
      <c r="D188" s="5" t="s">
        <v>17</v>
      </c>
      <c r="E188" s="5" t="s">
        <v>101</v>
      </c>
    </row>
    <row r="189" spans="1:5" ht="14.25" customHeight="1" x14ac:dyDescent="0.3">
      <c r="A189" s="37"/>
      <c r="B189" s="37"/>
      <c r="C189" s="37"/>
      <c r="D189" s="5" t="s">
        <v>19</v>
      </c>
      <c r="E189" s="5" t="s">
        <v>102</v>
      </c>
    </row>
    <row r="190" spans="1:5" ht="14.25" customHeight="1" x14ac:dyDescent="0.3">
      <c r="A190" s="37"/>
      <c r="B190" s="37"/>
      <c r="C190" s="37"/>
      <c r="D190" s="5" t="s">
        <v>21</v>
      </c>
      <c r="E190" s="5" t="s">
        <v>103</v>
      </c>
    </row>
    <row r="191" spans="1:5" ht="14.25" customHeight="1" x14ac:dyDescent="0.3">
      <c r="A191" s="37"/>
      <c r="B191" s="37"/>
      <c r="C191" s="37"/>
      <c r="D191" s="5" t="s">
        <v>23</v>
      </c>
      <c r="E191" s="5" t="s">
        <v>104</v>
      </c>
    </row>
    <row r="192" spans="1:5" ht="14.25" customHeight="1" x14ac:dyDescent="0.3">
      <c r="A192" s="37"/>
      <c r="B192" s="37"/>
      <c r="C192" s="37"/>
      <c r="D192" s="5" t="s">
        <v>32</v>
      </c>
      <c r="E192" s="5" t="s">
        <v>127</v>
      </c>
    </row>
    <row r="193" spans="1:5" ht="14.25" customHeight="1" x14ac:dyDescent="0.3">
      <c r="A193" s="37"/>
      <c r="B193" s="37"/>
      <c r="C193" s="37"/>
      <c r="D193" s="5" t="s">
        <v>34</v>
      </c>
      <c r="E193" s="5" t="s">
        <v>109</v>
      </c>
    </row>
    <row r="194" spans="1:5" ht="14.25" customHeight="1" x14ac:dyDescent="0.3">
      <c r="A194" s="37" t="s">
        <v>398</v>
      </c>
      <c r="B194" s="37" t="s">
        <v>399</v>
      </c>
      <c r="C194" s="34" t="s">
        <v>11</v>
      </c>
      <c r="D194" s="5" t="s">
        <v>12</v>
      </c>
      <c r="E194" s="5" t="s">
        <v>95</v>
      </c>
    </row>
    <row r="195" spans="1:5" ht="14.25" customHeight="1" x14ac:dyDescent="0.3">
      <c r="A195" s="37"/>
      <c r="B195" s="37"/>
      <c r="C195" s="37"/>
      <c r="D195" s="5" t="s">
        <v>13</v>
      </c>
      <c r="E195" s="5" t="s">
        <v>99</v>
      </c>
    </row>
    <row r="196" spans="1:5" ht="14.25" customHeight="1" x14ac:dyDescent="0.3">
      <c r="A196" s="37"/>
      <c r="B196" s="37"/>
      <c r="C196" s="37"/>
      <c r="D196" s="5" t="s">
        <v>15</v>
      </c>
      <c r="E196" s="5" t="s">
        <v>100</v>
      </c>
    </row>
    <row r="197" spans="1:5" ht="14.25" customHeight="1" x14ac:dyDescent="0.3">
      <c r="A197" s="37"/>
      <c r="B197" s="37"/>
      <c r="C197" s="37"/>
      <c r="D197" s="5" t="s">
        <v>17</v>
      </c>
      <c r="E197" s="5" t="s">
        <v>101</v>
      </c>
    </row>
    <row r="198" spans="1:5" ht="14.25" customHeight="1" x14ac:dyDescent="0.3">
      <c r="A198" s="37"/>
      <c r="B198" s="37"/>
      <c r="C198" s="37"/>
      <c r="D198" s="5" t="s">
        <v>19</v>
      </c>
      <c r="E198" s="5" t="s">
        <v>102</v>
      </c>
    </row>
    <row r="199" spans="1:5" ht="14.25" customHeight="1" x14ac:dyDescent="0.3">
      <c r="A199" s="37"/>
      <c r="B199" s="37"/>
      <c r="C199" s="37"/>
      <c r="D199" s="5" t="s">
        <v>21</v>
      </c>
      <c r="E199" s="5" t="s">
        <v>103</v>
      </c>
    </row>
    <row r="200" spans="1:5" ht="14.25" customHeight="1" x14ac:dyDescent="0.3">
      <c r="A200" s="37"/>
      <c r="B200" s="37"/>
      <c r="C200" s="37"/>
      <c r="D200" s="5" t="s">
        <v>23</v>
      </c>
      <c r="E200" s="5" t="s">
        <v>104</v>
      </c>
    </row>
    <row r="201" spans="1:5" ht="14.25" customHeight="1" x14ac:dyDescent="0.3">
      <c r="A201" s="37"/>
      <c r="B201" s="37"/>
      <c r="C201" s="37"/>
      <c r="D201" s="5" t="s">
        <v>46</v>
      </c>
      <c r="E201" s="5" t="s">
        <v>116</v>
      </c>
    </row>
    <row r="202" spans="1:5" ht="14.25" customHeight="1" x14ac:dyDescent="0.3">
      <c r="A202" s="37"/>
      <c r="B202" s="37"/>
      <c r="C202" s="37"/>
      <c r="D202" s="5" t="s">
        <v>27</v>
      </c>
      <c r="E202" s="5" t="s">
        <v>106</v>
      </c>
    </row>
    <row r="203" spans="1:5" ht="14.25" customHeight="1" x14ac:dyDescent="0.3">
      <c r="A203" s="37" t="s">
        <v>400</v>
      </c>
      <c r="B203" s="37" t="s">
        <v>401</v>
      </c>
      <c r="C203" s="34" t="s">
        <v>11</v>
      </c>
      <c r="D203" s="5" t="s">
        <v>12</v>
      </c>
      <c r="E203" s="5" t="s">
        <v>95</v>
      </c>
    </row>
    <row r="204" spans="1:5" ht="14.25" customHeight="1" x14ac:dyDescent="0.3">
      <c r="A204" s="37"/>
      <c r="B204" s="37"/>
      <c r="C204" s="37"/>
      <c r="D204" s="5" t="s">
        <v>13</v>
      </c>
      <c r="E204" s="5" t="s">
        <v>99</v>
      </c>
    </row>
    <row r="205" spans="1:5" ht="14.25" customHeight="1" x14ac:dyDescent="0.3">
      <c r="A205" s="37"/>
      <c r="B205" s="37"/>
      <c r="C205" s="37"/>
      <c r="D205" s="5" t="s">
        <v>15</v>
      </c>
      <c r="E205" s="5" t="s">
        <v>100</v>
      </c>
    </row>
    <row r="206" spans="1:5" ht="14.25" customHeight="1" x14ac:dyDescent="0.3">
      <c r="A206" s="37"/>
      <c r="B206" s="37"/>
      <c r="C206" s="37"/>
      <c r="D206" s="5" t="s">
        <v>17</v>
      </c>
      <c r="E206" s="5" t="s">
        <v>101</v>
      </c>
    </row>
    <row r="207" spans="1:5" ht="14.25" customHeight="1" x14ac:dyDescent="0.3">
      <c r="A207" s="37"/>
      <c r="B207" s="37"/>
      <c r="C207" s="37"/>
      <c r="D207" s="5" t="s">
        <v>19</v>
      </c>
      <c r="E207" s="5" t="s">
        <v>102</v>
      </c>
    </row>
    <row r="208" spans="1:5" ht="14.25" customHeight="1" x14ac:dyDescent="0.3">
      <c r="A208" s="37"/>
      <c r="B208" s="37"/>
      <c r="C208" s="37"/>
      <c r="D208" s="5" t="s">
        <v>21</v>
      </c>
      <c r="E208" s="5" t="s">
        <v>103</v>
      </c>
    </row>
    <row r="209" spans="1:5" ht="14.25" customHeight="1" x14ac:dyDescent="0.3">
      <c r="A209" s="37"/>
      <c r="B209" s="37"/>
      <c r="C209" s="37"/>
      <c r="D209" s="5" t="s">
        <v>23</v>
      </c>
      <c r="E209" s="5" t="s">
        <v>104</v>
      </c>
    </row>
    <row r="210" spans="1:5" ht="14.25" customHeight="1" x14ac:dyDescent="0.3">
      <c r="A210" s="37"/>
      <c r="B210" s="37"/>
      <c r="C210" s="37"/>
      <c r="D210" s="5" t="s">
        <v>25</v>
      </c>
      <c r="E210" s="5" t="s">
        <v>105</v>
      </c>
    </row>
    <row r="211" spans="1:5" ht="14.25" customHeight="1" x14ac:dyDescent="0.3">
      <c r="A211" s="37"/>
      <c r="B211" s="37"/>
      <c r="C211" s="37"/>
      <c r="D211" s="5" t="s">
        <v>34</v>
      </c>
      <c r="E211" s="5" t="s">
        <v>109</v>
      </c>
    </row>
    <row r="212" spans="1:5" ht="14.25" customHeight="1" x14ac:dyDescent="0.3">
      <c r="A212" s="37" t="s">
        <v>402</v>
      </c>
      <c r="B212" s="37" t="s">
        <v>403</v>
      </c>
      <c r="C212" s="34" t="s">
        <v>11</v>
      </c>
      <c r="D212" s="5" t="s">
        <v>12</v>
      </c>
      <c r="E212" s="5" t="s">
        <v>95</v>
      </c>
    </row>
    <row r="213" spans="1:5" ht="14.25" customHeight="1" x14ac:dyDescent="0.3">
      <c r="A213" s="37"/>
      <c r="B213" s="37"/>
      <c r="C213" s="37"/>
      <c r="D213" s="5" t="s">
        <v>13</v>
      </c>
      <c r="E213" s="5" t="s">
        <v>99</v>
      </c>
    </row>
    <row r="214" spans="1:5" ht="14.25" customHeight="1" x14ac:dyDescent="0.3">
      <c r="A214" s="37"/>
      <c r="B214" s="37"/>
      <c r="C214" s="37"/>
      <c r="D214" s="5" t="s">
        <v>15</v>
      </c>
      <c r="E214" s="5" t="s">
        <v>100</v>
      </c>
    </row>
    <row r="215" spans="1:5" ht="14.25" customHeight="1" x14ac:dyDescent="0.3">
      <c r="A215" s="37"/>
      <c r="B215" s="37"/>
      <c r="C215" s="37"/>
      <c r="D215" s="5" t="s">
        <v>17</v>
      </c>
      <c r="E215" s="5" t="s">
        <v>101</v>
      </c>
    </row>
    <row r="216" spans="1:5" ht="14.25" customHeight="1" x14ac:dyDescent="0.3">
      <c r="A216" s="37"/>
      <c r="B216" s="37"/>
      <c r="C216" s="37"/>
      <c r="D216" s="5" t="s">
        <v>19</v>
      </c>
      <c r="E216" s="5" t="s">
        <v>102</v>
      </c>
    </row>
    <row r="217" spans="1:5" ht="14.25" customHeight="1" x14ac:dyDescent="0.3">
      <c r="A217" s="37"/>
      <c r="B217" s="37"/>
      <c r="C217" s="37"/>
      <c r="D217" s="5" t="s">
        <v>21</v>
      </c>
      <c r="E217" s="5" t="s">
        <v>103</v>
      </c>
    </row>
    <row r="218" spans="1:5" ht="14.25" customHeight="1" x14ac:dyDescent="0.3">
      <c r="A218" s="37"/>
      <c r="B218" s="37"/>
      <c r="C218" s="37"/>
      <c r="D218" s="5" t="s">
        <v>23</v>
      </c>
      <c r="E218" s="5" t="s">
        <v>104</v>
      </c>
    </row>
    <row r="219" spans="1:5" ht="14.25" customHeight="1" x14ac:dyDescent="0.3">
      <c r="A219" s="37"/>
      <c r="B219" s="37"/>
      <c r="C219" s="37"/>
      <c r="D219" s="5" t="s">
        <v>46</v>
      </c>
      <c r="E219" s="5" t="s">
        <v>116</v>
      </c>
    </row>
    <row r="220" spans="1:5" ht="14.25" customHeight="1" x14ac:dyDescent="0.3">
      <c r="A220" s="37"/>
      <c r="B220" s="37"/>
      <c r="C220" s="37"/>
      <c r="D220" s="5" t="s">
        <v>34</v>
      </c>
      <c r="E220" s="5" t="s">
        <v>109</v>
      </c>
    </row>
    <row r="221" spans="1:5" ht="14.25" customHeight="1" x14ac:dyDescent="0.3">
      <c r="A221" s="37" t="s">
        <v>404</v>
      </c>
      <c r="B221" s="37" t="s">
        <v>405</v>
      </c>
      <c r="C221" s="34" t="s">
        <v>11</v>
      </c>
      <c r="D221" s="5" t="s">
        <v>12</v>
      </c>
      <c r="E221" s="5" t="s">
        <v>95</v>
      </c>
    </row>
    <row r="222" spans="1:5" ht="14.25" customHeight="1" x14ac:dyDescent="0.3">
      <c r="A222" s="37"/>
      <c r="B222" s="37"/>
      <c r="C222" s="37"/>
      <c r="D222" s="5" t="s">
        <v>13</v>
      </c>
      <c r="E222" s="5" t="s">
        <v>99</v>
      </c>
    </row>
    <row r="223" spans="1:5" ht="14.25" customHeight="1" x14ac:dyDescent="0.3">
      <c r="A223" s="37"/>
      <c r="B223" s="37"/>
      <c r="C223" s="37"/>
      <c r="D223" s="5" t="s">
        <v>15</v>
      </c>
      <c r="E223" s="5" t="s">
        <v>100</v>
      </c>
    </row>
    <row r="224" spans="1:5" ht="14.25" customHeight="1" x14ac:dyDescent="0.3">
      <c r="A224" s="37"/>
      <c r="B224" s="37"/>
      <c r="C224" s="37"/>
      <c r="D224" s="5" t="s">
        <v>17</v>
      </c>
      <c r="E224" s="5" t="s">
        <v>101</v>
      </c>
    </row>
    <row r="225" spans="1:5" ht="14.25" customHeight="1" x14ac:dyDescent="0.3">
      <c r="A225" s="37"/>
      <c r="B225" s="37"/>
      <c r="C225" s="37"/>
      <c r="D225" s="5" t="s">
        <v>19</v>
      </c>
      <c r="E225" s="5" t="s">
        <v>102</v>
      </c>
    </row>
    <row r="226" spans="1:5" ht="14.25" customHeight="1" x14ac:dyDescent="0.3">
      <c r="A226" s="37"/>
      <c r="B226" s="37"/>
      <c r="C226" s="37"/>
      <c r="D226" s="5" t="s">
        <v>21</v>
      </c>
      <c r="E226" s="5" t="s">
        <v>103</v>
      </c>
    </row>
    <row r="227" spans="1:5" ht="14.25" customHeight="1" x14ac:dyDescent="0.3">
      <c r="A227" s="37"/>
      <c r="B227" s="37"/>
      <c r="C227" s="37"/>
      <c r="D227" s="5" t="s">
        <v>23</v>
      </c>
      <c r="E227" s="5" t="s">
        <v>104</v>
      </c>
    </row>
    <row r="228" spans="1:5" ht="14.25" customHeight="1" x14ac:dyDescent="0.3">
      <c r="A228" s="37"/>
      <c r="B228" s="37"/>
      <c r="C228" s="37"/>
      <c r="D228" s="5" t="s">
        <v>32</v>
      </c>
      <c r="E228" s="5" t="s">
        <v>127</v>
      </c>
    </row>
    <row r="229" spans="1:5" ht="14.25" customHeight="1" x14ac:dyDescent="0.3">
      <c r="A229" s="37"/>
      <c r="B229" s="37"/>
      <c r="C229" s="37"/>
      <c r="D229" s="5" t="s">
        <v>27</v>
      </c>
      <c r="E229" s="5" t="s">
        <v>106</v>
      </c>
    </row>
    <row r="230" spans="1:5" ht="14.25" customHeight="1" x14ac:dyDescent="0.3">
      <c r="A230" s="37" t="s">
        <v>406</v>
      </c>
      <c r="B230" s="37" t="s">
        <v>407</v>
      </c>
      <c r="C230" s="34" t="s">
        <v>31</v>
      </c>
      <c r="D230" s="5" t="s">
        <v>12</v>
      </c>
      <c r="E230" s="5" t="s">
        <v>95</v>
      </c>
    </row>
    <row r="231" spans="1:5" ht="14.25" customHeight="1" x14ac:dyDescent="0.3">
      <c r="A231" s="37"/>
      <c r="B231" s="37"/>
      <c r="C231" s="37"/>
      <c r="D231" s="5" t="s">
        <v>13</v>
      </c>
      <c r="E231" s="5" t="s">
        <v>99</v>
      </c>
    </row>
    <row r="232" spans="1:5" ht="14.25" customHeight="1" x14ac:dyDescent="0.3">
      <c r="A232" s="37"/>
      <c r="B232" s="37"/>
      <c r="C232" s="37"/>
      <c r="D232" s="5" t="s">
        <v>15</v>
      </c>
      <c r="E232" s="5" t="s">
        <v>100</v>
      </c>
    </row>
    <row r="233" spans="1:5" ht="14.25" customHeight="1" x14ac:dyDescent="0.3">
      <c r="A233" s="37"/>
      <c r="B233" s="37"/>
      <c r="C233" s="37"/>
      <c r="D233" s="5" t="s">
        <v>17</v>
      </c>
      <c r="E233" s="5" t="s">
        <v>101</v>
      </c>
    </row>
    <row r="234" spans="1:5" ht="14.25" customHeight="1" x14ac:dyDescent="0.3">
      <c r="A234" s="37"/>
      <c r="B234" s="37"/>
      <c r="C234" s="37"/>
      <c r="D234" s="5" t="s">
        <v>19</v>
      </c>
      <c r="E234" s="5" t="s">
        <v>102</v>
      </c>
    </row>
    <row r="235" spans="1:5" ht="14.25" customHeight="1" x14ac:dyDescent="0.3">
      <c r="A235" s="37"/>
      <c r="B235" s="37"/>
      <c r="C235" s="37"/>
      <c r="D235" s="5" t="s">
        <v>21</v>
      </c>
      <c r="E235" s="5" t="s">
        <v>103</v>
      </c>
    </row>
    <row r="236" spans="1:5" ht="14.25" customHeight="1" x14ac:dyDescent="0.3">
      <c r="A236" s="37"/>
      <c r="B236" s="37"/>
      <c r="C236" s="37"/>
      <c r="D236" s="5" t="s">
        <v>23</v>
      </c>
      <c r="E236" s="5" t="s">
        <v>104</v>
      </c>
    </row>
    <row r="237" spans="1:5" ht="14.25" customHeight="1" x14ac:dyDescent="0.3">
      <c r="A237" s="37"/>
      <c r="B237" s="37"/>
      <c r="C237" s="37"/>
      <c r="D237" s="5" t="s">
        <v>25</v>
      </c>
      <c r="E237" s="5" t="s">
        <v>105</v>
      </c>
    </row>
    <row r="238" spans="1:5" ht="14.25" customHeight="1" x14ac:dyDescent="0.3">
      <c r="A238" s="37"/>
      <c r="B238" s="37"/>
      <c r="C238" s="37"/>
      <c r="D238" s="5" t="s">
        <v>34</v>
      </c>
      <c r="E238" s="5" t="s">
        <v>109</v>
      </c>
    </row>
    <row r="239" spans="1:5" ht="14.25" customHeight="1" x14ac:dyDescent="0.3">
      <c r="A239" s="37" t="s">
        <v>408</v>
      </c>
      <c r="B239" s="37" t="s">
        <v>409</v>
      </c>
      <c r="C239" s="34" t="s">
        <v>31</v>
      </c>
      <c r="D239" s="5" t="s">
        <v>12</v>
      </c>
      <c r="E239" s="5" t="s">
        <v>95</v>
      </c>
    </row>
    <row r="240" spans="1:5" ht="14.25" customHeight="1" x14ac:dyDescent="0.3">
      <c r="A240" s="37"/>
      <c r="B240" s="37"/>
      <c r="C240" s="37"/>
      <c r="D240" s="5" t="s">
        <v>13</v>
      </c>
      <c r="E240" s="5" t="s">
        <v>99</v>
      </c>
    </row>
    <row r="241" spans="1:5" ht="14.25" customHeight="1" x14ac:dyDescent="0.3">
      <c r="A241" s="37"/>
      <c r="B241" s="37"/>
      <c r="C241" s="37"/>
      <c r="D241" s="5" t="s">
        <v>15</v>
      </c>
      <c r="E241" s="5" t="s">
        <v>100</v>
      </c>
    </row>
    <row r="242" spans="1:5" ht="14.25" customHeight="1" x14ac:dyDescent="0.3">
      <c r="A242" s="37"/>
      <c r="B242" s="37"/>
      <c r="C242" s="37"/>
      <c r="D242" s="5" t="s">
        <v>17</v>
      </c>
      <c r="E242" s="5" t="s">
        <v>101</v>
      </c>
    </row>
    <row r="243" spans="1:5" ht="14.25" customHeight="1" x14ac:dyDescent="0.3">
      <c r="A243" s="37"/>
      <c r="B243" s="37"/>
      <c r="C243" s="37"/>
      <c r="D243" s="5" t="s">
        <v>19</v>
      </c>
      <c r="E243" s="5" t="s">
        <v>102</v>
      </c>
    </row>
    <row r="244" spans="1:5" ht="14.25" customHeight="1" x14ac:dyDescent="0.3">
      <c r="A244" s="37"/>
      <c r="B244" s="37"/>
      <c r="C244" s="37"/>
      <c r="D244" s="5" t="s">
        <v>21</v>
      </c>
      <c r="E244" s="5" t="s">
        <v>103</v>
      </c>
    </row>
    <row r="245" spans="1:5" ht="14.25" customHeight="1" x14ac:dyDescent="0.3">
      <c r="A245" s="37"/>
      <c r="B245" s="37"/>
      <c r="C245" s="37"/>
      <c r="D245" s="5" t="s">
        <v>23</v>
      </c>
      <c r="E245" s="5" t="s">
        <v>104</v>
      </c>
    </row>
    <row r="246" spans="1:5" ht="14.25" customHeight="1" x14ac:dyDescent="0.3">
      <c r="A246" s="37"/>
      <c r="B246" s="37"/>
      <c r="C246" s="37"/>
      <c r="D246" s="5" t="s">
        <v>32</v>
      </c>
      <c r="E246" s="5" t="s">
        <v>127</v>
      </c>
    </row>
    <row r="247" spans="1:5" ht="14.25" customHeight="1" x14ac:dyDescent="0.3">
      <c r="A247" s="37"/>
      <c r="B247" s="37"/>
      <c r="C247" s="37"/>
      <c r="D247" s="5" t="s">
        <v>27</v>
      </c>
      <c r="E247" s="5" t="s">
        <v>106</v>
      </c>
    </row>
    <row r="248" spans="1:5" ht="14.25" customHeight="1" x14ac:dyDescent="0.3">
      <c r="A248" s="37" t="s">
        <v>410</v>
      </c>
      <c r="B248" s="37" t="s">
        <v>411</v>
      </c>
      <c r="C248" s="34" t="s">
        <v>31</v>
      </c>
      <c r="D248" s="5" t="s">
        <v>12</v>
      </c>
      <c r="E248" s="5" t="s">
        <v>95</v>
      </c>
    </row>
    <row r="249" spans="1:5" ht="14.25" customHeight="1" x14ac:dyDescent="0.3">
      <c r="A249" s="37"/>
      <c r="B249" s="37"/>
      <c r="C249" s="37"/>
      <c r="D249" s="5" t="s">
        <v>13</v>
      </c>
      <c r="E249" s="5" t="s">
        <v>99</v>
      </c>
    </row>
    <row r="250" spans="1:5" ht="14.25" customHeight="1" x14ac:dyDescent="0.3">
      <c r="A250" s="37"/>
      <c r="B250" s="37"/>
      <c r="C250" s="37"/>
      <c r="D250" s="5" t="s">
        <v>15</v>
      </c>
      <c r="E250" s="5" t="s">
        <v>100</v>
      </c>
    </row>
    <row r="251" spans="1:5" ht="14.25" customHeight="1" x14ac:dyDescent="0.3">
      <c r="A251" s="37"/>
      <c r="B251" s="37"/>
      <c r="C251" s="37"/>
      <c r="D251" s="5" t="s">
        <v>17</v>
      </c>
      <c r="E251" s="5" t="s">
        <v>101</v>
      </c>
    </row>
    <row r="252" spans="1:5" ht="14.25" customHeight="1" x14ac:dyDescent="0.3">
      <c r="A252" s="37"/>
      <c r="B252" s="37"/>
      <c r="C252" s="37"/>
      <c r="D252" s="5" t="s">
        <v>19</v>
      </c>
      <c r="E252" s="5" t="s">
        <v>102</v>
      </c>
    </row>
    <row r="253" spans="1:5" ht="14.25" customHeight="1" x14ac:dyDescent="0.3">
      <c r="A253" s="37"/>
      <c r="B253" s="37"/>
      <c r="C253" s="37"/>
      <c r="D253" s="5" t="s">
        <v>21</v>
      </c>
      <c r="E253" s="5" t="s">
        <v>103</v>
      </c>
    </row>
    <row r="254" spans="1:5" ht="14.25" customHeight="1" x14ac:dyDescent="0.3">
      <c r="A254" s="37"/>
      <c r="B254" s="37"/>
      <c r="C254" s="37"/>
      <c r="D254" s="5" t="s">
        <v>23</v>
      </c>
      <c r="E254" s="5" t="s">
        <v>104</v>
      </c>
    </row>
    <row r="255" spans="1:5" ht="14.25" customHeight="1" x14ac:dyDescent="0.3">
      <c r="A255" s="37"/>
      <c r="B255" s="37"/>
      <c r="C255" s="37"/>
      <c r="D255" s="5" t="s">
        <v>32</v>
      </c>
      <c r="E255" s="5" t="s">
        <v>127</v>
      </c>
    </row>
    <row r="256" spans="1:5" ht="14.25" customHeight="1" x14ac:dyDescent="0.3">
      <c r="A256" s="37"/>
      <c r="B256" s="37"/>
      <c r="C256" s="37"/>
      <c r="D256" s="5" t="s">
        <v>34</v>
      </c>
      <c r="E256" s="5" t="s">
        <v>109</v>
      </c>
    </row>
    <row r="257" spans="1:5" ht="14.25" customHeight="1" x14ac:dyDescent="0.3">
      <c r="A257" s="37" t="s">
        <v>412</v>
      </c>
      <c r="B257" s="37" t="s">
        <v>413</v>
      </c>
      <c r="C257" s="34" t="s">
        <v>11</v>
      </c>
      <c r="D257" s="5" t="s">
        <v>12</v>
      </c>
      <c r="E257" s="5" t="s">
        <v>95</v>
      </c>
    </row>
    <row r="258" spans="1:5" ht="14.25" customHeight="1" x14ac:dyDescent="0.3">
      <c r="A258" s="37"/>
      <c r="B258" s="37"/>
      <c r="C258" s="37"/>
      <c r="D258" s="5" t="s">
        <v>13</v>
      </c>
      <c r="E258" s="5" t="s">
        <v>99</v>
      </c>
    </row>
    <row r="259" spans="1:5" ht="14.25" customHeight="1" x14ac:dyDescent="0.3">
      <c r="A259" s="37"/>
      <c r="B259" s="37"/>
      <c r="C259" s="37"/>
      <c r="D259" s="5" t="s">
        <v>15</v>
      </c>
      <c r="E259" s="5" t="s">
        <v>100</v>
      </c>
    </row>
    <row r="260" spans="1:5" ht="14.25" customHeight="1" x14ac:dyDescent="0.3">
      <c r="A260" s="37"/>
      <c r="B260" s="37"/>
      <c r="C260" s="37"/>
      <c r="D260" s="5" t="s">
        <v>17</v>
      </c>
      <c r="E260" s="5" t="s">
        <v>101</v>
      </c>
    </row>
    <row r="261" spans="1:5" ht="14.25" customHeight="1" x14ac:dyDescent="0.3">
      <c r="A261" s="37"/>
      <c r="B261" s="37"/>
      <c r="C261" s="37"/>
      <c r="D261" s="5" t="s">
        <v>19</v>
      </c>
      <c r="E261" s="5" t="s">
        <v>102</v>
      </c>
    </row>
    <row r="262" spans="1:5" ht="14.25" customHeight="1" x14ac:dyDescent="0.3">
      <c r="A262" s="37"/>
      <c r="B262" s="37"/>
      <c r="C262" s="37"/>
      <c r="D262" s="5" t="s">
        <v>21</v>
      </c>
      <c r="E262" s="5" t="s">
        <v>103</v>
      </c>
    </row>
    <row r="263" spans="1:5" ht="14.25" customHeight="1" x14ac:dyDescent="0.3">
      <c r="A263" s="37"/>
      <c r="B263" s="37"/>
      <c r="C263" s="37"/>
      <c r="D263" s="5" t="s">
        <v>23</v>
      </c>
      <c r="E263" s="5" t="s">
        <v>104</v>
      </c>
    </row>
    <row r="264" spans="1:5" ht="14.25" customHeight="1" x14ac:dyDescent="0.3">
      <c r="A264" s="37"/>
      <c r="B264" s="37"/>
      <c r="C264" s="37"/>
      <c r="D264" s="5" t="s">
        <v>32</v>
      </c>
      <c r="E264" s="5" t="s">
        <v>127</v>
      </c>
    </row>
    <row r="265" spans="1:5" ht="14.25" customHeight="1" x14ac:dyDescent="0.3">
      <c r="A265" s="37"/>
      <c r="B265" s="37"/>
      <c r="C265" s="37"/>
      <c r="D265" s="5" t="s">
        <v>27</v>
      </c>
      <c r="E265" s="5" t="s">
        <v>106</v>
      </c>
    </row>
    <row r="266" spans="1:5" ht="14.25" customHeight="1" x14ac:dyDescent="0.3">
      <c r="A266" s="37" t="s">
        <v>414</v>
      </c>
      <c r="B266" s="37" t="s">
        <v>415</v>
      </c>
      <c r="C266" s="34" t="s">
        <v>31</v>
      </c>
      <c r="D266" s="5" t="s">
        <v>12</v>
      </c>
      <c r="E266" s="5" t="s">
        <v>95</v>
      </c>
    </row>
    <row r="267" spans="1:5" ht="14.25" customHeight="1" x14ac:dyDescent="0.3">
      <c r="A267" s="37"/>
      <c r="B267" s="37"/>
      <c r="C267" s="37"/>
      <c r="D267" s="5" t="s">
        <v>13</v>
      </c>
      <c r="E267" s="5" t="s">
        <v>99</v>
      </c>
    </row>
    <row r="268" spans="1:5" ht="14.25" customHeight="1" x14ac:dyDescent="0.3">
      <c r="A268" s="37"/>
      <c r="B268" s="37"/>
      <c r="C268" s="37"/>
      <c r="D268" s="5" t="s">
        <v>15</v>
      </c>
      <c r="E268" s="5" t="s">
        <v>100</v>
      </c>
    </row>
    <row r="269" spans="1:5" ht="14.25" customHeight="1" x14ac:dyDescent="0.3">
      <c r="A269" s="37"/>
      <c r="B269" s="37"/>
      <c r="C269" s="37"/>
      <c r="D269" s="5" t="s">
        <v>17</v>
      </c>
      <c r="E269" s="5" t="s">
        <v>101</v>
      </c>
    </row>
    <row r="270" spans="1:5" ht="14.25" customHeight="1" x14ac:dyDescent="0.3">
      <c r="A270" s="37"/>
      <c r="B270" s="37"/>
      <c r="C270" s="37"/>
      <c r="D270" s="5" t="s">
        <v>19</v>
      </c>
      <c r="E270" s="5" t="s">
        <v>102</v>
      </c>
    </row>
    <row r="271" spans="1:5" ht="14.25" customHeight="1" x14ac:dyDescent="0.3">
      <c r="A271" s="37"/>
      <c r="B271" s="37"/>
      <c r="C271" s="37"/>
      <c r="D271" s="5" t="s">
        <v>21</v>
      </c>
      <c r="E271" s="5" t="s">
        <v>103</v>
      </c>
    </row>
    <row r="272" spans="1:5" ht="14.25" customHeight="1" x14ac:dyDescent="0.3">
      <c r="A272" s="37"/>
      <c r="B272" s="37"/>
      <c r="C272" s="37"/>
      <c r="D272" s="5" t="s">
        <v>23</v>
      </c>
      <c r="E272" s="5" t="s">
        <v>104</v>
      </c>
    </row>
    <row r="273" spans="1:5" ht="14.25" customHeight="1" x14ac:dyDescent="0.3">
      <c r="A273" s="37"/>
      <c r="B273" s="37"/>
      <c r="C273" s="37"/>
      <c r="D273" s="5" t="s">
        <v>32</v>
      </c>
      <c r="E273" s="5" t="s">
        <v>127</v>
      </c>
    </row>
    <row r="274" spans="1:5" ht="14.25" customHeight="1" x14ac:dyDescent="0.3">
      <c r="A274" s="37"/>
      <c r="B274" s="37"/>
      <c r="C274" s="37"/>
      <c r="D274" s="5" t="s">
        <v>34</v>
      </c>
      <c r="E274" s="5" t="s">
        <v>109</v>
      </c>
    </row>
  </sheetData>
  <mergeCells count="93">
    <mergeCell ref="A1:E1"/>
    <mergeCell ref="A2:B2"/>
    <mergeCell ref="C2:E2"/>
    <mergeCell ref="A5:A13"/>
    <mergeCell ref="B5:B13"/>
    <mergeCell ref="C5:C13"/>
    <mergeCell ref="A14:A22"/>
    <mergeCell ref="B14:B22"/>
    <mergeCell ref="C14:C22"/>
    <mergeCell ref="A23:A31"/>
    <mergeCell ref="B23:B31"/>
    <mergeCell ref="C23:C31"/>
    <mergeCell ref="A32:A40"/>
    <mergeCell ref="B32:B40"/>
    <mergeCell ref="C32:C40"/>
    <mergeCell ref="A41:A49"/>
    <mergeCell ref="B41:B49"/>
    <mergeCell ref="C41:C49"/>
    <mergeCell ref="A50:A58"/>
    <mergeCell ref="B50:B58"/>
    <mergeCell ref="C50:C58"/>
    <mergeCell ref="A59:A67"/>
    <mergeCell ref="B59:B67"/>
    <mergeCell ref="C59:C67"/>
    <mergeCell ref="A68:A76"/>
    <mergeCell ref="B68:B76"/>
    <mergeCell ref="C68:C76"/>
    <mergeCell ref="A77:A85"/>
    <mergeCell ref="B77:B85"/>
    <mergeCell ref="C77:C85"/>
    <mergeCell ref="A86:A94"/>
    <mergeCell ref="B86:B94"/>
    <mergeCell ref="C86:C94"/>
    <mergeCell ref="A95:A103"/>
    <mergeCell ref="B95:B103"/>
    <mergeCell ref="C95:C103"/>
    <mergeCell ref="A104:A112"/>
    <mergeCell ref="B104:B112"/>
    <mergeCell ref="C104:C112"/>
    <mergeCell ref="A113:A121"/>
    <mergeCell ref="B113:B121"/>
    <mergeCell ref="C113:C121"/>
    <mergeCell ref="A122:A130"/>
    <mergeCell ref="B122:B130"/>
    <mergeCell ref="C122:C130"/>
    <mergeCell ref="A131:A139"/>
    <mergeCell ref="B131:B139"/>
    <mergeCell ref="C131:C139"/>
    <mergeCell ref="A140:A148"/>
    <mergeCell ref="B140:B148"/>
    <mergeCell ref="C140:C148"/>
    <mergeCell ref="A149:A157"/>
    <mergeCell ref="B149:B157"/>
    <mergeCell ref="C149:C157"/>
    <mergeCell ref="A158:A166"/>
    <mergeCell ref="B158:B166"/>
    <mergeCell ref="C158:C166"/>
    <mergeCell ref="A167:A175"/>
    <mergeCell ref="B167:B175"/>
    <mergeCell ref="C167:C175"/>
    <mergeCell ref="A176:A184"/>
    <mergeCell ref="B176:B184"/>
    <mergeCell ref="C176:C184"/>
    <mergeCell ref="A185:A193"/>
    <mergeCell ref="B185:B193"/>
    <mergeCell ref="C185:C193"/>
    <mergeCell ref="A194:A202"/>
    <mergeCell ref="B194:B202"/>
    <mergeCell ref="C194:C202"/>
    <mergeCell ref="A203:A211"/>
    <mergeCell ref="B203:B211"/>
    <mergeCell ref="C203:C211"/>
    <mergeCell ref="A212:A220"/>
    <mergeCell ref="B212:B220"/>
    <mergeCell ref="C212:C220"/>
    <mergeCell ref="A221:A229"/>
    <mergeCell ref="B221:B229"/>
    <mergeCell ref="C221:C229"/>
    <mergeCell ref="A230:A238"/>
    <mergeCell ref="B230:B238"/>
    <mergeCell ref="C230:C238"/>
    <mergeCell ref="A239:A247"/>
    <mergeCell ref="B239:B247"/>
    <mergeCell ref="C239:C247"/>
    <mergeCell ref="A266:A274"/>
    <mergeCell ref="B266:B274"/>
    <mergeCell ref="C266:C274"/>
    <mergeCell ref="A248:A256"/>
    <mergeCell ref="B248:B256"/>
    <mergeCell ref="C248:C256"/>
    <mergeCell ref="A257:A265"/>
    <mergeCell ref="B257:B265"/>
    <mergeCell ref="C257:C26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75"/>
  <sheetViews>
    <sheetView topLeftCell="E1" zoomScaleNormal="100" workbookViewId="0">
      <pane ySplit="5" topLeftCell="A10" activePane="bottomLeft" state="frozen"/>
      <selection pane="bottomLeft" activeCell="V12" sqref="V12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416</v>
      </c>
    </row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36" t="s">
        <v>420</v>
      </c>
      <c r="O4" s="36"/>
      <c r="P4" s="36"/>
      <c r="Q4" s="36"/>
      <c r="R4" s="36"/>
      <c r="S4" s="36"/>
      <c r="T4" s="36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9</v>
      </c>
      <c r="B6" s="34" t="s">
        <v>10</v>
      </c>
      <c r="C6" s="34" t="s">
        <v>429</v>
      </c>
      <c r="D6" s="34" t="s">
        <v>11</v>
      </c>
      <c r="E6" s="5" t="s">
        <v>12</v>
      </c>
      <c r="F6" s="5" t="s">
        <v>2</v>
      </c>
      <c r="G6" s="10">
        <v>56</v>
      </c>
      <c r="H6" s="10">
        <v>49</v>
      </c>
      <c r="I6" s="10">
        <v>45</v>
      </c>
      <c r="J6" s="11">
        <f t="shared" ref="J6:J69" si="0">IF(COUNT(G6:I6)=0,"",AVERAGE(G6:I6))</f>
        <v>50</v>
      </c>
      <c r="K6" s="12">
        <f t="shared" ref="K6:K69" si="1">IF(J6="","",ROUND(J6/100,4))</f>
        <v>0.5</v>
      </c>
      <c r="L6" s="10" t="str">
        <f t="shared" ref="L6:L69" si="2">IF(J6="","",IF(J6&gt;=80,"A",IF(J6&gt;=70,"B",IF(J6&gt;=60,"C",IF(J6&gt;=50,"D","F")))))</f>
        <v>D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Fair work in reading and writing; extra practice is needed.</v>
      </c>
      <c r="N6" s="10">
        <v>48</v>
      </c>
      <c r="O6" s="10">
        <v>49</v>
      </c>
      <c r="P6" s="10">
        <v>60</v>
      </c>
      <c r="Q6" s="11">
        <f t="shared" ref="Q6:Q69" si="3">IF(COUNT(N6:P6)=0,"",AVERAGE(N6:P6))</f>
        <v>52.333333333333336</v>
      </c>
      <c r="R6" s="12">
        <f t="shared" ref="R6:R69" si="4">IF(Q6="","",ROUND(Q6/100,4))</f>
        <v>0.52329999999999999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/>
      <c r="V6" s="10"/>
      <c r="W6" s="10"/>
      <c r="X6" s="11" t="str">
        <f>IF(COUNT(U6:W6)=0,"",AVERAGE(U6:W6))</f>
        <v/>
      </c>
      <c r="Y6" s="12" t="str">
        <f t="shared" ref="Y6:Y69" si="6">IF(X6="","",ROUND(X6/100,4))</f>
        <v/>
      </c>
      <c r="Z6" s="5" t="str">
        <f t="shared" ref="Z6:Z69" si="7">IF(X6="","",IF(X6&gt;=80,"A",IF(X6&gt;=70,"B",IF(X6&gt;=60,"C",IF(X6&gt;=50,"D","F")))))</f>
        <v/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/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14</v>
      </c>
      <c r="G7" s="10">
        <v>50</v>
      </c>
      <c r="H7" s="10">
        <v>57</v>
      </c>
      <c r="I7" s="10">
        <v>55</v>
      </c>
      <c r="J7" s="11">
        <f t="shared" si="0"/>
        <v>54</v>
      </c>
      <c r="K7" s="12">
        <f t="shared" si="1"/>
        <v>0.54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53</v>
      </c>
      <c r="O7" s="10">
        <v>64</v>
      </c>
      <c r="P7" s="10">
        <v>57</v>
      </c>
      <c r="Q7" s="11">
        <f t="shared" si="3"/>
        <v>58</v>
      </c>
      <c r="R7" s="12">
        <f t="shared" si="4"/>
        <v>0.57999999999999996</v>
      </c>
      <c r="S7" s="10" t="str">
        <f t="shared" si="5"/>
        <v>D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Fair work in reading, writing and speaking; extra practice is needed.</v>
      </c>
      <c r="U7" s="10">
        <v>58</v>
      </c>
      <c r="V7" s="10">
        <v>57</v>
      </c>
      <c r="W7" s="10">
        <v>60</v>
      </c>
      <c r="X7" s="11">
        <f t="shared" ref="X7:X69" si="8">IF(COUNT(U7:W7)=0,"",AVERAGE(U7:W7))</f>
        <v>58.333333333333336</v>
      </c>
      <c r="Y7" s="12">
        <f t="shared" si="6"/>
        <v>0.58330000000000004</v>
      </c>
      <c r="Z7" s="5" t="str">
        <f t="shared" si="7"/>
        <v>D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Fair work in reading, writing and speaking; extra practice is needed.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16</v>
      </c>
      <c r="G8" s="10">
        <v>67</v>
      </c>
      <c r="H8" s="10">
        <v>60</v>
      </c>
      <c r="I8" s="10">
        <v>66</v>
      </c>
      <c r="J8" s="11">
        <f t="shared" si="0"/>
        <v>64.333333333333329</v>
      </c>
      <c r="K8" s="12">
        <f t="shared" si="1"/>
        <v>0.64329999999999998</v>
      </c>
      <c r="L8" s="10" t="str">
        <f t="shared" si="2"/>
        <v>C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Satisfactory work in problem solving; keep practising.</v>
      </c>
      <c r="N8" s="10">
        <v>56</v>
      </c>
      <c r="O8" s="10">
        <v>64</v>
      </c>
      <c r="P8" s="10">
        <v>66</v>
      </c>
      <c r="Q8" s="11">
        <f t="shared" si="3"/>
        <v>62</v>
      </c>
      <c r="R8" s="12">
        <f t="shared" si="4"/>
        <v>0.62</v>
      </c>
      <c r="S8" s="10" t="str">
        <f t="shared" si="5"/>
        <v>C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Satisfactory work in problem solving; keep practising.</v>
      </c>
      <c r="U8" s="10">
        <v>61</v>
      </c>
      <c r="V8" s="10">
        <v>74</v>
      </c>
      <c r="W8" s="10">
        <v>60</v>
      </c>
      <c r="X8" s="11">
        <f t="shared" si="8"/>
        <v>65</v>
      </c>
      <c r="Y8" s="12">
        <f t="shared" si="6"/>
        <v>0.65</v>
      </c>
      <c r="Z8" s="5" t="str">
        <f t="shared" si="7"/>
        <v>C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Satisfactory work in problem solving; keep practising.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18</v>
      </c>
      <c r="G9" s="10">
        <v>53</v>
      </c>
      <c r="H9" s="10">
        <v>61</v>
      </c>
      <c r="I9" s="10">
        <v>57</v>
      </c>
      <c r="J9" s="11">
        <f t="shared" si="0"/>
        <v>57</v>
      </c>
      <c r="K9" s="12">
        <f t="shared" si="1"/>
        <v>0.56999999999999995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55</v>
      </c>
      <c r="O9" s="10">
        <v>53</v>
      </c>
      <c r="P9" s="10">
        <v>59</v>
      </c>
      <c r="Q9" s="11">
        <f t="shared" si="3"/>
        <v>55.666666666666664</v>
      </c>
      <c r="R9" s="12">
        <f t="shared" si="4"/>
        <v>0.55669999999999997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62</v>
      </c>
      <c r="V9" s="10">
        <v>59</v>
      </c>
      <c r="W9" s="10">
        <v>65</v>
      </c>
      <c r="X9" s="11">
        <f t="shared" si="8"/>
        <v>62</v>
      </c>
      <c r="Y9" s="12">
        <f t="shared" si="6"/>
        <v>0.62</v>
      </c>
      <c r="Z9" s="5" t="str">
        <f t="shared" si="7"/>
        <v>C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Satisfactory work in concepts and practicals; keep practising.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20</v>
      </c>
      <c r="G10" s="10">
        <v>54</v>
      </c>
      <c r="H10" s="10">
        <v>60</v>
      </c>
      <c r="I10" s="10">
        <v>60</v>
      </c>
      <c r="J10" s="11">
        <f t="shared" si="0"/>
        <v>58</v>
      </c>
      <c r="K10" s="12">
        <f t="shared" si="1"/>
        <v>0.57999999999999996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63</v>
      </c>
      <c r="O10" s="10">
        <v>64</v>
      </c>
      <c r="P10" s="10">
        <v>68</v>
      </c>
      <c r="Q10" s="11">
        <f t="shared" si="3"/>
        <v>65</v>
      </c>
      <c r="R10" s="12">
        <f t="shared" si="4"/>
        <v>0.65</v>
      </c>
      <c r="S10" s="10" t="str">
        <f t="shared" si="5"/>
        <v>C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Satisfactory work in content knowledge; keep practising.</v>
      </c>
      <c r="U10" s="10">
        <v>63</v>
      </c>
      <c r="V10" s="10">
        <v>68</v>
      </c>
      <c r="W10" s="10">
        <v>59</v>
      </c>
      <c r="X10" s="11">
        <f t="shared" si="8"/>
        <v>63.333333333333336</v>
      </c>
      <c r="Y10" s="12">
        <f t="shared" si="6"/>
        <v>0.63329999999999997</v>
      </c>
      <c r="Z10" s="5" t="str">
        <f t="shared" si="7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22</v>
      </c>
      <c r="G11" s="10">
        <v>55</v>
      </c>
      <c r="H11" s="10">
        <v>71</v>
      </c>
      <c r="I11" s="10">
        <v>71</v>
      </c>
      <c r="J11" s="11">
        <f t="shared" si="0"/>
        <v>65.666666666666671</v>
      </c>
      <c r="K11" s="12">
        <f t="shared" si="1"/>
        <v>0.65669999999999995</v>
      </c>
      <c r="L11" s="10" t="str">
        <f t="shared" si="2"/>
        <v>C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Satisfactory work in practical work and knowledge; keep practising.</v>
      </c>
      <c r="N11" s="10">
        <v>66</v>
      </c>
      <c r="O11" s="10">
        <v>66</v>
      </c>
      <c r="P11" s="10">
        <v>59</v>
      </c>
      <c r="Q11" s="11">
        <f t="shared" si="3"/>
        <v>63.666666666666664</v>
      </c>
      <c r="R11" s="12">
        <f t="shared" si="4"/>
        <v>0.63670000000000004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64</v>
      </c>
      <c r="V11" s="10">
        <v>66</v>
      </c>
      <c r="W11" s="10">
        <v>76</v>
      </c>
      <c r="X11" s="11">
        <f t="shared" si="8"/>
        <v>68.666666666666671</v>
      </c>
      <c r="Y11" s="12">
        <f t="shared" si="6"/>
        <v>0.68669999999999998</v>
      </c>
      <c r="Z11" s="5" t="str">
        <f t="shared" si="7"/>
        <v>C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Satisfactory work in practical work and knowledge; keep practising.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24</v>
      </c>
      <c r="G12" s="10">
        <v>56</v>
      </c>
      <c r="H12" s="10">
        <v>56</v>
      </c>
      <c r="I12" s="10">
        <v>60</v>
      </c>
      <c r="J12" s="11">
        <f t="shared" si="0"/>
        <v>57.333333333333336</v>
      </c>
      <c r="K12" s="12">
        <f t="shared" si="1"/>
        <v>0.57330000000000003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57</v>
      </c>
      <c r="O12" s="10">
        <v>61</v>
      </c>
      <c r="P12" s="10">
        <v>60</v>
      </c>
      <c r="Q12" s="11">
        <f t="shared" si="3"/>
        <v>59.333333333333336</v>
      </c>
      <c r="R12" s="12">
        <f t="shared" si="4"/>
        <v>0.59330000000000005</v>
      </c>
      <c r="S12" s="10" t="str">
        <f t="shared" si="5"/>
        <v>D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Fair work in values and participation; extra practice is needed.</v>
      </c>
      <c r="U12" s="10">
        <v>59</v>
      </c>
      <c r="V12" s="10">
        <v>58</v>
      </c>
      <c r="W12" s="10">
        <v>56</v>
      </c>
      <c r="X12" s="11">
        <f t="shared" si="8"/>
        <v>57.666666666666664</v>
      </c>
      <c r="Y12" s="12">
        <f t="shared" si="6"/>
        <v>0.57669999999999999</v>
      </c>
      <c r="Z12" s="5" t="str">
        <f t="shared" si="7"/>
        <v>D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Fair work in values and participation; extra practice is needed.</v>
      </c>
    </row>
    <row r="13" spans="1:27" ht="14.25" customHeight="1" x14ac:dyDescent="0.3">
      <c r="A13" s="34"/>
      <c r="B13" s="34"/>
      <c r="C13" s="34"/>
      <c r="D13" s="34"/>
      <c r="E13" s="5" t="s">
        <v>25</v>
      </c>
      <c r="F13" s="5" t="s">
        <v>26</v>
      </c>
      <c r="G13" s="10">
        <v>61</v>
      </c>
      <c r="H13" s="10">
        <v>66</v>
      </c>
      <c r="I13" s="10">
        <v>56</v>
      </c>
      <c r="J13" s="11">
        <f t="shared" si="0"/>
        <v>61</v>
      </c>
      <c r="K13" s="12">
        <f t="shared" si="1"/>
        <v>0.61</v>
      </c>
      <c r="L13" s="10" t="str">
        <f t="shared" si="2"/>
        <v>C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Satisfactory work in fitness and participation; keep practising.</v>
      </c>
      <c r="N13" s="10">
        <v>65</v>
      </c>
      <c r="O13" s="10">
        <v>57</v>
      </c>
      <c r="P13" s="10">
        <v>66</v>
      </c>
      <c r="Q13" s="11">
        <f t="shared" si="3"/>
        <v>62.666666666666664</v>
      </c>
      <c r="R13" s="12">
        <f t="shared" si="4"/>
        <v>0.62670000000000003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fitness and participation; keep practising.</v>
      </c>
      <c r="U13" s="10">
        <v>59</v>
      </c>
      <c r="V13" s="10">
        <v>68</v>
      </c>
      <c r="W13" s="10">
        <v>64</v>
      </c>
      <c r="X13" s="11">
        <f t="shared" si="8"/>
        <v>63.666666666666664</v>
      </c>
      <c r="Y13" s="12">
        <f t="shared" si="6"/>
        <v>0.63670000000000004</v>
      </c>
      <c r="Z13" s="5" t="str">
        <f t="shared" si="7"/>
        <v>C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Satisfactory work in fitness and participation; keep practising.</v>
      </c>
    </row>
    <row r="14" spans="1:27" ht="14.25" customHeight="1" x14ac:dyDescent="0.3">
      <c r="A14" s="34"/>
      <c r="B14" s="34"/>
      <c r="C14" s="34"/>
      <c r="D14" s="34"/>
      <c r="E14" s="5" t="s">
        <v>27</v>
      </c>
      <c r="F14" s="5" t="s">
        <v>28</v>
      </c>
      <c r="G14" s="10">
        <v>50</v>
      </c>
      <c r="H14" s="10">
        <v>58</v>
      </c>
      <c r="I14" s="10">
        <v>52</v>
      </c>
      <c r="J14" s="11">
        <f t="shared" si="0"/>
        <v>53.333333333333336</v>
      </c>
      <c r="K14" s="12">
        <f t="shared" si="1"/>
        <v>0.5333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recording of accounts; extra practice is needed.</v>
      </c>
      <c r="N14" s="10">
        <v>46</v>
      </c>
      <c r="O14" s="10">
        <v>52</v>
      </c>
      <c r="P14" s="10">
        <v>61</v>
      </c>
      <c r="Q14" s="11">
        <f t="shared" si="3"/>
        <v>53</v>
      </c>
      <c r="R14" s="12">
        <f t="shared" si="4"/>
        <v>0.53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recording of accounts; extra practice is needed.</v>
      </c>
      <c r="U14" s="10">
        <v>62</v>
      </c>
      <c r="V14" s="10">
        <v>55</v>
      </c>
      <c r="W14" s="10">
        <v>62</v>
      </c>
      <c r="X14" s="11">
        <f t="shared" si="8"/>
        <v>59.666666666666664</v>
      </c>
      <c r="Y14" s="12">
        <f t="shared" si="6"/>
        <v>0.59670000000000001</v>
      </c>
      <c r="Z14" s="5" t="str">
        <f t="shared" si="7"/>
        <v>D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Fair work in recording of accounts; extra practice is needed.</v>
      </c>
    </row>
    <row r="15" spans="1:27" ht="14.25" customHeight="1" x14ac:dyDescent="0.3">
      <c r="A15" s="34" t="s">
        <v>29</v>
      </c>
      <c r="B15" s="34" t="s">
        <v>30</v>
      </c>
      <c r="C15" s="34" t="s">
        <v>429</v>
      </c>
      <c r="D15" s="34" t="s">
        <v>31</v>
      </c>
      <c r="E15" s="5" t="s">
        <v>12</v>
      </c>
      <c r="F15" s="5" t="s">
        <v>2</v>
      </c>
      <c r="G15" s="10">
        <v>50</v>
      </c>
      <c r="H15" s="10">
        <v>60</v>
      </c>
      <c r="I15" s="10">
        <v>66</v>
      </c>
      <c r="J15" s="11">
        <f t="shared" si="0"/>
        <v>58.666666666666664</v>
      </c>
      <c r="K15" s="12">
        <f t="shared" si="1"/>
        <v>0.5867</v>
      </c>
      <c r="L15" s="10" t="str">
        <f t="shared" si="2"/>
        <v>D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Fair work in reading and writing; extra practice is needed.</v>
      </c>
      <c r="N15" s="10">
        <v>63</v>
      </c>
      <c r="O15" s="10">
        <v>56</v>
      </c>
      <c r="P15" s="10">
        <v>66</v>
      </c>
      <c r="Q15" s="11">
        <f t="shared" si="3"/>
        <v>61.666666666666664</v>
      </c>
      <c r="R15" s="12">
        <f t="shared" si="4"/>
        <v>0.61670000000000003</v>
      </c>
      <c r="S15" s="10" t="str">
        <f t="shared" si="5"/>
        <v>C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Satisfactory work in reading and writing; keep practising.</v>
      </c>
      <c r="U15" s="10">
        <v>62</v>
      </c>
      <c r="V15" s="10">
        <v>68</v>
      </c>
      <c r="W15" s="10">
        <v>57</v>
      </c>
      <c r="X15" s="11">
        <f t="shared" si="8"/>
        <v>62.333333333333336</v>
      </c>
      <c r="Y15" s="12">
        <f t="shared" si="6"/>
        <v>0.62329999999999997</v>
      </c>
      <c r="Z15" s="5" t="str">
        <f t="shared" si="7"/>
        <v>C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Satisfactory work in reading and writing; keep practising.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14</v>
      </c>
      <c r="G16" s="10">
        <v>64</v>
      </c>
      <c r="H16" s="10">
        <v>65</v>
      </c>
      <c r="I16" s="10">
        <v>61</v>
      </c>
      <c r="J16" s="11">
        <f t="shared" si="0"/>
        <v>63.333333333333336</v>
      </c>
      <c r="K16" s="12">
        <f t="shared" si="1"/>
        <v>0.63329999999999997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67</v>
      </c>
      <c r="O16" s="10">
        <v>63</v>
      </c>
      <c r="P16" s="10">
        <v>65</v>
      </c>
      <c r="Q16" s="11">
        <f t="shared" si="3"/>
        <v>65</v>
      </c>
      <c r="R16" s="12">
        <f t="shared" si="4"/>
        <v>0.65</v>
      </c>
      <c r="S16" s="10" t="str">
        <f t="shared" si="5"/>
        <v>C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Satisfactory work in reading, writing and speaking; keep practising.</v>
      </c>
      <c r="U16" s="10">
        <v>62</v>
      </c>
      <c r="V16" s="10">
        <v>63</v>
      </c>
      <c r="W16" s="10">
        <v>64</v>
      </c>
      <c r="X16" s="11">
        <f t="shared" si="8"/>
        <v>63</v>
      </c>
      <c r="Y16" s="12">
        <f t="shared" si="6"/>
        <v>0.63</v>
      </c>
      <c r="Z16" s="5" t="str">
        <f t="shared" si="7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16</v>
      </c>
      <c r="G17" s="10">
        <v>65</v>
      </c>
      <c r="H17" s="10">
        <v>69</v>
      </c>
      <c r="I17" s="10">
        <v>62</v>
      </c>
      <c r="J17" s="11">
        <f t="shared" si="0"/>
        <v>65.333333333333329</v>
      </c>
      <c r="K17" s="12">
        <f t="shared" si="1"/>
        <v>0.65329999999999999</v>
      </c>
      <c r="L17" s="10" t="str">
        <f t="shared" si="2"/>
        <v>C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Satisfactory work in problem solving; keep practising.</v>
      </c>
      <c r="N17" s="10">
        <v>62</v>
      </c>
      <c r="O17" s="10">
        <v>67</v>
      </c>
      <c r="P17" s="10">
        <v>71</v>
      </c>
      <c r="Q17" s="11">
        <f t="shared" si="3"/>
        <v>66.666666666666671</v>
      </c>
      <c r="R17" s="12">
        <f t="shared" si="4"/>
        <v>0.66669999999999996</v>
      </c>
      <c r="S17" s="10" t="str">
        <f t="shared" si="5"/>
        <v>C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Satisfactory work in problem solving; keep practising.</v>
      </c>
      <c r="U17" s="10">
        <v>77</v>
      </c>
      <c r="V17" s="10">
        <v>80</v>
      </c>
      <c r="W17" s="10">
        <v>75</v>
      </c>
      <c r="X17" s="11">
        <f t="shared" si="8"/>
        <v>77.333333333333329</v>
      </c>
      <c r="Y17" s="12">
        <f t="shared" si="6"/>
        <v>0.77329999999999999</v>
      </c>
      <c r="Z17" s="5" t="str">
        <f t="shared" si="7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18</v>
      </c>
      <c r="G18" s="10">
        <v>55</v>
      </c>
      <c r="H18" s="10">
        <v>57</v>
      </c>
      <c r="I18" s="10">
        <v>60</v>
      </c>
      <c r="J18" s="11">
        <f t="shared" si="0"/>
        <v>57.333333333333336</v>
      </c>
      <c r="K18" s="12">
        <f t="shared" si="1"/>
        <v>0.57330000000000003</v>
      </c>
      <c r="L18" s="10" t="str">
        <f t="shared" si="2"/>
        <v>D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Fair work in concepts and practicals; extra practice is needed.</v>
      </c>
      <c r="N18" s="10">
        <v>56</v>
      </c>
      <c r="O18" s="10">
        <v>59</v>
      </c>
      <c r="P18" s="10">
        <v>57</v>
      </c>
      <c r="Q18" s="11">
        <f t="shared" si="3"/>
        <v>57.333333333333336</v>
      </c>
      <c r="R18" s="12">
        <f t="shared" si="4"/>
        <v>0.57330000000000003</v>
      </c>
      <c r="S18" s="10" t="str">
        <f t="shared" si="5"/>
        <v>D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Fair work in concepts and practicals; extra practice is needed.</v>
      </c>
      <c r="U18" s="10">
        <v>62</v>
      </c>
      <c r="V18" s="10">
        <v>62</v>
      </c>
      <c r="W18" s="10">
        <v>67</v>
      </c>
      <c r="X18" s="11">
        <f t="shared" si="8"/>
        <v>63.666666666666664</v>
      </c>
      <c r="Y18" s="12">
        <f t="shared" si="6"/>
        <v>0.63670000000000004</v>
      </c>
      <c r="Z18" s="5" t="str">
        <f t="shared" si="7"/>
        <v>C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Satisfactory work in concepts and practicals; keep practising.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20</v>
      </c>
      <c r="G19" s="10">
        <v>63</v>
      </c>
      <c r="H19" s="10">
        <v>69</v>
      </c>
      <c r="I19" s="10">
        <v>63</v>
      </c>
      <c r="J19" s="11">
        <f t="shared" si="0"/>
        <v>65</v>
      </c>
      <c r="K19" s="12">
        <f t="shared" si="1"/>
        <v>0.65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65</v>
      </c>
      <c r="O19" s="10">
        <v>66</v>
      </c>
      <c r="P19" s="10">
        <v>63</v>
      </c>
      <c r="Q19" s="11">
        <f t="shared" si="3"/>
        <v>64.666666666666671</v>
      </c>
      <c r="R19" s="12">
        <f t="shared" si="4"/>
        <v>0.64670000000000005</v>
      </c>
      <c r="S19" s="10" t="str">
        <f t="shared" si="5"/>
        <v>C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Satisfactory work in content knowledge; keep practising.</v>
      </c>
      <c r="U19" s="10">
        <v>75</v>
      </c>
      <c r="V19" s="10">
        <v>65</v>
      </c>
      <c r="W19" s="10">
        <v>76</v>
      </c>
      <c r="X19" s="11">
        <f t="shared" si="8"/>
        <v>72</v>
      </c>
      <c r="Y19" s="12">
        <f t="shared" si="6"/>
        <v>0.72</v>
      </c>
      <c r="Z19" s="5" t="str">
        <f t="shared" si="7"/>
        <v>B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Very good work in content knowledge; aim higher.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22</v>
      </c>
      <c r="G20" s="10">
        <v>64</v>
      </c>
      <c r="H20" s="10">
        <v>68</v>
      </c>
      <c r="I20" s="10">
        <v>78</v>
      </c>
      <c r="J20" s="11">
        <f t="shared" si="0"/>
        <v>70</v>
      </c>
      <c r="K20" s="12">
        <f t="shared" si="1"/>
        <v>0.7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64</v>
      </c>
      <c r="O20" s="10">
        <v>79</v>
      </c>
      <c r="P20" s="10">
        <v>77</v>
      </c>
      <c r="Q20" s="11">
        <f t="shared" si="3"/>
        <v>73.333333333333329</v>
      </c>
      <c r="R20" s="12">
        <f t="shared" si="4"/>
        <v>0.73329999999999995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79</v>
      </c>
      <c r="V20" s="10">
        <v>80</v>
      </c>
      <c r="W20" s="10">
        <v>78</v>
      </c>
      <c r="X20" s="11">
        <f t="shared" si="8"/>
        <v>79</v>
      </c>
      <c r="Y20" s="12">
        <f t="shared" si="6"/>
        <v>0.79</v>
      </c>
      <c r="Z20" s="5" t="str">
        <f t="shared" si="7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24</v>
      </c>
      <c r="G21" s="10">
        <v>67</v>
      </c>
      <c r="H21" s="10">
        <v>67</v>
      </c>
      <c r="I21" s="10">
        <v>58</v>
      </c>
      <c r="J21" s="11">
        <f t="shared" si="0"/>
        <v>64</v>
      </c>
      <c r="K21" s="12">
        <f t="shared" si="1"/>
        <v>0.64</v>
      </c>
      <c r="L21" s="10" t="str">
        <f t="shared" si="2"/>
        <v>C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Satisfactory work in values and participation; keep practising.</v>
      </c>
      <c r="N21" s="10">
        <v>61</v>
      </c>
      <c r="O21" s="10">
        <v>60</v>
      </c>
      <c r="P21" s="10">
        <v>69</v>
      </c>
      <c r="Q21" s="11">
        <f t="shared" si="3"/>
        <v>63.333333333333336</v>
      </c>
      <c r="R21" s="12">
        <f t="shared" si="4"/>
        <v>0.63329999999999997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67</v>
      </c>
      <c r="V21" s="10">
        <v>67</v>
      </c>
      <c r="W21" s="10">
        <v>65</v>
      </c>
      <c r="X21" s="11">
        <f t="shared" si="8"/>
        <v>66.333333333333329</v>
      </c>
      <c r="Y21" s="12">
        <f t="shared" si="6"/>
        <v>0.6633</v>
      </c>
      <c r="Z21" s="5" t="str">
        <f t="shared" si="7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32</v>
      </c>
      <c r="F22" s="5" t="s">
        <v>33</v>
      </c>
      <c r="G22" s="10">
        <v>66</v>
      </c>
      <c r="H22" s="10">
        <v>69</v>
      </c>
      <c r="I22" s="10">
        <v>74</v>
      </c>
      <c r="J22" s="11">
        <f t="shared" si="0"/>
        <v>69.666666666666671</v>
      </c>
      <c r="K22" s="12">
        <f t="shared" si="1"/>
        <v>0.69669999999999999</v>
      </c>
      <c r="L22" s="10" t="str">
        <f t="shared" si="2"/>
        <v>C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Satisfactory work in practical skills; keep practising.</v>
      </c>
      <c r="N22" s="10">
        <v>70</v>
      </c>
      <c r="O22" s="10">
        <v>72</v>
      </c>
      <c r="P22" s="10">
        <v>67</v>
      </c>
      <c r="Q22" s="11">
        <f t="shared" si="3"/>
        <v>69.666666666666671</v>
      </c>
      <c r="R22" s="12">
        <f t="shared" si="4"/>
        <v>0.69669999999999999</v>
      </c>
      <c r="S22" s="10" t="str">
        <f t="shared" si="5"/>
        <v>C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Satisfactory work in practical skills; keep practising.</v>
      </c>
      <c r="U22" s="10">
        <v>74</v>
      </c>
      <c r="V22" s="10">
        <v>68</v>
      </c>
      <c r="W22" s="10">
        <v>79</v>
      </c>
      <c r="X22" s="11">
        <f t="shared" si="8"/>
        <v>73.666666666666671</v>
      </c>
      <c r="Y22" s="12">
        <f t="shared" si="6"/>
        <v>0.73670000000000002</v>
      </c>
      <c r="Z22" s="5" t="str">
        <f t="shared" si="7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practical skills; aim higher.</v>
      </c>
    </row>
    <row r="23" spans="1:27" ht="14.25" customHeight="1" x14ac:dyDescent="0.3">
      <c r="A23" s="34"/>
      <c r="B23" s="34"/>
      <c r="C23" s="34"/>
      <c r="D23" s="34"/>
      <c r="E23" s="5" t="s">
        <v>34</v>
      </c>
      <c r="F23" s="5" t="s">
        <v>35</v>
      </c>
      <c r="G23" s="10">
        <v>65</v>
      </c>
      <c r="H23" s="10">
        <v>57</v>
      </c>
      <c r="I23" s="10">
        <v>63</v>
      </c>
      <c r="J23" s="11">
        <f t="shared" si="0"/>
        <v>61.666666666666664</v>
      </c>
      <c r="K23" s="12">
        <f t="shared" si="1"/>
        <v>0.61670000000000003</v>
      </c>
      <c r="L23" s="10" t="str">
        <f t="shared" si="2"/>
        <v>C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Satisfactory work in office practice; keep practising.</v>
      </c>
      <c r="N23" s="10">
        <v>67</v>
      </c>
      <c r="O23" s="10">
        <v>57</v>
      </c>
      <c r="P23" s="10">
        <v>62</v>
      </c>
      <c r="Q23" s="11">
        <f t="shared" si="3"/>
        <v>62</v>
      </c>
      <c r="R23" s="12">
        <f t="shared" si="4"/>
        <v>0.62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office practice; keep practising.</v>
      </c>
      <c r="U23" s="10">
        <v>66</v>
      </c>
      <c r="V23" s="10">
        <v>68</v>
      </c>
      <c r="W23" s="10">
        <v>64</v>
      </c>
      <c r="X23" s="11">
        <f t="shared" si="8"/>
        <v>66</v>
      </c>
      <c r="Y23" s="12">
        <f t="shared" si="6"/>
        <v>0.66</v>
      </c>
      <c r="Z23" s="5" t="str">
        <f t="shared" si="7"/>
        <v>C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Satisfactory work in office practice; keep practising.</v>
      </c>
    </row>
    <row r="24" spans="1:27" ht="14.25" customHeight="1" x14ac:dyDescent="0.3">
      <c r="A24" s="34" t="s">
        <v>36</v>
      </c>
      <c r="B24" s="34" t="s">
        <v>37</v>
      </c>
      <c r="C24" s="34" t="s">
        <v>429</v>
      </c>
      <c r="D24" s="34" t="s">
        <v>31</v>
      </c>
      <c r="E24" s="5" t="s">
        <v>12</v>
      </c>
      <c r="F24" s="5" t="s">
        <v>2</v>
      </c>
      <c r="G24" s="10">
        <v>64</v>
      </c>
      <c r="H24" s="10">
        <v>62</v>
      </c>
      <c r="I24" s="10">
        <v>69</v>
      </c>
      <c r="J24" s="11">
        <f t="shared" si="0"/>
        <v>65</v>
      </c>
      <c r="K24" s="12">
        <f t="shared" si="1"/>
        <v>0.65</v>
      </c>
      <c r="L24" s="10" t="str">
        <f t="shared" si="2"/>
        <v>C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Satisfactory work in reading and writing; keep practising.</v>
      </c>
      <c r="N24" s="10">
        <v>67</v>
      </c>
      <c r="O24" s="10">
        <v>74</v>
      </c>
      <c r="P24" s="10">
        <v>65</v>
      </c>
      <c r="Q24" s="11">
        <f t="shared" si="3"/>
        <v>68.666666666666671</v>
      </c>
      <c r="R24" s="12">
        <f t="shared" si="4"/>
        <v>0.68669999999999998</v>
      </c>
      <c r="S24" s="10" t="str">
        <f t="shared" si="5"/>
        <v>C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Satisfactory work in reading and writing; keep practising.</v>
      </c>
      <c r="U24" s="10">
        <v>75</v>
      </c>
      <c r="V24" s="10">
        <v>73</v>
      </c>
      <c r="W24" s="10">
        <v>68</v>
      </c>
      <c r="X24" s="11">
        <f t="shared" si="8"/>
        <v>72</v>
      </c>
      <c r="Y24" s="12">
        <f t="shared" si="6"/>
        <v>0.72</v>
      </c>
      <c r="Z24" s="5" t="str">
        <f t="shared" si="7"/>
        <v>B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Very good work in reading and writing; aim higher.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14</v>
      </c>
      <c r="G25" s="10">
        <v>76</v>
      </c>
      <c r="H25" s="10">
        <v>68</v>
      </c>
      <c r="I25" s="10">
        <v>74</v>
      </c>
      <c r="J25" s="11">
        <f t="shared" si="0"/>
        <v>72.666666666666671</v>
      </c>
      <c r="K25" s="12">
        <f t="shared" si="1"/>
        <v>0.72670000000000001</v>
      </c>
      <c r="L25" s="10" t="str">
        <f t="shared" si="2"/>
        <v>B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Very good work in reading, writing and speaking; aim higher.</v>
      </c>
      <c r="N25" s="10">
        <v>65</v>
      </c>
      <c r="O25" s="10">
        <v>71</v>
      </c>
      <c r="P25" s="10">
        <v>77</v>
      </c>
      <c r="Q25" s="11">
        <f t="shared" si="3"/>
        <v>71</v>
      </c>
      <c r="R25" s="12">
        <f t="shared" si="4"/>
        <v>0.71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77</v>
      </c>
      <c r="V25" s="10">
        <v>70</v>
      </c>
      <c r="W25" s="10">
        <v>81</v>
      </c>
      <c r="X25" s="11">
        <f t="shared" si="8"/>
        <v>76</v>
      </c>
      <c r="Y25" s="12">
        <f t="shared" si="6"/>
        <v>0.76</v>
      </c>
      <c r="Z25" s="5" t="str">
        <f t="shared" si="7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16</v>
      </c>
      <c r="G26" s="10">
        <v>74</v>
      </c>
      <c r="H26" s="10">
        <v>72</v>
      </c>
      <c r="I26" s="10">
        <v>77</v>
      </c>
      <c r="J26" s="11">
        <f t="shared" si="0"/>
        <v>74.333333333333329</v>
      </c>
      <c r="K26" s="12">
        <f t="shared" si="1"/>
        <v>0.74329999999999996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73</v>
      </c>
      <c r="O26" s="10">
        <v>81</v>
      </c>
      <c r="P26" s="10">
        <v>82</v>
      </c>
      <c r="Q26" s="11">
        <f t="shared" si="3"/>
        <v>78.666666666666671</v>
      </c>
      <c r="R26" s="12">
        <f t="shared" si="4"/>
        <v>0.78669999999999995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79</v>
      </c>
      <c r="V26" s="10">
        <v>85</v>
      </c>
      <c r="W26" s="10">
        <v>79</v>
      </c>
      <c r="X26" s="11">
        <f t="shared" si="8"/>
        <v>81</v>
      </c>
      <c r="Y26" s="12">
        <f t="shared" si="6"/>
        <v>0.81</v>
      </c>
      <c r="Z26" s="5" t="str">
        <f t="shared" si="7"/>
        <v>A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Excellent work in problem solving; keep it up.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18</v>
      </c>
      <c r="G27" s="10">
        <v>60</v>
      </c>
      <c r="H27" s="10">
        <v>75</v>
      </c>
      <c r="I27" s="10">
        <v>72</v>
      </c>
      <c r="J27" s="11">
        <f t="shared" si="0"/>
        <v>69</v>
      </c>
      <c r="K27" s="12">
        <f t="shared" si="1"/>
        <v>0.69</v>
      </c>
      <c r="L27" s="10" t="str">
        <f t="shared" si="2"/>
        <v>C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Satisfactory work in concepts and practicals; keep practising.</v>
      </c>
      <c r="N27" s="10">
        <v>70</v>
      </c>
      <c r="O27" s="10">
        <v>76</v>
      </c>
      <c r="P27" s="10">
        <v>63</v>
      </c>
      <c r="Q27" s="11">
        <f t="shared" si="3"/>
        <v>69.666666666666671</v>
      </c>
      <c r="R27" s="12">
        <f t="shared" si="4"/>
        <v>0.69669999999999999</v>
      </c>
      <c r="S27" s="10" t="str">
        <f t="shared" si="5"/>
        <v>C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Satisfactory work in concepts and practicals; keep practising.</v>
      </c>
      <c r="U27" s="10">
        <v>74</v>
      </c>
      <c r="V27" s="10">
        <v>77</v>
      </c>
      <c r="W27" s="10">
        <v>67</v>
      </c>
      <c r="X27" s="11">
        <f t="shared" si="8"/>
        <v>72.666666666666671</v>
      </c>
      <c r="Y27" s="12">
        <f t="shared" si="6"/>
        <v>0.72670000000000001</v>
      </c>
      <c r="Z27" s="5" t="str">
        <f t="shared" si="7"/>
        <v>B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Very good work in concepts and practicals; aim higher.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20</v>
      </c>
      <c r="G28" s="10">
        <v>75</v>
      </c>
      <c r="H28" s="10">
        <v>67</v>
      </c>
      <c r="I28" s="10">
        <v>79</v>
      </c>
      <c r="J28" s="11">
        <f t="shared" si="0"/>
        <v>73.666666666666671</v>
      </c>
      <c r="K28" s="12">
        <f t="shared" si="1"/>
        <v>0.73670000000000002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80</v>
      </c>
      <c r="O28" s="10">
        <v>81</v>
      </c>
      <c r="P28" s="10">
        <v>70</v>
      </c>
      <c r="Q28" s="11">
        <f t="shared" si="3"/>
        <v>77</v>
      </c>
      <c r="R28" s="12">
        <f t="shared" si="4"/>
        <v>0.77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80</v>
      </c>
      <c r="V28" s="10">
        <v>80</v>
      </c>
      <c r="W28" s="10">
        <v>85</v>
      </c>
      <c r="X28" s="11">
        <f t="shared" si="8"/>
        <v>81.666666666666671</v>
      </c>
      <c r="Y28" s="12">
        <f t="shared" si="6"/>
        <v>0.81669999999999998</v>
      </c>
      <c r="Z28" s="5" t="str">
        <f t="shared" si="7"/>
        <v>A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Excellent work in content knowledge; keep it up.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22</v>
      </c>
      <c r="G29" s="10">
        <v>77</v>
      </c>
      <c r="H29" s="10">
        <v>75</v>
      </c>
      <c r="I29" s="10">
        <v>74</v>
      </c>
      <c r="J29" s="11">
        <f t="shared" si="0"/>
        <v>75.333333333333329</v>
      </c>
      <c r="K29" s="12">
        <f t="shared" si="1"/>
        <v>0.75329999999999997</v>
      </c>
      <c r="L29" s="10" t="str">
        <f t="shared" si="2"/>
        <v>B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Very good work in practical work and knowledge; aim higher.</v>
      </c>
      <c r="N29" s="10">
        <v>75</v>
      </c>
      <c r="O29" s="10">
        <v>81</v>
      </c>
      <c r="P29" s="10">
        <v>83</v>
      </c>
      <c r="Q29" s="11">
        <f t="shared" si="3"/>
        <v>79.666666666666671</v>
      </c>
      <c r="R29" s="12">
        <f t="shared" si="4"/>
        <v>0.79669999999999996</v>
      </c>
      <c r="S29" s="10" t="str">
        <f t="shared" si="5"/>
        <v>B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Very good work in practical work and knowledge; aim higher.</v>
      </c>
      <c r="U29" s="10">
        <v>87</v>
      </c>
      <c r="V29" s="10">
        <v>90</v>
      </c>
      <c r="W29" s="10">
        <v>76</v>
      </c>
      <c r="X29" s="11">
        <f t="shared" si="8"/>
        <v>84.333333333333329</v>
      </c>
      <c r="Y29" s="12">
        <f t="shared" si="6"/>
        <v>0.84330000000000005</v>
      </c>
      <c r="Z29" s="5" t="str">
        <f t="shared" si="7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24</v>
      </c>
      <c r="G30" s="10">
        <v>67</v>
      </c>
      <c r="H30" s="10">
        <v>68</v>
      </c>
      <c r="I30" s="10">
        <v>67</v>
      </c>
      <c r="J30" s="11">
        <f t="shared" si="0"/>
        <v>67.333333333333329</v>
      </c>
      <c r="K30" s="12">
        <f t="shared" si="1"/>
        <v>0.67330000000000001</v>
      </c>
      <c r="L30" s="10" t="str">
        <f t="shared" si="2"/>
        <v>C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Satisfactory work in values and participation; keep practising.</v>
      </c>
      <c r="N30" s="10">
        <v>74</v>
      </c>
      <c r="O30" s="10">
        <v>75</v>
      </c>
      <c r="P30" s="10">
        <v>79</v>
      </c>
      <c r="Q30" s="11">
        <f t="shared" si="3"/>
        <v>76</v>
      </c>
      <c r="R30" s="12">
        <f t="shared" si="4"/>
        <v>0.76</v>
      </c>
      <c r="S30" s="10" t="str">
        <f t="shared" si="5"/>
        <v>B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Very good work in values and participation; aim higher.</v>
      </c>
      <c r="U30" s="10">
        <v>73</v>
      </c>
      <c r="V30" s="10">
        <v>71</v>
      </c>
      <c r="W30" s="10">
        <v>78</v>
      </c>
      <c r="X30" s="11">
        <f t="shared" si="8"/>
        <v>74</v>
      </c>
      <c r="Y30" s="12">
        <f t="shared" si="6"/>
        <v>0.74</v>
      </c>
      <c r="Z30" s="5" t="str">
        <f t="shared" si="7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25</v>
      </c>
      <c r="F31" s="5" t="s">
        <v>26</v>
      </c>
      <c r="G31" s="10">
        <v>66</v>
      </c>
      <c r="H31" s="10">
        <v>80</v>
      </c>
      <c r="I31" s="10">
        <v>71</v>
      </c>
      <c r="J31" s="11">
        <f t="shared" si="0"/>
        <v>72.333333333333329</v>
      </c>
      <c r="K31" s="12">
        <f t="shared" si="1"/>
        <v>0.72330000000000005</v>
      </c>
      <c r="L31" s="10" t="str">
        <f t="shared" si="2"/>
        <v>B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Very good work in fitness and participation; aim higher.</v>
      </c>
      <c r="N31" s="10">
        <v>68</v>
      </c>
      <c r="O31" s="10">
        <v>83</v>
      </c>
      <c r="P31" s="10">
        <v>76</v>
      </c>
      <c r="Q31" s="11">
        <f t="shared" si="3"/>
        <v>75.666666666666671</v>
      </c>
      <c r="R31" s="12">
        <f t="shared" si="4"/>
        <v>0.75670000000000004</v>
      </c>
      <c r="S31" s="10" t="str">
        <f t="shared" si="5"/>
        <v>B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Very good work in fitness and participation; aim higher.</v>
      </c>
      <c r="U31" s="10">
        <v>71</v>
      </c>
      <c r="V31" s="10">
        <v>75</v>
      </c>
      <c r="W31" s="10">
        <v>84</v>
      </c>
      <c r="X31" s="11">
        <f t="shared" si="8"/>
        <v>76.666666666666671</v>
      </c>
      <c r="Y31" s="12">
        <f t="shared" si="6"/>
        <v>0.76670000000000005</v>
      </c>
      <c r="Z31" s="5" t="str">
        <f t="shared" si="7"/>
        <v>B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Very good work in fitness and participation; aim higher.</v>
      </c>
    </row>
    <row r="32" spans="1:27" ht="14.25" customHeight="1" x14ac:dyDescent="0.3">
      <c r="A32" s="34"/>
      <c r="B32" s="34"/>
      <c r="C32" s="34"/>
      <c r="D32" s="34"/>
      <c r="E32" s="5" t="s">
        <v>34</v>
      </c>
      <c r="F32" s="5" t="s">
        <v>35</v>
      </c>
      <c r="G32" s="10">
        <v>65</v>
      </c>
      <c r="H32" s="10">
        <v>73</v>
      </c>
      <c r="I32" s="10">
        <v>73</v>
      </c>
      <c r="J32" s="11">
        <f t="shared" si="0"/>
        <v>70.333333333333329</v>
      </c>
      <c r="K32" s="12">
        <f t="shared" si="1"/>
        <v>0.70330000000000004</v>
      </c>
      <c r="L32" s="10" t="str">
        <f t="shared" si="2"/>
        <v>B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Very good work in office practice; aim higher.</v>
      </c>
      <c r="N32" s="10">
        <v>63</v>
      </c>
      <c r="O32" s="10">
        <v>76</v>
      </c>
      <c r="P32" s="10">
        <v>66</v>
      </c>
      <c r="Q32" s="11">
        <f t="shared" si="3"/>
        <v>68.333333333333329</v>
      </c>
      <c r="R32" s="12">
        <f t="shared" si="4"/>
        <v>0.68330000000000002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office practice; keep practising.</v>
      </c>
      <c r="U32" s="10">
        <v>72</v>
      </c>
      <c r="V32" s="10">
        <v>73</v>
      </c>
      <c r="W32" s="10">
        <v>69</v>
      </c>
      <c r="X32" s="11">
        <f t="shared" si="8"/>
        <v>71.333333333333329</v>
      </c>
      <c r="Y32" s="12">
        <f t="shared" si="6"/>
        <v>0.71330000000000005</v>
      </c>
      <c r="Z32" s="5" t="str">
        <f t="shared" si="7"/>
        <v>B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Very good work in office practice; aim higher.</v>
      </c>
    </row>
    <row r="33" spans="1:27" ht="14.25" customHeight="1" x14ac:dyDescent="0.3">
      <c r="A33" s="34" t="s">
        <v>38</v>
      </c>
      <c r="B33" s="34" t="s">
        <v>39</v>
      </c>
      <c r="C33" s="34" t="s">
        <v>429</v>
      </c>
      <c r="D33" s="34" t="s">
        <v>11</v>
      </c>
      <c r="E33" s="5" t="s">
        <v>12</v>
      </c>
      <c r="F33" s="5" t="s">
        <v>2</v>
      </c>
      <c r="G33" s="10">
        <v>74</v>
      </c>
      <c r="H33" s="10">
        <v>73</v>
      </c>
      <c r="I33" s="10">
        <v>68</v>
      </c>
      <c r="J33" s="11">
        <f t="shared" si="0"/>
        <v>71.666666666666671</v>
      </c>
      <c r="K33" s="12">
        <f t="shared" si="1"/>
        <v>0.7167</v>
      </c>
      <c r="L33" s="10" t="str">
        <f t="shared" si="2"/>
        <v>B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Very good work in reading and writing; aim higher.</v>
      </c>
      <c r="N33" s="10">
        <v>77</v>
      </c>
      <c r="O33" s="10">
        <v>79</v>
      </c>
      <c r="P33" s="10">
        <v>75</v>
      </c>
      <c r="Q33" s="11">
        <f t="shared" si="3"/>
        <v>77</v>
      </c>
      <c r="R33" s="12">
        <f t="shared" si="4"/>
        <v>0.77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79</v>
      </c>
      <c r="V33" s="10">
        <v>78</v>
      </c>
      <c r="W33" s="10">
        <v>85</v>
      </c>
      <c r="X33" s="11">
        <f t="shared" si="8"/>
        <v>80.666666666666671</v>
      </c>
      <c r="Y33" s="12">
        <f t="shared" si="6"/>
        <v>0.80669999999999997</v>
      </c>
      <c r="Z33" s="5" t="str">
        <f t="shared" si="7"/>
        <v>A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Excellent work in reading and writing; keep it up.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14</v>
      </c>
      <c r="G34" s="10">
        <v>82</v>
      </c>
      <c r="H34" s="10">
        <v>77</v>
      </c>
      <c r="I34" s="10">
        <v>77</v>
      </c>
      <c r="J34" s="11">
        <f t="shared" si="0"/>
        <v>78.666666666666671</v>
      </c>
      <c r="K34" s="12">
        <f t="shared" si="1"/>
        <v>0.78669999999999995</v>
      </c>
      <c r="L34" s="10" t="str">
        <f t="shared" si="2"/>
        <v>B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Very good work in reading, writing and speaking; aim higher.</v>
      </c>
      <c r="N34" s="10">
        <v>77</v>
      </c>
      <c r="O34" s="10">
        <v>87</v>
      </c>
      <c r="P34" s="10">
        <v>87</v>
      </c>
      <c r="Q34" s="11">
        <f t="shared" si="3"/>
        <v>83.666666666666671</v>
      </c>
      <c r="R34" s="12">
        <f t="shared" si="4"/>
        <v>0.8367</v>
      </c>
      <c r="S34" s="10" t="str">
        <f t="shared" si="5"/>
        <v>A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Excellent work in reading, writing and speaking; keep it up.</v>
      </c>
      <c r="U34" s="10">
        <v>82</v>
      </c>
      <c r="V34" s="10">
        <v>88</v>
      </c>
      <c r="W34" s="10">
        <v>86</v>
      </c>
      <c r="X34" s="11">
        <f t="shared" si="8"/>
        <v>85.333333333333329</v>
      </c>
      <c r="Y34" s="12">
        <f t="shared" si="6"/>
        <v>0.85329999999999995</v>
      </c>
      <c r="Z34" s="5" t="str">
        <f t="shared" si="7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16</v>
      </c>
      <c r="G35" s="10">
        <v>75</v>
      </c>
      <c r="H35" s="10">
        <v>86</v>
      </c>
      <c r="I35" s="10">
        <v>78</v>
      </c>
      <c r="J35" s="11">
        <f t="shared" si="0"/>
        <v>79.666666666666671</v>
      </c>
      <c r="K35" s="12">
        <f t="shared" si="1"/>
        <v>0.79669999999999996</v>
      </c>
      <c r="L35" s="10" t="str">
        <f t="shared" si="2"/>
        <v>B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Very good work in problem solving; aim higher.</v>
      </c>
      <c r="N35" s="10">
        <v>82</v>
      </c>
      <c r="O35" s="10">
        <v>85</v>
      </c>
      <c r="P35" s="10">
        <v>91</v>
      </c>
      <c r="Q35" s="11">
        <f t="shared" si="3"/>
        <v>86</v>
      </c>
      <c r="R35" s="12">
        <f t="shared" si="4"/>
        <v>0.86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93</v>
      </c>
      <c r="V35" s="10">
        <v>90</v>
      </c>
      <c r="W35" s="10">
        <v>82</v>
      </c>
      <c r="X35" s="11">
        <f t="shared" si="8"/>
        <v>88.333333333333329</v>
      </c>
      <c r="Y35" s="12">
        <f t="shared" si="6"/>
        <v>0.88329999999999997</v>
      </c>
      <c r="Z35" s="5" t="str">
        <f t="shared" si="7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18</v>
      </c>
      <c r="G36" s="10">
        <v>78</v>
      </c>
      <c r="H36" s="10">
        <v>74</v>
      </c>
      <c r="I36" s="10">
        <v>77</v>
      </c>
      <c r="J36" s="11">
        <f t="shared" si="0"/>
        <v>76.333333333333329</v>
      </c>
      <c r="K36" s="12">
        <f t="shared" si="1"/>
        <v>0.76329999999999998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72</v>
      </c>
      <c r="O36" s="10">
        <v>82</v>
      </c>
      <c r="P36" s="10">
        <v>81</v>
      </c>
      <c r="Q36" s="11">
        <f t="shared" si="3"/>
        <v>78.333333333333329</v>
      </c>
      <c r="R36" s="12">
        <f t="shared" si="4"/>
        <v>0.7833</v>
      </c>
      <c r="S36" s="10" t="str">
        <f t="shared" si="5"/>
        <v>B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Very good work in concepts and practicals; aim higher.</v>
      </c>
      <c r="U36" s="10">
        <v>72</v>
      </c>
      <c r="V36" s="10">
        <v>88</v>
      </c>
      <c r="W36" s="10">
        <v>79</v>
      </c>
      <c r="X36" s="11">
        <f t="shared" si="8"/>
        <v>79.666666666666671</v>
      </c>
      <c r="Y36" s="12">
        <f t="shared" si="6"/>
        <v>0.79669999999999996</v>
      </c>
      <c r="Z36" s="5" t="str">
        <f t="shared" si="7"/>
        <v>B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Very good work in concepts and practicals; aim higher.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20</v>
      </c>
      <c r="G37" s="10">
        <v>83</v>
      </c>
      <c r="H37" s="10">
        <v>84</v>
      </c>
      <c r="I37" s="10">
        <v>82</v>
      </c>
      <c r="J37" s="11">
        <f t="shared" si="0"/>
        <v>83</v>
      </c>
      <c r="K37" s="12">
        <f t="shared" si="1"/>
        <v>0.83</v>
      </c>
      <c r="L37" s="10" t="str">
        <f t="shared" si="2"/>
        <v>A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Excellent work in content knowledge; keep it up.</v>
      </c>
      <c r="N37" s="10">
        <v>80</v>
      </c>
      <c r="O37" s="10">
        <v>81</v>
      </c>
      <c r="P37" s="10">
        <v>86</v>
      </c>
      <c r="Q37" s="11">
        <f t="shared" si="3"/>
        <v>82.333333333333329</v>
      </c>
      <c r="R37" s="12">
        <f t="shared" si="4"/>
        <v>0.82330000000000003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88</v>
      </c>
      <c r="V37" s="10">
        <v>91</v>
      </c>
      <c r="W37" s="10">
        <v>81</v>
      </c>
      <c r="X37" s="11">
        <f t="shared" si="8"/>
        <v>86.666666666666671</v>
      </c>
      <c r="Y37" s="12">
        <f t="shared" si="6"/>
        <v>0.86670000000000003</v>
      </c>
      <c r="Z37" s="5" t="str">
        <f t="shared" si="7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22</v>
      </c>
      <c r="G38" s="10">
        <v>90</v>
      </c>
      <c r="H38" s="10">
        <v>82</v>
      </c>
      <c r="I38" s="10">
        <v>86</v>
      </c>
      <c r="J38" s="11">
        <f t="shared" si="0"/>
        <v>86</v>
      </c>
      <c r="K38" s="12">
        <f t="shared" si="1"/>
        <v>0.86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86</v>
      </c>
      <c r="O38" s="10">
        <v>89</v>
      </c>
      <c r="P38" s="10">
        <v>87</v>
      </c>
      <c r="Q38" s="11">
        <f t="shared" si="3"/>
        <v>87.333333333333329</v>
      </c>
      <c r="R38" s="12">
        <f t="shared" si="4"/>
        <v>0.87329999999999997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89</v>
      </c>
      <c r="V38" s="10">
        <v>92</v>
      </c>
      <c r="W38" s="10">
        <v>93</v>
      </c>
      <c r="X38" s="11">
        <f t="shared" si="8"/>
        <v>91.333333333333329</v>
      </c>
      <c r="Y38" s="12">
        <f t="shared" si="6"/>
        <v>0.9133</v>
      </c>
      <c r="Z38" s="5" t="str">
        <f t="shared" si="7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24</v>
      </c>
      <c r="G39" s="10">
        <v>82</v>
      </c>
      <c r="H39" s="10">
        <v>72</v>
      </c>
      <c r="I39" s="10">
        <v>78</v>
      </c>
      <c r="J39" s="11">
        <f t="shared" si="0"/>
        <v>77.333333333333329</v>
      </c>
      <c r="K39" s="12">
        <f t="shared" si="1"/>
        <v>0.77329999999999999</v>
      </c>
      <c r="L39" s="10" t="str">
        <f t="shared" si="2"/>
        <v>B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Very good work in values and participation; aim higher.</v>
      </c>
      <c r="N39" s="10">
        <v>70</v>
      </c>
      <c r="O39" s="10">
        <v>74</v>
      </c>
      <c r="P39" s="10">
        <v>72</v>
      </c>
      <c r="Q39" s="11">
        <f t="shared" si="3"/>
        <v>72</v>
      </c>
      <c r="R39" s="12">
        <f t="shared" si="4"/>
        <v>0.72</v>
      </c>
      <c r="S39" s="10" t="str">
        <f t="shared" si="5"/>
        <v>B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Very good work in values and participation; aim higher.</v>
      </c>
      <c r="U39" s="10">
        <v>87</v>
      </c>
      <c r="V39" s="10">
        <v>90</v>
      </c>
      <c r="W39" s="10">
        <v>85</v>
      </c>
      <c r="X39" s="11">
        <f t="shared" si="8"/>
        <v>87.333333333333329</v>
      </c>
      <c r="Y39" s="12">
        <f t="shared" si="6"/>
        <v>0.87329999999999997</v>
      </c>
      <c r="Z39" s="5" t="str">
        <f t="shared" si="7"/>
        <v>A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Excellent work in values and participation; keep it up.</v>
      </c>
    </row>
    <row r="40" spans="1:27" ht="14.25" customHeight="1" x14ac:dyDescent="0.3">
      <c r="A40" s="34"/>
      <c r="B40" s="34"/>
      <c r="C40" s="34"/>
      <c r="D40" s="34"/>
      <c r="E40" s="5" t="s">
        <v>25</v>
      </c>
      <c r="F40" s="5" t="s">
        <v>26</v>
      </c>
      <c r="G40" s="10">
        <v>74</v>
      </c>
      <c r="H40" s="10">
        <v>76</v>
      </c>
      <c r="I40" s="10">
        <v>88</v>
      </c>
      <c r="J40" s="11">
        <f t="shared" si="0"/>
        <v>79.333333333333329</v>
      </c>
      <c r="K40" s="12">
        <f t="shared" si="1"/>
        <v>0.79330000000000001</v>
      </c>
      <c r="L40" s="10" t="str">
        <f t="shared" si="2"/>
        <v>B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Very good work in fitness and participation; aim higher.</v>
      </c>
      <c r="N40" s="10">
        <v>79</v>
      </c>
      <c r="O40" s="10">
        <v>90</v>
      </c>
      <c r="P40" s="10">
        <v>79</v>
      </c>
      <c r="Q40" s="11">
        <f t="shared" si="3"/>
        <v>82.666666666666671</v>
      </c>
      <c r="R40" s="12">
        <f t="shared" si="4"/>
        <v>0.82669999999999999</v>
      </c>
      <c r="S40" s="10" t="str">
        <f t="shared" si="5"/>
        <v>A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Excellent work in fitness and participation; keep it up.</v>
      </c>
      <c r="U40" s="10">
        <v>89</v>
      </c>
      <c r="V40" s="10">
        <v>94</v>
      </c>
      <c r="W40" s="10">
        <v>92</v>
      </c>
      <c r="X40" s="11">
        <f t="shared" si="8"/>
        <v>91.666666666666671</v>
      </c>
      <c r="Y40" s="12">
        <f t="shared" si="6"/>
        <v>0.91669999999999996</v>
      </c>
      <c r="Z40" s="5" t="str">
        <f t="shared" si="7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fitness and participation; keep it up.</v>
      </c>
    </row>
    <row r="41" spans="1:27" ht="14.25" customHeight="1" x14ac:dyDescent="0.3">
      <c r="A41" s="34"/>
      <c r="B41" s="34"/>
      <c r="C41" s="34"/>
      <c r="D41" s="34"/>
      <c r="E41" s="5" t="s">
        <v>34</v>
      </c>
      <c r="F41" s="5" t="s">
        <v>35</v>
      </c>
      <c r="G41" s="10">
        <v>76</v>
      </c>
      <c r="H41" s="10">
        <v>75</v>
      </c>
      <c r="I41" s="10">
        <v>75</v>
      </c>
      <c r="J41" s="11">
        <f t="shared" si="0"/>
        <v>75.333333333333329</v>
      </c>
      <c r="K41" s="12">
        <f t="shared" si="1"/>
        <v>0.75329999999999997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office practice; aim higher.</v>
      </c>
      <c r="N41" s="10">
        <v>76</v>
      </c>
      <c r="O41" s="10">
        <v>72</v>
      </c>
      <c r="P41" s="10">
        <v>79</v>
      </c>
      <c r="Q41" s="11">
        <f t="shared" si="3"/>
        <v>75.666666666666671</v>
      </c>
      <c r="R41" s="12">
        <f t="shared" si="4"/>
        <v>0.75670000000000004</v>
      </c>
      <c r="S41" s="10" t="str">
        <f t="shared" si="5"/>
        <v>B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Very good work in office practice; aim higher.</v>
      </c>
      <c r="U41" s="10">
        <v>77</v>
      </c>
      <c r="V41" s="10">
        <v>75</v>
      </c>
      <c r="W41" s="10">
        <v>76</v>
      </c>
      <c r="X41" s="11">
        <f t="shared" si="8"/>
        <v>76</v>
      </c>
      <c r="Y41" s="12">
        <f t="shared" si="6"/>
        <v>0.76</v>
      </c>
      <c r="Z41" s="5" t="str">
        <f t="shared" si="7"/>
        <v>B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Very good work in office practice; aim higher.</v>
      </c>
    </row>
    <row r="42" spans="1:27" ht="14.25" customHeight="1" x14ac:dyDescent="0.3">
      <c r="A42" s="34" t="s">
        <v>40</v>
      </c>
      <c r="B42" s="34" t="s">
        <v>41</v>
      </c>
      <c r="C42" s="34" t="s">
        <v>429</v>
      </c>
      <c r="D42" s="34" t="s">
        <v>11</v>
      </c>
      <c r="E42" s="5" t="s">
        <v>12</v>
      </c>
      <c r="F42" s="5" t="s">
        <v>2</v>
      </c>
      <c r="G42" s="10">
        <v>73</v>
      </c>
      <c r="H42" s="10">
        <v>85</v>
      </c>
      <c r="I42" s="10">
        <v>78</v>
      </c>
      <c r="J42" s="11">
        <f t="shared" si="0"/>
        <v>78.666666666666671</v>
      </c>
      <c r="K42" s="12">
        <f t="shared" si="1"/>
        <v>0.78669999999999995</v>
      </c>
      <c r="L42" s="10" t="str">
        <f t="shared" si="2"/>
        <v>B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Very good work in reading and writing; aim higher.</v>
      </c>
      <c r="N42" s="10">
        <v>87</v>
      </c>
      <c r="O42" s="10">
        <v>76</v>
      </c>
      <c r="P42" s="10">
        <v>86</v>
      </c>
      <c r="Q42" s="11">
        <f t="shared" si="3"/>
        <v>83</v>
      </c>
      <c r="R42" s="12">
        <f t="shared" si="4"/>
        <v>0.83</v>
      </c>
      <c r="S42" s="10" t="str">
        <f t="shared" si="5"/>
        <v>A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Excellent work in reading and writing; keep it up.</v>
      </c>
      <c r="U42" s="10">
        <v>78</v>
      </c>
      <c r="V42" s="10">
        <v>79</v>
      </c>
      <c r="W42" s="10">
        <v>88</v>
      </c>
      <c r="X42" s="11">
        <f t="shared" si="8"/>
        <v>81.666666666666671</v>
      </c>
      <c r="Y42" s="12">
        <f t="shared" si="6"/>
        <v>0.81669999999999998</v>
      </c>
      <c r="Z42" s="5" t="str">
        <f t="shared" si="7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14</v>
      </c>
      <c r="G43" s="10">
        <v>80</v>
      </c>
      <c r="H43" s="10">
        <v>84</v>
      </c>
      <c r="I43" s="10">
        <v>90</v>
      </c>
      <c r="J43" s="11">
        <f t="shared" si="0"/>
        <v>84.666666666666671</v>
      </c>
      <c r="K43" s="12">
        <f t="shared" si="1"/>
        <v>0.84670000000000001</v>
      </c>
      <c r="L43" s="10" t="str">
        <f t="shared" si="2"/>
        <v>A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Excellent work in reading, writing and speaking; keep it up.</v>
      </c>
      <c r="N43" s="10">
        <v>84</v>
      </c>
      <c r="O43" s="10">
        <v>95</v>
      </c>
      <c r="P43" s="10">
        <v>91</v>
      </c>
      <c r="Q43" s="11">
        <f t="shared" si="3"/>
        <v>90</v>
      </c>
      <c r="R43" s="12">
        <f t="shared" si="4"/>
        <v>0.9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87</v>
      </c>
      <c r="V43" s="10">
        <v>89</v>
      </c>
      <c r="W43" s="10">
        <v>92</v>
      </c>
      <c r="X43" s="11">
        <f t="shared" si="8"/>
        <v>89.333333333333329</v>
      </c>
      <c r="Y43" s="12">
        <f t="shared" si="6"/>
        <v>0.89329999999999998</v>
      </c>
      <c r="Z43" s="5" t="str">
        <f t="shared" si="7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16</v>
      </c>
      <c r="G44" s="10">
        <v>90</v>
      </c>
      <c r="H44" s="10">
        <v>91</v>
      </c>
      <c r="I44" s="10">
        <v>96</v>
      </c>
      <c r="J44" s="11">
        <f t="shared" si="0"/>
        <v>92.333333333333329</v>
      </c>
      <c r="K44" s="12">
        <f t="shared" si="1"/>
        <v>0.92330000000000001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89</v>
      </c>
      <c r="O44" s="10">
        <v>97</v>
      </c>
      <c r="P44" s="10">
        <v>92</v>
      </c>
      <c r="Q44" s="11">
        <f t="shared" si="3"/>
        <v>92.666666666666671</v>
      </c>
      <c r="R44" s="12">
        <f t="shared" si="4"/>
        <v>0.92669999999999997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98</v>
      </c>
      <c r="V44" s="10">
        <v>97</v>
      </c>
      <c r="W44" s="10">
        <v>88</v>
      </c>
      <c r="X44" s="11">
        <f t="shared" si="8"/>
        <v>94.333333333333329</v>
      </c>
      <c r="Y44" s="12">
        <f t="shared" si="6"/>
        <v>0.94330000000000003</v>
      </c>
      <c r="Z44" s="5" t="str">
        <f t="shared" si="7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18</v>
      </c>
      <c r="G45" s="10">
        <v>77</v>
      </c>
      <c r="H45" s="10">
        <v>79</v>
      </c>
      <c r="I45" s="10">
        <v>84</v>
      </c>
      <c r="J45" s="11">
        <f t="shared" si="0"/>
        <v>80</v>
      </c>
      <c r="K45" s="12">
        <f t="shared" si="1"/>
        <v>0.8</v>
      </c>
      <c r="L45" s="10" t="str">
        <f t="shared" si="2"/>
        <v>A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Excellent work in concepts and practicals; keep it up.</v>
      </c>
      <c r="N45" s="10">
        <v>88</v>
      </c>
      <c r="O45" s="10">
        <v>82</v>
      </c>
      <c r="P45" s="10">
        <v>83</v>
      </c>
      <c r="Q45" s="11">
        <f t="shared" si="3"/>
        <v>84.333333333333329</v>
      </c>
      <c r="R45" s="12">
        <f t="shared" si="4"/>
        <v>0.84330000000000005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87</v>
      </c>
      <c r="V45" s="10">
        <v>82</v>
      </c>
      <c r="W45" s="10">
        <v>86</v>
      </c>
      <c r="X45" s="11">
        <f t="shared" si="8"/>
        <v>85</v>
      </c>
      <c r="Y45" s="12">
        <f t="shared" si="6"/>
        <v>0.85</v>
      </c>
      <c r="Z45" s="5" t="str">
        <f t="shared" si="7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20</v>
      </c>
      <c r="G46" s="10">
        <v>79</v>
      </c>
      <c r="H46" s="10">
        <v>84</v>
      </c>
      <c r="I46" s="10">
        <v>89</v>
      </c>
      <c r="J46" s="11">
        <f t="shared" si="0"/>
        <v>84</v>
      </c>
      <c r="K46" s="12">
        <f t="shared" si="1"/>
        <v>0.84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80</v>
      </c>
      <c r="O46" s="10">
        <v>85</v>
      </c>
      <c r="P46" s="10">
        <v>85</v>
      </c>
      <c r="Q46" s="11">
        <f t="shared" si="3"/>
        <v>83.333333333333329</v>
      </c>
      <c r="R46" s="12">
        <f t="shared" si="4"/>
        <v>0.83330000000000004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96</v>
      </c>
      <c r="V46" s="10">
        <v>93</v>
      </c>
      <c r="W46" s="10">
        <v>90</v>
      </c>
      <c r="X46" s="11">
        <f t="shared" si="8"/>
        <v>93</v>
      </c>
      <c r="Y46" s="12">
        <f t="shared" si="6"/>
        <v>0.93</v>
      </c>
      <c r="Z46" s="5" t="str">
        <f t="shared" si="7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22</v>
      </c>
      <c r="G47" s="10">
        <v>84</v>
      </c>
      <c r="H47" s="10">
        <v>98</v>
      </c>
      <c r="I47" s="10">
        <v>92</v>
      </c>
      <c r="J47" s="11">
        <f t="shared" si="0"/>
        <v>91.333333333333329</v>
      </c>
      <c r="K47" s="12">
        <f t="shared" si="1"/>
        <v>0.9133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98</v>
      </c>
      <c r="O47" s="10">
        <v>97</v>
      </c>
      <c r="P47" s="10">
        <v>96</v>
      </c>
      <c r="Q47" s="11">
        <f t="shared" si="3"/>
        <v>97</v>
      </c>
      <c r="R47" s="12">
        <f t="shared" si="4"/>
        <v>0.97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98</v>
      </c>
      <c r="V47" s="10">
        <v>98</v>
      </c>
      <c r="W47" s="10">
        <v>98</v>
      </c>
      <c r="X47" s="11">
        <f t="shared" si="8"/>
        <v>98</v>
      </c>
      <c r="Y47" s="12">
        <f t="shared" si="6"/>
        <v>0.98</v>
      </c>
      <c r="Z47" s="5" t="str">
        <f t="shared" si="7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24</v>
      </c>
      <c r="G48" s="10">
        <v>84</v>
      </c>
      <c r="H48" s="10">
        <v>89</v>
      </c>
      <c r="I48" s="10">
        <v>87</v>
      </c>
      <c r="J48" s="11">
        <f t="shared" si="0"/>
        <v>86.666666666666671</v>
      </c>
      <c r="K48" s="12">
        <f t="shared" si="1"/>
        <v>0.86670000000000003</v>
      </c>
      <c r="L48" s="10" t="str">
        <f t="shared" si="2"/>
        <v>A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Excellent work in values and participation; keep it up.</v>
      </c>
      <c r="N48" s="10">
        <v>86</v>
      </c>
      <c r="O48" s="10">
        <v>81</v>
      </c>
      <c r="P48" s="10">
        <v>87</v>
      </c>
      <c r="Q48" s="11">
        <f t="shared" si="3"/>
        <v>84.666666666666671</v>
      </c>
      <c r="R48" s="12">
        <f t="shared" si="4"/>
        <v>0.84670000000000001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93</v>
      </c>
      <c r="V48" s="10">
        <v>85</v>
      </c>
      <c r="W48" s="10">
        <v>85</v>
      </c>
      <c r="X48" s="11">
        <f t="shared" si="8"/>
        <v>87.666666666666671</v>
      </c>
      <c r="Y48" s="12">
        <f t="shared" si="6"/>
        <v>0.87670000000000003</v>
      </c>
      <c r="Z48" s="5" t="str">
        <f t="shared" si="7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25</v>
      </c>
      <c r="F49" s="5" t="s">
        <v>26</v>
      </c>
      <c r="G49" s="10">
        <v>83</v>
      </c>
      <c r="H49" s="10">
        <v>96</v>
      </c>
      <c r="I49" s="10">
        <v>88</v>
      </c>
      <c r="J49" s="11">
        <f t="shared" si="0"/>
        <v>89</v>
      </c>
      <c r="K49" s="12">
        <f t="shared" si="1"/>
        <v>0.89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fitness and participation; keep it up.</v>
      </c>
      <c r="N49" s="10">
        <v>90</v>
      </c>
      <c r="O49" s="10">
        <v>98</v>
      </c>
      <c r="P49" s="10">
        <v>94</v>
      </c>
      <c r="Q49" s="11">
        <f t="shared" si="3"/>
        <v>94</v>
      </c>
      <c r="R49" s="12">
        <f t="shared" si="4"/>
        <v>0.94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fitness and participation; keep it up.</v>
      </c>
      <c r="U49" s="10">
        <v>97</v>
      </c>
      <c r="V49" s="10">
        <v>89</v>
      </c>
      <c r="W49" s="10">
        <v>89</v>
      </c>
      <c r="X49" s="11">
        <f t="shared" si="8"/>
        <v>91.666666666666671</v>
      </c>
      <c r="Y49" s="12">
        <f t="shared" si="6"/>
        <v>0.91669999999999996</v>
      </c>
      <c r="Z49" s="5" t="str">
        <f t="shared" si="7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fitness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27</v>
      </c>
      <c r="F50" s="5" t="s">
        <v>28</v>
      </c>
      <c r="G50" s="10">
        <v>86</v>
      </c>
      <c r="H50" s="10">
        <v>81</v>
      </c>
      <c r="I50" s="10">
        <v>86</v>
      </c>
      <c r="J50" s="11">
        <f t="shared" si="0"/>
        <v>84.333333333333329</v>
      </c>
      <c r="K50" s="12">
        <f t="shared" si="1"/>
        <v>0.84330000000000005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recording of accounts; keep it up.</v>
      </c>
      <c r="N50" s="10">
        <v>77</v>
      </c>
      <c r="O50" s="10">
        <v>87</v>
      </c>
      <c r="P50" s="10">
        <v>81</v>
      </c>
      <c r="Q50" s="11">
        <f t="shared" si="3"/>
        <v>81.666666666666671</v>
      </c>
      <c r="R50" s="12">
        <f t="shared" si="4"/>
        <v>0.81669999999999998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recording of accounts; keep it up.</v>
      </c>
      <c r="U50" s="10">
        <v>90</v>
      </c>
      <c r="V50" s="10">
        <v>82</v>
      </c>
      <c r="W50" s="10">
        <v>89</v>
      </c>
      <c r="X50" s="11">
        <f t="shared" si="8"/>
        <v>87</v>
      </c>
      <c r="Y50" s="12">
        <f t="shared" si="6"/>
        <v>0.87</v>
      </c>
      <c r="Z50" s="5" t="str">
        <f t="shared" si="7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recording of accounts; keep it up.</v>
      </c>
    </row>
    <row r="51" spans="1:27" ht="14.25" customHeight="1" x14ac:dyDescent="0.3">
      <c r="A51" s="34" t="s">
        <v>42</v>
      </c>
      <c r="B51" s="34" t="s">
        <v>43</v>
      </c>
      <c r="C51" s="34" t="s">
        <v>429</v>
      </c>
      <c r="D51" s="34" t="s">
        <v>11</v>
      </c>
      <c r="E51" s="5" t="s">
        <v>12</v>
      </c>
      <c r="F51" s="5" t="s">
        <v>2</v>
      </c>
      <c r="G51" s="10">
        <v>58</v>
      </c>
      <c r="H51" s="10">
        <v>61</v>
      </c>
      <c r="I51" s="10">
        <v>59</v>
      </c>
      <c r="J51" s="11">
        <f t="shared" si="0"/>
        <v>59.333333333333336</v>
      </c>
      <c r="K51" s="12">
        <f t="shared" si="1"/>
        <v>0.59330000000000005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49</v>
      </c>
      <c r="O51" s="10">
        <v>65</v>
      </c>
      <c r="P51" s="10">
        <v>60</v>
      </c>
      <c r="Q51" s="11">
        <f t="shared" si="3"/>
        <v>58</v>
      </c>
      <c r="R51" s="12">
        <f t="shared" si="4"/>
        <v>0.57999999999999996</v>
      </c>
      <c r="S51" s="10" t="str">
        <f t="shared" si="5"/>
        <v>D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Fair work in reading and writing; extra practice is needed.</v>
      </c>
      <c r="U51" s="10">
        <v>65</v>
      </c>
      <c r="V51" s="10">
        <v>68</v>
      </c>
      <c r="W51" s="10">
        <v>62</v>
      </c>
      <c r="X51" s="11">
        <f t="shared" si="8"/>
        <v>65</v>
      </c>
      <c r="Y51" s="12">
        <f t="shared" si="6"/>
        <v>0.65</v>
      </c>
      <c r="Z51" s="5" t="str">
        <f t="shared" si="7"/>
        <v>C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Satisfactory work in reading and writing; keep practising.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14</v>
      </c>
      <c r="G52" s="10">
        <v>53</v>
      </c>
      <c r="H52" s="10">
        <v>67</v>
      </c>
      <c r="I52" s="10">
        <v>56</v>
      </c>
      <c r="J52" s="11">
        <f t="shared" si="0"/>
        <v>58.666666666666664</v>
      </c>
      <c r="K52" s="12">
        <f t="shared" si="1"/>
        <v>0.5867</v>
      </c>
      <c r="L52" s="10" t="str">
        <f t="shared" si="2"/>
        <v>D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Fair work in reading, writing and speaking; extra practice is needed.</v>
      </c>
      <c r="N52" s="10">
        <v>55</v>
      </c>
      <c r="O52" s="10">
        <v>56</v>
      </c>
      <c r="P52" s="10">
        <v>55</v>
      </c>
      <c r="Q52" s="11">
        <f t="shared" si="3"/>
        <v>55.333333333333336</v>
      </c>
      <c r="R52" s="12">
        <f t="shared" si="4"/>
        <v>0.55330000000000001</v>
      </c>
      <c r="S52" s="10" t="str">
        <f t="shared" si="5"/>
        <v>D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Fair work in reading, writing and speaking; extra practice is needed.</v>
      </c>
      <c r="U52" s="10">
        <v>57</v>
      </c>
      <c r="V52" s="10">
        <v>59</v>
      </c>
      <c r="W52" s="10">
        <v>70</v>
      </c>
      <c r="X52" s="11">
        <f t="shared" si="8"/>
        <v>62</v>
      </c>
      <c r="Y52" s="12">
        <f t="shared" si="6"/>
        <v>0.62</v>
      </c>
      <c r="Z52" s="5" t="str">
        <f t="shared" si="7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16</v>
      </c>
      <c r="G53" s="10">
        <v>67</v>
      </c>
      <c r="H53" s="10">
        <v>61</v>
      </c>
      <c r="I53" s="10">
        <v>64</v>
      </c>
      <c r="J53" s="11">
        <f t="shared" si="0"/>
        <v>64</v>
      </c>
      <c r="K53" s="12">
        <f t="shared" si="1"/>
        <v>0.64</v>
      </c>
      <c r="L53" s="10" t="str">
        <f t="shared" si="2"/>
        <v>C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Satisfactory work in problem solving; keep practising.</v>
      </c>
      <c r="N53" s="10">
        <v>71</v>
      </c>
      <c r="O53" s="10">
        <v>75</v>
      </c>
      <c r="P53" s="10">
        <v>73</v>
      </c>
      <c r="Q53" s="11">
        <f t="shared" si="3"/>
        <v>73</v>
      </c>
      <c r="R53" s="12">
        <f t="shared" si="4"/>
        <v>0.73</v>
      </c>
      <c r="S53" s="10" t="str">
        <f t="shared" si="5"/>
        <v>B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Very good work in problem solving; aim higher.</v>
      </c>
      <c r="U53" s="10">
        <v>72</v>
      </c>
      <c r="V53" s="10">
        <v>77</v>
      </c>
      <c r="W53" s="10">
        <v>63</v>
      </c>
      <c r="X53" s="11">
        <f t="shared" si="8"/>
        <v>70.666666666666671</v>
      </c>
      <c r="Y53" s="12">
        <f t="shared" si="6"/>
        <v>0.70669999999999999</v>
      </c>
      <c r="Z53" s="5" t="str">
        <f t="shared" si="7"/>
        <v>B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Very good work in problem solving; aim higher.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18</v>
      </c>
      <c r="G54" s="10">
        <v>59</v>
      </c>
      <c r="H54" s="10">
        <v>62</v>
      </c>
      <c r="I54" s="10">
        <v>54</v>
      </c>
      <c r="J54" s="11">
        <f t="shared" si="0"/>
        <v>58.333333333333336</v>
      </c>
      <c r="K54" s="12">
        <f t="shared" si="1"/>
        <v>0.58330000000000004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54</v>
      </c>
      <c r="O54" s="10">
        <v>54</v>
      </c>
      <c r="P54" s="10">
        <v>66</v>
      </c>
      <c r="Q54" s="11">
        <f t="shared" si="3"/>
        <v>58</v>
      </c>
      <c r="R54" s="12">
        <f t="shared" si="4"/>
        <v>0.57999999999999996</v>
      </c>
      <c r="S54" s="10" t="str">
        <f t="shared" si="5"/>
        <v>D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Fair work in concepts and practicals; extra practice is needed.</v>
      </c>
      <c r="U54" s="10">
        <v>61</v>
      </c>
      <c r="V54" s="10">
        <v>63</v>
      </c>
      <c r="W54" s="10">
        <v>65</v>
      </c>
      <c r="X54" s="11">
        <f t="shared" si="8"/>
        <v>63</v>
      </c>
      <c r="Y54" s="12">
        <f t="shared" si="6"/>
        <v>0.63</v>
      </c>
      <c r="Z54" s="5" t="str">
        <f t="shared" si="7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20</v>
      </c>
      <c r="G55" s="10">
        <v>59</v>
      </c>
      <c r="H55" s="10">
        <v>64</v>
      </c>
      <c r="I55" s="10">
        <v>68</v>
      </c>
      <c r="J55" s="11">
        <f t="shared" si="0"/>
        <v>63.666666666666664</v>
      </c>
      <c r="K55" s="12">
        <f t="shared" si="1"/>
        <v>0.63670000000000004</v>
      </c>
      <c r="L55" s="10" t="str">
        <f t="shared" si="2"/>
        <v>C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Satisfactory work in content knowledge; keep practising.</v>
      </c>
      <c r="N55" s="10">
        <v>68</v>
      </c>
      <c r="O55" s="10">
        <v>64</v>
      </c>
      <c r="P55" s="10">
        <v>60</v>
      </c>
      <c r="Q55" s="11">
        <f t="shared" si="3"/>
        <v>64</v>
      </c>
      <c r="R55" s="12">
        <f t="shared" si="4"/>
        <v>0.64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69</v>
      </c>
      <c r="V55" s="10">
        <v>74</v>
      </c>
      <c r="W55" s="10">
        <v>62</v>
      </c>
      <c r="X55" s="11">
        <f t="shared" si="8"/>
        <v>68.333333333333329</v>
      </c>
      <c r="Y55" s="12">
        <f t="shared" si="6"/>
        <v>0.68330000000000002</v>
      </c>
      <c r="Z55" s="5" t="str">
        <f t="shared" si="7"/>
        <v>C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Satisfactory work in content knowledge; keep practising.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22</v>
      </c>
      <c r="G56" s="10">
        <v>59</v>
      </c>
      <c r="H56" s="10">
        <v>66</v>
      </c>
      <c r="I56" s="10">
        <v>65</v>
      </c>
      <c r="J56" s="11">
        <f t="shared" si="0"/>
        <v>63.333333333333336</v>
      </c>
      <c r="K56" s="12">
        <f t="shared" si="1"/>
        <v>0.63329999999999997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66</v>
      </c>
      <c r="O56" s="10">
        <v>64</v>
      </c>
      <c r="P56" s="10">
        <v>62</v>
      </c>
      <c r="Q56" s="11">
        <f t="shared" si="3"/>
        <v>64</v>
      </c>
      <c r="R56" s="12">
        <f t="shared" si="4"/>
        <v>0.64</v>
      </c>
      <c r="S56" s="10" t="str">
        <f t="shared" si="5"/>
        <v>C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Satisfactory work in practical work and knowledge; keep practising.</v>
      </c>
      <c r="U56" s="10">
        <v>71</v>
      </c>
      <c r="V56" s="10">
        <v>72</v>
      </c>
      <c r="W56" s="10">
        <v>69</v>
      </c>
      <c r="X56" s="11">
        <f t="shared" si="8"/>
        <v>70.666666666666671</v>
      </c>
      <c r="Y56" s="12">
        <f t="shared" si="6"/>
        <v>0.70669999999999999</v>
      </c>
      <c r="Z56" s="5" t="str">
        <f t="shared" si="7"/>
        <v>B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Very good work in practical work and knowledge; aim higher.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24</v>
      </c>
      <c r="G57" s="10">
        <v>54</v>
      </c>
      <c r="H57" s="10">
        <v>54</v>
      </c>
      <c r="I57" s="10">
        <v>56</v>
      </c>
      <c r="J57" s="11">
        <f t="shared" si="0"/>
        <v>54.666666666666664</v>
      </c>
      <c r="K57" s="12">
        <f t="shared" si="1"/>
        <v>0.54669999999999996</v>
      </c>
      <c r="L57" s="10" t="str">
        <f t="shared" si="2"/>
        <v>D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Fair work in values and participation; extra practice is needed.</v>
      </c>
      <c r="N57" s="10">
        <v>66</v>
      </c>
      <c r="O57" s="10">
        <v>66</v>
      </c>
      <c r="P57" s="10">
        <v>54</v>
      </c>
      <c r="Q57" s="11">
        <f t="shared" si="3"/>
        <v>62</v>
      </c>
      <c r="R57" s="12">
        <f t="shared" si="4"/>
        <v>0.62</v>
      </c>
      <c r="S57" s="10" t="str">
        <f t="shared" si="5"/>
        <v>C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Satisfactory work in values and participation; keep practising.</v>
      </c>
      <c r="U57" s="10">
        <v>69</v>
      </c>
      <c r="V57" s="10">
        <v>70</v>
      </c>
      <c r="W57" s="10">
        <v>61</v>
      </c>
      <c r="X57" s="11">
        <f t="shared" si="8"/>
        <v>66.666666666666671</v>
      </c>
      <c r="Y57" s="12">
        <f t="shared" si="6"/>
        <v>0.66669999999999996</v>
      </c>
      <c r="Z57" s="5" t="str">
        <f t="shared" si="7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25</v>
      </c>
      <c r="F58" s="5" t="s">
        <v>26</v>
      </c>
      <c r="G58" s="10">
        <v>61</v>
      </c>
      <c r="H58" s="10">
        <v>58</v>
      </c>
      <c r="I58" s="10">
        <v>60</v>
      </c>
      <c r="J58" s="11">
        <f t="shared" si="0"/>
        <v>59.666666666666664</v>
      </c>
      <c r="K58" s="12">
        <f t="shared" si="1"/>
        <v>0.59670000000000001</v>
      </c>
      <c r="L58" s="10" t="str">
        <f t="shared" si="2"/>
        <v>D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Fair work in fitness and participation; extra practice is needed.</v>
      </c>
      <c r="N58" s="10">
        <v>65</v>
      </c>
      <c r="O58" s="10">
        <v>67</v>
      </c>
      <c r="P58" s="10">
        <v>62</v>
      </c>
      <c r="Q58" s="11">
        <f t="shared" si="3"/>
        <v>64.666666666666671</v>
      </c>
      <c r="R58" s="12">
        <f t="shared" si="4"/>
        <v>0.64670000000000005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fitness and participation; keep practising.</v>
      </c>
      <c r="U58" s="10">
        <v>69</v>
      </c>
      <c r="V58" s="10">
        <v>77</v>
      </c>
      <c r="W58" s="10">
        <v>75</v>
      </c>
      <c r="X58" s="11">
        <f t="shared" si="8"/>
        <v>73.666666666666671</v>
      </c>
      <c r="Y58" s="12">
        <f t="shared" si="6"/>
        <v>0.73670000000000002</v>
      </c>
      <c r="Z58" s="5" t="str">
        <f t="shared" si="7"/>
        <v>B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Very good work in fitness and participation; aim higher.</v>
      </c>
    </row>
    <row r="59" spans="1:27" ht="14.25" customHeight="1" x14ac:dyDescent="0.3">
      <c r="A59" s="34"/>
      <c r="B59" s="34"/>
      <c r="C59" s="34"/>
      <c r="D59" s="34"/>
      <c r="E59" s="5" t="s">
        <v>34</v>
      </c>
      <c r="F59" s="5" t="s">
        <v>35</v>
      </c>
      <c r="G59" s="10">
        <v>61</v>
      </c>
      <c r="H59" s="10">
        <v>57</v>
      </c>
      <c r="I59" s="10">
        <v>62</v>
      </c>
      <c r="J59" s="11">
        <f t="shared" si="0"/>
        <v>60</v>
      </c>
      <c r="K59" s="12">
        <f t="shared" si="1"/>
        <v>0.6</v>
      </c>
      <c r="L59" s="10" t="str">
        <f t="shared" si="2"/>
        <v>C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Satisfactory work in office practice; keep practising.</v>
      </c>
      <c r="N59" s="10">
        <v>60</v>
      </c>
      <c r="O59" s="10">
        <v>61</v>
      </c>
      <c r="P59" s="10">
        <v>59</v>
      </c>
      <c r="Q59" s="11">
        <f t="shared" si="3"/>
        <v>60</v>
      </c>
      <c r="R59" s="12">
        <f t="shared" si="4"/>
        <v>0.6</v>
      </c>
      <c r="S59" s="10" t="str">
        <f t="shared" si="5"/>
        <v>C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Satisfactory work in office practice; keep practising.</v>
      </c>
      <c r="U59" s="10">
        <v>57</v>
      </c>
      <c r="V59" s="10">
        <v>69</v>
      </c>
      <c r="W59" s="10">
        <v>68</v>
      </c>
      <c r="X59" s="11">
        <f t="shared" si="8"/>
        <v>64.666666666666671</v>
      </c>
      <c r="Y59" s="12">
        <f t="shared" si="6"/>
        <v>0.64670000000000005</v>
      </c>
      <c r="Z59" s="5" t="str">
        <f t="shared" si="7"/>
        <v>C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Satisfactory work in office practice; keep practising.</v>
      </c>
    </row>
    <row r="60" spans="1:27" ht="14.25" customHeight="1" x14ac:dyDescent="0.3">
      <c r="A60" s="34" t="s">
        <v>44</v>
      </c>
      <c r="B60" s="34" t="s">
        <v>45</v>
      </c>
      <c r="C60" s="34" t="s">
        <v>429</v>
      </c>
      <c r="D60" s="34" t="s">
        <v>31</v>
      </c>
      <c r="E60" s="5" t="s">
        <v>12</v>
      </c>
      <c r="F60" s="5" t="s">
        <v>2</v>
      </c>
      <c r="G60" s="10">
        <v>56</v>
      </c>
      <c r="H60" s="10">
        <v>69</v>
      </c>
      <c r="I60" s="10">
        <v>69</v>
      </c>
      <c r="J60" s="11">
        <f t="shared" si="0"/>
        <v>64.666666666666671</v>
      </c>
      <c r="K60" s="12">
        <f t="shared" si="1"/>
        <v>0.64670000000000005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57</v>
      </c>
      <c r="O60" s="10">
        <v>64</v>
      </c>
      <c r="P60" s="10">
        <v>70</v>
      </c>
      <c r="Q60" s="11">
        <f t="shared" si="3"/>
        <v>63.666666666666664</v>
      </c>
      <c r="R60" s="12">
        <f t="shared" si="4"/>
        <v>0.63670000000000004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60</v>
      </c>
      <c r="V60" s="10">
        <v>62</v>
      </c>
      <c r="W60" s="10">
        <v>70</v>
      </c>
      <c r="X60" s="11">
        <f t="shared" si="8"/>
        <v>64</v>
      </c>
      <c r="Y60" s="12">
        <f t="shared" si="6"/>
        <v>0.64</v>
      </c>
      <c r="Z60" s="5" t="str">
        <f t="shared" si="7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14</v>
      </c>
      <c r="G61" s="10">
        <v>70</v>
      </c>
      <c r="H61" s="10">
        <v>74</v>
      </c>
      <c r="I61" s="10">
        <v>63</v>
      </c>
      <c r="J61" s="11">
        <f t="shared" si="0"/>
        <v>69</v>
      </c>
      <c r="K61" s="12">
        <f t="shared" si="1"/>
        <v>0.69</v>
      </c>
      <c r="L61" s="10" t="str">
        <f t="shared" si="2"/>
        <v>C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Satisfactory work in reading, writing and speaking; keep practising.</v>
      </c>
      <c r="N61" s="10">
        <v>63</v>
      </c>
      <c r="O61" s="10">
        <v>71</v>
      </c>
      <c r="P61" s="10">
        <v>69</v>
      </c>
      <c r="Q61" s="11">
        <f t="shared" si="3"/>
        <v>67.666666666666671</v>
      </c>
      <c r="R61" s="12">
        <f t="shared" si="4"/>
        <v>0.67669999999999997</v>
      </c>
      <c r="S61" s="10" t="str">
        <f t="shared" si="5"/>
        <v>C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Satisfactory work in reading, writing and speaking; keep practising.</v>
      </c>
      <c r="U61" s="10">
        <v>75</v>
      </c>
      <c r="V61" s="10">
        <v>80</v>
      </c>
      <c r="W61" s="10">
        <v>65</v>
      </c>
      <c r="X61" s="11">
        <f t="shared" si="8"/>
        <v>73.333333333333329</v>
      </c>
      <c r="Y61" s="12">
        <f t="shared" si="6"/>
        <v>0.73329999999999995</v>
      </c>
      <c r="Z61" s="5" t="str">
        <f t="shared" si="7"/>
        <v>B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Very good work in reading, writing and speaking; aim higher.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16</v>
      </c>
      <c r="G62" s="10">
        <v>70</v>
      </c>
      <c r="H62" s="10">
        <v>71</v>
      </c>
      <c r="I62" s="10">
        <v>68</v>
      </c>
      <c r="J62" s="11">
        <f t="shared" si="0"/>
        <v>69.666666666666671</v>
      </c>
      <c r="K62" s="12">
        <f t="shared" si="1"/>
        <v>0.69669999999999999</v>
      </c>
      <c r="L62" s="10" t="str">
        <f t="shared" si="2"/>
        <v>C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Satisfactory work in problem solving; keep practising.</v>
      </c>
      <c r="N62" s="10">
        <v>68</v>
      </c>
      <c r="O62" s="10">
        <v>72</v>
      </c>
      <c r="P62" s="10">
        <v>67</v>
      </c>
      <c r="Q62" s="11">
        <f t="shared" si="3"/>
        <v>69</v>
      </c>
      <c r="R62" s="12">
        <f t="shared" si="4"/>
        <v>0.69</v>
      </c>
      <c r="S62" s="10" t="str">
        <f t="shared" si="5"/>
        <v>C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Satisfactory work in problem solving; keep practising.</v>
      </c>
      <c r="U62" s="10">
        <v>80</v>
      </c>
      <c r="V62" s="10">
        <v>83</v>
      </c>
      <c r="W62" s="10">
        <v>83</v>
      </c>
      <c r="X62" s="11">
        <f t="shared" si="8"/>
        <v>82</v>
      </c>
      <c r="Y62" s="12">
        <f t="shared" si="6"/>
        <v>0.82</v>
      </c>
      <c r="Z62" s="5" t="str">
        <f t="shared" si="7"/>
        <v>A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Excellent work in problem solving; keep it up.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18</v>
      </c>
      <c r="G63" s="10">
        <v>56</v>
      </c>
      <c r="H63" s="10">
        <v>66</v>
      </c>
      <c r="I63" s="10">
        <v>57</v>
      </c>
      <c r="J63" s="11">
        <f t="shared" si="0"/>
        <v>59.666666666666664</v>
      </c>
      <c r="K63" s="12">
        <f t="shared" si="1"/>
        <v>0.59670000000000001</v>
      </c>
      <c r="L63" s="10" t="str">
        <f t="shared" si="2"/>
        <v>D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Fair work in concepts and practicals; extra practice is needed.</v>
      </c>
      <c r="N63" s="10">
        <v>58</v>
      </c>
      <c r="O63" s="10">
        <v>64</v>
      </c>
      <c r="P63" s="10">
        <v>65</v>
      </c>
      <c r="Q63" s="11">
        <f t="shared" si="3"/>
        <v>62.333333333333336</v>
      </c>
      <c r="R63" s="12">
        <f t="shared" si="4"/>
        <v>0.62329999999999997</v>
      </c>
      <c r="S63" s="10" t="str">
        <f t="shared" si="5"/>
        <v>C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Satisfactory work in concepts and practicals; keep practising.</v>
      </c>
      <c r="U63" s="10">
        <v>66</v>
      </c>
      <c r="V63" s="10">
        <v>70</v>
      </c>
      <c r="W63" s="10">
        <v>73</v>
      </c>
      <c r="X63" s="11">
        <f t="shared" si="8"/>
        <v>69.666666666666671</v>
      </c>
      <c r="Y63" s="12">
        <f t="shared" si="6"/>
        <v>0.69669999999999999</v>
      </c>
      <c r="Z63" s="5" t="str">
        <f t="shared" si="7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20</v>
      </c>
      <c r="G64" s="10">
        <v>62</v>
      </c>
      <c r="H64" s="10">
        <v>77</v>
      </c>
      <c r="I64" s="10">
        <v>67</v>
      </c>
      <c r="J64" s="11">
        <f t="shared" si="0"/>
        <v>68.666666666666671</v>
      </c>
      <c r="K64" s="12">
        <f t="shared" si="1"/>
        <v>0.68669999999999998</v>
      </c>
      <c r="L64" s="10" t="str">
        <f t="shared" si="2"/>
        <v>C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Satisfactory work in content knowledge; keep practising.</v>
      </c>
      <c r="N64" s="10">
        <v>75</v>
      </c>
      <c r="O64" s="10">
        <v>79</v>
      </c>
      <c r="P64" s="10">
        <v>73</v>
      </c>
      <c r="Q64" s="11">
        <f t="shared" si="3"/>
        <v>75.666666666666671</v>
      </c>
      <c r="R64" s="12">
        <f t="shared" si="4"/>
        <v>0.75670000000000004</v>
      </c>
      <c r="S64" s="10" t="str">
        <f t="shared" si="5"/>
        <v>B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Very good work in content knowledge; aim higher.</v>
      </c>
      <c r="U64" s="10">
        <v>65</v>
      </c>
      <c r="V64" s="10">
        <v>71</v>
      </c>
      <c r="W64" s="10">
        <v>72</v>
      </c>
      <c r="X64" s="11">
        <f t="shared" si="8"/>
        <v>69.333333333333329</v>
      </c>
      <c r="Y64" s="12">
        <f t="shared" si="6"/>
        <v>0.69330000000000003</v>
      </c>
      <c r="Z64" s="5" t="str">
        <f t="shared" si="7"/>
        <v>C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Satisfactory work in content knowledge; keep practising.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22</v>
      </c>
      <c r="G65" s="10">
        <v>77</v>
      </c>
      <c r="H65" s="10">
        <v>75</v>
      </c>
      <c r="I65" s="10">
        <v>75</v>
      </c>
      <c r="J65" s="11">
        <f t="shared" si="0"/>
        <v>75.666666666666671</v>
      </c>
      <c r="K65" s="12">
        <f t="shared" si="1"/>
        <v>0.75670000000000004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68</v>
      </c>
      <c r="O65" s="10">
        <v>76</v>
      </c>
      <c r="P65" s="10">
        <v>72</v>
      </c>
      <c r="Q65" s="11">
        <f t="shared" si="3"/>
        <v>72</v>
      </c>
      <c r="R65" s="12">
        <f t="shared" si="4"/>
        <v>0.72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77</v>
      </c>
      <c r="V65" s="10">
        <v>78</v>
      </c>
      <c r="W65" s="10">
        <v>86</v>
      </c>
      <c r="X65" s="11">
        <f t="shared" si="8"/>
        <v>80.333333333333329</v>
      </c>
      <c r="Y65" s="12">
        <f t="shared" si="6"/>
        <v>0.80330000000000001</v>
      </c>
      <c r="Z65" s="5" t="str">
        <f t="shared" si="7"/>
        <v>A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Excellent work in practical work and knowledge; keep it up.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24</v>
      </c>
      <c r="G66" s="10">
        <v>59</v>
      </c>
      <c r="H66" s="10">
        <v>70</v>
      </c>
      <c r="I66" s="10">
        <v>66</v>
      </c>
      <c r="J66" s="11">
        <f t="shared" si="0"/>
        <v>65</v>
      </c>
      <c r="K66" s="12">
        <f t="shared" si="1"/>
        <v>0.65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69</v>
      </c>
      <c r="O66" s="10">
        <v>71</v>
      </c>
      <c r="P66" s="10">
        <v>63</v>
      </c>
      <c r="Q66" s="11">
        <f t="shared" si="3"/>
        <v>67.666666666666671</v>
      </c>
      <c r="R66" s="12">
        <f t="shared" si="4"/>
        <v>0.67669999999999997</v>
      </c>
      <c r="S66" s="10" t="str">
        <f t="shared" si="5"/>
        <v>C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Satisfactory work in values and participation; keep practising.</v>
      </c>
      <c r="U66" s="10">
        <v>69</v>
      </c>
      <c r="V66" s="10">
        <v>68</v>
      </c>
      <c r="W66" s="10">
        <v>64</v>
      </c>
      <c r="X66" s="11">
        <f t="shared" si="8"/>
        <v>67</v>
      </c>
      <c r="Y66" s="12">
        <f t="shared" si="6"/>
        <v>0.67</v>
      </c>
      <c r="Z66" s="5" t="str">
        <f t="shared" si="7"/>
        <v>C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Satisfactory work in values and participation; keep practising.</v>
      </c>
    </row>
    <row r="67" spans="1:27" ht="14.25" customHeight="1" x14ac:dyDescent="0.3">
      <c r="A67" s="34"/>
      <c r="B67" s="34"/>
      <c r="C67" s="34"/>
      <c r="D67" s="34"/>
      <c r="E67" s="5" t="s">
        <v>46</v>
      </c>
      <c r="F67" s="5" t="s">
        <v>47</v>
      </c>
      <c r="G67" s="10">
        <v>76</v>
      </c>
      <c r="H67" s="10">
        <v>78</v>
      </c>
      <c r="I67" s="10">
        <v>77</v>
      </c>
      <c r="J67" s="11">
        <f t="shared" si="0"/>
        <v>77</v>
      </c>
      <c r="K67" s="12">
        <f t="shared" si="1"/>
        <v>0.77</v>
      </c>
      <c r="L67" s="10" t="str">
        <f t="shared" si="2"/>
        <v>B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Very good work in religious knowledge and participation; aim higher.</v>
      </c>
      <c r="N67" s="10">
        <v>71</v>
      </c>
      <c r="O67" s="10">
        <v>74</v>
      </c>
      <c r="P67" s="10">
        <v>73</v>
      </c>
      <c r="Q67" s="11">
        <f t="shared" si="3"/>
        <v>72.666666666666671</v>
      </c>
      <c r="R67" s="12">
        <f t="shared" si="4"/>
        <v>0.72670000000000001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religious knowledge and participation; aim higher.</v>
      </c>
      <c r="U67" s="10">
        <v>71</v>
      </c>
      <c r="V67" s="10">
        <v>76</v>
      </c>
      <c r="W67" s="10">
        <v>81</v>
      </c>
      <c r="X67" s="11">
        <f t="shared" si="8"/>
        <v>76</v>
      </c>
      <c r="Y67" s="12">
        <f t="shared" si="6"/>
        <v>0.76</v>
      </c>
      <c r="Z67" s="5" t="str">
        <f t="shared" si="7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religious knowledge and participation;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35</v>
      </c>
      <c r="G68" s="10">
        <v>55</v>
      </c>
      <c r="H68" s="10">
        <v>64</v>
      </c>
      <c r="I68" s="10">
        <v>58</v>
      </c>
      <c r="J68" s="11">
        <f t="shared" si="0"/>
        <v>59</v>
      </c>
      <c r="K68" s="12">
        <f t="shared" si="1"/>
        <v>0.59</v>
      </c>
      <c r="L68" s="10" t="str">
        <f t="shared" si="2"/>
        <v>D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Fair work in office practice; extra practice is needed.</v>
      </c>
      <c r="N68" s="10">
        <v>65</v>
      </c>
      <c r="O68" s="10">
        <v>62</v>
      </c>
      <c r="P68" s="10">
        <v>58</v>
      </c>
      <c r="Q68" s="11">
        <f t="shared" si="3"/>
        <v>61.666666666666664</v>
      </c>
      <c r="R68" s="12">
        <f t="shared" si="4"/>
        <v>0.61670000000000003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65</v>
      </c>
      <c r="V68" s="10">
        <v>68</v>
      </c>
      <c r="W68" s="10">
        <v>73</v>
      </c>
      <c r="X68" s="11">
        <f t="shared" si="8"/>
        <v>68.666666666666671</v>
      </c>
      <c r="Y68" s="12">
        <f t="shared" si="6"/>
        <v>0.68669999999999998</v>
      </c>
      <c r="Z68" s="5" t="str">
        <f t="shared" si="7"/>
        <v>C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Satisfactory work in office practice; keep practising.</v>
      </c>
    </row>
    <row r="69" spans="1:27" ht="14.25" customHeight="1" x14ac:dyDescent="0.3">
      <c r="A69" s="34" t="s">
        <v>48</v>
      </c>
      <c r="B69" s="34" t="s">
        <v>49</v>
      </c>
      <c r="C69" s="34" t="s">
        <v>429</v>
      </c>
      <c r="D69" s="34" t="s">
        <v>31</v>
      </c>
      <c r="E69" s="5" t="s">
        <v>12</v>
      </c>
      <c r="F69" s="5" t="s">
        <v>2</v>
      </c>
      <c r="G69" s="10">
        <v>67</v>
      </c>
      <c r="H69" s="10">
        <v>76</v>
      </c>
      <c r="I69" s="10">
        <v>66</v>
      </c>
      <c r="J69" s="11">
        <f t="shared" si="0"/>
        <v>69.666666666666671</v>
      </c>
      <c r="K69" s="12">
        <f t="shared" si="1"/>
        <v>0.69669999999999999</v>
      </c>
      <c r="L69" s="10" t="str">
        <f t="shared" si="2"/>
        <v>C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Satisfactory work in reading and writing; keep practising.</v>
      </c>
      <c r="N69" s="10">
        <v>73</v>
      </c>
      <c r="O69" s="10">
        <v>71</v>
      </c>
      <c r="P69" s="10">
        <v>67</v>
      </c>
      <c r="Q69" s="11">
        <f t="shared" si="3"/>
        <v>70.333333333333329</v>
      </c>
      <c r="R69" s="12">
        <f t="shared" si="4"/>
        <v>0.70330000000000004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76</v>
      </c>
      <c r="V69" s="10">
        <v>71</v>
      </c>
      <c r="W69" s="10">
        <v>67</v>
      </c>
      <c r="X69" s="11">
        <f t="shared" si="8"/>
        <v>71.333333333333329</v>
      </c>
      <c r="Y69" s="12">
        <f t="shared" si="6"/>
        <v>0.71330000000000005</v>
      </c>
      <c r="Z69" s="5" t="str">
        <f t="shared" si="7"/>
        <v>B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Very good work in reading and writing; aim higher.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14</v>
      </c>
      <c r="G70" s="10">
        <v>74</v>
      </c>
      <c r="H70" s="10">
        <v>81</v>
      </c>
      <c r="I70" s="10">
        <v>68</v>
      </c>
      <c r="J70" s="11">
        <f t="shared" ref="J70:J133" si="9">IF(COUNT(G70:I70)=0,"",AVERAGE(G70:I70))</f>
        <v>74.333333333333329</v>
      </c>
      <c r="K70" s="12">
        <f t="shared" ref="K70:K133" si="10">IF(J70="","",ROUND(J70/100,4))</f>
        <v>0.74329999999999996</v>
      </c>
      <c r="L70" s="10" t="str">
        <f t="shared" ref="L70:L133" si="11">IF(J70="","",IF(J70&gt;=80,"A",IF(J70&gt;=70,"B",IF(J70&gt;=60,"C",IF(J70&gt;=50,"D","F")))))</f>
        <v>B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Very good work in reading, writing and speaking; aim higher.</v>
      </c>
      <c r="N70" s="10">
        <v>67</v>
      </c>
      <c r="O70" s="10">
        <v>84</v>
      </c>
      <c r="P70" s="10">
        <v>83</v>
      </c>
      <c r="Q70" s="11">
        <f t="shared" ref="Q70:Q133" si="12">IF(COUNT(N70:P70)=0,"",AVERAGE(N70:P70))</f>
        <v>78</v>
      </c>
      <c r="R70" s="12">
        <f t="shared" ref="R70:R133" si="13">IF(Q70="","",ROUND(Q70/100,4))</f>
        <v>0.78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78</v>
      </c>
      <c r="V70" s="10">
        <v>85</v>
      </c>
      <c r="W70" s="10">
        <v>73</v>
      </c>
      <c r="X70" s="11">
        <f t="shared" ref="X70:X133" si="15">IF(COUNT(U70:W70)=0,"",AVERAGE(U70:W70))</f>
        <v>78.666666666666671</v>
      </c>
      <c r="Y70" s="12">
        <f t="shared" ref="Y70:Y133" si="16">IF(X70="","",ROUND(X70/100,4))</f>
        <v>0.78669999999999995</v>
      </c>
      <c r="Z70" s="5" t="str">
        <f t="shared" ref="Z70:Z133" si="17">IF(X70="","",IF(X70&gt;=80,"A",IF(X70&gt;=70,"B",IF(X70&gt;=60,"C",IF(X70&gt;=50,"D","F")))))</f>
        <v>B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Very good work in reading, writing and speaking; aim higher.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16</v>
      </c>
      <c r="G71" s="10">
        <v>74</v>
      </c>
      <c r="H71" s="10">
        <v>79</v>
      </c>
      <c r="I71" s="10">
        <v>80</v>
      </c>
      <c r="J71" s="11">
        <f t="shared" si="9"/>
        <v>77.666666666666671</v>
      </c>
      <c r="K71" s="12">
        <f t="shared" si="10"/>
        <v>0.77669999999999995</v>
      </c>
      <c r="L71" s="10" t="str">
        <f t="shared" si="11"/>
        <v>B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Very good work in problem solving; aim higher.</v>
      </c>
      <c r="N71" s="10">
        <v>79</v>
      </c>
      <c r="O71" s="10">
        <v>76</v>
      </c>
      <c r="P71" s="10">
        <v>83</v>
      </c>
      <c r="Q71" s="11">
        <f t="shared" si="12"/>
        <v>79.333333333333329</v>
      </c>
      <c r="R71" s="12">
        <f t="shared" si="13"/>
        <v>0.79330000000000001</v>
      </c>
      <c r="S71" s="10" t="str">
        <f t="shared" si="14"/>
        <v>B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Very good work in problem solving; aim higher.</v>
      </c>
      <c r="U71" s="10">
        <v>80</v>
      </c>
      <c r="V71" s="10">
        <v>82</v>
      </c>
      <c r="W71" s="10">
        <v>81</v>
      </c>
      <c r="X71" s="11">
        <f t="shared" si="15"/>
        <v>81</v>
      </c>
      <c r="Y71" s="12">
        <f t="shared" si="16"/>
        <v>0.81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18</v>
      </c>
      <c r="G72" s="10">
        <v>72</v>
      </c>
      <c r="H72" s="10">
        <v>75</v>
      </c>
      <c r="I72" s="10">
        <v>71</v>
      </c>
      <c r="J72" s="11">
        <f t="shared" si="9"/>
        <v>72.666666666666671</v>
      </c>
      <c r="K72" s="12">
        <f t="shared" si="10"/>
        <v>0.72670000000000001</v>
      </c>
      <c r="L72" s="10" t="str">
        <f t="shared" si="11"/>
        <v>B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Very good work in concepts and practicals; aim higher.</v>
      </c>
      <c r="N72" s="10">
        <v>67</v>
      </c>
      <c r="O72" s="10">
        <v>77</v>
      </c>
      <c r="P72" s="10">
        <v>67</v>
      </c>
      <c r="Q72" s="11">
        <f t="shared" si="12"/>
        <v>70.333333333333329</v>
      </c>
      <c r="R72" s="12">
        <f t="shared" si="13"/>
        <v>0.70330000000000004</v>
      </c>
      <c r="S72" s="10" t="str">
        <f t="shared" si="14"/>
        <v>B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Very good work in concepts and practicals; aim higher.</v>
      </c>
      <c r="U72" s="10">
        <v>78</v>
      </c>
      <c r="V72" s="10">
        <v>77</v>
      </c>
      <c r="W72" s="10">
        <v>79</v>
      </c>
      <c r="X72" s="11">
        <f t="shared" si="15"/>
        <v>78</v>
      </c>
      <c r="Y72" s="12">
        <f t="shared" si="16"/>
        <v>0.78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20</v>
      </c>
      <c r="G73" s="10">
        <v>81</v>
      </c>
      <c r="H73" s="10">
        <v>81</v>
      </c>
      <c r="I73" s="10">
        <v>75</v>
      </c>
      <c r="J73" s="11">
        <f t="shared" si="9"/>
        <v>79</v>
      </c>
      <c r="K73" s="12">
        <f t="shared" si="10"/>
        <v>0.79</v>
      </c>
      <c r="L73" s="10" t="str">
        <f t="shared" si="11"/>
        <v>B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Very good work in content knowledge; aim higher.</v>
      </c>
      <c r="N73" s="10">
        <v>75</v>
      </c>
      <c r="O73" s="10">
        <v>81</v>
      </c>
      <c r="P73" s="10">
        <v>84</v>
      </c>
      <c r="Q73" s="11">
        <f t="shared" si="12"/>
        <v>80</v>
      </c>
      <c r="R73" s="12">
        <f t="shared" si="13"/>
        <v>0.8</v>
      </c>
      <c r="S73" s="10" t="str">
        <f t="shared" si="14"/>
        <v>A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Excellent work in content knowledge; keep it up.</v>
      </c>
      <c r="U73" s="10">
        <v>76</v>
      </c>
      <c r="V73" s="10">
        <v>81</v>
      </c>
      <c r="W73" s="10">
        <v>75</v>
      </c>
      <c r="X73" s="11">
        <f t="shared" si="15"/>
        <v>77.333333333333329</v>
      </c>
      <c r="Y73" s="12">
        <f t="shared" si="16"/>
        <v>0.77329999999999999</v>
      </c>
      <c r="Z73" s="5" t="str">
        <f t="shared" si="17"/>
        <v>B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Very good work in content knowledge; aim higher.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22</v>
      </c>
      <c r="G74" s="10">
        <v>74</v>
      </c>
      <c r="H74" s="10">
        <v>83</v>
      </c>
      <c r="I74" s="10">
        <v>76</v>
      </c>
      <c r="J74" s="11">
        <f t="shared" si="9"/>
        <v>77.666666666666671</v>
      </c>
      <c r="K74" s="12">
        <f t="shared" si="10"/>
        <v>0.77669999999999995</v>
      </c>
      <c r="L74" s="10" t="str">
        <f t="shared" si="11"/>
        <v>B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Very good work in practical work and knowledge; aim higher.</v>
      </c>
      <c r="N74" s="10">
        <v>87</v>
      </c>
      <c r="O74" s="10">
        <v>79</v>
      </c>
      <c r="P74" s="10">
        <v>76</v>
      </c>
      <c r="Q74" s="11">
        <f t="shared" si="12"/>
        <v>80.666666666666671</v>
      </c>
      <c r="R74" s="12">
        <f t="shared" si="13"/>
        <v>0.80669999999999997</v>
      </c>
      <c r="S74" s="10" t="str">
        <f t="shared" si="14"/>
        <v>A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Excellent work in practical work and knowledge; keep it up.</v>
      </c>
      <c r="U74" s="10">
        <v>86</v>
      </c>
      <c r="V74" s="10">
        <v>89</v>
      </c>
      <c r="W74" s="10">
        <v>86</v>
      </c>
      <c r="X74" s="11">
        <f t="shared" si="15"/>
        <v>87</v>
      </c>
      <c r="Y74" s="12">
        <f t="shared" si="16"/>
        <v>0.87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24</v>
      </c>
      <c r="G75" s="10">
        <v>70</v>
      </c>
      <c r="H75" s="10">
        <v>78</v>
      </c>
      <c r="I75" s="10">
        <v>73</v>
      </c>
      <c r="J75" s="11">
        <f t="shared" si="9"/>
        <v>73.666666666666671</v>
      </c>
      <c r="K75" s="12">
        <f t="shared" si="10"/>
        <v>0.73670000000000002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73</v>
      </c>
      <c r="O75" s="10">
        <v>73</v>
      </c>
      <c r="P75" s="10">
        <v>74</v>
      </c>
      <c r="Q75" s="11">
        <f t="shared" si="12"/>
        <v>73.333333333333329</v>
      </c>
      <c r="R75" s="12">
        <f t="shared" si="13"/>
        <v>0.73329999999999995</v>
      </c>
      <c r="S75" s="10" t="str">
        <f t="shared" si="14"/>
        <v>B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Very good work in values and participation; aim higher.</v>
      </c>
      <c r="U75" s="10">
        <v>83</v>
      </c>
      <c r="V75" s="10">
        <v>80</v>
      </c>
      <c r="W75" s="10">
        <v>73</v>
      </c>
      <c r="X75" s="11">
        <f t="shared" si="15"/>
        <v>78.666666666666671</v>
      </c>
      <c r="Y75" s="12">
        <f t="shared" si="16"/>
        <v>0.78669999999999995</v>
      </c>
      <c r="Z75" s="5" t="str">
        <f t="shared" si="17"/>
        <v>B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Very good work in values and participation; aim higher.</v>
      </c>
    </row>
    <row r="76" spans="1:27" ht="14.25" customHeight="1" x14ac:dyDescent="0.3">
      <c r="A76" s="34"/>
      <c r="B76" s="34"/>
      <c r="C76" s="34"/>
      <c r="D76" s="34"/>
      <c r="E76" s="5" t="s">
        <v>25</v>
      </c>
      <c r="F76" s="5" t="s">
        <v>26</v>
      </c>
      <c r="G76" s="10">
        <v>76</v>
      </c>
      <c r="H76" s="10">
        <v>73</v>
      </c>
      <c r="I76" s="10">
        <v>85</v>
      </c>
      <c r="J76" s="11">
        <f t="shared" si="9"/>
        <v>78</v>
      </c>
      <c r="K76" s="12">
        <f t="shared" si="10"/>
        <v>0.78</v>
      </c>
      <c r="L76" s="10" t="str">
        <f t="shared" si="11"/>
        <v>B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Very good work in fitness and participation; aim higher.</v>
      </c>
      <c r="N76" s="10">
        <v>76</v>
      </c>
      <c r="O76" s="10">
        <v>78</v>
      </c>
      <c r="P76" s="10">
        <v>85</v>
      </c>
      <c r="Q76" s="11">
        <f t="shared" si="12"/>
        <v>79.666666666666671</v>
      </c>
      <c r="R76" s="12">
        <f t="shared" si="13"/>
        <v>0.79669999999999996</v>
      </c>
      <c r="S76" s="10" t="str">
        <f t="shared" si="14"/>
        <v>B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Very good work in fitness and participation; aim higher.</v>
      </c>
      <c r="U76" s="10">
        <v>83</v>
      </c>
      <c r="V76" s="10">
        <v>84</v>
      </c>
      <c r="W76" s="10">
        <v>82</v>
      </c>
      <c r="X76" s="11">
        <f t="shared" si="15"/>
        <v>83</v>
      </c>
      <c r="Y76" s="12">
        <f t="shared" si="16"/>
        <v>0.83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fitness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27</v>
      </c>
      <c r="F77" s="5" t="s">
        <v>28</v>
      </c>
      <c r="G77" s="10">
        <v>73</v>
      </c>
      <c r="H77" s="10">
        <v>72</v>
      </c>
      <c r="I77" s="10">
        <v>71</v>
      </c>
      <c r="J77" s="11">
        <f t="shared" si="9"/>
        <v>72</v>
      </c>
      <c r="K77" s="12">
        <f t="shared" si="10"/>
        <v>0.72</v>
      </c>
      <c r="L77" s="10" t="str">
        <f t="shared" si="11"/>
        <v>B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Very good work in recording of accounts; aim higher.</v>
      </c>
      <c r="N77" s="10">
        <v>75</v>
      </c>
      <c r="O77" s="10">
        <v>70</v>
      </c>
      <c r="P77" s="10">
        <v>68</v>
      </c>
      <c r="Q77" s="11">
        <f t="shared" si="12"/>
        <v>71</v>
      </c>
      <c r="R77" s="12">
        <f t="shared" si="13"/>
        <v>0.71</v>
      </c>
      <c r="S77" s="10" t="str">
        <f t="shared" si="14"/>
        <v>B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Very good work in recording of accounts; aim higher.</v>
      </c>
      <c r="U77" s="10">
        <v>77</v>
      </c>
      <c r="V77" s="10">
        <v>79</v>
      </c>
      <c r="W77" s="10">
        <v>82</v>
      </c>
      <c r="X77" s="11">
        <f t="shared" si="15"/>
        <v>79.333333333333329</v>
      </c>
      <c r="Y77" s="12">
        <f t="shared" si="16"/>
        <v>0.79330000000000001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recording of accounts; aim higher.</v>
      </c>
    </row>
    <row r="78" spans="1:27" ht="14.25" customHeight="1" x14ac:dyDescent="0.3">
      <c r="A78" s="34" t="s">
        <v>50</v>
      </c>
      <c r="B78" s="34" t="s">
        <v>51</v>
      </c>
      <c r="C78" s="34" t="s">
        <v>429</v>
      </c>
      <c r="D78" s="34" t="s">
        <v>11</v>
      </c>
      <c r="E78" s="5" t="s">
        <v>12</v>
      </c>
      <c r="F78" s="5" t="s">
        <v>2</v>
      </c>
      <c r="G78" s="10">
        <v>68</v>
      </c>
      <c r="H78" s="10">
        <v>77</v>
      </c>
      <c r="I78" s="10">
        <v>82</v>
      </c>
      <c r="J78" s="11">
        <f t="shared" si="9"/>
        <v>75.666666666666671</v>
      </c>
      <c r="K78" s="12">
        <f t="shared" si="10"/>
        <v>0.75670000000000004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78</v>
      </c>
      <c r="O78" s="10">
        <v>74</v>
      </c>
      <c r="P78" s="10">
        <v>80</v>
      </c>
      <c r="Q78" s="11">
        <f t="shared" si="12"/>
        <v>77.333333333333329</v>
      </c>
      <c r="R78" s="12">
        <f t="shared" si="13"/>
        <v>0.77329999999999999</v>
      </c>
      <c r="S78" s="10" t="str">
        <f t="shared" si="14"/>
        <v>B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Very good work in reading and writing; aim higher.</v>
      </c>
      <c r="U78" s="10">
        <v>82</v>
      </c>
      <c r="V78" s="10">
        <v>85</v>
      </c>
      <c r="W78" s="10">
        <v>79</v>
      </c>
      <c r="X78" s="11">
        <f t="shared" si="15"/>
        <v>82</v>
      </c>
      <c r="Y78" s="12">
        <f t="shared" si="16"/>
        <v>0.82</v>
      </c>
      <c r="Z78" s="5" t="str">
        <f t="shared" si="17"/>
        <v>A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Excellent work in reading and writing; keep it up.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14</v>
      </c>
      <c r="G79" s="10">
        <v>79</v>
      </c>
      <c r="H79" s="10">
        <v>82</v>
      </c>
      <c r="I79" s="10">
        <v>80</v>
      </c>
      <c r="J79" s="11">
        <f t="shared" si="9"/>
        <v>80.333333333333329</v>
      </c>
      <c r="K79" s="12">
        <f t="shared" si="10"/>
        <v>0.80330000000000001</v>
      </c>
      <c r="L79" s="10" t="str">
        <f t="shared" si="11"/>
        <v>A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Excellent work in reading, writing and speaking; keep it up.</v>
      </c>
      <c r="N79" s="10">
        <v>86</v>
      </c>
      <c r="O79" s="10">
        <v>82</v>
      </c>
      <c r="P79" s="10">
        <v>78</v>
      </c>
      <c r="Q79" s="11">
        <f t="shared" si="12"/>
        <v>82</v>
      </c>
      <c r="R79" s="12">
        <f t="shared" si="13"/>
        <v>0.82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77</v>
      </c>
      <c r="V79" s="10">
        <v>81</v>
      </c>
      <c r="W79" s="10">
        <v>91</v>
      </c>
      <c r="X79" s="11">
        <f t="shared" si="15"/>
        <v>83</v>
      </c>
      <c r="Y79" s="12">
        <f t="shared" si="16"/>
        <v>0.83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16</v>
      </c>
      <c r="G80" s="10">
        <v>85</v>
      </c>
      <c r="H80" s="10">
        <v>91</v>
      </c>
      <c r="I80" s="10">
        <v>85</v>
      </c>
      <c r="J80" s="11">
        <f t="shared" si="9"/>
        <v>87</v>
      </c>
      <c r="K80" s="12">
        <f t="shared" si="10"/>
        <v>0.87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88</v>
      </c>
      <c r="O80" s="10">
        <v>86</v>
      </c>
      <c r="P80" s="10">
        <v>88</v>
      </c>
      <c r="Q80" s="11">
        <f t="shared" si="12"/>
        <v>87.333333333333329</v>
      </c>
      <c r="R80" s="12">
        <f t="shared" si="13"/>
        <v>0.87329999999999997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96</v>
      </c>
      <c r="V80" s="10">
        <v>86</v>
      </c>
      <c r="W80" s="10">
        <v>94</v>
      </c>
      <c r="X80" s="11">
        <f t="shared" si="15"/>
        <v>92</v>
      </c>
      <c r="Y80" s="12">
        <f t="shared" si="16"/>
        <v>0.92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18</v>
      </c>
      <c r="G81" s="10">
        <v>75</v>
      </c>
      <c r="H81" s="10">
        <v>76</v>
      </c>
      <c r="I81" s="10">
        <v>75</v>
      </c>
      <c r="J81" s="11">
        <f t="shared" si="9"/>
        <v>75.333333333333329</v>
      </c>
      <c r="K81" s="12">
        <f t="shared" si="10"/>
        <v>0.75329999999999997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74</v>
      </c>
      <c r="O81" s="10">
        <v>81</v>
      </c>
      <c r="P81" s="10">
        <v>83</v>
      </c>
      <c r="Q81" s="11">
        <f t="shared" si="12"/>
        <v>79.333333333333329</v>
      </c>
      <c r="R81" s="12">
        <f t="shared" si="13"/>
        <v>0.79330000000000001</v>
      </c>
      <c r="S81" s="10" t="str">
        <f t="shared" si="14"/>
        <v>B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Very good work in concepts and practicals; aim higher.</v>
      </c>
      <c r="U81" s="10">
        <v>80</v>
      </c>
      <c r="V81" s="10">
        <v>89</v>
      </c>
      <c r="W81" s="10">
        <v>86</v>
      </c>
      <c r="X81" s="11">
        <f t="shared" si="15"/>
        <v>85</v>
      </c>
      <c r="Y81" s="12">
        <f t="shared" si="16"/>
        <v>0.85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20</v>
      </c>
      <c r="G82" s="10">
        <v>82</v>
      </c>
      <c r="H82" s="10">
        <v>89</v>
      </c>
      <c r="I82" s="10">
        <v>77</v>
      </c>
      <c r="J82" s="11">
        <f t="shared" si="9"/>
        <v>82.666666666666671</v>
      </c>
      <c r="K82" s="12">
        <f t="shared" si="10"/>
        <v>0.82669999999999999</v>
      </c>
      <c r="L82" s="10" t="str">
        <f t="shared" si="11"/>
        <v>A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Excellent work in content knowledge; keep it up.</v>
      </c>
      <c r="N82" s="10">
        <v>86</v>
      </c>
      <c r="O82" s="10">
        <v>79</v>
      </c>
      <c r="P82" s="10">
        <v>92</v>
      </c>
      <c r="Q82" s="11">
        <f t="shared" si="12"/>
        <v>85.666666666666671</v>
      </c>
      <c r="R82" s="12">
        <f t="shared" si="13"/>
        <v>0.85670000000000002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82</v>
      </c>
      <c r="V82" s="10">
        <v>91</v>
      </c>
      <c r="W82" s="10">
        <v>88</v>
      </c>
      <c r="X82" s="11">
        <f t="shared" si="15"/>
        <v>87</v>
      </c>
      <c r="Y82" s="12">
        <f t="shared" si="16"/>
        <v>0.87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22</v>
      </c>
      <c r="G83" s="10">
        <v>80</v>
      </c>
      <c r="H83" s="10">
        <v>82</v>
      </c>
      <c r="I83" s="10">
        <v>89</v>
      </c>
      <c r="J83" s="11">
        <f t="shared" si="9"/>
        <v>83.666666666666671</v>
      </c>
      <c r="K83" s="12">
        <f t="shared" si="10"/>
        <v>0.8367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91</v>
      </c>
      <c r="O83" s="10">
        <v>84</v>
      </c>
      <c r="P83" s="10">
        <v>87</v>
      </c>
      <c r="Q83" s="11">
        <f t="shared" si="12"/>
        <v>87.333333333333329</v>
      </c>
      <c r="R83" s="12">
        <f t="shared" si="13"/>
        <v>0.87329999999999997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98</v>
      </c>
      <c r="V83" s="10">
        <v>98</v>
      </c>
      <c r="W83" s="10">
        <v>87</v>
      </c>
      <c r="X83" s="11">
        <f t="shared" si="15"/>
        <v>94.333333333333329</v>
      </c>
      <c r="Y83" s="12">
        <f t="shared" si="16"/>
        <v>0.94330000000000003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24</v>
      </c>
      <c r="G84" s="10">
        <v>77</v>
      </c>
      <c r="H84" s="10">
        <v>82</v>
      </c>
      <c r="I84" s="10">
        <v>82</v>
      </c>
      <c r="J84" s="11">
        <f t="shared" si="9"/>
        <v>80.333333333333329</v>
      </c>
      <c r="K84" s="12">
        <f t="shared" si="10"/>
        <v>0.80330000000000001</v>
      </c>
      <c r="L84" s="10" t="str">
        <f t="shared" si="11"/>
        <v>A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Excellent work in values and participation; keep it up.</v>
      </c>
      <c r="N84" s="10">
        <v>74</v>
      </c>
      <c r="O84" s="10">
        <v>84</v>
      </c>
      <c r="P84" s="10">
        <v>78</v>
      </c>
      <c r="Q84" s="11">
        <f t="shared" si="12"/>
        <v>78.666666666666671</v>
      </c>
      <c r="R84" s="12">
        <f t="shared" si="13"/>
        <v>0.78669999999999995</v>
      </c>
      <c r="S84" s="10" t="str">
        <f t="shared" si="14"/>
        <v>B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Very good work in values and participation; aim higher.</v>
      </c>
      <c r="U84" s="10">
        <v>83</v>
      </c>
      <c r="V84" s="10">
        <v>86</v>
      </c>
      <c r="W84" s="10">
        <v>84</v>
      </c>
      <c r="X84" s="11">
        <f t="shared" si="15"/>
        <v>84.333333333333329</v>
      </c>
      <c r="Y84" s="12">
        <f t="shared" si="16"/>
        <v>0.84330000000000005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32</v>
      </c>
      <c r="F85" s="5" t="s">
        <v>33</v>
      </c>
      <c r="G85" s="10">
        <v>77</v>
      </c>
      <c r="H85" s="10">
        <v>87</v>
      </c>
      <c r="I85" s="10">
        <v>86</v>
      </c>
      <c r="J85" s="11">
        <f t="shared" si="9"/>
        <v>83.333333333333329</v>
      </c>
      <c r="K85" s="12">
        <f t="shared" si="10"/>
        <v>0.83330000000000004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practical skills; keep it up.</v>
      </c>
      <c r="N85" s="10">
        <v>80</v>
      </c>
      <c r="O85" s="10">
        <v>90</v>
      </c>
      <c r="P85" s="10">
        <v>92</v>
      </c>
      <c r="Q85" s="11">
        <f t="shared" si="12"/>
        <v>87.333333333333329</v>
      </c>
      <c r="R85" s="12">
        <f t="shared" si="13"/>
        <v>0.87329999999999997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practical skills; keep it up.</v>
      </c>
      <c r="U85" s="10">
        <v>95</v>
      </c>
      <c r="V85" s="10">
        <v>95</v>
      </c>
      <c r="W85" s="10">
        <v>85</v>
      </c>
      <c r="X85" s="11">
        <f t="shared" si="15"/>
        <v>91.666666666666671</v>
      </c>
      <c r="Y85" s="12">
        <f t="shared" si="16"/>
        <v>0.91669999999999996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practical skills; keep it up.</v>
      </c>
    </row>
    <row r="86" spans="1:27" ht="14.25" customHeight="1" x14ac:dyDescent="0.3">
      <c r="A86" s="34"/>
      <c r="B86" s="34"/>
      <c r="C86" s="34"/>
      <c r="D86" s="34"/>
      <c r="E86" s="5" t="s">
        <v>34</v>
      </c>
      <c r="F86" s="5" t="s">
        <v>35</v>
      </c>
      <c r="G86" s="10">
        <v>78</v>
      </c>
      <c r="H86" s="10">
        <v>85</v>
      </c>
      <c r="I86" s="10">
        <v>71</v>
      </c>
      <c r="J86" s="11">
        <f t="shared" si="9"/>
        <v>78</v>
      </c>
      <c r="K86" s="12">
        <f t="shared" si="10"/>
        <v>0.78</v>
      </c>
      <c r="L86" s="10" t="str">
        <f t="shared" si="11"/>
        <v>B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Very good work in office practice; aim higher.</v>
      </c>
      <c r="N86" s="10">
        <v>80</v>
      </c>
      <c r="O86" s="10">
        <v>76</v>
      </c>
      <c r="P86" s="10">
        <v>80</v>
      </c>
      <c r="Q86" s="11">
        <f t="shared" si="12"/>
        <v>78.666666666666671</v>
      </c>
      <c r="R86" s="12">
        <f t="shared" si="13"/>
        <v>0.78669999999999995</v>
      </c>
      <c r="S86" s="10" t="str">
        <f t="shared" si="14"/>
        <v>B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Very good work in office practice; aim higher.</v>
      </c>
      <c r="U86" s="10">
        <v>87</v>
      </c>
      <c r="V86" s="10">
        <v>81</v>
      </c>
      <c r="W86" s="10">
        <v>88</v>
      </c>
      <c r="X86" s="11">
        <f t="shared" si="15"/>
        <v>85.333333333333329</v>
      </c>
      <c r="Y86" s="12">
        <f t="shared" si="16"/>
        <v>0.85329999999999995</v>
      </c>
      <c r="Z86" s="5" t="str">
        <f t="shared" si="17"/>
        <v>A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Excellent work in office practice; keep it up.</v>
      </c>
    </row>
    <row r="87" spans="1:27" ht="14.25" customHeight="1" x14ac:dyDescent="0.3">
      <c r="A87" s="34" t="s">
        <v>52</v>
      </c>
      <c r="B87" s="34" t="s">
        <v>53</v>
      </c>
      <c r="C87" s="34" t="s">
        <v>429</v>
      </c>
      <c r="D87" s="34" t="s">
        <v>11</v>
      </c>
      <c r="E87" s="5" t="s">
        <v>12</v>
      </c>
      <c r="F87" s="5" t="s">
        <v>2</v>
      </c>
      <c r="G87" s="10">
        <v>87</v>
      </c>
      <c r="H87" s="10">
        <v>87</v>
      </c>
      <c r="I87" s="10">
        <v>89</v>
      </c>
      <c r="J87" s="11">
        <f t="shared" si="9"/>
        <v>87.666666666666671</v>
      </c>
      <c r="K87" s="12">
        <f t="shared" si="10"/>
        <v>0.87670000000000003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77</v>
      </c>
      <c r="O87" s="10">
        <v>83</v>
      </c>
      <c r="P87" s="10">
        <v>86</v>
      </c>
      <c r="Q87" s="11">
        <f t="shared" si="12"/>
        <v>82</v>
      </c>
      <c r="R87" s="12">
        <f t="shared" si="13"/>
        <v>0.82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88</v>
      </c>
      <c r="V87" s="10">
        <v>96</v>
      </c>
      <c r="W87" s="10">
        <v>93</v>
      </c>
      <c r="X87" s="11">
        <f t="shared" si="15"/>
        <v>92.333333333333329</v>
      </c>
      <c r="Y87" s="12">
        <f t="shared" si="16"/>
        <v>0.92330000000000001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14</v>
      </c>
      <c r="G88" s="10">
        <v>85</v>
      </c>
      <c r="H88" s="10">
        <v>92</v>
      </c>
      <c r="I88" s="10">
        <v>94</v>
      </c>
      <c r="J88" s="11">
        <f t="shared" si="9"/>
        <v>90.333333333333329</v>
      </c>
      <c r="K88" s="12">
        <f t="shared" si="10"/>
        <v>0.90329999999999999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94</v>
      </c>
      <c r="O88" s="10">
        <v>88</v>
      </c>
      <c r="P88" s="10">
        <v>92</v>
      </c>
      <c r="Q88" s="11">
        <f t="shared" si="12"/>
        <v>91.333333333333329</v>
      </c>
      <c r="R88" s="12">
        <f t="shared" si="13"/>
        <v>0.9133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92</v>
      </c>
      <c r="V88" s="10">
        <v>98</v>
      </c>
      <c r="W88" s="10">
        <v>93</v>
      </c>
      <c r="X88" s="11">
        <f t="shared" si="15"/>
        <v>94.333333333333329</v>
      </c>
      <c r="Y88" s="12">
        <f t="shared" si="16"/>
        <v>0.94330000000000003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16</v>
      </c>
      <c r="G89" s="10">
        <v>91</v>
      </c>
      <c r="H89" s="10">
        <v>98</v>
      </c>
      <c r="I89" s="10">
        <v>93</v>
      </c>
      <c r="J89" s="11">
        <f t="shared" si="9"/>
        <v>94</v>
      </c>
      <c r="K89" s="12">
        <f t="shared" si="10"/>
        <v>0.94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86</v>
      </c>
      <c r="O89" s="10">
        <v>96</v>
      </c>
      <c r="P89" s="10">
        <v>98</v>
      </c>
      <c r="Q89" s="11">
        <f t="shared" si="12"/>
        <v>93.333333333333329</v>
      </c>
      <c r="R89" s="12">
        <f t="shared" si="13"/>
        <v>0.93330000000000002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95</v>
      </c>
      <c r="V89" s="10">
        <v>98</v>
      </c>
      <c r="W89" s="10">
        <v>91</v>
      </c>
      <c r="X89" s="11">
        <f t="shared" si="15"/>
        <v>94.666666666666671</v>
      </c>
      <c r="Y89" s="12">
        <f t="shared" si="16"/>
        <v>0.94669999999999999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18</v>
      </c>
      <c r="G90" s="10">
        <v>80</v>
      </c>
      <c r="H90" s="10">
        <v>84</v>
      </c>
      <c r="I90" s="10">
        <v>82</v>
      </c>
      <c r="J90" s="11">
        <f t="shared" si="9"/>
        <v>82</v>
      </c>
      <c r="K90" s="12">
        <f t="shared" si="10"/>
        <v>0.82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80</v>
      </c>
      <c r="O90" s="10">
        <v>82</v>
      </c>
      <c r="P90" s="10">
        <v>87</v>
      </c>
      <c r="Q90" s="11">
        <f t="shared" si="12"/>
        <v>83</v>
      </c>
      <c r="R90" s="12">
        <f t="shared" si="13"/>
        <v>0.83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82</v>
      </c>
      <c r="V90" s="10">
        <v>95</v>
      </c>
      <c r="W90" s="10">
        <v>93</v>
      </c>
      <c r="X90" s="11">
        <f t="shared" si="15"/>
        <v>90</v>
      </c>
      <c r="Y90" s="12">
        <f t="shared" si="16"/>
        <v>0.9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20</v>
      </c>
      <c r="G91" s="10">
        <v>91</v>
      </c>
      <c r="H91" s="10">
        <v>90</v>
      </c>
      <c r="I91" s="10">
        <v>89</v>
      </c>
      <c r="J91" s="11">
        <f t="shared" si="9"/>
        <v>90</v>
      </c>
      <c r="K91" s="12">
        <f t="shared" si="10"/>
        <v>0.9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87</v>
      </c>
      <c r="O91" s="10">
        <v>92</v>
      </c>
      <c r="P91" s="10">
        <v>89</v>
      </c>
      <c r="Q91" s="11">
        <f t="shared" si="12"/>
        <v>89.333333333333329</v>
      </c>
      <c r="R91" s="12">
        <f t="shared" si="13"/>
        <v>0.89329999999999998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98</v>
      </c>
      <c r="V91" s="10">
        <v>92</v>
      </c>
      <c r="W91" s="10">
        <v>88</v>
      </c>
      <c r="X91" s="11">
        <f t="shared" si="15"/>
        <v>92.666666666666671</v>
      </c>
      <c r="Y91" s="12">
        <f t="shared" si="16"/>
        <v>0.92669999999999997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22</v>
      </c>
      <c r="G92" s="10">
        <v>87</v>
      </c>
      <c r="H92" s="10">
        <v>91</v>
      </c>
      <c r="I92" s="10">
        <v>95</v>
      </c>
      <c r="J92" s="11">
        <f t="shared" si="9"/>
        <v>91</v>
      </c>
      <c r="K92" s="12">
        <f t="shared" si="10"/>
        <v>0.91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91</v>
      </c>
      <c r="O92" s="10">
        <v>94</v>
      </c>
      <c r="P92" s="10">
        <v>90</v>
      </c>
      <c r="Q92" s="11">
        <f t="shared" si="12"/>
        <v>91.666666666666671</v>
      </c>
      <c r="R92" s="12">
        <f t="shared" si="13"/>
        <v>0.91669999999999996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98</v>
      </c>
      <c r="V92" s="10">
        <v>98</v>
      </c>
      <c r="W92" s="10">
        <v>98</v>
      </c>
      <c r="X92" s="11">
        <f t="shared" si="15"/>
        <v>98</v>
      </c>
      <c r="Y92" s="12">
        <f t="shared" si="16"/>
        <v>0.98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24</v>
      </c>
      <c r="G93" s="10">
        <v>79</v>
      </c>
      <c r="H93" s="10">
        <v>84</v>
      </c>
      <c r="I93" s="10">
        <v>93</v>
      </c>
      <c r="J93" s="11">
        <f t="shared" si="9"/>
        <v>85.333333333333329</v>
      </c>
      <c r="K93" s="12">
        <f t="shared" si="10"/>
        <v>0.85329999999999995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81</v>
      </c>
      <c r="O93" s="10">
        <v>94</v>
      </c>
      <c r="P93" s="10">
        <v>82</v>
      </c>
      <c r="Q93" s="11">
        <f t="shared" si="12"/>
        <v>85.666666666666671</v>
      </c>
      <c r="R93" s="12">
        <f t="shared" si="13"/>
        <v>0.85670000000000002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91</v>
      </c>
      <c r="V93" s="10">
        <v>86</v>
      </c>
      <c r="W93" s="10">
        <v>89</v>
      </c>
      <c r="X93" s="11">
        <f t="shared" si="15"/>
        <v>88.666666666666671</v>
      </c>
      <c r="Y93" s="12">
        <f t="shared" si="16"/>
        <v>0.88670000000000004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32</v>
      </c>
      <c r="F94" s="5" t="s">
        <v>33</v>
      </c>
      <c r="G94" s="10">
        <v>93</v>
      </c>
      <c r="H94" s="10">
        <v>91</v>
      </c>
      <c r="I94" s="10">
        <v>94</v>
      </c>
      <c r="J94" s="11">
        <f t="shared" si="9"/>
        <v>92.666666666666671</v>
      </c>
      <c r="K94" s="12">
        <f t="shared" si="10"/>
        <v>0.92669999999999997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practical skills; keep it up.</v>
      </c>
      <c r="N94" s="10">
        <v>90</v>
      </c>
      <c r="O94" s="10">
        <v>97</v>
      </c>
      <c r="P94" s="10">
        <v>98</v>
      </c>
      <c r="Q94" s="11">
        <f t="shared" si="12"/>
        <v>95</v>
      </c>
      <c r="R94" s="12">
        <f t="shared" si="13"/>
        <v>0.95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practical skills; keep it up.</v>
      </c>
      <c r="U94" s="10">
        <v>92</v>
      </c>
      <c r="V94" s="10">
        <v>98</v>
      </c>
      <c r="W94" s="10">
        <v>95</v>
      </c>
      <c r="X94" s="11">
        <f t="shared" si="15"/>
        <v>95</v>
      </c>
      <c r="Y94" s="12">
        <f t="shared" si="16"/>
        <v>0.95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practical skills; keep it up.</v>
      </c>
    </row>
    <row r="95" spans="1:27" ht="14.25" customHeight="1" x14ac:dyDescent="0.3">
      <c r="A95" s="34"/>
      <c r="B95" s="34"/>
      <c r="C95" s="34"/>
      <c r="D95" s="34"/>
      <c r="E95" s="5" t="s">
        <v>27</v>
      </c>
      <c r="F95" s="5" t="s">
        <v>28</v>
      </c>
      <c r="G95" s="10">
        <v>77</v>
      </c>
      <c r="H95" s="10">
        <v>89</v>
      </c>
      <c r="I95" s="10">
        <v>87</v>
      </c>
      <c r="J95" s="11">
        <f t="shared" si="9"/>
        <v>84.333333333333329</v>
      </c>
      <c r="K95" s="12">
        <f t="shared" si="10"/>
        <v>0.84330000000000005</v>
      </c>
      <c r="L95" s="10" t="str">
        <f t="shared" si="11"/>
        <v>A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Excellent work in recording of accounts; keep it up.</v>
      </c>
      <c r="N95" s="10">
        <v>78</v>
      </c>
      <c r="O95" s="10">
        <v>90</v>
      </c>
      <c r="P95" s="10">
        <v>87</v>
      </c>
      <c r="Q95" s="11">
        <f t="shared" si="12"/>
        <v>85</v>
      </c>
      <c r="R95" s="12">
        <f t="shared" si="13"/>
        <v>0.85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recording of accounts; keep it up.</v>
      </c>
      <c r="U95" s="10">
        <v>86</v>
      </c>
      <c r="V95" s="10">
        <v>94</v>
      </c>
      <c r="W95" s="10">
        <v>86</v>
      </c>
      <c r="X95" s="11">
        <f t="shared" si="15"/>
        <v>88.666666666666671</v>
      </c>
      <c r="Y95" s="12">
        <f t="shared" si="16"/>
        <v>0.88670000000000004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recording of accounts; keep it up.</v>
      </c>
    </row>
    <row r="96" spans="1:27" ht="14.25" customHeight="1" x14ac:dyDescent="0.3">
      <c r="A96" s="34" t="s">
        <v>54</v>
      </c>
      <c r="B96" s="34" t="s">
        <v>55</v>
      </c>
      <c r="C96" s="34" t="s">
        <v>429</v>
      </c>
      <c r="D96" s="34" t="s">
        <v>31</v>
      </c>
      <c r="E96" s="5" t="s">
        <v>12</v>
      </c>
      <c r="F96" s="5" t="s">
        <v>2</v>
      </c>
      <c r="G96" s="10">
        <v>49</v>
      </c>
      <c r="H96" s="10">
        <v>65</v>
      </c>
      <c r="I96" s="10">
        <v>62</v>
      </c>
      <c r="J96" s="11">
        <f t="shared" si="9"/>
        <v>58.666666666666664</v>
      </c>
      <c r="K96" s="12">
        <f t="shared" si="10"/>
        <v>0.5867</v>
      </c>
      <c r="L96" s="10" t="str">
        <f t="shared" si="11"/>
        <v>D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Fair work in reading and writing; extra practice is needed.</v>
      </c>
      <c r="N96" s="10">
        <v>64</v>
      </c>
      <c r="O96" s="10">
        <v>68</v>
      </c>
      <c r="P96" s="10">
        <v>62</v>
      </c>
      <c r="Q96" s="11">
        <f t="shared" si="12"/>
        <v>64.666666666666671</v>
      </c>
      <c r="R96" s="12">
        <f t="shared" si="13"/>
        <v>0.64670000000000005</v>
      </c>
      <c r="S96" s="10" t="str">
        <f t="shared" si="14"/>
        <v>C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Satisfactory work in reading and writing; keep practising.</v>
      </c>
      <c r="U96" s="10">
        <v>58</v>
      </c>
      <c r="V96" s="10">
        <v>71</v>
      </c>
      <c r="W96" s="10">
        <v>69</v>
      </c>
      <c r="X96" s="11">
        <f t="shared" si="15"/>
        <v>66</v>
      </c>
      <c r="Y96" s="12">
        <f t="shared" si="16"/>
        <v>0.66</v>
      </c>
      <c r="Z96" s="5" t="str">
        <f t="shared" si="17"/>
        <v>C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Satisfactory work in reading and writing; keep practising.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14</v>
      </c>
      <c r="G97" s="10">
        <v>56</v>
      </c>
      <c r="H97" s="10">
        <v>70</v>
      </c>
      <c r="I97" s="10">
        <v>69</v>
      </c>
      <c r="J97" s="11">
        <f t="shared" si="9"/>
        <v>65</v>
      </c>
      <c r="K97" s="12">
        <f t="shared" si="10"/>
        <v>0.65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62</v>
      </c>
      <c r="O97" s="10">
        <v>73</v>
      </c>
      <c r="P97" s="10">
        <v>59</v>
      </c>
      <c r="Q97" s="11">
        <f t="shared" si="12"/>
        <v>64.666666666666671</v>
      </c>
      <c r="R97" s="12">
        <f t="shared" si="13"/>
        <v>0.64670000000000005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71</v>
      </c>
      <c r="V97" s="10">
        <v>70</v>
      </c>
      <c r="W97" s="10">
        <v>69</v>
      </c>
      <c r="X97" s="11">
        <f t="shared" si="15"/>
        <v>70</v>
      </c>
      <c r="Y97" s="12">
        <f t="shared" si="16"/>
        <v>0.7</v>
      </c>
      <c r="Z97" s="5" t="str">
        <f t="shared" si="17"/>
        <v>B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Very good work in reading, writing and speaking; aim higher.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16</v>
      </c>
      <c r="G98" s="10">
        <v>69</v>
      </c>
      <c r="H98" s="10">
        <v>74</v>
      </c>
      <c r="I98" s="10">
        <v>68</v>
      </c>
      <c r="J98" s="11">
        <f t="shared" si="9"/>
        <v>70.333333333333329</v>
      </c>
      <c r="K98" s="12">
        <f t="shared" si="10"/>
        <v>0.70330000000000004</v>
      </c>
      <c r="L98" s="10" t="str">
        <f t="shared" si="11"/>
        <v>B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Very good work in problem solving; aim higher.</v>
      </c>
      <c r="N98" s="10">
        <v>69</v>
      </c>
      <c r="O98" s="10">
        <v>64</v>
      </c>
      <c r="P98" s="10">
        <v>72</v>
      </c>
      <c r="Q98" s="11">
        <f t="shared" si="12"/>
        <v>68.333333333333329</v>
      </c>
      <c r="R98" s="12">
        <f t="shared" si="13"/>
        <v>0.68330000000000002</v>
      </c>
      <c r="S98" s="10" t="str">
        <f t="shared" si="14"/>
        <v>C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Satisfactory work in problem solving; keep practising.</v>
      </c>
      <c r="U98" s="10">
        <v>64</v>
      </c>
      <c r="V98" s="10">
        <v>78</v>
      </c>
      <c r="W98" s="10">
        <v>80</v>
      </c>
      <c r="X98" s="11">
        <f t="shared" si="15"/>
        <v>74</v>
      </c>
      <c r="Y98" s="12">
        <f t="shared" si="16"/>
        <v>0.74</v>
      </c>
      <c r="Z98" s="5" t="str">
        <f t="shared" si="17"/>
        <v>B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Very good work in problem solving; aim higher.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18</v>
      </c>
      <c r="G99" s="10">
        <v>63</v>
      </c>
      <c r="H99" s="10">
        <v>64</v>
      </c>
      <c r="I99" s="10">
        <v>55</v>
      </c>
      <c r="J99" s="11">
        <f t="shared" si="9"/>
        <v>60.666666666666664</v>
      </c>
      <c r="K99" s="12">
        <f t="shared" si="10"/>
        <v>0.60670000000000002</v>
      </c>
      <c r="L99" s="10" t="str">
        <f t="shared" si="11"/>
        <v>C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Satisfactory work in concepts and practicals; keep practising.</v>
      </c>
      <c r="N99" s="10">
        <v>59</v>
      </c>
      <c r="O99" s="10">
        <v>64</v>
      </c>
      <c r="P99" s="10">
        <v>66</v>
      </c>
      <c r="Q99" s="11">
        <f t="shared" si="12"/>
        <v>63</v>
      </c>
      <c r="R99" s="12">
        <f t="shared" si="13"/>
        <v>0.63</v>
      </c>
      <c r="S99" s="10" t="str">
        <f t="shared" si="14"/>
        <v>C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Satisfactory work in concepts and practicals; keep practising.</v>
      </c>
      <c r="U99" s="10">
        <v>56</v>
      </c>
      <c r="V99" s="10">
        <v>65</v>
      </c>
      <c r="W99" s="10">
        <v>58</v>
      </c>
      <c r="X99" s="11">
        <f t="shared" si="15"/>
        <v>59.666666666666664</v>
      </c>
      <c r="Y99" s="12">
        <f t="shared" si="16"/>
        <v>0.59670000000000001</v>
      </c>
      <c r="Z99" s="5" t="str">
        <f t="shared" si="17"/>
        <v>D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Fair work in concepts and practicals; extra practice is needed.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20</v>
      </c>
      <c r="G100" s="10">
        <v>60</v>
      </c>
      <c r="H100" s="10">
        <v>71</v>
      </c>
      <c r="I100" s="10">
        <v>63</v>
      </c>
      <c r="J100" s="11">
        <f t="shared" si="9"/>
        <v>64.666666666666671</v>
      </c>
      <c r="K100" s="12">
        <f t="shared" si="10"/>
        <v>0.64670000000000005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61</v>
      </c>
      <c r="O100" s="10">
        <v>67</v>
      </c>
      <c r="P100" s="10">
        <v>68</v>
      </c>
      <c r="Q100" s="11">
        <f t="shared" si="12"/>
        <v>65.333333333333329</v>
      </c>
      <c r="R100" s="12">
        <f t="shared" si="13"/>
        <v>0.65329999999999999</v>
      </c>
      <c r="S100" s="10" t="str">
        <f t="shared" si="14"/>
        <v>C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Satisfactory work in content knowledge; keep practising.</v>
      </c>
      <c r="U100" s="10">
        <v>67</v>
      </c>
      <c r="V100" s="10">
        <v>67</v>
      </c>
      <c r="W100" s="10">
        <v>70</v>
      </c>
      <c r="X100" s="11">
        <f t="shared" si="15"/>
        <v>68</v>
      </c>
      <c r="Y100" s="12">
        <f t="shared" si="16"/>
        <v>0.68</v>
      </c>
      <c r="Z100" s="5" t="str">
        <f t="shared" si="17"/>
        <v>C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Satisfactory work in content knowledge; keep practising.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22</v>
      </c>
      <c r="G101" s="10">
        <v>69</v>
      </c>
      <c r="H101" s="10">
        <v>71</v>
      </c>
      <c r="I101" s="10">
        <v>65</v>
      </c>
      <c r="J101" s="11">
        <f t="shared" si="9"/>
        <v>68.333333333333329</v>
      </c>
      <c r="K101" s="12">
        <f t="shared" si="10"/>
        <v>0.68330000000000002</v>
      </c>
      <c r="L101" s="10" t="str">
        <f t="shared" si="11"/>
        <v>C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Satisfactory work in practical work and knowledge; keep practising.</v>
      </c>
      <c r="N101" s="10">
        <v>63</v>
      </c>
      <c r="O101" s="10">
        <v>75</v>
      </c>
      <c r="P101" s="10">
        <v>67</v>
      </c>
      <c r="Q101" s="11">
        <f t="shared" si="12"/>
        <v>68.333333333333329</v>
      </c>
      <c r="R101" s="12">
        <f t="shared" si="13"/>
        <v>0.68330000000000002</v>
      </c>
      <c r="S101" s="10" t="str">
        <f t="shared" si="14"/>
        <v>C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Satisfactory work in practical work and knowledge; keep practising.</v>
      </c>
      <c r="U101" s="10">
        <v>73</v>
      </c>
      <c r="V101" s="10">
        <v>82</v>
      </c>
      <c r="W101" s="10">
        <v>74</v>
      </c>
      <c r="X101" s="11">
        <f t="shared" si="15"/>
        <v>76.333333333333329</v>
      </c>
      <c r="Y101" s="12">
        <f t="shared" si="16"/>
        <v>0.76329999999999998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24</v>
      </c>
      <c r="G102" s="10">
        <v>62</v>
      </c>
      <c r="H102" s="10">
        <v>68</v>
      </c>
      <c r="I102" s="10">
        <v>67</v>
      </c>
      <c r="J102" s="11">
        <f t="shared" si="9"/>
        <v>65.666666666666671</v>
      </c>
      <c r="K102" s="12">
        <f t="shared" si="10"/>
        <v>0.65669999999999995</v>
      </c>
      <c r="L102" s="10" t="str">
        <f t="shared" si="11"/>
        <v>C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Satisfactory work in values and participation; keep practising.</v>
      </c>
      <c r="N102" s="10">
        <v>62</v>
      </c>
      <c r="O102" s="10">
        <v>58</v>
      </c>
      <c r="P102" s="10">
        <v>71</v>
      </c>
      <c r="Q102" s="11">
        <f t="shared" si="12"/>
        <v>63.666666666666664</v>
      </c>
      <c r="R102" s="12">
        <f t="shared" si="13"/>
        <v>0.63670000000000004</v>
      </c>
      <c r="S102" s="10" t="str">
        <f t="shared" si="14"/>
        <v>C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Satisfactory work in values and participation; keep practising.</v>
      </c>
      <c r="U102" s="10">
        <v>69</v>
      </c>
      <c r="V102" s="10">
        <v>62</v>
      </c>
      <c r="W102" s="10">
        <v>63</v>
      </c>
      <c r="X102" s="11">
        <f t="shared" si="15"/>
        <v>64.666666666666671</v>
      </c>
      <c r="Y102" s="12">
        <f t="shared" si="16"/>
        <v>0.64670000000000005</v>
      </c>
      <c r="Z102" s="5" t="str">
        <f t="shared" si="17"/>
        <v>C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Satisfactory work in values and participation; keep practising.</v>
      </c>
    </row>
    <row r="103" spans="1:27" ht="14.25" customHeight="1" x14ac:dyDescent="0.3">
      <c r="A103" s="34"/>
      <c r="B103" s="34"/>
      <c r="C103" s="34"/>
      <c r="D103" s="34"/>
      <c r="E103" s="5" t="s">
        <v>25</v>
      </c>
      <c r="F103" s="5" t="s">
        <v>26</v>
      </c>
      <c r="G103" s="10">
        <v>59</v>
      </c>
      <c r="H103" s="10">
        <v>73</v>
      </c>
      <c r="I103" s="10">
        <v>69</v>
      </c>
      <c r="J103" s="11">
        <f t="shared" si="9"/>
        <v>67</v>
      </c>
      <c r="K103" s="12">
        <f t="shared" si="10"/>
        <v>0.67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fitness and participation; keep practising.</v>
      </c>
      <c r="N103" s="10">
        <v>63</v>
      </c>
      <c r="O103" s="10">
        <v>69</v>
      </c>
      <c r="P103" s="10">
        <v>74</v>
      </c>
      <c r="Q103" s="11">
        <f t="shared" si="12"/>
        <v>68.666666666666671</v>
      </c>
      <c r="R103" s="12">
        <f t="shared" si="13"/>
        <v>0.68669999999999998</v>
      </c>
      <c r="S103" s="10" t="str">
        <f t="shared" si="14"/>
        <v>C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Satisfactory work in fitness and participation; keep practising.</v>
      </c>
      <c r="U103" s="10">
        <v>69</v>
      </c>
      <c r="V103" s="10">
        <v>70</v>
      </c>
      <c r="W103" s="10">
        <v>65</v>
      </c>
      <c r="X103" s="11">
        <f t="shared" si="15"/>
        <v>68</v>
      </c>
      <c r="Y103" s="12">
        <f t="shared" si="16"/>
        <v>0.68</v>
      </c>
      <c r="Z103" s="5" t="str">
        <f t="shared" si="17"/>
        <v>C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Satisfactory work in fitness and participation; keep practising.</v>
      </c>
    </row>
    <row r="104" spans="1:27" ht="14.25" customHeight="1" x14ac:dyDescent="0.3">
      <c r="A104" s="34"/>
      <c r="B104" s="34"/>
      <c r="C104" s="34"/>
      <c r="D104" s="34"/>
      <c r="E104" s="5" t="s">
        <v>27</v>
      </c>
      <c r="F104" s="5" t="s">
        <v>28</v>
      </c>
      <c r="G104" s="10">
        <v>63</v>
      </c>
      <c r="H104" s="10">
        <v>65</v>
      </c>
      <c r="I104" s="10">
        <v>55</v>
      </c>
      <c r="J104" s="11">
        <f t="shared" si="9"/>
        <v>61</v>
      </c>
      <c r="K104" s="12">
        <f t="shared" si="10"/>
        <v>0.61</v>
      </c>
      <c r="L104" s="10" t="str">
        <f t="shared" si="11"/>
        <v>C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Satisfactory work in recording of accounts; keep practising.</v>
      </c>
      <c r="N104" s="10">
        <v>64</v>
      </c>
      <c r="O104" s="10">
        <v>56</v>
      </c>
      <c r="P104" s="10">
        <v>61</v>
      </c>
      <c r="Q104" s="11">
        <f t="shared" si="12"/>
        <v>60.333333333333336</v>
      </c>
      <c r="R104" s="12">
        <f t="shared" si="13"/>
        <v>0.60329999999999995</v>
      </c>
      <c r="S104" s="10" t="str">
        <f t="shared" si="14"/>
        <v>C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Satisfactory work in recording of accounts; keep practising.</v>
      </c>
      <c r="U104" s="10">
        <v>55</v>
      </c>
      <c r="V104" s="10">
        <v>60</v>
      </c>
      <c r="W104" s="10">
        <v>61</v>
      </c>
      <c r="X104" s="11">
        <f t="shared" si="15"/>
        <v>58.666666666666664</v>
      </c>
      <c r="Y104" s="12">
        <f t="shared" si="16"/>
        <v>0.5867</v>
      </c>
      <c r="Z104" s="5" t="str">
        <f t="shared" si="17"/>
        <v>D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Fair work in recording of accounts; extra practice is needed.</v>
      </c>
    </row>
    <row r="105" spans="1:27" ht="14.25" customHeight="1" x14ac:dyDescent="0.3">
      <c r="A105" s="34" t="s">
        <v>56</v>
      </c>
      <c r="B105" s="34" t="s">
        <v>57</v>
      </c>
      <c r="C105" s="34" t="s">
        <v>429</v>
      </c>
      <c r="D105" s="34" t="s">
        <v>31</v>
      </c>
      <c r="E105" s="5" t="s">
        <v>12</v>
      </c>
      <c r="F105" s="5" t="s">
        <v>2</v>
      </c>
      <c r="G105" s="10">
        <v>64</v>
      </c>
      <c r="H105" s="10">
        <v>71</v>
      </c>
      <c r="I105" s="10">
        <v>71</v>
      </c>
      <c r="J105" s="11">
        <f t="shared" si="9"/>
        <v>68.666666666666671</v>
      </c>
      <c r="K105" s="12">
        <f t="shared" si="10"/>
        <v>0.68669999999999998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66</v>
      </c>
      <c r="O105" s="10">
        <v>67</v>
      </c>
      <c r="P105" s="10">
        <v>64</v>
      </c>
      <c r="Q105" s="11">
        <f t="shared" si="12"/>
        <v>65.666666666666671</v>
      </c>
      <c r="R105" s="12">
        <f t="shared" si="13"/>
        <v>0.65669999999999995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64</v>
      </c>
      <c r="V105" s="10">
        <v>64</v>
      </c>
      <c r="W105" s="10">
        <v>77</v>
      </c>
      <c r="X105" s="11">
        <f t="shared" si="15"/>
        <v>68.333333333333329</v>
      </c>
      <c r="Y105" s="12">
        <f t="shared" si="16"/>
        <v>0.68330000000000002</v>
      </c>
      <c r="Z105" s="5" t="str">
        <f t="shared" si="17"/>
        <v>C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Satisfactory work in reading and writing; keep practising.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14</v>
      </c>
      <c r="G106" s="10">
        <v>66</v>
      </c>
      <c r="H106" s="10">
        <v>68</v>
      </c>
      <c r="I106" s="10">
        <v>73</v>
      </c>
      <c r="J106" s="11">
        <f t="shared" si="9"/>
        <v>69</v>
      </c>
      <c r="K106" s="12">
        <f t="shared" si="10"/>
        <v>0.69</v>
      </c>
      <c r="L106" s="10" t="str">
        <f t="shared" si="11"/>
        <v>C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Satisfactory work in reading, writing and speaking; keep practising.</v>
      </c>
      <c r="N106" s="10">
        <v>74</v>
      </c>
      <c r="O106" s="10">
        <v>66</v>
      </c>
      <c r="P106" s="10">
        <v>78</v>
      </c>
      <c r="Q106" s="11">
        <f t="shared" si="12"/>
        <v>72.666666666666671</v>
      </c>
      <c r="R106" s="12">
        <f t="shared" si="13"/>
        <v>0.72670000000000001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72</v>
      </c>
      <c r="V106" s="10">
        <v>79</v>
      </c>
      <c r="W106" s="10">
        <v>73</v>
      </c>
      <c r="X106" s="11">
        <f t="shared" si="15"/>
        <v>74.666666666666671</v>
      </c>
      <c r="Y106" s="12">
        <f t="shared" si="16"/>
        <v>0.74670000000000003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16</v>
      </c>
      <c r="G107" s="10">
        <v>80</v>
      </c>
      <c r="H107" s="10">
        <v>76</v>
      </c>
      <c r="I107" s="10">
        <v>74</v>
      </c>
      <c r="J107" s="11">
        <f t="shared" si="9"/>
        <v>76.666666666666671</v>
      </c>
      <c r="K107" s="12">
        <f t="shared" si="10"/>
        <v>0.76670000000000005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75</v>
      </c>
      <c r="O107" s="10">
        <v>81</v>
      </c>
      <c r="P107" s="10">
        <v>75</v>
      </c>
      <c r="Q107" s="11">
        <f t="shared" si="12"/>
        <v>77</v>
      </c>
      <c r="R107" s="12">
        <f t="shared" si="13"/>
        <v>0.77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80</v>
      </c>
      <c r="V107" s="10">
        <v>76</v>
      </c>
      <c r="W107" s="10">
        <v>74</v>
      </c>
      <c r="X107" s="11">
        <f t="shared" si="15"/>
        <v>76.666666666666671</v>
      </c>
      <c r="Y107" s="12">
        <f t="shared" si="16"/>
        <v>0.76670000000000005</v>
      </c>
      <c r="Z107" s="5" t="str">
        <f t="shared" si="17"/>
        <v>B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Very good work in problem solving; aim higher.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18</v>
      </c>
      <c r="G108" s="10">
        <v>67</v>
      </c>
      <c r="H108" s="10">
        <v>61</v>
      </c>
      <c r="I108" s="10">
        <v>68</v>
      </c>
      <c r="J108" s="11">
        <f t="shared" si="9"/>
        <v>65.333333333333329</v>
      </c>
      <c r="K108" s="12">
        <f t="shared" si="10"/>
        <v>0.65329999999999999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73</v>
      </c>
      <c r="O108" s="10">
        <v>68</v>
      </c>
      <c r="P108" s="10">
        <v>64</v>
      </c>
      <c r="Q108" s="11">
        <f t="shared" si="12"/>
        <v>68.333333333333329</v>
      </c>
      <c r="R108" s="12">
        <f t="shared" si="13"/>
        <v>0.68330000000000002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71</v>
      </c>
      <c r="V108" s="10">
        <v>72</v>
      </c>
      <c r="W108" s="10">
        <v>67</v>
      </c>
      <c r="X108" s="11">
        <f t="shared" si="15"/>
        <v>70</v>
      </c>
      <c r="Y108" s="12">
        <f t="shared" si="16"/>
        <v>0.7</v>
      </c>
      <c r="Z108" s="5" t="str">
        <f t="shared" si="17"/>
        <v>B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Very good work in concepts and practicals; aim higher.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20</v>
      </c>
      <c r="G109" s="10">
        <v>73</v>
      </c>
      <c r="H109" s="10">
        <v>75</v>
      </c>
      <c r="I109" s="10">
        <v>72</v>
      </c>
      <c r="J109" s="11">
        <f t="shared" si="9"/>
        <v>73.333333333333329</v>
      </c>
      <c r="K109" s="12">
        <f t="shared" si="10"/>
        <v>0.73329999999999995</v>
      </c>
      <c r="L109" s="10" t="str">
        <f t="shared" si="11"/>
        <v>B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Very good work in content knowledge; aim higher.</v>
      </c>
      <c r="N109" s="10">
        <v>68</v>
      </c>
      <c r="O109" s="10">
        <v>80</v>
      </c>
      <c r="P109" s="10">
        <v>69</v>
      </c>
      <c r="Q109" s="11">
        <f t="shared" si="12"/>
        <v>72.333333333333329</v>
      </c>
      <c r="R109" s="12">
        <f t="shared" si="13"/>
        <v>0.72330000000000005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80</v>
      </c>
      <c r="V109" s="10">
        <v>83</v>
      </c>
      <c r="W109" s="10">
        <v>75</v>
      </c>
      <c r="X109" s="11">
        <f t="shared" si="15"/>
        <v>79.333333333333329</v>
      </c>
      <c r="Y109" s="12">
        <f t="shared" si="16"/>
        <v>0.79330000000000001</v>
      </c>
      <c r="Z109" s="5" t="str">
        <f t="shared" si="17"/>
        <v>B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Very good work in content knowledge; aim higher.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22</v>
      </c>
      <c r="G110" s="10">
        <v>74</v>
      </c>
      <c r="H110" s="10">
        <v>73</v>
      </c>
      <c r="I110" s="10">
        <v>78</v>
      </c>
      <c r="J110" s="11">
        <f t="shared" si="9"/>
        <v>75</v>
      </c>
      <c r="K110" s="12">
        <f t="shared" si="10"/>
        <v>0.75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83</v>
      </c>
      <c r="O110" s="10">
        <v>87</v>
      </c>
      <c r="P110" s="10">
        <v>76</v>
      </c>
      <c r="Q110" s="11">
        <f t="shared" si="12"/>
        <v>82</v>
      </c>
      <c r="R110" s="12">
        <f t="shared" si="13"/>
        <v>0.82</v>
      </c>
      <c r="S110" s="10" t="str">
        <f t="shared" si="14"/>
        <v>A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Excellent work in practical work and knowledge; keep it up.</v>
      </c>
      <c r="U110" s="10">
        <v>73</v>
      </c>
      <c r="V110" s="10">
        <v>83</v>
      </c>
      <c r="W110" s="10">
        <v>89</v>
      </c>
      <c r="X110" s="11">
        <f t="shared" si="15"/>
        <v>81.666666666666671</v>
      </c>
      <c r="Y110" s="12">
        <f t="shared" si="16"/>
        <v>0.81669999999999998</v>
      </c>
      <c r="Z110" s="5" t="str">
        <f t="shared" si="17"/>
        <v>A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Excellent work in practical work and knowledge; keep it up.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24</v>
      </c>
      <c r="G111" s="10">
        <v>69</v>
      </c>
      <c r="H111" s="10">
        <v>64</v>
      </c>
      <c r="I111" s="10">
        <v>64</v>
      </c>
      <c r="J111" s="11">
        <f t="shared" si="9"/>
        <v>65.666666666666671</v>
      </c>
      <c r="K111" s="12">
        <f t="shared" si="10"/>
        <v>0.65669999999999995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70</v>
      </c>
      <c r="O111" s="10">
        <v>71</v>
      </c>
      <c r="P111" s="10">
        <v>76</v>
      </c>
      <c r="Q111" s="11">
        <f t="shared" si="12"/>
        <v>72.333333333333329</v>
      </c>
      <c r="R111" s="12">
        <f t="shared" si="13"/>
        <v>0.72330000000000005</v>
      </c>
      <c r="S111" s="10" t="str">
        <f t="shared" si="14"/>
        <v>B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Very good work in values and participation; aim higher.</v>
      </c>
      <c r="U111" s="10">
        <v>75</v>
      </c>
      <c r="V111" s="10">
        <v>74</v>
      </c>
      <c r="W111" s="10">
        <v>78</v>
      </c>
      <c r="X111" s="11">
        <f t="shared" si="15"/>
        <v>75.666666666666671</v>
      </c>
      <c r="Y111" s="12">
        <f t="shared" si="16"/>
        <v>0.75670000000000004</v>
      </c>
      <c r="Z111" s="5" t="str">
        <f t="shared" si="17"/>
        <v>B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Very good work in values and participation; aim higher.</v>
      </c>
    </row>
    <row r="112" spans="1:27" ht="14.25" customHeight="1" x14ac:dyDescent="0.3">
      <c r="A112" s="34"/>
      <c r="B112" s="34"/>
      <c r="C112" s="34"/>
      <c r="D112" s="34"/>
      <c r="E112" s="5" t="s">
        <v>25</v>
      </c>
      <c r="F112" s="5" t="s">
        <v>26</v>
      </c>
      <c r="G112" s="10">
        <v>65</v>
      </c>
      <c r="H112" s="10">
        <v>70</v>
      </c>
      <c r="I112" s="10">
        <v>71</v>
      </c>
      <c r="J112" s="11">
        <f t="shared" si="9"/>
        <v>68.666666666666671</v>
      </c>
      <c r="K112" s="12">
        <f t="shared" si="10"/>
        <v>0.68669999999999998</v>
      </c>
      <c r="L112" s="10" t="str">
        <f t="shared" si="11"/>
        <v>C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Satisfactory work in fitness and participation; keep practising.</v>
      </c>
      <c r="N112" s="10">
        <v>68</v>
      </c>
      <c r="O112" s="10">
        <v>82</v>
      </c>
      <c r="P112" s="10">
        <v>79</v>
      </c>
      <c r="Q112" s="11">
        <f t="shared" si="12"/>
        <v>76.333333333333329</v>
      </c>
      <c r="R112" s="12">
        <f t="shared" si="13"/>
        <v>0.76329999999999998</v>
      </c>
      <c r="S112" s="10" t="str">
        <f t="shared" si="14"/>
        <v>B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Very good work in fitness and participation; aim higher.</v>
      </c>
      <c r="U112" s="10">
        <v>70</v>
      </c>
      <c r="V112" s="10">
        <v>85</v>
      </c>
      <c r="W112" s="10">
        <v>83</v>
      </c>
      <c r="X112" s="11">
        <f t="shared" si="15"/>
        <v>79.333333333333329</v>
      </c>
      <c r="Y112" s="12">
        <f t="shared" si="16"/>
        <v>0.79330000000000001</v>
      </c>
      <c r="Z112" s="5" t="str">
        <f t="shared" si="17"/>
        <v>B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Very good work in fitness and participation; aim higher.</v>
      </c>
    </row>
    <row r="113" spans="1:27" ht="14.25" customHeight="1" x14ac:dyDescent="0.3">
      <c r="A113" s="34"/>
      <c r="B113" s="34"/>
      <c r="C113" s="34"/>
      <c r="D113" s="34"/>
      <c r="E113" s="5" t="s">
        <v>27</v>
      </c>
      <c r="F113" s="5" t="s">
        <v>28</v>
      </c>
      <c r="G113" s="10">
        <v>65</v>
      </c>
      <c r="H113" s="10">
        <v>66</v>
      </c>
      <c r="I113" s="10">
        <v>63</v>
      </c>
      <c r="J113" s="11">
        <f t="shared" si="9"/>
        <v>64.666666666666671</v>
      </c>
      <c r="K113" s="12">
        <f t="shared" si="10"/>
        <v>0.64670000000000005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recording of accounts; keep practising.</v>
      </c>
      <c r="N113" s="10">
        <v>69</v>
      </c>
      <c r="O113" s="10">
        <v>69</v>
      </c>
      <c r="P113" s="10">
        <v>67</v>
      </c>
      <c r="Q113" s="11">
        <f t="shared" si="12"/>
        <v>68.333333333333329</v>
      </c>
      <c r="R113" s="12">
        <f t="shared" si="13"/>
        <v>0.68330000000000002</v>
      </c>
      <c r="S113" s="10" t="str">
        <f t="shared" si="14"/>
        <v>C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Satisfactory work in recording of accounts; keep practising.</v>
      </c>
      <c r="U113" s="10">
        <v>66</v>
      </c>
      <c r="V113" s="10">
        <v>70</v>
      </c>
      <c r="W113" s="10">
        <v>67</v>
      </c>
      <c r="X113" s="11">
        <f t="shared" si="15"/>
        <v>67.666666666666671</v>
      </c>
      <c r="Y113" s="12">
        <f t="shared" si="16"/>
        <v>0.67669999999999997</v>
      </c>
      <c r="Z113" s="5" t="str">
        <f t="shared" si="17"/>
        <v>C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Satisfactory work in recording of accounts; keep practising.</v>
      </c>
    </row>
    <row r="114" spans="1:27" ht="14.25" customHeight="1" x14ac:dyDescent="0.3">
      <c r="A114" s="34" t="s">
        <v>58</v>
      </c>
      <c r="B114" s="34" t="s">
        <v>59</v>
      </c>
      <c r="C114" s="34" t="s">
        <v>429</v>
      </c>
      <c r="D114" s="34" t="s">
        <v>31</v>
      </c>
      <c r="E114" s="5" t="s">
        <v>12</v>
      </c>
      <c r="F114" s="5" t="s">
        <v>2</v>
      </c>
      <c r="G114" s="10">
        <v>77</v>
      </c>
      <c r="H114" s="10">
        <v>75</v>
      </c>
      <c r="I114" s="10">
        <v>79</v>
      </c>
      <c r="J114" s="11">
        <f t="shared" si="9"/>
        <v>77</v>
      </c>
      <c r="K114" s="12">
        <f t="shared" si="10"/>
        <v>0.77</v>
      </c>
      <c r="L114" s="10" t="str">
        <f t="shared" si="11"/>
        <v>B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Very good work in reading and writing; aim higher.</v>
      </c>
      <c r="N114" s="10">
        <v>74</v>
      </c>
      <c r="O114" s="10">
        <v>79</v>
      </c>
      <c r="P114" s="10">
        <v>77</v>
      </c>
      <c r="Q114" s="11">
        <f t="shared" si="12"/>
        <v>76.666666666666671</v>
      </c>
      <c r="R114" s="12">
        <f t="shared" si="13"/>
        <v>0.76670000000000005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68</v>
      </c>
      <c r="V114" s="10">
        <v>75</v>
      </c>
      <c r="W114" s="10">
        <v>81</v>
      </c>
      <c r="X114" s="11">
        <f t="shared" si="15"/>
        <v>74.666666666666671</v>
      </c>
      <c r="Y114" s="12">
        <f t="shared" si="16"/>
        <v>0.74670000000000003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14</v>
      </c>
      <c r="G115" s="10">
        <v>70</v>
      </c>
      <c r="H115" s="10">
        <v>75</v>
      </c>
      <c r="I115" s="10">
        <v>72</v>
      </c>
      <c r="J115" s="11">
        <f t="shared" si="9"/>
        <v>72.333333333333329</v>
      </c>
      <c r="K115" s="12">
        <f t="shared" si="10"/>
        <v>0.72330000000000005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81</v>
      </c>
      <c r="O115" s="10">
        <v>87</v>
      </c>
      <c r="P115" s="10">
        <v>79</v>
      </c>
      <c r="Q115" s="11">
        <f t="shared" si="12"/>
        <v>82.333333333333329</v>
      </c>
      <c r="R115" s="12">
        <f t="shared" si="13"/>
        <v>0.82330000000000003</v>
      </c>
      <c r="S115" s="10" t="str">
        <f t="shared" si="14"/>
        <v>A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Excellent work in reading, writing and speaking; keep it up.</v>
      </c>
      <c r="U115" s="10">
        <v>79</v>
      </c>
      <c r="V115" s="10">
        <v>87</v>
      </c>
      <c r="W115" s="10">
        <v>81</v>
      </c>
      <c r="X115" s="11">
        <f t="shared" si="15"/>
        <v>82.333333333333329</v>
      </c>
      <c r="Y115" s="12">
        <f t="shared" si="16"/>
        <v>0.82330000000000003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16</v>
      </c>
      <c r="G116" s="10">
        <v>78</v>
      </c>
      <c r="H116" s="10">
        <v>78</v>
      </c>
      <c r="I116" s="10">
        <v>88</v>
      </c>
      <c r="J116" s="11">
        <f t="shared" si="9"/>
        <v>81.333333333333329</v>
      </c>
      <c r="K116" s="12">
        <f t="shared" si="10"/>
        <v>0.81330000000000002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78</v>
      </c>
      <c r="O116" s="10">
        <v>88</v>
      </c>
      <c r="P116" s="10">
        <v>89</v>
      </c>
      <c r="Q116" s="11">
        <f t="shared" si="12"/>
        <v>85</v>
      </c>
      <c r="R116" s="12">
        <f t="shared" si="13"/>
        <v>0.85</v>
      </c>
      <c r="S116" s="10" t="str">
        <f t="shared" si="14"/>
        <v>A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Excellent work in problem solving; keep it up.</v>
      </c>
      <c r="U116" s="10">
        <v>85</v>
      </c>
      <c r="V116" s="10">
        <v>91</v>
      </c>
      <c r="W116" s="10">
        <v>84</v>
      </c>
      <c r="X116" s="11">
        <f t="shared" si="15"/>
        <v>86.666666666666671</v>
      </c>
      <c r="Y116" s="12">
        <f t="shared" si="16"/>
        <v>0.86670000000000003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18</v>
      </c>
      <c r="G117" s="10">
        <v>74</v>
      </c>
      <c r="H117" s="10">
        <v>69</v>
      </c>
      <c r="I117" s="10">
        <v>71</v>
      </c>
      <c r="J117" s="11">
        <f t="shared" si="9"/>
        <v>71.333333333333329</v>
      </c>
      <c r="K117" s="12">
        <f t="shared" si="10"/>
        <v>0.71330000000000005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77</v>
      </c>
      <c r="O117" s="10">
        <v>80</v>
      </c>
      <c r="P117" s="10">
        <v>73</v>
      </c>
      <c r="Q117" s="11">
        <f t="shared" si="12"/>
        <v>76.666666666666671</v>
      </c>
      <c r="R117" s="12">
        <f t="shared" si="13"/>
        <v>0.76670000000000005</v>
      </c>
      <c r="S117" s="10" t="str">
        <f t="shared" si="14"/>
        <v>B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Very good work in concepts and practicals; aim higher.</v>
      </c>
      <c r="U117" s="10">
        <v>71</v>
      </c>
      <c r="V117" s="10">
        <v>86</v>
      </c>
      <c r="W117" s="10">
        <v>80</v>
      </c>
      <c r="X117" s="11">
        <f t="shared" si="15"/>
        <v>79</v>
      </c>
      <c r="Y117" s="12">
        <f t="shared" si="16"/>
        <v>0.79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20</v>
      </c>
      <c r="G118" s="10">
        <v>83</v>
      </c>
      <c r="H118" s="10">
        <v>80</v>
      </c>
      <c r="I118" s="10">
        <v>79</v>
      </c>
      <c r="J118" s="11">
        <f t="shared" si="9"/>
        <v>80.666666666666671</v>
      </c>
      <c r="K118" s="12">
        <f t="shared" si="10"/>
        <v>0.80669999999999997</v>
      </c>
      <c r="L118" s="10" t="str">
        <f t="shared" si="11"/>
        <v>A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Excellent work in content knowledge; keep it up.</v>
      </c>
      <c r="N118" s="10">
        <v>86</v>
      </c>
      <c r="O118" s="10">
        <v>77</v>
      </c>
      <c r="P118" s="10">
        <v>82</v>
      </c>
      <c r="Q118" s="11">
        <f t="shared" si="12"/>
        <v>81.666666666666671</v>
      </c>
      <c r="R118" s="12">
        <f t="shared" si="13"/>
        <v>0.81669999999999998</v>
      </c>
      <c r="S118" s="10" t="str">
        <f t="shared" si="14"/>
        <v>A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Excellent work in content knowledge; keep it up.</v>
      </c>
      <c r="U118" s="10">
        <v>89</v>
      </c>
      <c r="V118" s="10">
        <v>91</v>
      </c>
      <c r="W118" s="10">
        <v>89</v>
      </c>
      <c r="X118" s="11">
        <f t="shared" si="15"/>
        <v>89.666666666666671</v>
      </c>
      <c r="Y118" s="12">
        <f t="shared" si="16"/>
        <v>0.89670000000000005</v>
      </c>
      <c r="Z118" s="5" t="str">
        <f t="shared" si="17"/>
        <v>A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Excellent work in content knowledge; keep it up.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22</v>
      </c>
      <c r="G119" s="10">
        <v>83</v>
      </c>
      <c r="H119" s="10">
        <v>84</v>
      </c>
      <c r="I119" s="10">
        <v>90</v>
      </c>
      <c r="J119" s="11">
        <f t="shared" si="9"/>
        <v>85.666666666666671</v>
      </c>
      <c r="K119" s="12">
        <f t="shared" si="10"/>
        <v>0.85670000000000002</v>
      </c>
      <c r="L119" s="10" t="str">
        <f t="shared" si="11"/>
        <v>A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Excellent work in practical work and knowledge; keep it up.</v>
      </c>
      <c r="N119" s="10">
        <v>85</v>
      </c>
      <c r="O119" s="10">
        <v>90</v>
      </c>
      <c r="P119" s="10">
        <v>85</v>
      </c>
      <c r="Q119" s="11">
        <f t="shared" si="12"/>
        <v>86.666666666666671</v>
      </c>
      <c r="R119" s="12">
        <f t="shared" si="13"/>
        <v>0.86670000000000003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84</v>
      </c>
      <c r="V119" s="10">
        <v>85</v>
      </c>
      <c r="W119" s="10">
        <v>85</v>
      </c>
      <c r="X119" s="11">
        <f t="shared" si="15"/>
        <v>84.666666666666671</v>
      </c>
      <c r="Y119" s="12">
        <f t="shared" si="16"/>
        <v>0.84670000000000001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24</v>
      </c>
      <c r="G120" s="10">
        <v>67</v>
      </c>
      <c r="H120" s="10">
        <v>71</v>
      </c>
      <c r="I120" s="10">
        <v>79</v>
      </c>
      <c r="J120" s="11">
        <f t="shared" si="9"/>
        <v>72.333333333333329</v>
      </c>
      <c r="K120" s="12">
        <f t="shared" si="10"/>
        <v>0.72330000000000005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83</v>
      </c>
      <c r="O120" s="10">
        <v>72</v>
      </c>
      <c r="P120" s="10">
        <v>78</v>
      </c>
      <c r="Q120" s="11">
        <f t="shared" si="12"/>
        <v>77.666666666666671</v>
      </c>
      <c r="R120" s="12">
        <f t="shared" si="13"/>
        <v>0.77669999999999995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81</v>
      </c>
      <c r="V120" s="10">
        <v>87</v>
      </c>
      <c r="W120" s="10">
        <v>84</v>
      </c>
      <c r="X120" s="11">
        <f t="shared" si="15"/>
        <v>84</v>
      </c>
      <c r="Y120" s="12">
        <f t="shared" si="16"/>
        <v>0.84</v>
      </c>
      <c r="Z120" s="5" t="str">
        <f t="shared" si="17"/>
        <v>A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Excellent work in values and participation; keep it up.</v>
      </c>
    </row>
    <row r="121" spans="1:27" ht="14.25" customHeight="1" x14ac:dyDescent="0.3">
      <c r="A121" s="34"/>
      <c r="B121" s="34"/>
      <c r="C121" s="34"/>
      <c r="D121" s="34"/>
      <c r="E121" s="5" t="s">
        <v>25</v>
      </c>
      <c r="F121" s="5" t="s">
        <v>26</v>
      </c>
      <c r="G121" s="10">
        <v>78</v>
      </c>
      <c r="H121" s="10">
        <v>83</v>
      </c>
      <c r="I121" s="10">
        <v>88</v>
      </c>
      <c r="J121" s="11">
        <f t="shared" si="9"/>
        <v>83</v>
      </c>
      <c r="K121" s="12">
        <f t="shared" si="10"/>
        <v>0.83</v>
      </c>
      <c r="L121" s="10" t="str">
        <f t="shared" si="11"/>
        <v>A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Excellent work in fitness and participation; keep it up.</v>
      </c>
      <c r="N121" s="10">
        <v>83</v>
      </c>
      <c r="O121" s="10">
        <v>87</v>
      </c>
      <c r="P121" s="10">
        <v>77</v>
      </c>
      <c r="Q121" s="11">
        <f t="shared" si="12"/>
        <v>82.333333333333329</v>
      </c>
      <c r="R121" s="12">
        <f t="shared" si="13"/>
        <v>0.82330000000000003</v>
      </c>
      <c r="S121" s="10" t="str">
        <f t="shared" si="14"/>
        <v>A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Excellent work in fitness and participation; keep it up.</v>
      </c>
      <c r="U121" s="10">
        <v>77</v>
      </c>
      <c r="V121" s="10">
        <v>89</v>
      </c>
      <c r="W121" s="10">
        <v>85</v>
      </c>
      <c r="X121" s="11">
        <f t="shared" si="15"/>
        <v>83.666666666666671</v>
      </c>
      <c r="Y121" s="12">
        <f t="shared" si="16"/>
        <v>0.8367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fitness and participation; keep it up.</v>
      </c>
    </row>
    <row r="122" spans="1:27" ht="14.25" customHeight="1" x14ac:dyDescent="0.3">
      <c r="A122" s="34"/>
      <c r="B122" s="34"/>
      <c r="C122" s="34"/>
      <c r="D122" s="34"/>
      <c r="E122" s="5" t="s">
        <v>27</v>
      </c>
      <c r="F122" s="5" t="s">
        <v>28</v>
      </c>
      <c r="G122" s="10">
        <v>69</v>
      </c>
      <c r="H122" s="10">
        <v>67</v>
      </c>
      <c r="I122" s="10">
        <v>74</v>
      </c>
      <c r="J122" s="11">
        <f t="shared" si="9"/>
        <v>70</v>
      </c>
      <c r="K122" s="12">
        <f t="shared" si="10"/>
        <v>0.7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recording of accounts; aim higher.</v>
      </c>
      <c r="N122" s="10">
        <v>75</v>
      </c>
      <c r="O122" s="10">
        <v>74</v>
      </c>
      <c r="P122" s="10">
        <v>79</v>
      </c>
      <c r="Q122" s="11">
        <f t="shared" si="12"/>
        <v>76</v>
      </c>
      <c r="R122" s="12">
        <f t="shared" si="13"/>
        <v>0.76</v>
      </c>
      <c r="S122" s="10" t="str">
        <f t="shared" si="14"/>
        <v>B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Very good work in recording of accounts; aim higher.</v>
      </c>
      <c r="U122" s="10">
        <v>83</v>
      </c>
      <c r="V122" s="10">
        <v>86</v>
      </c>
      <c r="W122" s="10">
        <v>83</v>
      </c>
      <c r="X122" s="11">
        <f t="shared" si="15"/>
        <v>84</v>
      </c>
      <c r="Y122" s="12">
        <f t="shared" si="16"/>
        <v>0.84</v>
      </c>
      <c r="Z122" s="5" t="str">
        <f t="shared" si="17"/>
        <v>A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Excellent work in recording of accounts; keep it up.</v>
      </c>
    </row>
    <row r="123" spans="1:27" ht="14.25" customHeight="1" x14ac:dyDescent="0.3">
      <c r="A123" s="34" t="s">
        <v>60</v>
      </c>
      <c r="B123" s="34" t="s">
        <v>61</v>
      </c>
      <c r="C123" s="34" t="s">
        <v>429</v>
      </c>
      <c r="D123" s="34" t="s">
        <v>31</v>
      </c>
      <c r="E123" s="5" t="s">
        <v>12</v>
      </c>
      <c r="F123" s="5" t="s">
        <v>2</v>
      </c>
      <c r="G123" s="10">
        <v>79</v>
      </c>
      <c r="H123" s="10">
        <v>78</v>
      </c>
      <c r="I123" s="10">
        <v>86</v>
      </c>
      <c r="J123" s="11">
        <f t="shared" si="9"/>
        <v>81</v>
      </c>
      <c r="K123" s="12">
        <f t="shared" si="10"/>
        <v>0.81</v>
      </c>
      <c r="L123" s="10" t="str">
        <f t="shared" si="11"/>
        <v>A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Excellent work in reading and writing; keep it up.</v>
      </c>
      <c r="N123" s="10">
        <v>73</v>
      </c>
      <c r="O123" s="10">
        <v>84</v>
      </c>
      <c r="P123" s="10">
        <v>75</v>
      </c>
      <c r="Q123" s="11">
        <f t="shared" si="12"/>
        <v>77.333333333333329</v>
      </c>
      <c r="R123" s="12">
        <f t="shared" si="13"/>
        <v>0.77329999999999999</v>
      </c>
      <c r="S123" s="10" t="str">
        <f t="shared" si="14"/>
        <v>B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Very good work in reading and writing; aim higher.</v>
      </c>
      <c r="U123" s="10">
        <v>77</v>
      </c>
      <c r="V123" s="10">
        <v>85</v>
      </c>
      <c r="W123" s="10">
        <v>89</v>
      </c>
      <c r="X123" s="11">
        <f t="shared" si="15"/>
        <v>83.666666666666671</v>
      </c>
      <c r="Y123" s="12">
        <f t="shared" si="16"/>
        <v>0.8367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14</v>
      </c>
      <c r="G124" s="10">
        <v>87</v>
      </c>
      <c r="H124" s="10">
        <v>85</v>
      </c>
      <c r="I124" s="10">
        <v>83</v>
      </c>
      <c r="J124" s="11">
        <f t="shared" si="9"/>
        <v>85</v>
      </c>
      <c r="K124" s="12">
        <f t="shared" si="10"/>
        <v>0.85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78</v>
      </c>
      <c r="O124" s="10">
        <v>93</v>
      </c>
      <c r="P124" s="10">
        <v>87</v>
      </c>
      <c r="Q124" s="11">
        <f t="shared" si="12"/>
        <v>86</v>
      </c>
      <c r="R124" s="12">
        <f t="shared" si="13"/>
        <v>0.86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87</v>
      </c>
      <c r="V124" s="10">
        <v>83</v>
      </c>
      <c r="W124" s="10">
        <v>90</v>
      </c>
      <c r="X124" s="11">
        <f t="shared" si="15"/>
        <v>86.666666666666671</v>
      </c>
      <c r="Y124" s="12">
        <f t="shared" si="16"/>
        <v>0.86670000000000003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16</v>
      </c>
      <c r="G125" s="10">
        <v>86</v>
      </c>
      <c r="H125" s="10">
        <v>83</v>
      </c>
      <c r="I125" s="10">
        <v>95</v>
      </c>
      <c r="J125" s="11">
        <f t="shared" si="9"/>
        <v>88</v>
      </c>
      <c r="K125" s="12">
        <f t="shared" si="10"/>
        <v>0.88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83</v>
      </c>
      <c r="O125" s="10">
        <v>88</v>
      </c>
      <c r="P125" s="10">
        <v>87</v>
      </c>
      <c r="Q125" s="11">
        <f t="shared" si="12"/>
        <v>86</v>
      </c>
      <c r="R125" s="12">
        <f t="shared" si="13"/>
        <v>0.86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85</v>
      </c>
      <c r="V125" s="10">
        <v>98</v>
      </c>
      <c r="W125" s="10">
        <v>93</v>
      </c>
      <c r="X125" s="11">
        <f t="shared" si="15"/>
        <v>92</v>
      </c>
      <c r="Y125" s="12">
        <f t="shared" si="16"/>
        <v>0.92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18</v>
      </c>
      <c r="G126" s="10">
        <v>81</v>
      </c>
      <c r="H126" s="10">
        <v>79</v>
      </c>
      <c r="I126" s="10">
        <v>86</v>
      </c>
      <c r="J126" s="11">
        <f t="shared" si="9"/>
        <v>82</v>
      </c>
      <c r="K126" s="12">
        <f t="shared" si="10"/>
        <v>0.82</v>
      </c>
      <c r="L126" s="10" t="str">
        <f t="shared" si="11"/>
        <v>A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Excellent work in concepts and practicals; keep it up.</v>
      </c>
      <c r="N126" s="10">
        <v>81</v>
      </c>
      <c r="O126" s="10">
        <v>77</v>
      </c>
      <c r="P126" s="10">
        <v>89</v>
      </c>
      <c r="Q126" s="11">
        <f t="shared" si="12"/>
        <v>82.333333333333329</v>
      </c>
      <c r="R126" s="12">
        <f t="shared" si="13"/>
        <v>0.82330000000000003</v>
      </c>
      <c r="S126" s="10" t="str">
        <f t="shared" si="14"/>
        <v>A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Excellent work in concepts and practicals; keep it up.</v>
      </c>
      <c r="U126" s="10">
        <v>79</v>
      </c>
      <c r="V126" s="10">
        <v>84</v>
      </c>
      <c r="W126" s="10">
        <v>83</v>
      </c>
      <c r="X126" s="11">
        <f t="shared" si="15"/>
        <v>82</v>
      </c>
      <c r="Y126" s="12">
        <f t="shared" si="16"/>
        <v>0.82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20</v>
      </c>
      <c r="G127" s="10">
        <v>83</v>
      </c>
      <c r="H127" s="10">
        <v>94</v>
      </c>
      <c r="I127" s="10">
        <v>92</v>
      </c>
      <c r="J127" s="11">
        <f t="shared" si="9"/>
        <v>89.666666666666671</v>
      </c>
      <c r="K127" s="12">
        <f t="shared" si="10"/>
        <v>0.89670000000000005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87</v>
      </c>
      <c r="O127" s="10">
        <v>90</v>
      </c>
      <c r="P127" s="10">
        <v>89</v>
      </c>
      <c r="Q127" s="11">
        <f t="shared" si="12"/>
        <v>88.666666666666671</v>
      </c>
      <c r="R127" s="12">
        <f t="shared" si="13"/>
        <v>0.88670000000000004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84</v>
      </c>
      <c r="V127" s="10">
        <v>88</v>
      </c>
      <c r="W127" s="10">
        <v>95</v>
      </c>
      <c r="X127" s="11">
        <f t="shared" si="15"/>
        <v>89</v>
      </c>
      <c r="Y127" s="12">
        <f t="shared" si="16"/>
        <v>0.89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22</v>
      </c>
      <c r="G128" s="10">
        <v>87</v>
      </c>
      <c r="H128" s="10">
        <v>96</v>
      </c>
      <c r="I128" s="10">
        <v>89</v>
      </c>
      <c r="J128" s="11">
        <f t="shared" si="9"/>
        <v>90.666666666666671</v>
      </c>
      <c r="K128" s="12">
        <f t="shared" si="10"/>
        <v>0.90669999999999995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97</v>
      </c>
      <c r="O128" s="10">
        <v>91</v>
      </c>
      <c r="P128" s="10">
        <v>87</v>
      </c>
      <c r="Q128" s="11">
        <f t="shared" si="12"/>
        <v>91.666666666666671</v>
      </c>
      <c r="R128" s="12">
        <f t="shared" si="13"/>
        <v>0.91669999999999996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98</v>
      </c>
      <c r="V128" s="10">
        <v>98</v>
      </c>
      <c r="W128" s="10">
        <v>98</v>
      </c>
      <c r="X128" s="11">
        <f t="shared" si="15"/>
        <v>98</v>
      </c>
      <c r="Y128" s="12">
        <f t="shared" si="16"/>
        <v>0.98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24</v>
      </c>
      <c r="G129" s="10">
        <v>76</v>
      </c>
      <c r="H129" s="10">
        <v>85</v>
      </c>
      <c r="I129" s="10">
        <v>89</v>
      </c>
      <c r="J129" s="11">
        <f t="shared" si="9"/>
        <v>83.333333333333329</v>
      </c>
      <c r="K129" s="12">
        <f t="shared" si="10"/>
        <v>0.83330000000000004</v>
      </c>
      <c r="L129" s="10" t="str">
        <f t="shared" si="11"/>
        <v>A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Excellent work in values and participation; keep it up.</v>
      </c>
      <c r="N129" s="10">
        <v>81</v>
      </c>
      <c r="O129" s="10">
        <v>81</v>
      </c>
      <c r="P129" s="10">
        <v>85</v>
      </c>
      <c r="Q129" s="11">
        <f t="shared" si="12"/>
        <v>82.333333333333329</v>
      </c>
      <c r="R129" s="12">
        <f t="shared" si="13"/>
        <v>0.82330000000000003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90</v>
      </c>
      <c r="V129" s="10">
        <v>84</v>
      </c>
      <c r="W129" s="10">
        <v>95</v>
      </c>
      <c r="X129" s="11">
        <f t="shared" si="15"/>
        <v>89.666666666666671</v>
      </c>
      <c r="Y129" s="12">
        <f t="shared" si="16"/>
        <v>0.89670000000000005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46</v>
      </c>
      <c r="F130" s="5" t="s">
        <v>47</v>
      </c>
      <c r="G130" s="10">
        <v>88</v>
      </c>
      <c r="H130" s="10">
        <v>88</v>
      </c>
      <c r="I130" s="10">
        <v>83</v>
      </c>
      <c r="J130" s="11">
        <f t="shared" si="9"/>
        <v>86.333333333333329</v>
      </c>
      <c r="K130" s="12">
        <f t="shared" si="10"/>
        <v>0.86329999999999996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religious knowledge and participation; keep it up.</v>
      </c>
      <c r="N130" s="10">
        <v>81</v>
      </c>
      <c r="O130" s="10">
        <v>85</v>
      </c>
      <c r="P130" s="10">
        <v>89</v>
      </c>
      <c r="Q130" s="11">
        <f t="shared" si="12"/>
        <v>85</v>
      </c>
      <c r="R130" s="12">
        <f t="shared" si="13"/>
        <v>0.85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religious knowledge and participation; keep it up.</v>
      </c>
      <c r="U130" s="10">
        <v>96</v>
      </c>
      <c r="V130" s="10">
        <v>98</v>
      </c>
      <c r="W130" s="10">
        <v>98</v>
      </c>
      <c r="X130" s="11">
        <f t="shared" si="15"/>
        <v>97.333333333333329</v>
      </c>
      <c r="Y130" s="12">
        <f t="shared" si="16"/>
        <v>0.97330000000000005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religious knowledge and participation; keep it up.</v>
      </c>
    </row>
    <row r="131" spans="1:27" ht="14.25" customHeight="1" x14ac:dyDescent="0.3">
      <c r="A131" s="34"/>
      <c r="B131" s="34"/>
      <c r="C131" s="34"/>
      <c r="D131" s="34"/>
      <c r="E131" s="5" t="s">
        <v>34</v>
      </c>
      <c r="F131" s="5" t="s">
        <v>35</v>
      </c>
      <c r="G131" s="10">
        <v>76</v>
      </c>
      <c r="H131" s="10">
        <v>82</v>
      </c>
      <c r="I131" s="10">
        <v>76</v>
      </c>
      <c r="J131" s="11">
        <f t="shared" si="9"/>
        <v>78</v>
      </c>
      <c r="K131" s="12">
        <f t="shared" si="10"/>
        <v>0.78</v>
      </c>
      <c r="L131" s="10" t="str">
        <f t="shared" si="11"/>
        <v>B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Very good work in office practice; aim higher.</v>
      </c>
      <c r="N131" s="10">
        <v>78</v>
      </c>
      <c r="O131" s="10">
        <v>83</v>
      </c>
      <c r="P131" s="10">
        <v>84</v>
      </c>
      <c r="Q131" s="11">
        <f t="shared" si="12"/>
        <v>81.666666666666671</v>
      </c>
      <c r="R131" s="12">
        <f t="shared" si="13"/>
        <v>0.81669999999999998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office practice; keep it up.</v>
      </c>
      <c r="U131" s="10">
        <v>77</v>
      </c>
      <c r="V131" s="10">
        <v>82</v>
      </c>
      <c r="W131" s="10">
        <v>90</v>
      </c>
      <c r="X131" s="11">
        <f t="shared" si="15"/>
        <v>83</v>
      </c>
      <c r="Y131" s="12">
        <f t="shared" si="16"/>
        <v>0.83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office practice; keep it up.</v>
      </c>
    </row>
    <row r="132" spans="1:27" ht="14.25" customHeight="1" x14ac:dyDescent="0.3">
      <c r="A132" s="34" t="s">
        <v>62</v>
      </c>
      <c r="B132" s="34" t="s">
        <v>63</v>
      </c>
      <c r="C132" s="34" t="s">
        <v>429</v>
      </c>
      <c r="D132" s="34" t="s">
        <v>11</v>
      </c>
      <c r="E132" s="5" t="s">
        <v>12</v>
      </c>
      <c r="F132" s="5" t="s">
        <v>2</v>
      </c>
      <c r="G132" s="10">
        <v>52</v>
      </c>
      <c r="H132" s="10">
        <v>52</v>
      </c>
      <c r="I132" s="10">
        <v>50</v>
      </c>
      <c r="J132" s="11">
        <f t="shared" si="9"/>
        <v>51.333333333333336</v>
      </c>
      <c r="K132" s="12">
        <f t="shared" si="10"/>
        <v>0.51329999999999998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50</v>
      </c>
      <c r="O132" s="10">
        <v>62</v>
      </c>
      <c r="P132" s="10">
        <v>59</v>
      </c>
      <c r="Q132" s="11">
        <f t="shared" si="12"/>
        <v>57</v>
      </c>
      <c r="R132" s="12">
        <f t="shared" si="13"/>
        <v>0.56999999999999995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62</v>
      </c>
      <c r="V132" s="10">
        <v>66</v>
      </c>
      <c r="W132" s="10">
        <v>62</v>
      </c>
      <c r="X132" s="11">
        <f t="shared" si="15"/>
        <v>63.333333333333336</v>
      </c>
      <c r="Y132" s="12">
        <f t="shared" si="16"/>
        <v>0.63329999999999997</v>
      </c>
      <c r="Z132" s="5" t="str">
        <f t="shared" si="17"/>
        <v>C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Satisfactory work in reading and writing; keep practising.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14</v>
      </c>
      <c r="G133" s="10">
        <v>56</v>
      </c>
      <c r="H133" s="10">
        <v>56</v>
      </c>
      <c r="I133" s="10">
        <v>62</v>
      </c>
      <c r="J133" s="11">
        <f t="shared" si="9"/>
        <v>58</v>
      </c>
      <c r="K133" s="12">
        <f t="shared" si="10"/>
        <v>0.57999999999999996</v>
      </c>
      <c r="L133" s="10" t="str">
        <f t="shared" si="11"/>
        <v>D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Fair work in reading, writing and speaking; extra practice is needed.</v>
      </c>
      <c r="N133" s="10">
        <v>61</v>
      </c>
      <c r="O133" s="10">
        <v>62</v>
      </c>
      <c r="P133" s="10">
        <v>56</v>
      </c>
      <c r="Q133" s="11">
        <f t="shared" si="12"/>
        <v>59.666666666666664</v>
      </c>
      <c r="R133" s="12">
        <f t="shared" si="13"/>
        <v>0.59670000000000001</v>
      </c>
      <c r="S133" s="10" t="str">
        <f t="shared" si="14"/>
        <v>D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Fair work in reading, writing and speaking; extra practice is needed.</v>
      </c>
      <c r="U133" s="10">
        <v>64</v>
      </c>
      <c r="V133" s="10">
        <v>62</v>
      </c>
      <c r="W133" s="10">
        <v>62</v>
      </c>
      <c r="X133" s="11">
        <f t="shared" si="15"/>
        <v>62.666666666666664</v>
      </c>
      <c r="Y133" s="12">
        <f t="shared" si="16"/>
        <v>0.62670000000000003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16</v>
      </c>
      <c r="G134" s="10">
        <v>55</v>
      </c>
      <c r="H134" s="10">
        <v>62</v>
      </c>
      <c r="I134" s="10">
        <v>58</v>
      </c>
      <c r="J134" s="11">
        <f t="shared" ref="J134:J197" si="18">IF(COUNT(G134:I134)=0,"",AVERAGE(G134:I134))</f>
        <v>58.333333333333336</v>
      </c>
      <c r="K134" s="12">
        <f t="shared" ref="K134:K197" si="19">IF(J134="","",ROUND(J134/100,4))</f>
        <v>0.58330000000000004</v>
      </c>
      <c r="L134" s="10" t="str">
        <f t="shared" ref="L134:L197" si="20">IF(J134="","",IF(J134&gt;=80,"A",IF(J134&gt;=70,"B",IF(J134&gt;=60,"C",IF(J134&gt;=50,"D","F")))))</f>
        <v>D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Fair work in problem solving; extra practice is needed.</v>
      </c>
      <c r="N134" s="10">
        <v>63</v>
      </c>
      <c r="O134" s="10">
        <v>65</v>
      </c>
      <c r="P134" s="10">
        <v>72</v>
      </c>
      <c r="Q134" s="11">
        <f t="shared" ref="Q134:Q197" si="21">IF(COUNT(N134:P134)=0,"",AVERAGE(N134:P134))</f>
        <v>66.666666666666671</v>
      </c>
      <c r="R134" s="12">
        <f t="shared" ref="R134:R197" si="22">IF(Q134="","",ROUND(Q134/100,4))</f>
        <v>0.66669999999999996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73</v>
      </c>
      <c r="V134" s="10">
        <v>64</v>
      </c>
      <c r="W134" s="10">
        <v>71</v>
      </c>
      <c r="X134" s="11">
        <f t="shared" ref="X134:X197" si="24">IF(COUNT(U134:W134)=0,"",AVERAGE(U134:W134))</f>
        <v>69.333333333333329</v>
      </c>
      <c r="Y134" s="12">
        <f t="shared" ref="Y134:Y197" si="25">IF(X134="","",ROUND(X134/100,4))</f>
        <v>0.69330000000000003</v>
      </c>
      <c r="Z134" s="5" t="str">
        <f t="shared" ref="Z134:Z197" si="26">IF(X134="","",IF(X134&gt;=80,"A",IF(X134&gt;=70,"B",IF(X134&gt;=60,"C",IF(X134&gt;=50,"D","F")))))</f>
        <v>C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Satisfactory work in problem solving; keep practising.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18</v>
      </c>
      <c r="G135" s="10">
        <v>61</v>
      </c>
      <c r="H135" s="10">
        <v>58</v>
      </c>
      <c r="I135" s="10">
        <v>62</v>
      </c>
      <c r="J135" s="11">
        <f t="shared" si="18"/>
        <v>60.333333333333336</v>
      </c>
      <c r="K135" s="12">
        <f t="shared" si="19"/>
        <v>0.60329999999999995</v>
      </c>
      <c r="L135" s="10" t="str">
        <f t="shared" si="20"/>
        <v>C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Satisfactory work in concepts and practicals; keep practising.</v>
      </c>
      <c r="N135" s="10">
        <v>62</v>
      </c>
      <c r="O135" s="10">
        <v>59</v>
      </c>
      <c r="P135" s="10">
        <v>54</v>
      </c>
      <c r="Q135" s="11">
        <f t="shared" si="21"/>
        <v>58.333333333333336</v>
      </c>
      <c r="R135" s="12">
        <f t="shared" si="22"/>
        <v>0.58330000000000004</v>
      </c>
      <c r="S135" s="10" t="str">
        <f t="shared" si="23"/>
        <v>D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Fair work in concepts and practicals; extra practice is needed.</v>
      </c>
      <c r="U135" s="10">
        <v>60</v>
      </c>
      <c r="V135" s="10">
        <v>63</v>
      </c>
      <c r="W135" s="10">
        <v>58</v>
      </c>
      <c r="X135" s="11">
        <f t="shared" si="24"/>
        <v>60.333333333333336</v>
      </c>
      <c r="Y135" s="12">
        <f t="shared" si="25"/>
        <v>0.60329999999999995</v>
      </c>
      <c r="Z135" s="5" t="str">
        <f t="shared" si="26"/>
        <v>C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Satisfactory work in concepts and practicals; keep practising.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20</v>
      </c>
      <c r="G136" s="10">
        <v>66</v>
      </c>
      <c r="H136" s="10">
        <v>67</v>
      </c>
      <c r="I136" s="10">
        <v>68</v>
      </c>
      <c r="J136" s="11">
        <f t="shared" si="18"/>
        <v>67</v>
      </c>
      <c r="K136" s="12">
        <f t="shared" si="19"/>
        <v>0.67</v>
      </c>
      <c r="L136" s="10" t="str">
        <f t="shared" si="20"/>
        <v>C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Satisfactory work in content knowledge; keep practising.</v>
      </c>
      <c r="N136" s="10">
        <v>56</v>
      </c>
      <c r="O136" s="10">
        <v>70</v>
      </c>
      <c r="P136" s="10">
        <v>61</v>
      </c>
      <c r="Q136" s="11">
        <f t="shared" si="21"/>
        <v>62.333333333333336</v>
      </c>
      <c r="R136" s="12">
        <f t="shared" si="22"/>
        <v>0.62329999999999997</v>
      </c>
      <c r="S136" s="10" t="str">
        <f t="shared" si="23"/>
        <v>C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Satisfactory work in content knowledge; keep practising.</v>
      </c>
      <c r="U136" s="10">
        <v>59</v>
      </c>
      <c r="V136" s="10">
        <v>60</v>
      </c>
      <c r="W136" s="10">
        <v>73</v>
      </c>
      <c r="X136" s="11">
        <f t="shared" si="24"/>
        <v>64</v>
      </c>
      <c r="Y136" s="12">
        <f t="shared" si="25"/>
        <v>0.64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22</v>
      </c>
      <c r="G137" s="10">
        <v>63</v>
      </c>
      <c r="H137" s="10">
        <v>70</v>
      </c>
      <c r="I137" s="10">
        <v>61</v>
      </c>
      <c r="J137" s="11">
        <f t="shared" si="18"/>
        <v>64.666666666666671</v>
      </c>
      <c r="K137" s="12">
        <f t="shared" si="19"/>
        <v>0.64670000000000005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61</v>
      </c>
      <c r="O137" s="10">
        <v>65</v>
      </c>
      <c r="P137" s="10">
        <v>75</v>
      </c>
      <c r="Q137" s="11">
        <f t="shared" si="21"/>
        <v>67</v>
      </c>
      <c r="R137" s="12">
        <f t="shared" si="22"/>
        <v>0.67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73</v>
      </c>
      <c r="V137" s="10">
        <v>75</v>
      </c>
      <c r="W137" s="10">
        <v>67</v>
      </c>
      <c r="X137" s="11">
        <f t="shared" si="24"/>
        <v>71.666666666666671</v>
      </c>
      <c r="Y137" s="12">
        <f t="shared" si="25"/>
        <v>0.7167</v>
      </c>
      <c r="Z137" s="5" t="str">
        <f t="shared" si="26"/>
        <v>B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Very good work in practical work and knowledge; aim higher.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24</v>
      </c>
      <c r="G138" s="10">
        <v>56</v>
      </c>
      <c r="H138" s="10">
        <v>64</v>
      </c>
      <c r="I138" s="10">
        <v>56</v>
      </c>
      <c r="J138" s="11">
        <f t="shared" si="18"/>
        <v>58.666666666666664</v>
      </c>
      <c r="K138" s="12">
        <f t="shared" si="19"/>
        <v>0.5867</v>
      </c>
      <c r="L138" s="10" t="str">
        <f t="shared" si="20"/>
        <v>D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Fair work in values and participation; extra practice is needed.</v>
      </c>
      <c r="N138" s="10">
        <v>60</v>
      </c>
      <c r="O138" s="10">
        <v>61</v>
      </c>
      <c r="P138" s="10">
        <v>67</v>
      </c>
      <c r="Q138" s="11">
        <f t="shared" si="21"/>
        <v>62.666666666666664</v>
      </c>
      <c r="R138" s="12">
        <f t="shared" si="22"/>
        <v>0.62670000000000003</v>
      </c>
      <c r="S138" s="10" t="str">
        <f t="shared" si="23"/>
        <v>C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Satisfactory work in values and participation; keep practising.</v>
      </c>
      <c r="U138" s="10">
        <v>67</v>
      </c>
      <c r="V138" s="10">
        <v>64</v>
      </c>
      <c r="W138" s="10">
        <v>63</v>
      </c>
      <c r="X138" s="11">
        <f t="shared" si="24"/>
        <v>64.666666666666671</v>
      </c>
      <c r="Y138" s="12">
        <f t="shared" si="25"/>
        <v>0.64670000000000005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32</v>
      </c>
      <c r="F139" s="5" t="s">
        <v>33</v>
      </c>
      <c r="G139" s="10">
        <v>68</v>
      </c>
      <c r="H139" s="10">
        <v>60</v>
      </c>
      <c r="I139" s="10">
        <v>67</v>
      </c>
      <c r="J139" s="11">
        <f t="shared" si="18"/>
        <v>65</v>
      </c>
      <c r="K139" s="12">
        <f t="shared" si="19"/>
        <v>0.65</v>
      </c>
      <c r="L139" s="10" t="str">
        <f t="shared" si="20"/>
        <v>C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Satisfactory work in practical skills; keep practising.</v>
      </c>
      <c r="N139" s="10">
        <v>58</v>
      </c>
      <c r="O139" s="10">
        <v>72</v>
      </c>
      <c r="P139" s="10">
        <v>67</v>
      </c>
      <c r="Q139" s="11">
        <f t="shared" si="21"/>
        <v>65.666666666666671</v>
      </c>
      <c r="R139" s="12">
        <f t="shared" si="22"/>
        <v>0.65669999999999995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practical skills; keep practising.</v>
      </c>
      <c r="U139" s="10">
        <v>63</v>
      </c>
      <c r="V139" s="10">
        <v>66</v>
      </c>
      <c r="W139" s="10">
        <v>72</v>
      </c>
      <c r="X139" s="11">
        <f t="shared" si="24"/>
        <v>67</v>
      </c>
      <c r="Y139" s="12">
        <f t="shared" si="25"/>
        <v>0.67</v>
      </c>
      <c r="Z139" s="5" t="str">
        <f t="shared" si="26"/>
        <v>C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Satisfactory work in practical skills; keep practising.</v>
      </c>
    </row>
    <row r="140" spans="1:27" ht="14.25" customHeight="1" x14ac:dyDescent="0.3">
      <c r="A140" s="34"/>
      <c r="B140" s="34"/>
      <c r="C140" s="34"/>
      <c r="D140" s="34"/>
      <c r="E140" s="5" t="s">
        <v>27</v>
      </c>
      <c r="F140" s="5" t="s">
        <v>28</v>
      </c>
      <c r="G140" s="10">
        <v>52</v>
      </c>
      <c r="H140" s="10">
        <v>62</v>
      </c>
      <c r="I140" s="10">
        <v>53</v>
      </c>
      <c r="J140" s="11">
        <f t="shared" si="18"/>
        <v>55.666666666666664</v>
      </c>
      <c r="K140" s="12">
        <f t="shared" si="19"/>
        <v>0.55669999999999997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recording of accounts; extra practice is needed.</v>
      </c>
      <c r="N140" s="10">
        <v>49</v>
      </c>
      <c r="O140" s="10">
        <v>59</v>
      </c>
      <c r="P140" s="10">
        <v>61</v>
      </c>
      <c r="Q140" s="11">
        <f t="shared" si="21"/>
        <v>56.333333333333336</v>
      </c>
      <c r="R140" s="12">
        <f t="shared" si="22"/>
        <v>0.56330000000000002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recording of accounts; extra practice is needed.</v>
      </c>
      <c r="U140" s="10">
        <v>53</v>
      </c>
      <c r="V140" s="10">
        <v>62</v>
      </c>
      <c r="W140" s="10">
        <v>59</v>
      </c>
      <c r="X140" s="11">
        <f t="shared" si="24"/>
        <v>58</v>
      </c>
      <c r="Y140" s="12">
        <f t="shared" si="25"/>
        <v>0.57999999999999996</v>
      </c>
      <c r="Z140" s="5" t="str">
        <f t="shared" si="26"/>
        <v>D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Fair work in recording of accounts; extra practice is needed.</v>
      </c>
    </row>
    <row r="141" spans="1:27" ht="14.25" customHeight="1" x14ac:dyDescent="0.3">
      <c r="A141" s="34" t="s">
        <v>64</v>
      </c>
      <c r="B141" s="34" t="s">
        <v>65</v>
      </c>
      <c r="C141" s="34" t="s">
        <v>429</v>
      </c>
      <c r="D141" s="34" t="s">
        <v>31</v>
      </c>
      <c r="E141" s="5" t="s">
        <v>12</v>
      </c>
      <c r="F141" s="5" t="s">
        <v>2</v>
      </c>
      <c r="G141" s="10">
        <v>63</v>
      </c>
      <c r="H141" s="10">
        <v>57</v>
      </c>
      <c r="I141" s="10">
        <v>68</v>
      </c>
      <c r="J141" s="11">
        <f t="shared" si="18"/>
        <v>62.666666666666664</v>
      </c>
      <c r="K141" s="12">
        <f t="shared" si="19"/>
        <v>0.62670000000000003</v>
      </c>
      <c r="L141" s="10" t="str">
        <f t="shared" si="20"/>
        <v>C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Satisfactory work in reading and writing; keep practising.</v>
      </c>
      <c r="N141" s="10">
        <v>57</v>
      </c>
      <c r="O141" s="10">
        <v>59</v>
      </c>
      <c r="P141" s="10">
        <v>60</v>
      </c>
      <c r="Q141" s="11">
        <f t="shared" si="21"/>
        <v>58.666666666666664</v>
      </c>
      <c r="R141" s="12">
        <f t="shared" si="22"/>
        <v>0.5867</v>
      </c>
      <c r="S141" s="10" t="str">
        <f t="shared" si="23"/>
        <v>D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Fair work in reading and writing; extra practice is needed.</v>
      </c>
      <c r="U141" s="10">
        <v>70</v>
      </c>
      <c r="V141" s="10">
        <v>69</v>
      </c>
      <c r="W141" s="10">
        <v>72</v>
      </c>
      <c r="X141" s="11">
        <f t="shared" si="24"/>
        <v>70.333333333333329</v>
      </c>
      <c r="Y141" s="12">
        <f t="shared" si="25"/>
        <v>0.70330000000000004</v>
      </c>
      <c r="Z141" s="5" t="str">
        <f t="shared" si="26"/>
        <v>B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Very good work in reading and writing; aim higher.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14</v>
      </c>
      <c r="G142" s="10">
        <v>71</v>
      </c>
      <c r="H142" s="10">
        <v>60</v>
      </c>
      <c r="I142" s="10">
        <v>63</v>
      </c>
      <c r="J142" s="11">
        <f t="shared" si="18"/>
        <v>64.666666666666671</v>
      </c>
      <c r="K142" s="12">
        <f t="shared" si="19"/>
        <v>0.64670000000000005</v>
      </c>
      <c r="L142" s="10" t="str">
        <f t="shared" si="20"/>
        <v>C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Satisfactory work in reading, writing and speaking; keep practising.</v>
      </c>
      <c r="N142" s="10">
        <v>61</v>
      </c>
      <c r="O142" s="10">
        <v>68</v>
      </c>
      <c r="P142" s="10">
        <v>72</v>
      </c>
      <c r="Q142" s="11">
        <f t="shared" si="21"/>
        <v>67</v>
      </c>
      <c r="R142" s="12">
        <f t="shared" si="22"/>
        <v>0.67</v>
      </c>
      <c r="S142" s="10" t="str">
        <f t="shared" si="23"/>
        <v>C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Satisfactory work in reading, writing and speaking; keep practising.</v>
      </c>
      <c r="U142" s="10">
        <v>63</v>
      </c>
      <c r="V142" s="10">
        <v>70</v>
      </c>
      <c r="W142" s="10">
        <v>67</v>
      </c>
      <c r="X142" s="11">
        <f t="shared" si="24"/>
        <v>66.666666666666671</v>
      </c>
      <c r="Y142" s="12">
        <f t="shared" si="25"/>
        <v>0.66669999999999996</v>
      </c>
      <c r="Z142" s="5" t="str">
        <f t="shared" si="26"/>
        <v>C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Satisfactory work in reading, writing and speaking; keep practising.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16</v>
      </c>
      <c r="G143" s="10">
        <v>66</v>
      </c>
      <c r="H143" s="10">
        <v>65</v>
      </c>
      <c r="I143" s="10">
        <v>74</v>
      </c>
      <c r="J143" s="11">
        <f t="shared" si="18"/>
        <v>68.333333333333329</v>
      </c>
      <c r="K143" s="12">
        <f t="shared" si="19"/>
        <v>0.68330000000000002</v>
      </c>
      <c r="L143" s="10" t="str">
        <f t="shared" si="20"/>
        <v>C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Satisfactory work in problem solving; keep practising.</v>
      </c>
      <c r="N143" s="10">
        <v>71</v>
      </c>
      <c r="O143" s="10">
        <v>67</v>
      </c>
      <c r="P143" s="10">
        <v>74</v>
      </c>
      <c r="Q143" s="11">
        <f t="shared" si="21"/>
        <v>70.666666666666671</v>
      </c>
      <c r="R143" s="12">
        <f t="shared" si="22"/>
        <v>0.70669999999999999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69</v>
      </c>
      <c r="V143" s="10">
        <v>77</v>
      </c>
      <c r="W143" s="10">
        <v>80</v>
      </c>
      <c r="X143" s="11">
        <f t="shared" si="24"/>
        <v>75.333333333333329</v>
      </c>
      <c r="Y143" s="12">
        <f t="shared" si="25"/>
        <v>0.75329999999999997</v>
      </c>
      <c r="Z143" s="5" t="str">
        <f t="shared" si="26"/>
        <v>B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Very good work in problem solving; aim higher.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18</v>
      </c>
      <c r="G144" s="10">
        <v>61</v>
      </c>
      <c r="H144" s="10">
        <v>60</v>
      </c>
      <c r="I144" s="10">
        <v>62</v>
      </c>
      <c r="J144" s="11">
        <f t="shared" si="18"/>
        <v>61</v>
      </c>
      <c r="K144" s="12">
        <f t="shared" si="19"/>
        <v>0.61</v>
      </c>
      <c r="L144" s="10" t="str">
        <f t="shared" si="20"/>
        <v>C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Satisfactory work in concepts and practicals; keep practising.</v>
      </c>
      <c r="N144" s="10">
        <v>69</v>
      </c>
      <c r="O144" s="10">
        <v>61</v>
      </c>
      <c r="P144" s="10">
        <v>67</v>
      </c>
      <c r="Q144" s="11">
        <f t="shared" si="21"/>
        <v>65.666666666666671</v>
      </c>
      <c r="R144" s="12">
        <f t="shared" si="22"/>
        <v>0.65669999999999995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62</v>
      </c>
      <c r="V144" s="10">
        <v>66</v>
      </c>
      <c r="W144" s="10">
        <v>68</v>
      </c>
      <c r="X144" s="11">
        <f t="shared" si="24"/>
        <v>65.333333333333329</v>
      </c>
      <c r="Y144" s="12">
        <f t="shared" si="25"/>
        <v>0.65329999999999999</v>
      </c>
      <c r="Z144" s="5" t="str">
        <f t="shared" si="26"/>
        <v>C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Satisfactory work in concepts and practicals; keep practising.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20</v>
      </c>
      <c r="G145" s="10">
        <v>59</v>
      </c>
      <c r="H145" s="10">
        <v>72</v>
      </c>
      <c r="I145" s="10">
        <v>72</v>
      </c>
      <c r="J145" s="11">
        <f t="shared" si="18"/>
        <v>67.666666666666671</v>
      </c>
      <c r="K145" s="12">
        <f t="shared" si="19"/>
        <v>0.67669999999999997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62</v>
      </c>
      <c r="O145" s="10">
        <v>67</v>
      </c>
      <c r="P145" s="10">
        <v>76</v>
      </c>
      <c r="Q145" s="11">
        <f t="shared" si="21"/>
        <v>68.333333333333329</v>
      </c>
      <c r="R145" s="12">
        <f t="shared" si="22"/>
        <v>0.68330000000000002</v>
      </c>
      <c r="S145" s="10" t="str">
        <f t="shared" si="23"/>
        <v>C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Satisfactory work in content knowledge; keep practising.</v>
      </c>
      <c r="U145" s="10">
        <v>76</v>
      </c>
      <c r="V145" s="10">
        <v>78</v>
      </c>
      <c r="W145" s="10">
        <v>73</v>
      </c>
      <c r="X145" s="11">
        <f t="shared" si="24"/>
        <v>75.666666666666671</v>
      </c>
      <c r="Y145" s="12">
        <f t="shared" si="25"/>
        <v>0.75670000000000004</v>
      </c>
      <c r="Z145" s="5" t="str">
        <f t="shared" si="26"/>
        <v>B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Very good work in content knowledge; aim higher.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22</v>
      </c>
      <c r="G146" s="10">
        <v>70</v>
      </c>
      <c r="H146" s="10">
        <v>76</v>
      </c>
      <c r="I146" s="10">
        <v>73</v>
      </c>
      <c r="J146" s="11">
        <f t="shared" si="18"/>
        <v>73</v>
      </c>
      <c r="K146" s="12">
        <f t="shared" si="19"/>
        <v>0.73</v>
      </c>
      <c r="L146" s="10" t="str">
        <f t="shared" si="20"/>
        <v>B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Very good work in practical work and knowledge; aim higher.</v>
      </c>
      <c r="N146" s="10">
        <v>74</v>
      </c>
      <c r="O146" s="10">
        <v>69</v>
      </c>
      <c r="P146" s="10">
        <v>74</v>
      </c>
      <c r="Q146" s="11">
        <f t="shared" si="21"/>
        <v>72.333333333333329</v>
      </c>
      <c r="R146" s="12">
        <f t="shared" si="22"/>
        <v>0.72330000000000005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83</v>
      </c>
      <c r="V146" s="10">
        <v>76</v>
      </c>
      <c r="W146" s="10">
        <v>85</v>
      </c>
      <c r="X146" s="11">
        <f t="shared" si="24"/>
        <v>81.333333333333329</v>
      </c>
      <c r="Y146" s="12">
        <f t="shared" si="25"/>
        <v>0.81330000000000002</v>
      </c>
      <c r="Z146" s="5" t="str">
        <f t="shared" si="26"/>
        <v>A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Excellent work in practical work and knowledge; keep it up.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24</v>
      </c>
      <c r="G147" s="10">
        <v>65</v>
      </c>
      <c r="H147" s="10">
        <v>66</v>
      </c>
      <c r="I147" s="10">
        <v>58</v>
      </c>
      <c r="J147" s="11">
        <f t="shared" si="18"/>
        <v>63</v>
      </c>
      <c r="K147" s="12">
        <f t="shared" si="19"/>
        <v>0.63</v>
      </c>
      <c r="L147" s="10" t="str">
        <f t="shared" si="20"/>
        <v>C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Satisfactory work in values and participation; keep practising.</v>
      </c>
      <c r="N147" s="10">
        <v>70</v>
      </c>
      <c r="O147" s="10">
        <v>66</v>
      </c>
      <c r="P147" s="10">
        <v>73</v>
      </c>
      <c r="Q147" s="11">
        <f t="shared" si="21"/>
        <v>69.666666666666671</v>
      </c>
      <c r="R147" s="12">
        <f t="shared" si="22"/>
        <v>0.69669999999999999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61</v>
      </c>
      <c r="V147" s="10">
        <v>76</v>
      </c>
      <c r="W147" s="10">
        <v>64</v>
      </c>
      <c r="X147" s="11">
        <f t="shared" si="24"/>
        <v>67</v>
      </c>
      <c r="Y147" s="12">
        <f t="shared" si="25"/>
        <v>0.67</v>
      </c>
      <c r="Z147" s="5" t="str">
        <f t="shared" si="26"/>
        <v>C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Satisfactory work in values and participation; keep practising.</v>
      </c>
    </row>
    <row r="148" spans="1:27" ht="14.25" customHeight="1" x14ac:dyDescent="0.3">
      <c r="A148" s="34"/>
      <c r="B148" s="34"/>
      <c r="C148" s="34"/>
      <c r="D148" s="34"/>
      <c r="E148" s="5" t="s">
        <v>46</v>
      </c>
      <c r="F148" s="5" t="s">
        <v>47</v>
      </c>
      <c r="G148" s="10">
        <v>71</v>
      </c>
      <c r="H148" s="10">
        <v>68</v>
      </c>
      <c r="I148" s="10">
        <v>65</v>
      </c>
      <c r="J148" s="11">
        <f t="shared" si="18"/>
        <v>68</v>
      </c>
      <c r="K148" s="12">
        <f t="shared" si="19"/>
        <v>0.68</v>
      </c>
      <c r="L148" s="10" t="str">
        <f t="shared" si="20"/>
        <v>C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Satisfactory work in religious knowledge and participation; keep practising.</v>
      </c>
      <c r="N148" s="10">
        <v>65</v>
      </c>
      <c r="O148" s="10">
        <v>70</v>
      </c>
      <c r="P148" s="10">
        <v>79</v>
      </c>
      <c r="Q148" s="11">
        <f t="shared" si="21"/>
        <v>71.333333333333329</v>
      </c>
      <c r="R148" s="12">
        <f t="shared" si="22"/>
        <v>0.71330000000000005</v>
      </c>
      <c r="S148" s="10" t="str">
        <f t="shared" si="23"/>
        <v>B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Very good work in religious knowledge and participation; aim higher.</v>
      </c>
      <c r="U148" s="10">
        <v>73</v>
      </c>
      <c r="V148" s="10">
        <v>78</v>
      </c>
      <c r="W148" s="10">
        <v>79</v>
      </c>
      <c r="X148" s="11">
        <f t="shared" si="24"/>
        <v>76.666666666666671</v>
      </c>
      <c r="Y148" s="12">
        <f t="shared" si="25"/>
        <v>0.76670000000000005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religious knowledge and participation; aim higher.</v>
      </c>
    </row>
    <row r="149" spans="1:27" ht="14.25" customHeight="1" x14ac:dyDescent="0.3">
      <c r="A149" s="34"/>
      <c r="B149" s="34"/>
      <c r="C149" s="34"/>
      <c r="D149" s="34"/>
      <c r="E149" s="5" t="s">
        <v>34</v>
      </c>
      <c r="F149" s="5" t="s">
        <v>35</v>
      </c>
      <c r="G149" s="10">
        <v>55</v>
      </c>
      <c r="H149" s="10">
        <v>58</v>
      </c>
      <c r="I149" s="10">
        <v>60</v>
      </c>
      <c r="J149" s="11">
        <f t="shared" si="18"/>
        <v>57.666666666666664</v>
      </c>
      <c r="K149" s="12">
        <f t="shared" si="19"/>
        <v>0.57669999999999999</v>
      </c>
      <c r="L149" s="10" t="str">
        <f t="shared" si="20"/>
        <v>D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Fair work in office practice; extra practice is needed.</v>
      </c>
      <c r="N149" s="10">
        <v>66</v>
      </c>
      <c r="O149" s="10">
        <v>61</v>
      </c>
      <c r="P149" s="10">
        <v>60</v>
      </c>
      <c r="Q149" s="11">
        <f t="shared" si="21"/>
        <v>62.333333333333336</v>
      </c>
      <c r="R149" s="12">
        <f t="shared" si="22"/>
        <v>0.62329999999999997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office practice; keep practising.</v>
      </c>
      <c r="U149" s="10">
        <v>65</v>
      </c>
      <c r="V149" s="10">
        <v>73</v>
      </c>
      <c r="W149" s="10">
        <v>66</v>
      </c>
      <c r="X149" s="11">
        <f t="shared" si="24"/>
        <v>68</v>
      </c>
      <c r="Y149" s="12">
        <f t="shared" si="25"/>
        <v>0.68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office practice; keep practising.</v>
      </c>
    </row>
    <row r="150" spans="1:27" ht="14.25" customHeight="1" x14ac:dyDescent="0.3">
      <c r="A150" s="34" t="s">
        <v>66</v>
      </c>
      <c r="B150" s="34" t="s">
        <v>67</v>
      </c>
      <c r="C150" s="34" t="s">
        <v>429</v>
      </c>
      <c r="D150" s="34" t="s">
        <v>11</v>
      </c>
      <c r="E150" s="5" t="s">
        <v>12</v>
      </c>
      <c r="F150" s="5" t="s">
        <v>2</v>
      </c>
      <c r="G150" s="10">
        <v>69</v>
      </c>
      <c r="H150" s="10">
        <v>72</v>
      </c>
      <c r="I150" s="10">
        <v>65</v>
      </c>
      <c r="J150" s="11">
        <f t="shared" si="18"/>
        <v>68.666666666666671</v>
      </c>
      <c r="K150" s="12">
        <f t="shared" si="19"/>
        <v>0.68669999999999998</v>
      </c>
      <c r="L150" s="10" t="str">
        <f t="shared" si="20"/>
        <v>C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Satisfactory work in reading and writing; keep practising.</v>
      </c>
      <c r="N150" s="10">
        <v>74</v>
      </c>
      <c r="O150" s="10">
        <v>72</v>
      </c>
      <c r="P150" s="10">
        <v>75</v>
      </c>
      <c r="Q150" s="11">
        <f t="shared" si="21"/>
        <v>73.666666666666671</v>
      </c>
      <c r="R150" s="12">
        <f t="shared" si="22"/>
        <v>0.73670000000000002</v>
      </c>
      <c r="S150" s="10" t="str">
        <f t="shared" si="23"/>
        <v>B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Very good work in reading and writing; aim higher.</v>
      </c>
      <c r="U150" s="10">
        <v>64</v>
      </c>
      <c r="V150" s="10">
        <v>70</v>
      </c>
      <c r="W150" s="10">
        <v>79</v>
      </c>
      <c r="X150" s="11">
        <f t="shared" si="24"/>
        <v>71</v>
      </c>
      <c r="Y150" s="12">
        <f t="shared" si="25"/>
        <v>0.71</v>
      </c>
      <c r="Z150" s="5" t="str">
        <f t="shared" si="26"/>
        <v>B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Very good work in reading and writing; aim higher.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14</v>
      </c>
      <c r="G151" s="10">
        <v>72</v>
      </c>
      <c r="H151" s="10">
        <v>76</v>
      </c>
      <c r="I151" s="10">
        <v>75</v>
      </c>
      <c r="J151" s="11">
        <f t="shared" si="18"/>
        <v>74.333333333333329</v>
      </c>
      <c r="K151" s="12">
        <f t="shared" si="19"/>
        <v>0.74329999999999996</v>
      </c>
      <c r="L151" s="10" t="str">
        <f t="shared" si="20"/>
        <v>B</v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>Very good work in reading, writing and speaking; aim higher.</v>
      </c>
      <c r="N151" s="10">
        <v>76</v>
      </c>
      <c r="O151" s="10">
        <v>78</v>
      </c>
      <c r="P151" s="10">
        <v>73</v>
      </c>
      <c r="Q151" s="11">
        <f t="shared" si="21"/>
        <v>75.666666666666671</v>
      </c>
      <c r="R151" s="12">
        <f t="shared" si="22"/>
        <v>0.75670000000000004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77</v>
      </c>
      <c r="V151" s="10">
        <v>77</v>
      </c>
      <c r="W151" s="10">
        <v>71</v>
      </c>
      <c r="X151" s="11">
        <f t="shared" si="24"/>
        <v>75</v>
      </c>
      <c r="Y151" s="12">
        <f t="shared" si="25"/>
        <v>0.75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16</v>
      </c>
      <c r="G152" s="10">
        <v>75</v>
      </c>
      <c r="H152" s="10">
        <v>80</v>
      </c>
      <c r="I152" s="10">
        <v>76</v>
      </c>
      <c r="J152" s="11">
        <f t="shared" si="18"/>
        <v>77</v>
      </c>
      <c r="K152" s="12">
        <f t="shared" si="19"/>
        <v>0.77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74</v>
      </c>
      <c r="O152" s="10">
        <v>76</v>
      </c>
      <c r="P152" s="10">
        <v>78</v>
      </c>
      <c r="Q152" s="11">
        <f t="shared" si="21"/>
        <v>76</v>
      </c>
      <c r="R152" s="12">
        <f t="shared" si="22"/>
        <v>0.76</v>
      </c>
      <c r="S152" s="10" t="str">
        <f t="shared" si="23"/>
        <v>B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Very good work in problem solving; aim higher.</v>
      </c>
      <c r="U152" s="10">
        <v>77</v>
      </c>
      <c r="V152" s="10">
        <v>81</v>
      </c>
      <c r="W152" s="10">
        <v>90</v>
      </c>
      <c r="X152" s="11">
        <f t="shared" si="24"/>
        <v>82.666666666666671</v>
      </c>
      <c r="Y152" s="12">
        <f t="shared" si="25"/>
        <v>0.82669999999999999</v>
      </c>
      <c r="Z152" s="5" t="str">
        <f t="shared" si="26"/>
        <v>A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Excellent work in problem solving; keep it up.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18</v>
      </c>
      <c r="G153" s="10">
        <v>67</v>
      </c>
      <c r="H153" s="10">
        <v>73</v>
      </c>
      <c r="I153" s="10">
        <v>64</v>
      </c>
      <c r="J153" s="11">
        <f t="shared" si="18"/>
        <v>68</v>
      </c>
      <c r="K153" s="12">
        <f t="shared" si="19"/>
        <v>0.68</v>
      </c>
      <c r="L153" s="10" t="str">
        <f t="shared" si="20"/>
        <v>C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Satisfactory work in concepts and practicals; keep practising.</v>
      </c>
      <c r="N153" s="10">
        <v>65</v>
      </c>
      <c r="O153" s="10">
        <v>69</v>
      </c>
      <c r="P153" s="10">
        <v>77</v>
      </c>
      <c r="Q153" s="11">
        <f t="shared" si="21"/>
        <v>70.333333333333329</v>
      </c>
      <c r="R153" s="12">
        <f t="shared" si="22"/>
        <v>0.70330000000000004</v>
      </c>
      <c r="S153" s="10" t="str">
        <f t="shared" si="23"/>
        <v>B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Very good work in concepts and practicals; aim higher.</v>
      </c>
      <c r="U153" s="10">
        <v>79</v>
      </c>
      <c r="V153" s="10">
        <v>82</v>
      </c>
      <c r="W153" s="10">
        <v>77</v>
      </c>
      <c r="X153" s="11">
        <f t="shared" si="24"/>
        <v>79.333333333333329</v>
      </c>
      <c r="Y153" s="12">
        <f t="shared" si="25"/>
        <v>0.79330000000000001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20</v>
      </c>
      <c r="G154" s="10">
        <v>78</v>
      </c>
      <c r="H154" s="10">
        <v>77</v>
      </c>
      <c r="I154" s="10">
        <v>69</v>
      </c>
      <c r="J154" s="11">
        <f t="shared" si="18"/>
        <v>74.666666666666671</v>
      </c>
      <c r="K154" s="12">
        <f t="shared" si="19"/>
        <v>0.74670000000000003</v>
      </c>
      <c r="L154" s="10" t="str">
        <f t="shared" si="20"/>
        <v>B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Very good work in content knowledge; aim higher.</v>
      </c>
      <c r="N154" s="10">
        <v>70</v>
      </c>
      <c r="O154" s="10">
        <v>84</v>
      </c>
      <c r="P154" s="10">
        <v>84</v>
      </c>
      <c r="Q154" s="11">
        <f t="shared" si="21"/>
        <v>79.333333333333329</v>
      </c>
      <c r="R154" s="12">
        <f t="shared" si="22"/>
        <v>0.79330000000000001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80</v>
      </c>
      <c r="V154" s="10">
        <v>74</v>
      </c>
      <c r="W154" s="10">
        <v>76</v>
      </c>
      <c r="X154" s="11">
        <f t="shared" si="24"/>
        <v>76.666666666666671</v>
      </c>
      <c r="Y154" s="12">
        <f t="shared" si="25"/>
        <v>0.76670000000000005</v>
      </c>
      <c r="Z154" s="5" t="str">
        <f t="shared" si="26"/>
        <v>B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Very good work in content knowledge; aim higher.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22</v>
      </c>
      <c r="G155" s="10">
        <v>80</v>
      </c>
      <c r="H155" s="10">
        <v>87</v>
      </c>
      <c r="I155" s="10">
        <v>87</v>
      </c>
      <c r="J155" s="11">
        <f t="shared" si="18"/>
        <v>84.666666666666671</v>
      </c>
      <c r="K155" s="12">
        <f t="shared" si="19"/>
        <v>0.84670000000000001</v>
      </c>
      <c r="L155" s="10" t="str">
        <f t="shared" si="20"/>
        <v>A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Excellent work in practical work and knowledge; keep it up.</v>
      </c>
      <c r="N155" s="10">
        <v>87</v>
      </c>
      <c r="O155" s="10">
        <v>85</v>
      </c>
      <c r="P155" s="10">
        <v>79</v>
      </c>
      <c r="Q155" s="11">
        <f t="shared" si="21"/>
        <v>83.666666666666671</v>
      </c>
      <c r="R155" s="12">
        <f t="shared" si="22"/>
        <v>0.8367</v>
      </c>
      <c r="S155" s="10" t="str">
        <f t="shared" si="23"/>
        <v>A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Excellent work in practical work and knowledge; keep it up.</v>
      </c>
      <c r="U155" s="10">
        <v>79</v>
      </c>
      <c r="V155" s="10">
        <v>81</v>
      </c>
      <c r="W155" s="10">
        <v>92</v>
      </c>
      <c r="X155" s="11">
        <f t="shared" si="24"/>
        <v>84</v>
      </c>
      <c r="Y155" s="12">
        <f t="shared" si="25"/>
        <v>0.84</v>
      </c>
      <c r="Z155" s="5" t="str">
        <f t="shared" si="26"/>
        <v>A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Excellent work in practical work and knowledge; keep it up.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24</v>
      </c>
      <c r="G156" s="10">
        <v>71</v>
      </c>
      <c r="H156" s="10">
        <v>78</v>
      </c>
      <c r="I156" s="10">
        <v>66</v>
      </c>
      <c r="J156" s="11">
        <f t="shared" si="18"/>
        <v>71.666666666666671</v>
      </c>
      <c r="K156" s="12">
        <f t="shared" si="19"/>
        <v>0.7167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72</v>
      </c>
      <c r="O156" s="10">
        <v>81</v>
      </c>
      <c r="P156" s="10">
        <v>70</v>
      </c>
      <c r="Q156" s="11">
        <f t="shared" si="21"/>
        <v>74.333333333333329</v>
      </c>
      <c r="R156" s="12">
        <f t="shared" si="22"/>
        <v>0.74329999999999996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82</v>
      </c>
      <c r="V156" s="10">
        <v>78</v>
      </c>
      <c r="W156" s="10">
        <v>77</v>
      </c>
      <c r="X156" s="11">
        <f t="shared" si="24"/>
        <v>79</v>
      </c>
      <c r="Y156" s="12">
        <f t="shared" si="25"/>
        <v>0.79</v>
      </c>
      <c r="Z156" s="5" t="str">
        <f t="shared" si="26"/>
        <v>B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Very good work in values and participation; aim higher.</v>
      </c>
    </row>
    <row r="157" spans="1:27" ht="14.25" customHeight="1" x14ac:dyDescent="0.3">
      <c r="A157" s="34"/>
      <c r="B157" s="34"/>
      <c r="C157" s="34"/>
      <c r="D157" s="34"/>
      <c r="E157" s="5" t="s">
        <v>32</v>
      </c>
      <c r="F157" s="5" t="s">
        <v>33</v>
      </c>
      <c r="G157" s="10">
        <v>80</v>
      </c>
      <c r="H157" s="10">
        <v>74</v>
      </c>
      <c r="I157" s="10">
        <v>74</v>
      </c>
      <c r="J157" s="11">
        <f t="shared" si="18"/>
        <v>76</v>
      </c>
      <c r="K157" s="12">
        <f t="shared" si="19"/>
        <v>0.76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practical skills; aim higher.</v>
      </c>
      <c r="N157" s="10">
        <v>78</v>
      </c>
      <c r="O157" s="10">
        <v>75</v>
      </c>
      <c r="P157" s="10">
        <v>72</v>
      </c>
      <c r="Q157" s="11">
        <f t="shared" si="21"/>
        <v>75</v>
      </c>
      <c r="R157" s="12">
        <f t="shared" si="22"/>
        <v>0.75</v>
      </c>
      <c r="S157" s="10" t="str">
        <f t="shared" si="23"/>
        <v>B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Very good work in practical skills; aim higher.</v>
      </c>
      <c r="U157" s="10">
        <v>79</v>
      </c>
      <c r="V157" s="10">
        <v>77</v>
      </c>
      <c r="W157" s="10">
        <v>87</v>
      </c>
      <c r="X157" s="11">
        <f t="shared" si="24"/>
        <v>81</v>
      </c>
      <c r="Y157" s="12">
        <f t="shared" si="25"/>
        <v>0.81</v>
      </c>
      <c r="Z157" s="5" t="str">
        <f t="shared" si="26"/>
        <v>A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Excellent work in practical skills; keep it up.</v>
      </c>
    </row>
    <row r="158" spans="1:27" ht="14.25" customHeight="1" x14ac:dyDescent="0.3">
      <c r="A158" s="34"/>
      <c r="B158" s="34"/>
      <c r="C158" s="34"/>
      <c r="D158" s="34"/>
      <c r="E158" s="5" t="s">
        <v>34</v>
      </c>
      <c r="F158" s="5" t="s">
        <v>35</v>
      </c>
      <c r="G158" s="10">
        <v>61</v>
      </c>
      <c r="H158" s="10">
        <v>70</v>
      </c>
      <c r="I158" s="10">
        <v>72</v>
      </c>
      <c r="J158" s="11">
        <f t="shared" si="18"/>
        <v>67.666666666666671</v>
      </c>
      <c r="K158" s="12">
        <f t="shared" si="19"/>
        <v>0.67669999999999997</v>
      </c>
      <c r="L158" s="10" t="str">
        <f t="shared" si="20"/>
        <v>C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Satisfactory work in office practice; keep practising.</v>
      </c>
      <c r="N158" s="10">
        <v>68</v>
      </c>
      <c r="O158" s="10">
        <v>78</v>
      </c>
      <c r="P158" s="10">
        <v>73</v>
      </c>
      <c r="Q158" s="11">
        <f t="shared" si="21"/>
        <v>73</v>
      </c>
      <c r="R158" s="12">
        <f t="shared" si="22"/>
        <v>0.73</v>
      </c>
      <c r="S158" s="10" t="str">
        <f t="shared" si="23"/>
        <v>B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Very good work in office practice; aim higher.</v>
      </c>
      <c r="U158" s="10">
        <v>69</v>
      </c>
      <c r="V158" s="10">
        <v>77</v>
      </c>
      <c r="W158" s="10">
        <v>70</v>
      </c>
      <c r="X158" s="11">
        <f t="shared" si="24"/>
        <v>72</v>
      </c>
      <c r="Y158" s="12">
        <f t="shared" si="25"/>
        <v>0.72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office practice; aim higher.</v>
      </c>
    </row>
    <row r="159" spans="1:27" ht="14.25" customHeight="1" x14ac:dyDescent="0.3">
      <c r="A159" s="34" t="s">
        <v>68</v>
      </c>
      <c r="B159" s="34" t="s">
        <v>69</v>
      </c>
      <c r="C159" s="34" t="s">
        <v>429</v>
      </c>
      <c r="D159" s="34" t="s">
        <v>31</v>
      </c>
      <c r="E159" s="5" t="s">
        <v>12</v>
      </c>
      <c r="F159" s="5" t="s">
        <v>2</v>
      </c>
      <c r="G159" s="10">
        <v>76</v>
      </c>
      <c r="H159" s="10">
        <v>79</v>
      </c>
      <c r="I159" s="10">
        <v>79</v>
      </c>
      <c r="J159" s="11">
        <f t="shared" si="18"/>
        <v>78</v>
      </c>
      <c r="K159" s="12">
        <f t="shared" si="19"/>
        <v>0.78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68</v>
      </c>
      <c r="O159" s="10">
        <v>82</v>
      </c>
      <c r="P159" s="10">
        <v>81</v>
      </c>
      <c r="Q159" s="11">
        <f t="shared" si="21"/>
        <v>77</v>
      </c>
      <c r="R159" s="12">
        <f t="shared" si="22"/>
        <v>0.77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79</v>
      </c>
      <c r="V159" s="10">
        <v>88</v>
      </c>
      <c r="W159" s="10">
        <v>78</v>
      </c>
      <c r="X159" s="11">
        <f t="shared" si="24"/>
        <v>81.666666666666671</v>
      </c>
      <c r="Y159" s="12">
        <f t="shared" si="25"/>
        <v>0.81669999999999998</v>
      </c>
      <c r="Z159" s="5" t="str">
        <f t="shared" si="26"/>
        <v>A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Excellent work in reading and writing; keep it up.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14</v>
      </c>
      <c r="G160" s="10">
        <v>82</v>
      </c>
      <c r="H160" s="10">
        <v>83</v>
      </c>
      <c r="I160" s="10">
        <v>73</v>
      </c>
      <c r="J160" s="11">
        <f t="shared" si="18"/>
        <v>79.333333333333329</v>
      </c>
      <c r="K160" s="12">
        <f t="shared" si="19"/>
        <v>0.79330000000000001</v>
      </c>
      <c r="L160" s="10" t="str">
        <f t="shared" si="20"/>
        <v>B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Very good work in reading, writing and speaking; aim higher.</v>
      </c>
      <c r="N160" s="10">
        <v>79</v>
      </c>
      <c r="O160" s="10">
        <v>83</v>
      </c>
      <c r="P160" s="10">
        <v>78</v>
      </c>
      <c r="Q160" s="11">
        <f t="shared" si="21"/>
        <v>80</v>
      </c>
      <c r="R160" s="12">
        <f t="shared" si="22"/>
        <v>0.8</v>
      </c>
      <c r="S160" s="10" t="str">
        <f t="shared" si="23"/>
        <v>A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Excellent work in reading, writing and speaking; keep it up.</v>
      </c>
      <c r="U160" s="10">
        <v>85</v>
      </c>
      <c r="V160" s="10">
        <v>81</v>
      </c>
      <c r="W160" s="10">
        <v>82</v>
      </c>
      <c r="X160" s="11">
        <f t="shared" si="24"/>
        <v>82.666666666666671</v>
      </c>
      <c r="Y160" s="12">
        <f t="shared" si="25"/>
        <v>0.82669999999999999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16</v>
      </c>
      <c r="G161" s="10">
        <v>79</v>
      </c>
      <c r="H161" s="10">
        <v>92</v>
      </c>
      <c r="I161" s="10">
        <v>81</v>
      </c>
      <c r="J161" s="11">
        <f t="shared" si="18"/>
        <v>84</v>
      </c>
      <c r="K161" s="12">
        <f t="shared" si="19"/>
        <v>0.84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90</v>
      </c>
      <c r="O161" s="10">
        <v>91</v>
      </c>
      <c r="P161" s="10">
        <v>85</v>
      </c>
      <c r="Q161" s="11">
        <f t="shared" si="21"/>
        <v>88.666666666666671</v>
      </c>
      <c r="R161" s="12">
        <f t="shared" si="22"/>
        <v>0.88670000000000004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95</v>
      </c>
      <c r="V161" s="10">
        <v>89</v>
      </c>
      <c r="W161" s="10">
        <v>95</v>
      </c>
      <c r="X161" s="11">
        <f t="shared" si="24"/>
        <v>93</v>
      </c>
      <c r="Y161" s="12">
        <f t="shared" si="25"/>
        <v>0.93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18</v>
      </c>
      <c r="G162" s="10">
        <v>76</v>
      </c>
      <c r="H162" s="10">
        <v>82</v>
      </c>
      <c r="I162" s="10">
        <v>77</v>
      </c>
      <c r="J162" s="11">
        <f t="shared" si="18"/>
        <v>78.333333333333329</v>
      </c>
      <c r="K162" s="12">
        <f t="shared" si="19"/>
        <v>0.7833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77</v>
      </c>
      <c r="O162" s="10">
        <v>76</v>
      </c>
      <c r="P162" s="10">
        <v>75</v>
      </c>
      <c r="Q162" s="11">
        <f t="shared" si="21"/>
        <v>76</v>
      </c>
      <c r="R162" s="12">
        <f t="shared" si="22"/>
        <v>0.76</v>
      </c>
      <c r="S162" s="10" t="str">
        <f t="shared" si="23"/>
        <v>B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Very good work in concepts and practicals; aim higher.</v>
      </c>
      <c r="U162" s="10">
        <v>82</v>
      </c>
      <c r="V162" s="10">
        <v>78</v>
      </c>
      <c r="W162" s="10">
        <v>75</v>
      </c>
      <c r="X162" s="11">
        <f t="shared" si="24"/>
        <v>78.333333333333329</v>
      </c>
      <c r="Y162" s="12">
        <f t="shared" si="25"/>
        <v>0.7833</v>
      </c>
      <c r="Z162" s="5" t="str">
        <f t="shared" si="26"/>
        <v>B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Very good work in concepts and practicals; aim higher.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20</v>
      </c>
      <c r="G163" s="10">
        <v>87</v>
      </c>
      <c r="H163" s="10">
        <v>87</v>
      </c>
      <c r="I163" s="10">
        <v>80</v>
      </c>
      <c r="J163" s="11">
        <f t="shared" si="18"/>
        <v>84.666666666666671</v>
      </c>
      <c r="K163" s="12">
        <f t="shared" si="19"/>
        <v>0.84670000000000001</v>
      </c>
      <c r="L163" s="10" t="str">
        <f t="shared" si="20"/>
        <v>A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Excellent work in content knowledge; keep it up.</v>
      </c>
      <c r="N163" s="10">
        <v>87</v>
      </c>
      <c r="O163" s="10">
        <v>86</v>
      </c>
      <c r="P163" s="10">
        <v>80</v>
      </c>
      <c r="Q163" s="11">
        <f t="shared" si="21"/>
        <v>84.333333333333329</v>
      </c>
      <c r="R163" s="12">
        <f t="shared" si="22"/>
        <v>0.84330000000000005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92</v>
      </c>
      <c r="V163" s="10">
        <v>88</v>
      </c>
      <c r="W163" s="10">
        <v>80</v>
      </c>
      <c r="X163" s="11">
        <f t="shared" si="24"/>
        <v>86.666666666666671</v>
      </c>
      <c r="Y163" s="12">
        <f t="shared" si="25"/>
        <v>0.86670000000000003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22</v>
      </c>
      <c r="G164" s="10">
        <v>80</v>
      </c>
      <c r="H164" s="10">
        <v>81</v>
      </c>
      <c r="I164" s="10">
        <v>90</v>
      </c>
      <c r="J164" s="11">
        <f t="shared" si="18"/>
        <v>83.666666666666671</v>
      </c>
      <c r="K164" s="12">
        <f t="shared" si="19"/>
        <v>0.8367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88</v>
      </c>
      <c r="O164" s="10">
        <v>84</v>
      </c>
      <c r="P164" s="10">
        <v>95</v>
      </c>
      <c r="Q164" s="11">
        <f t="shared" si="21"/>
        <v>89</v>
      </c>
      <c r="R164" s="12">
        <f t="shared" si="22"/>
        <v>0.89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87</v>
      </c>
      <c r="V164" s="10">
        <v>98</v>
      </c>
      <c r="W164" s="10">
        <v>89</v>
      </c>
      <c r="X164" s="11">
        <f t="shared" si="24"/>
        <v>91.333333333333329</v>
      </c>
      <c r="Y164" s="12">
        <f t="shared" si="25"/>
        <v>0.9133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24</v>
      </c>
      <c r="G165" s="10">
        <v>74</v>
      </c>
      <c r="H165" s="10">
        <v>80</v>
      </c>
      <c r="I165" s="10">
        <v>76</v>
      </c>
      <c r="J165" s="11">
        <f t="shared" si="18"/>
        <v>76.666666666666671</v>
      </c>
      <c r="K165" s="12">
        <f t="shared" si="19"/>
        <v>0.76670000000000005</v>
      </c>
      <c r="L165" s="10" t="str">
        <f t="shared" si="20"/>
        <v>B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Very good work in values and participation; aim higher.</v>
      </c>
      <c r="N165" s="10">
        <v>86</v>
      </c>
      <c r="O165" s="10">
        <v>75</v>
      </c>
      <c r="P165" s="10">
        <v>87</v>
      </c>
      <c r="Q165" s="11">
        <f t="shared" si="21"/>
        <v>82.666666666666671</v>
      </c>
      <c r="R165" s="12">
        <f t="shared" si="22"/>
        <v>0.82669999999999999</v>
      </c>
      <c r="S165" s="10" t="str">
        <f t="shared" si="23"/>
        <v>A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Excellent work in values and participation; keep it up.</v>
      </c>
      <c r="U165" s="10">
        <v>77</v>
      </c>
      <c r="V165" s="10">
        <v>79</v>
      </c>
      <c r="W165" s="10">
        <v>87</v>
      </c>
      <c r="X165" s="11">
        <f t="shared" si="24"/>
        <v>81</v>
      </c>
      <c r="Y165" s="12">
        <f t="shared" si="25"/>
        <v>0.81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25</v>
      </c>
      <c r="F166" s="5" t="s">
        <v>26</v>
      </c>
      <c r="G166" s="10">
        <v>83</v>
      </c>
      <c r="H166" s="10">
        <v>91</v>
      </c>
      <c r="I166" s="10">
        <v>89</v>
      </c>
      <c r="J166" s="11">
        <f t="shared" si="18"/>
        <v>87.666666666666671</v>
      </c>
      <c r="K166" s="12">
        <f t="shared" si="19"/>
        <v>0.87670000000000003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fitness and participation; keep it up.</v>
      </c>
      <c r="N166" s="10">
        <v>88</v>
      </c>
      <c r="O166" s="10">
        <v>81</v>
      </c>
      <c r="P166" s="10">
        <v>84</v>
      </c>
      <c r="Q166" s="11">
        <f t="shared" si="21"/>
        <v>84.333333333333329</v>
      </c>
      <c r="R166" s="12">
        <f t="shared" si="22"/>
        <v>0.84330000000000005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fitness and participation; keep it up.</v>
      </c>
      <c r="U166" s="10">
        <v>81</v>
      </c>
      <c r="V166" s="10">
        <v>85</v>
      </c>
      <c r="W166" s="10">
        <v>91</v>
      </c>
      <c r="X166" s="11">
        <f t="shared" si="24"/>
        <v>85.666666666666671</v>
      </c>
      <c r="Y166" s="12">
        <f t="shared" si="25"/>
        <v>0.85670000000000002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fitness and participation; keep it up.</v>
      </c>
    </row>
    <row r="167" spans="1:27" ht="14.25" customHeight="1" x14ac:dyDescent="0.3">
      <c r="A167" s="34"/>
      <c r="B167" s="34"/>
      <c r="C167" s="34"/>
      <c r="D167" s="34"/>
      <c r="E167" s="5" t="s">
        <v>27</v>
      </c>
      <c r="F167" s="5" t="s">
        <v>28</v>
      </c>
      <c r="G167" s="10">
        <v>81</v>
      </c>
      <c r="H167" s="10">
        <v>78</v>
      </c>
      <c r="I167" s="10">
        <v>72</v>
      </c>
      <c r="J167" s="11">
        <f t="shared" si="18"/>
        <v>77</v>
      </c>
      <c r="K167" s="12">
        <f t="shared" si="19"/>
        <v>0.77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recording of accounts; aim higher.</v>
      </c>
      <c r="N167" s="10">
        <v>82</v>
      </c>
      <c r="O167" s="10">
        <v>86</v>
      </c>
      <c r="P167" s="10">
        <v>77</v>
      </c>
      <c r="Q167" s="11">
        <f t="shared" si="21"/>
        <v>81.666666666666671</v>
      </c>
      <c r="R167" s="12">
        <f t="shared" si="22"/>
        <v>0.81669999999999998</v>
      </c>
      <c r="S167" s="10" t="str">
        <f t="shared" si="23"/>
        <v>A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Excellent work in recording of accounts; keep it up.</v>
      </c>
      <c r="U167" s="10">
        <v>77</v>
      </c>
      <c r="V167" s="10">
        <v>80</v>
      </c>
      <c r="W167" s="10">
        <v>81</v>
      </c>
      <c r="X167" s="11">
        <f t="shared" si="24"/>
        <v>79.333333333333329</v>
      </c>
      <c r="Y167" s="12">
        <f t="shared" si="25"/>
        <v>0.79330000000000001</v>
      </c>
      <c r="Z167" s="5" t="str">
        <f t="shared" si="26"/>
        <v>B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Very good work in recording of accounts; aim higher.</v>
      </c>
    </row>
    <row r="168" spans="1:27" ht="14.25" customHeight="1" x14ac:dyDescent="0.3">
      <c r="A168" s="34" t="s">
        <v>70</v>
      </c>
      <c r="B168" s="34" t="s">
        <v>71</v>
      </c>
      <c r="C168" s="34" t="s">
        <v>429</v>
      </c>
      <c r="D168" s="34" t="s">
        <v>11</v>
      </c>
      <c r="E168" s="5" t="s">
        <v>12</v>
      </c>
      <c r="F168" s="5" t="s">
        <v>2</v>
      </c>
      <c r="G168" s="10">
        <v>84</v>
      </c>
      <c r="H168" s="10">
        <v>89</v>
      </c>
      <c r="I168" s="10">
        <v>81</v>
      </c>
      <c r="J168" s="11">
        <f t="shared" si="18"/>
        <v>84.666666666666671</v>
      </c>
      <c r="K168" s="12">
        <f t="shared" si="19"/>
        <v>0.84670000000000001</v>
      </c>
      <c r="L168" s="10" t="str">
        <f t="shared" si="20"/>
        <v>A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Excellent work in reading and writing; keep it up.</v>
      </c>
      <c r="N168" s="10">
        <v>76</v>
      </c>
      <c r="O168" s="10">
        <v>91</v>
      </c>
      <c r="P168" s="10">
        <v>88</v>
      </c>
      <c r="Q168" s="11">
        <f t="shared" si="21"/>
        <v>85</v>
      </c>
      <c r="R168" s="12">
        <f t="shared" si="22"/>
        <v>0.85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78</v>
      </c>
      <c r="V168" s="10">
        <v>82</v>
      </c>
      <c r="W168" s="10">
        <v>89</v>
      </c>
      <c r="X168" s="11">
        <f t="shared" si="24"/>
        <v>83</v>
      </c>
      <c r="Y168" s="12">
        <f t="shared" si="25"/>
        <v>0.83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14</v>
      </c>
      <c r="G169" s="10">
        <v>82</v>
      </c>
      <c r="H169" s="10">
        <v>91</v>
      </c>
      <c r="I169" s="10">
        <v>82</v>
      </c>
      <c r="J169" s="11">
        <f t="shared" si="18"/>
        <v>85</v>
      </c>
      <c r="K169" s="12">
        <f t="shared" si="19"/>
        <v>0.85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81</v>
      </c>
      <c r="O169" s="10">
        <v>87</v>
      </c>
      <c r="P169" s="10">
        <v>89</v>
      </c>
      <c r="Q169" s="11">
        <f t="shared" si="21"/>
        <v>85.666666666666671</v>
      </c>
      <c r="R169" s="12">
        <f t="shared" si="22"/>
        <v>0.85670000000000002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85</v>
      </c>
      <c r="V169" s="10">
        <v>88</v>
      </c>
      <c r="W169" s="10">
        <v>88</v>
      </c>
      <c r="X169" s="11">
        <f t="shared" si="24"/>
        <v>87</v>
      </c>
      <c r="Y169" s="12">
        <f t="shared" si="25"/>
        <v>0.87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16</v>
      </c>
      <c r="G170" s="10">
        <v>96</v>
      </c>
      <c r="H170" s="10">
        <v>94</v>
      </c>
      <c r="I170" s="10">
        <v>98</v>
      </c>
      <c r="J170" s="11">
        <f t="shared" si="18"/>
        <v>96</v>
      </c>
      <c r="K170" s="12">
        <f t="shared" si="19"/>
        <v>0.96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92</v>
      </c>
      <c r="O170" s="10">
        <v>98</v>
      </c>
      <c r="P170" s="10">
        <v>87</v>
      </c>
      <c r="Q170" s="11">
        <f t="shared" si="21"/>
        <v>92.333333333333329</v>
      </c>
      <c r="R170" s="12">
        <f t="shared" si="22"/>
        <v>0.92330000000000001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96</v>
      </c>
      <c r="V170" s="10">
        <v>98</v>
      </c>
      <c r="W170" s="10">
        <v>98</v>
      </c>
      <c r="X170" s="11">
        <f t="shared" si="24"/>
        <v>97.333333333333329</v>
      </c>
      <c r="Y170" s="12">
        <f t="shared" si="25"/>
        <v>0.97330000000000005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18</v>
      </c>
      <c r="G171" s="10">
        <v>86</v>
      </c>
      <c r="H171" s="10">
        <v>84</v>
      </c>
      <c r="I171" s="10">
        <v>77</v>
      </c>
      <c r="J171" s="11">
        <f t="shared" si="18"/>
        <v>82.333333333333329</v>
      </c>
      <c r="K171" s="12">
        <f t="shared" si="19"/>
        <v>0.82330000000000003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89</v>
      </c>
      <c r="O171" s="10">
        <v>83</v>
      </c>
      <c r="P171" s="10">
        <v>90</v>
      </c>
      <c r="Q171" s="11">
        <f t="shared" si="21"/>
        <v>87.333333333333329</v>
      </c>
      <c r="R171" s="12">
        <f t="shared" si="22"/>
        <v>0.87329999999999997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88</v>
      </c>
      <c r="V171" s="10">
        <v>87</v>
      </c>
      <c r="W171" s="10">
        <v>94</v>
      </c>
      <c r="X171" s="11">
        <f t="shared" si="24"/>
        <v>89.666666666666671</v>
      </c>
      <c r="Y171" s="12">
        <f t="shared" si="25"/>
        <v>0.89670000000000005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20</v>
      </c>
      <c r="G172" s="10">
        <v>84</v>
      </c>
      <c r="H172" s="10">
        <v>96</v>
      </c>
      <c r="I172" s="10">
        <v>95</v>
      </c>
      <c r="J172" s="11">
        <f t="shared" si="18"/>
        <v>91.666666666666671</v>
      </c>
      <c r="K172" s="12">
        <f t="shared" si="19"/>
        <v>0.91669999999999996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87</v>
      </c>
      <c r="O172" s="10">
        <v>98</v>
      </c>
      <c r="P172" s="10">
        <v>87</v>
      </c>
      <c r="Q172" s="11">
        <f t="shared" si="21"/>
        <v>90.666666666666671</v>
      </c>
      <c r="R172" s="12">
        <f t="shared" si="22"/>
        <v>0.90669999999999995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90</v>
      </c>
      <c r="V172" s="10">
        <v>98</v>
      </c>
      <c r="W172" s="10">
        <v>98</v>
      </c>
      <c r="X172" s="11">
        <f t="shared" si="24"/>
        <v>95.333333333333329</v>
      </c>
      <c r="Y172" s="12">
        <f t="shared" si="25"/>
        <v>0.95330000000000004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22</v>
      </c>
      <c r="G173" s="10">
        <v>96</v>
      </c>
      <c r="H173" s="10">
        <v>98</v>
      </c>
      <c r="I173" s="10">
        <v>95</v>
      </c>
      <c r="J173" s="11">
        <f t="shared" si="18"/>
        <v>96.333333333333329</v>
      </c>
      <c r="K173" s="12">
        <f t="shared" si="19"/>
        <v>0.96330000000000005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87</v>
      </c>
      <c r="O173" s="10">
        <v>96</v>
      </c>
      <c r="P173" s="10">
        <v>98</v>
      </c>
      <c r="Q173" s="11">
        <f t="shared" si="21"/>
        <v>93.666666666666671</v>
      </c>
      <c r="R173" s="12">
        <f t="shared" si="22"/>
        <v>0.93669999999999998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98</v>
      </c>
      <c r="V173" s="10">
        <v>98</v>
      </c>
      <c r="W173" s="10">
        <v>98</v>
      </c>
      <c r="X173" s="11">
        <f t="shared" si="24"/>
        <v>98</v>
      </c>
      <c r="Y173" s="12">
        <f t="shared" si="25"/>
        <v>0.98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24</v>
      </c>
      <c r="G174" s="10">
        <v>89</v>
      </c>
      <c r="H174" s="10">
        <v>80</v>
      </c>
      <c r="I174" s="10">
        <v>80</v>
      </c>
      <c r="J174" s="11">
        <f t="shared" si="18"/>
        <v>83</v>
      </c>
      <c r="K174" s="12">
        <f t="shared" si="19"/>
        <v>0.83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80</v>
      </c>
      <c r="O174" s="10">
        <v>85</v>
      </c>
      <c r="P174" s="10">
        <v>81</v>
      </c>
      <c r="Q174" s="11">
        <f t="shared" si="21"/>
        <v>82</v>
      </c>
      <c r="R174" s="12">
        <f t="shared" si="22"/>
        <v>0.82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82</v>
      </c>
      <c r="V174" s="10">
        <v>90</v>
      </c>
      <c r="W174" s="10">
        <v>88</v>
      </c>
      <c r="X174" s="11">
        <f t="shared" si="24"/>
        <v>86.666666666666671</v>
      </c>
      <c r="Y174" s="12">
        <f t="shared" si="25"/>
        <v>0.86670000000000003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46</v>
      </c>
      <c r="F175" s="5" t="s">
        <v>47</v>
      </c>
      <c r="G175" s="10">
        <v>89</v>
      </c>
      <c r="H175" s="10">
        <v>86</v>
      </c>
      <c r="I175" s="10">
        <v>93</v>
      </c>
      <c r="J175" s="11">
        <f t="shared" si="18"/>
        <v>89.333333333333329</v>
      </c>
      <c r="K175" s="12">
        <f t="shared" si="19"/>
        <v>0.89329999999999998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religious knowledge and participation; keep it up.</v>
      </c>
      <c r="N175" s="10">
        <v>96</v>
      </c>
      <c r="O175" s="10">
        <v>98</v>
      </c>
      <c r="P175" s="10">
        <v>91</v>
      </c>
      <c r="Q175" s="11">
        <f t="shared" si="21"/>
        <v>95</v>
      </c>
      <c r="R175" s="12">
        <f t="shared" si="22"/>
        <v>0.95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religious knowledge and participation; keep it up.</v>
      </c>
      <c r="U175" s="10">
        <v>98</v>
      </c>
      <c r="V175" s="10">
        <v>93</v>
      </c>
      <c r="W175" s="10">
        <v>90</v>
      </c>
      <c r="X175" s="11">
        <f t="shared" si="24"/>
        <v>93.666666666666671</v>
      </c>
      <c r="Y175" s="12">
        <f t="shared" si="25"/>
        <v>0.93669999999999998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religious knowledge and participation; keep it up.</v>
      </c>
    </row>
    <row r="176" spans="1:27" ht="14.25" customHeight="1" x14ac:dyDescent="0.3">
      <c r="A176" s="34"/>
      <c r="B176" s="34"/>
      <c r="C176" s="34"/>
      <c r="D176" s="34"/>
      <c r="E176" s="5" t="s">
        <v>27</v>
      </c>
      <c r="F176" s="5" t="s">
        <v>28</v>
      </c>
      <c r="G176" s="10">
        <v>77</v>
      </c>
      <c r="H176" s="10">
        <v>78</v>
      </c>
      <c r="I176" s="10">
        <v>85</v>
      </c>
      <c r="J176" s="11">
        <f t="shared" si="18"/>
        <v>80</v>
      </c>
      <c r="K176" s="12">
        <f t="shared" si="19"/>
        <v>0.8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recording of accounts; keep it up.</v>
      </c>
      <c r="N176" s="10">
        <v>78</v>
      </c>
      <c r="O176" s="10">
        <v>88</v>
      </c>
      <c r="P176" s="10">
        <v>91</v>
      </c>
      <c r="Q176" s="11">
        <f t="shared" si="21"/>
        <v>85.666666666666671</v>
      </c>
      <c r="R176" s="12">
        <f t="shared" si="22"/>
        <v>0.85670000000000002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recording of accounts; keep it up.</v>
      </c>
      <c r="U176" s="10">
        <v>82</v>
      </c>
      <c r="V176" s="10">
        <v>84</v>
      </c>
      <c r="W176" s="10">
        <v>83</v>
      </c>
      <c r="X176" s="11">
        <f t="shared" si="24"/>
        <v>83</v>
      </c>
      <c r="Y176" s="12">
        <f t="shared" si="25"/>
        <v>0.83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recording of accounts; keep it up.</v>
      </c>
    </row>
    <row r="177" spans="1:27" ht="14.25" customHeight="1" x14ac:dyDescent="0.3">
      <c r="A177" s="34" t="s">
        <v>72</v>
      </c>
      <c r="B177" s="34" t="s">
        <v>73</v>
      </c>
      <c r="C177" s="34" t="s">
        <v>429</v>
      </c>
      <c r="D177" s="34" t="s">
        <v>31</v>
      </c>
      <c r="E177" s="5" t="s">
        <v>12</v>
      </c>
      <c r="F177" s="5" t="s">
        <v>2</v>
      </c>
      <c r="G177" s="10">
        <v>48</v>
      </c>
      <c r="H177" s="10">
        <v>61</v>
      </c>
      <c r="I177" s="10">
        <v>62</v>
      </c>
      <c r="J177" s="11">
        <f t="shared" si="18"/>
        <v>57</v>
      </c>
      <c r="K177" s="12">
        <f t="shared" si="19"/>
        <v>0.56999999999999995</v>
      </c>
      <c r="L177" s="10" t="str">
        <f t="shared" si="20"/>
        <v>D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Fair work in reading and writing; extra practice is needed.</v>
      </c>
      <c r="N177" s="10">
        <v>60</v>
      </c>
      <c r="O177" s="10">
        <v>65</v>
      </c>
      <c r="P177" s="10">
        <v>66</v>
      </c>
      <c r="Q177" s="11">
        <f t="shared" si="21"/>
        <v>63.666666666666664</v>
      </c>
      <c r="R177" s="12">
        <f t="shared" si="22"/>
        <v>0.63670000000000004</v>
      </c>
      <c r="S177" s="10" t="str">
        <f t="shared" si="23"/>
        <v>C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Satisfactory work in reading and writing; keep practising.</v>
      </c>
      <c r="U177" s="10">
        <v>58</v>
      </c>
      <c r="V177" s="10">
        <v>69</v>
      </c>
      <c r="W177" s="10">
        <v>66</v>
      </c>
      <c r="X177" s="11">
        <f t="shared" si="24"/>
        <v>64.333333333333329</v>
      </c>
      <c r="Y177" s="12">
        <f t="shared" si="25"/>
        <v>0.64329999999999998</v>
      </c>
      <c r="Z177" s="5" t="str">
        <f t="shared" si="26"/>
        <v>C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Satisfactory work in reading and writing; keep practising.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14</v>
      </c>
      <c r="G178" s="10">
        <v>53</v>
      </c>
      <c r="H178" s="10">
        <v>58</v>
      </c>
      <c r="I178" s="10">
        <v>60</v>
      </c>
      <c r="J178" s="11">
        <f t="shared" si="18"/>
        <v>57</v>
      </c>
      <c r="K178" s="12">
        <f t="shared" si="19"/>
        <v>0.56999999999999995</v>
      </c>
      <c r="L178" s="10" t="str">
        <f t="shared" si="20"/>
        <v>D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Fair work in reading, writing and speaking; extra practice is needed.</v>
      </c>
      <c r="N178" s="10">
        <v>56</v>
      </c>
      <c r="O178" s="10">
        <v>66</v>
      </c>
      <c r="P178" s="10">
        <v>64</v>
      </c>
      <c r="Q178" s="11">
        <f t="shared" si="21"/>
        <v>62</v>
      </c>
      <c r="R178" s="12">
        <f t="shared" si="22"/>
        <v>0.62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60</v>
      </c>
      <c r="V178" s="10">
        <v>65</v>
      </c>
      <c r="W178" s="10">
        <v>69</v>
      </c>
      <c r="X178" s="11">
        <f t="shared" si="24"/>
        <v>64.666666666666671</v>
      </c>
      <c r="Y178" s="12">
        <f t="shared" si="25"/>
        <v>0.64670000000000005</v>
      </c>
      <c r="Z178" s="5" t="str">
        <f t="shared" si="26"/>
        <v>C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Satisfactory work in reading, writing and speaking; keep practising.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16</v>
      </c>
      <c r="G179" s="10">
        <v>72</v>
      </c>
      <c r="H179" s="10">
        <v>72</v>
      </c>
      <c r="I179" s="10">
        <v>74</v>
      </c>
      <c r="J179" s="11">
        <f t="shared" si="18"/>
        <v>72.666666666666671</v>
      </c>
      <c r="K179" s="12">
        <f t="shared" si="19"/>
        <v>0.72670000000000001</v>
      </c>
      <c r="L179" s="10" t="str">
        <f t="shared" si="20"/>
        <v>B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Very good work in problem solving; aim higher.</v>
      </c>
      <c r="N179" s="10">
        <v>66</v>
      </c>
      <c r="O179" s="10">
        <v>73</v>
      </c>
      <c r="P179" s="10">
        <v>72</v>
      </c>
      <c r="Q179" s="11">
        <f t="shared" si="21"/>
        <v>70.333333333333329</v>
      </c>
      <c r="R179" s="12">
        <f t="shared" si="22"/>
        <v>0.70330000000000004</v>
      </c>
      <c r="S179" s="10" t="str">
        <f t="shared" si="23"/>
        <v>B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Very good work in problem solving; aim higher.</v>
      </c>
      <c r="U179" s="10">
        <v>64</v>
      </c>
      <c r="V179" s="10">
        <v>69</v>
      </c>
      <c r="W179" s="10">
        <v>68</v>
      </c>
      <c r="X179" s="11">
        <f t="shared" si="24"/>
        <v>67</v>
      </c>
      <c r="Y179" s="12">
        <f t="shared" si="25"/>
        <v>0.67</v>
      </c>
      <c r="Z179" s="5" t="str">
        <f t="shared" si="26"/>
        <v>C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Satisfactory work in problem solving; keep practising.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18</v>
      </c>
      <c r="G180" s="10">
        <v>50</v>
      </c>
      <c r="H180" s="10">
        <v>64</v>
      </c>
      <c r="I180" s="10">
        <v>52</v>
      </c>
      <c r="J180" s="11">
        <f t="shared" si="18"/>
        <v>55.333333333333336</v>
      </c>
      <c r="K180" s="12">
        <f t="shared" si="19"/>
        <v>0.55330000000000001</v>
      </c>
      <c r="L180" s="10" t="str">
        <f t="shared" si="20"/>
        <v>D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Fair work in concepts and practicals; extra practice is needed.</v>
      </c>
      <c r="N180" s="10">
        <v>59</v>
      </c>
      <c r="O180" s="10">
        <v>61</v>
      </c>
      <c r="P180" s="10">
        <v>57</v>
      </c>
      <c r="Q180" s="11">
        <f t="shared" si="21"/>
        <v>59</v>
      </c>
      <c r="R180" s="12">
        <f t="shared" si="22"/>
        <v>0.59</v>
      </c>
      <c r="S180" s="10" t="str">
        <f t="shared" si="23"/>
        <v>D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Fair work in concepts and practicals; extra practice is needed.</v>
      </c>
      <c r="U180" s="10">
        <v>65</v>
      </c>
      <c r="V180" s="10">
        <v>62</v>
      </c>
      <c r="W180" s="10">
        <v>68</v>
      </c>
      <c r="X180" s="11">
        <f t="shared" si="24"/>
        <v>65</v>
      </c>
      <c r="Y180" s="12">
        <f t="shared" si="25"/>
        <v>0.65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20</v>
      </c>
      <c r="G181" s="10">
        <v>61</v>
      </c>
      <c r="H181" s="10">
        <v>62</v>
      </c>
      <c r="I181" s="10">
        <v>60</v>
      </c>
      <c r="J181" s="11">
        <f t="shared" si="18"/>
        <v>61</v>
      </c>
      <c r="K181" s="12">
        <f t="shared" si="19"/>
        <v>0.61</v>
      </c>
      <c r="L181" s="10" t="str">
        <f t="shared" si="20"/>
        <v>C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Satisfactory work in content knowledge; keep practising.</v>
      </c>
      <c r="N181" s="10">
        <v>66</v>
      </c>
      <c r="O181" s="10">
        <v>67</v>
      </c>
      <c r="P181" s="10">
        <v>64</v>
      </c>
      <c r="Q181" s="11">
        <f t="shared" si="21"/>
        <v>65.666666666666671</v>
      </c>
      <c r="R181" s="12">
        <f t="shared" si="22"/>
        <v>0.65669999999999995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71</v>
      </c>
      <c r="V181" s="10">
        <v>64</v>
      </c>
      <c r="W181" s="10">
        <v>71</v>
      </c>
      <c r="X181" s="11">
        <f t="shared" si="24"/>
        <v>68.666666666666671</v>
      </c>
      <c r="Y181" s="12">
        <f t="shared" si="25"/>
        <v>0.68669999999999998</v>
      </c>
      <c r="Z181" s="5" t="str">
        <f t="shared" si="26"/>
        <v>C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Satisfactory work in content knowledge; keep practising.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22</v>
      </c>
      <c r="G182" s="10">
        <v>70</v>
      </c>
      <c r="H182" s="10">
        <v>67</v>
      </c>
      <c r="I182" s="10">
        <v>71</v>
      </c>
      <c r="J182" s="11">
        <f t="shared" si="18"/>
        <v>69.333333333333329</v>
      </c>
      <c r="K182" s="12">
        <f t="shared" si="19"/>
        <v>0.69330000000000003</v>
      </c>
      <c r="L182" s="10" t="str">
        <f t="shared" si="20"/>
        <v>C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Satisfactory work in practical work and knowledge; keep practising.</v>
      </c>
      <c r="N182" s="10">
        <v>64</v>
      </c>
      <c r="O182" s="10">
        <v>72</v>
      </c>
      <c r="P182" s="10">
        <v>75</v>
      </c>
      <c r="Q182" s="11">
        <f t="shared" si="21"/>
        <v>70.333333333333329</v>
      </c>
      <c r="R182" s="12">
        <f t="shared" si="22"/>
        <v>0.70330000000000004</v>
      </c>
      <c r="S182" s="10" t="str">
        <f t="shared" si="23"/>
        <v>B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Very good work in practical work and knowledge; aim higher.</v>
      </c>
      <c r="U182" s="10">
        <v>68</v>
      </c>
      <c r="V182" s="10">
        <v>73</v>
      </c>
      <c r="W182" s="10">
        <v>71</v>
      </c>
      <c r="X182" s="11">
        <f t="shared" si="24"/>
        <v>70.666666666666671</v>
      </c>
      <c r="Y182" s="12">
        <f t="shared" si="25"/>
        <v>0.70669999999999999</v>
      </c>
      <c r="Z182" s="5" t="str">
        <f t="shared" si="26"/>
        <v>B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Very good work in practical work and knowledge; aim higher.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24</v>
      </c>
      <c r="G183" s="10">
        <v>58</v>
      </c>
      <c r="H183" s="10">
        <v>66</v>
      </c>
      <c r="I183" s="10">
        <v>68</v>
      </c>
      <c r="J183" s="11">
        <f t="shared" si="18"/>
        <v>64</v>
      </c>
      <c r="K183" s="12">
        <f t="shared" si="19"/>
        <v>0.64</v>
      </c>
      <c r="L183" s="10" t="str">
        <f t="shared" si="20"/>
        <v>C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Satisfactory work in values and participation; keep practising.</v>
      </c>
      <c r="N183" s="10">
        <v>56</v>
      </c>
      <c r="O183" s="10">
        <v>62</v>
      </c>
      <c r="P183" s="10">
        <v>66</v>
      </c>
      <c r="Q183" s="11">
        <f t="shared" si="21"/>
        <v>61.333333333333336</v>
      </c>
      <c r="R183" s="12">
        <f t="shared" si="22"/>
        <v>0.61329999999999996</v>
      </c>
      <c r="S183" s="10" t="str">
        <f t="shared" si="23"/>
        <v>C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Satisfactory work in values and participation; keep practising.</v>
      </c>
      <c r="U183" s="10">
        <v>68</v>
      </c>
      <c r="V183" s="10">
        <v>71</v>
      </c>
      <c r="W183" s="10">
        <v>71</v>
      </c>
      <c r="X183" s="11">
        <f t="shared" si="24"/>
        <v>70</v>
      </c>
      <c r="Y183" s="12">
        <f t="shared" si="25"/>
        <v>0.7</v>
      </c>
      <c r="Z183" s="5" t="str">
        <f t="shared" si="26"/>
        <v>B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Very good work in values and participation; aim higher.</v>
      </c>
    </row>
    <row r="184" spans="1:27" ht="14.25" customHeight="1" x14ac:dyDescent="0.3">
      <c r="A184" s="34"/>
      <c r="B184" s="34"/>
      <c r="C184" s="34"/>
      <c r="D184" s="34"/>
      <c r="E184" s="5" t="s">
        <v>46</v>
      </c>
      <c r="F184" s="5" t="s">
        <v>47</v>
      </c>
      <c r="G184" s="10">
        <v>63</v>
      </c>
      <c r="H184" s="10">
        <v>63</v>
      </c>
      <c r="I184" s="10">
        <v>66</v>
      </c>
      <c r="J184" s="11">
        <f t="shared" si="18"/>
        <v>64</v>
      </c>
      <c r="K184" s="12">
        <f t="shared" si="19"/>
        <v>0.64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religious knowledge and participation; keep practising.</v>
      </c>
      <c r="N184" s="10">
        <v>72</v>
      </c>
      <c r="O184" s="10">
        <v>65</v>
      </c>
      <c r="P184" s="10">
        <v>65</v>
      </c>
      <c r="Q184" s="11">
        <f t="shared" si="21"/>
        <v>67.333333333333329</v>
      </c>
      <c r="R184" s="12">
        <f t="shared" si="22"/>
        <v>0.67330000000000001</v>
      </c>
      <c r="S184" s="10" t="str">
        <f t="shared" si="23"/>
        <v>C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Satisfactory work in religious knowledge and participation; keep practising.</v>
      </c>
      <c r="U184" s="10">
        <v>70</v>
      </c>
      <c r="V184" s="10">
        <v>77</v>
      </c>
      <c r="W184" s="10">
        <v>71</v>
      </c>
      <c r="X184" s="11">
        <f t="shared" si="24"/>
        <v>72.666666666666671</v>
      </c>
      <c r="Y184" s="12">
        <f t="shared" si="25"/>
        <v>0.72670000000000001</v>
      </c>
      <c r="Z184" s="5" t="str">
        <f t="shared" si="26"/>
        <v>B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Very good work in religious knowledge and participation; aim higher.</v>
      </c>
    </row>
    <row r="185" spans="1:27" ht="14.25" customHeight="1" x14ac:dyDescent="0.3">
      <c r="A185" s="34"/>
      <c r="B185" s="34"/>
      <c r="C185" s="34"/>
      <c r="D185" s="34"/>
      <c r="E185" s="5" t="s">
        <v>34</v>
      </c>
      <c r="F185" s="5" t="s">
        <v>35</v>
      </c>
      <c r="G185" s="10">
        <v>54</v>
      </c>
      <c r="H185" s="10">
        <v>58</v>
      </c>
      <c r="I185" s="10">
        <v>61</v>
      </c>
      <c r="J185" s="11">
        <f t="shared" si="18"/>
        <v>57.666666666666664</v>
      </c>
      <c r="K185" s="12">
        <f t="shared" si="19"/>
        <v>0.57669999999999999</v>
      </c>
      <c r="L185" s="10" t="str">
        <f t="shared" si="20"/>
        <v>D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Fair work in office practice; extra practice is needed.</v>
      </c>
      <c r="N185" s="10">
        <v>55</v>
      </c>
      <c r="O185" s="10">
        <v>65</v>
      </c>
      <c r="P185" s="10">
        <v>60</v>
      </c>
      <c r="Q185" s="11">
        <f t="shared" si="21"/>
        <v>60</v>
      </c>
      <c r="R185" s="12">
        <f t="shared" si="22"/>
        <v>0.6</v>
      </c>
      <c r="S185" s="10" t="str">
        <f t="shared" si="23"/>
        <v>C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Satisfactory work in office practice; keep practising.</v>
      </c>
      <c r="U185" s="10">
        <v>58</v>
      </c>
      <c r="V185" s="10">
        <v>65</v>
      </c>
      <c r="W185" s="10">
        <v>63</v>
      </c>
      <c r="X185" s="11">
        <f t="shared" si="24"/>
        <v>62</v>
      </c>
      <c r="Y185" s="12">
        <f t="shared" si="25"/>
        <v>0.62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office practice; keep practising.</v>
      </c>
    </row>
    <row r="186" spans="1:27" ht="14.25" customHeight="1" x14ac:dyDescent="0.3">
      <c r="A186" s="34" t="s">
        <v>74</v>
      </c>
      <c r="B186" s="34" t="s">
        <v>75</v>
      </c>
      <c r="C186" s="34" t="s">
        <v>429</v>
      </c>
      <c r="D186" s="34" t="s">
        <v>11</v>
      </c>
      <c r="E186" s="5" t="s">
        <v>12</v>
      </c>
      <c r="F186" s="5" t="s">
        <v>2</v>
      </c>
      <c r="G186" s="10">
        <v>62</v>
      </c>
      <c r="H186" s="10">
        <v>62</v>
      </c>
      <c r="I186" s="10">
        <v>63</v>
      </c>
      <c r="J186" s="11">
        <f t="shared" si="18"/>
        <v>62.333333333333336</v>
      </c>
      <c r="K186" s="12">
        <f t="shared" si="19"/>
        <v>0.62329999999999997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61</v>
      </c>
      <c r="O186" s="10">
        <v>69</v>
      </c>
      <c r="P186" s="10">
        <v>63</v>
      </c>
      <c r="Q186" s="11">
        <f t="shared" si="21"/>
        <v>64.333333333333329</v>
      </c>
      <c r="R186" s="12">
        <f t="shared" si="22"/>
        <v>0.64329999999999998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60</v>
      </c>
      <c r="V186" s="10">
        <v>75</v>
      </c>
      <c r="W186" s="10">
        <v>71</v>
      </c>
      <c r="X186" s="11">
        <f t="shared" si="24"/>
        <v>68.666666666666671</v>
      </c>
      <c r="Y186" s="12">
        <f t="shared" si="25"/>
        <v>0.68669999999999998</v>
      </c>
      <c r="Z186" s="5" t="str">
        <f t="shared" si="26"/>
        <v>C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Satisfactory work in reading and writing; keep practising.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14</v>
      </c>
      <c r="G187" s="10">
        <v>61</v>
      </c>
      <c r="H187" s="10">
        <v>75</v>
      </c>
      <c r="I187" s="10">
        <v>75</v>
      </c>
      <c r="J187" s="11">
        <f t="shared" si="18"/>
        <v>70.333333333333329</v>
      </c>
      <c r="K187" s="12">
        <f t="shared" si="19"/>
        <v>0.70330000000000004</v>
      </c>
      <c r="L187" s="10" t="str">
        <f t="shared" si="20"/>
        <v>B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Very good work in reading, writing and speaking; aim higher.</v>
      </c>
      <c r="N187" s="10">
        <v>64</v>
      </c>
      <c r="O187" s="10">
        <v>79</v>
      </c>
      <c r="P187" s="10">
        <v>67</v>
      </c>
      <c r="Q187" s="11">
        <f t="shared" si="21"/>
        <v>70</v>
      </c>
      <c r="R187" s="12">
        <f t="shared" si="22"/>
        <v>0.7</v>
      </c>
      <c r="S187" s="10" t="str">
        <f t="shared" si="23"/>
        <v>B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Very good work in reading, writing and speaking; aim higher.</v>
      </c>
      <c r="U187" s="10">
        <v>79</v>
      </c>
      <c r="V187" s="10">
        <v>79</v>
      </c>
      <c r="W187" s="10">
        <v>77</v>
      </c>
      <c r="X187" s="11">
        <f t="shared" si="24"/>
        <v>78.333333333333329</v>
      </c>
      <c r="Y187" s="12">
        <f t="shared" si="25"/>
        <v>0.7833</v>
      </c>
      <c r="Z187" s="5" t="str">
        <f t="shared" si="26"/>
        <v>B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Very good work in reading, writing and speaking; aim higher.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16</v>
      </c>
      <c r="G188" s="10">
        <v>68</v>
      </c>
      <c r="H188" s="10">
        <v>76</v>
      </c>
      <c r="I188" s="10">
        <v>80</v>
      </c>
      <c r="J188" s="11">
        <f t="shared" si="18"/>
        <v>74.666666666666671</v>
      </c>
      <c r="K188" s="12">
        <f t="shared" si="19"/>
        <v>0.74670000000000003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72</v>
      </c>
      <c r="O188" s="10">
        <v>80</v>
      </c>
      <c r="P188" s="10">
        <v>71</v>
      </c>
      <c r="Q188" s="11">
        <f t="shared" si="21"/>
        <v>74.333333333333329</v>
      </c>
      <c r="R188" s="12">
        <f t="shared" si="22"/>
        <v>0.74329999999999996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81</v>
      </c>
      <c r="V188" s="10">
        <v>78</v>
      </c>
      <c r="W188" s="10">
        <v>86</v>
      </c>
      <c r="X188" s="11">
        <f t="shared" si="24"/>
        <v>81.666666666666671</v>
      </c>
      <c r="Y188" s="12">
        <f t="shared" si="25"/>
        <v>0.81669999999999998</v>
      </c>
      <c r="Z188" s="5" t="str">
        <f t="shared" si="26"/>
        <v>A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Excellent work in problem solving; keep it up.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18</v>
      </c>
      <c r="G189" s="10">
        <v>62</v>
      </c>
      <c r="H189" s="10">
        <v>63</v>
      </c>
      <c r="I189" s="10">
        <v>70</v>
      </c>
      <c r="J189" s="11">
        <f t="shared" si="18"/>
        <v>65</v>
      </c>
      <c r="K189" s="12">
        <f t="shared" si="19"/>
        <v>0.65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71</v>
      </c>
      <c r="O189" s="10">
        <v>64</v>
      </c>
      <c r="P189" s="10">
        <v>75</v>
      </c>
      <c r="Q189" s="11">
        <f t="shared" si="21"/>
        <v>70</v>
      </c>
      <c r="R189" s="12">
        <f t="shared" si="22"/>
        <v>0.7</v>
      </c>
      <c r="S189" s="10" t="str">
        <f t="shared" si="23"/>
        <v>B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Very good work in concepts and practicals; aim higher.</v>
      </c>
      <c r="U189" s="10">
        <v>70</v>
      </c>
      <c r="V189" s="10">
        <v>66</v>
      </c>
      <c r="W189" s="10">
        <v>68</v>
      </c>
      <c r="X189" s="11">
        <f t="shared" si="24"/>
        <v>68</v>
      </c>
      <c r="Y189" s="12">
        <f t="shared" si="25"/>
        <v>0.68</v>
      </c>
      <c r="Z189" s="5" t="str">
        <f t="shared" si="26"/>
        <v>C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Satisfactory work in concepts and practicals; keep practising.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20</v>
      </c>
      <c r="G190" s="10">
        <v>63</v>
      </c>
      <c r="H190" s="10">
        <v>71</v>
      </c>
      <c r="I190" s="10">
        <v>65</v>
      </c>
      <c r="J190" s="11">
        <f t="shared" si="18"/>
        <v>66.333333333333329</v>
      </c>
      <c r="K190" s="12">
        <f t="shared" si="19"/>
        <v>0.6633</v>
      </c>
      <c r="L190" s="10" t="str">
        <f t="shared" si="20"/>
        <v>C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Satisfactory work in content knowledge; keep practising.</v>
      </c>
      <c r="N190" s="10">
        <v>76</v>
      </c>
      <c r="O190" s="10">
        <v>74</v>
      </c>
      <c r="P190" s="10">
        <v>75</v>
      </c>
      <c r="Q190" s="11">
        <f t="shared" si="21"/>
        <v>75</v>
      </c>
      <c r="R190" s="12">
        <f t="shared" si="22"/>
        <v>0.75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69</v>
      </c>
      <c r="V190" s="10">
        <v>80</v>
      </c>
      <c r="W190" s="10">
        <v>74</v>
      </c>
      <c r="X190" s="11">
        <f t="shared" si="24"/>
        <v>74.333333333333329</v>
      </c>
      <c r="Y190" s="12">
        <f t="shared" si="25"/>
        <v>0.74329999999999996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22</v>
      </c>
      <c r="G191" s="10">
        <v>75</v>
      </c>
      <c r="H191" s="10">
        <v>81</v>
      </c>
      <c r="I191" s="10">
        <v>76</v>
      </c>
      <c r="J191" s="11">
        <f t="shared" si="18"/>
        <v>77.333333333333329</v>
      </c>
      <c r="K191" s="12">
        <f t="shared" si="19"/>
        <v>0.77329999999999999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69</v>
      </c>
      <c r="O191" s="10">
        <v>76</v>
      </c>
      <c r="P191" s="10">
        <v>79</v>
      </c>
      <c r="Q191" s="11">
        <f t="shared" si="21"/>
        <v>74.666666666666671</v>
      </c>
      <c r="R191" s="12">
        <f t="shared" si="22"/>
        <v>0.74670000000000003</v>
      </c>
      <c r="S191" s="10" t="str">
        <f t="shared" si="23"/>
        <v>B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Very good work in practical work and knowledge; aim higher.</v>
      </c>
      <c r="U191" s="10">
        <v>84</v>
      </c>
      <c r="V191" s="10">
        <v>80</v>
      </c>
      <c r="W191" s="10">
        <v>87</v>
      </c>
      <c r="X191" s="11">
        <f t="shared" si="24"/>
        <v>83.666666666666671</v>
      </c>
      <c r="Y191" s="12">
        <f t="shared" si="25"/>
        <v>0.8367</v>
      </c>
      <c r="Z191" s="5" t="str">
        <f t="shared" si="26"/>
        <v>A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Excellent work in practical work and knowledge; keep it up.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24</v>
      </c>
      <c r="G192" s="10">
        <v>65</v>
      </c>
      <c r="H192" s="10">
        <v>67</v>
      </c>
      <c r="I192" s="10">
        <v>72</v>
      </c>
      <c r="J192" s="11">
        <f t="shared" si="18"/>
        <v>68</v>
      </c>
      <c r="K192" s="12">
        <f t="shared" si="19"/>
        <v>0.68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72</v>
      </c>
      <c r="O192" s="10">
        <v>64</v>
      </c>
      <c r="P192" s="10">
        <v>66</v>
      </c>
      <c r="Q192" s="11">
        <f t="shared" si="21"/>
        <v>67.333333333333329</v>
      </c>
      <c r="R192" s="12">
        <f t="shared" si="22"/>
        <v>0.67330000000000001</v>
      </c>
      <c r="S192" s="10" t="str">
        <f t="shared" si="23"/>
        <v>C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Satisfactory work in values and participation; keep practising.</v>
      </c>
      <c r="U192" s="10">
        <v>75</v>
      </c>
      <c r="V192" s="10">
        <v>69</v>
      </c>
      <c r="W192" s="10">
        <v>72</v>
      </c>
      <c r="X192" s="11">
        <f t="shared" si="24"/>
        <v>72</v>
      </c>
      <c r="Y192" s="12">
        <f t="shared" si="25"/>
        <v>0.72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46</v>
      </c>
      <c r="F193" s="5" t="s">
        <v>47</v>
      </c>
      <c r="G193" s="10">
        <v>66</v>
      </c>
      <c r="H193" s="10">
        <v>68</v>
      </c>
      <c r="I193" s="10">
        <v>78</v>
      </c>
      <c r="J193" s="11">
        <f t="shared" si="18"/>
        <v>70.666666666666671</v>
      </c>
      <c r="K193" s="12">
        <f t="shared" si="19"/>
        <v>0.70669999999999999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religious knowledge and participation; aim higher.</v>
      </c>
      <c r="N193" s="10">
        <v>78</v>
      </c>
      <c r="O193" s="10">
        <v>69</v>
      </c>
      <c r="P193" s="10">
        <v>69</v>
      </c>
      <c r="Q193" s="11">
        <f t="shared" si="21"/>
        <v>72</v>
      </c>
      <c r="R193" s="12">
        <f t="shared" si="22"/>
        <v>0.72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religious knowledge and participation; aim higher.</v>
      </c>
      <c r="U193" s="10">
        <v>78</v>
      </c>
      <c r="V193" s="10">
        <v>74</v>
      </c>
      <c r="W193" s="10">
        <v>80</v>
      </c>
      <c r="X193" s="11">
        <f t="shared" si="24"/>
        <v>77.333333333333329</v>
      </c>
      <c r="Y193" s="12">
        <f t="shared" si="25"/>
        <v>0.77329999999999999</v>
      </c>
      <c r="Z193" s="5" t="str">
        <f t="shared" si="26"/>
        <v>B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Very good work in religious knowledge and participation; aim higher.</v>
      </c>
    </row>
    <row r="194" spans="1:27" ht="14.25" customHeight="1" x14ac:dyDescent="0.3">
      <c r="A194" s="34"/>
      <c r="B194" s="34"/>
      <c r="C194" s="34"/>
      <c r="D194" s="34"/>
      <c r="E194" s="5" t="s">
        <v>34</v>
      </c>
      <c r="F194" s="5" t="s">
        <v>35</v>
      </c>
      <c r="G194" s="10">
        <v>62</v>
      </c>
      <c r="H194" s="10">
        <v>67</v>
      </c>
      <c r="I194" s="10">
        <v>70</v>
      </c>
      <c r="J194" s="11">
        <f t="shared" si="18"/>
        <v>66.333333333333329</v>
      </c>
      <c r="K194" s="12">
        <f t="shared" si="19"/>
        <v>0.6633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office practice; keep practising.</v>
      </c>
      <c r="N194" s="10">
        <v>63</v>
      </c>
      <c r="O194" s="10">
        <v>69</v>
      </c>
      <c r="P194" s="10">
        <v>73</v>
      </c>
      <c r="Q194" s="11">
        <f t="shared" si="21"/>
        <v>68.333333333333329</v>
      </c>
      <c r="R194" s="12">
        <f t="shared" si="22"/>
        <v>0.68330000000000002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office practice; keep practising.</v>
      </c>
      <c r="U194" s="10">
        <v>61</v>
      </c>
      <c r="V194" s="10">
        <v>77</v>
      </c>
      <c r="W194" s="10">
        <v>67</v>
      </c>
      <c r="X194" s="11">
        <f t="shared" si="24"/>
        <v>68.333333333333329</v>
      </c>
      <c r="Y194" s="12">
        <f t="shared" si="25"/>
        <v>0.68330000000000002</v>
      </c>
      <c r="Z194" s="5" t="str">
        <f t="shared" si="26"/>
        <v>C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Satisfactory work in office practice; keep practising.</v>
      </c>
    </row>
    <row r="195" spans="1:27" ht="14.25" customHeight="1" x14ac:dyDescent="0.3">
      <c r="A195" s="34" t="s">
        <v>76</v>
      </c>
      <c r="B195" s="34" t="s">
        <v>77</v>
      </c>
      <c r="C195" s="34" t="s">
        <v>429</v>
      </c>
      <c r="D195" s="34" t="s">
        <v>11</v>
      </c>
      <c r="E195" s="5" t="s">
        <v>12</v>
      </c>
      <c r="F195" s="5" t="s">
        <v>2</v>
      </c>
      <c r="G195" s="10">
        <v>62</v>
      </c>
      <c r="H195" s="10">
        <v>67</v>
      </c>
      <c r="I195" s="10">
        <v>65</v>
      </c>
      <c r="J195" s="11">
        <f t="shared" si="18"/>
        <v>64.666666666666671</v>
      </c>
      <c r="K195" s="12">
        <f t="shared" si="19"/>
        <v>0.64670000000000005</v>
      </c>
      <c r="L195" s="10" t="str">
        <f t="shared" si="20"/>
        <v>C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Satisfactory work in reading and writing; keep practising.</v>
      </c>
      <c r="N195" s="10">
        <v>75</v>
      </c>
      <c r="O195" s="10">
        <v>75</v>
      </c>
      <c r="P195" s="10">
        <v>77</v>
      </c>
      <c r="Q195" s="11">
        <f t="shared" si="21"/>
        <v>75.666666666666671</v>
      </c>
      <c r="R195" s="12">
        <f t="shared" si="22"/>
        <v>0.75670000000000004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72</v>
      </c>
      <c r="V195" s="10">
        <v>82</v>
      </c>
      <c r="W195" s="10">
        <v>83</v>
      </c>
      <c r="X195" s="11">
        <f t="shared" si="24"/>
        <v>79</v>
      </c>
      <c r="Y195" s="12">
        <f t="shared" si="25"/>
        <v>0.79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14</v>
      </c>
      <c r="G196" s="10">
        <v>73</v>
      </c>
      <c r="H196" s="10">
        <v>76</v>
      </c>
      <c r="I196" s="10">
        <v>81</v>
      </c>
      <c r="J196" s="11">
        <f t="shared" si="18"/>
        <v>76.666666666666671</v>
      </c>
      <c r="K196" s="12">
        <f t="shared" si="19"/>
        <v>0.76670000000000005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76</v>
      </c>
      <c r="O196" s="10">
        <v>80</v>
      </c>
      <c r="P196" s="10">
        <v>77</v>
      </c>
      <c r="Q196" s="11">
        <f t="shared" si="21"/>
        <v>77.666666666666671</v>
      </c>
      <c r="R196" s="12">
        <f t="shared" si="22"/>
        <v>0.77669999999999995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80</v>
      </c>
      <c r="V196" s="10">
        <v>80</v>
      </c>
      <c r="W196" s="10">
        <v>81</v>
      </c>
      <c r="X196" s="11">
        <f t="shared" si="24"/>
        <v>80.333333333333329</v>
      </c>
      <c r="Y196" s="12">
        <f t="shared" si="25"/>
        <v>0.80330000000000001</v>
      </c>
      <c r="Z196" s="5" t="str">
        <f t="shared" si="26"/>
        <v>A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Excellent work in reading, writing and speaking; keep it up.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16</v>
      </c>
      <c r="G197" s="10">
        <v>74</v>
      </c>
      <c r="H197" s="10">
        <v>76</v>
      </c>
      <c r="I197" s="10">
        <v>88</v>
      </c>
      <c r="J197" s="11">
        <f t="shared" si="18"/>
        <v>79.333333333333329</v>
      </c>
      <c r="K197" s="12">
        <f t="shared" si="19"/>
        <v>0.79330000000000001</v>
      </c>
      <c r="L197" s="10" t="str">
        <f t="shared" si="20"/>
        <v>B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Very good work in problem solving; aim higher.</v>
      </c>
      <c r="N197" s="10">
        <v>76</v>
      </c>
      <c r="O197" s="10">
        <v>77</v>
      </c>
      <c r="P197" s="10">
        <v>89</v>
      </c>
      <c r="Q197" s="11">
        <f t="shared" si="21"/>
        <v>80.666666666666671</v>
      </c>
      <c r="R197" s="12">
        <f t="shared" si="22"/>
        <v>0.80669999999999997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89</v>
      </c>
      <c r="V197" s="10">
        <v>80</v>
      </c>
      <c r="W197" s="10">
        <v>85</v>
      </c>
      <c r="X197" s="11">
        <f t="shared" si="24"/>
        <v>84.666666666666671</v>
      </c>
      <c r="Y197" s="12">
        <f t="shared" si="25"/>
        <v>0.84670000000000001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18</v>
      </c>
      <c r="G198" s="10">
        <v>72</v>
      </c>
      <c r="H198" s="10">
        <v>76</v>
      </c>
      <c r="I198" s="10">
        <v>78</v>
      </c>
      <c r="J198" s="11">
        <f t="shared" ref="J198:J261" si="27">IF(COUNT(G198:I198)=0,"",AVERAGE(G198:I198))</f>
        <v>75.333333333333329</v>
      </c>
      <c r="K198" s="12">
        <f t="shared" ref="K198:K261" si="28">IF(J198="","",ROUND(J198/100,4))</f>
        <v>0.75329999999999997</v>
      </c>
      <c r="L198" s="10" t="str">
        <f t="shared" ref="L198:L261" si="29">IF(J198="","",IF(J198&gt;=80,"A",IF(J198&gt;=70,"B",IF(J198&gt;=60,"C",IF(J198&gt;=50,"D","F")))))</f>
        <v>B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Very good work in concepts and practicals; aim higher.</v>
      </c>
      <c r="N198" s="10">
        <v>76</v>
      </c>
      <c r="O198" s="10">
        <v>78</v>
      </c>
      <c r="P198" s="10">
        <v>74</v>
      </c>
      <c r="Q198" s="11">
        <f t="shared" ref="Q198:Q261" si="30">IF(COUNT(N198:P198)=0,"",AVERAGE(N198:P198))</f>
        <v>76</v>
      </c>
      <c r="R198" s="12">
        <f t="shared" ref="R198:R261" si="31">IF(Q198="","",ROUND(Q198/100,4))</f>
        <v>0.76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78</v>
      </c>
      <c r="V198" s="10">
        <v>81</v>
      </c>
      <c r="W198" s="10">
        <v>85</v>
      </c>
      <c r="X198" s="11">
        <f t="shared" ref="X198:X261" si="33">IF(COUNT(U198:W198)=0,"",AVERAGE(U198:W198))</f>
        <v>81.333333333333329</v>
      </c>
      <c r="Y198" s="12">
        <f t="shared" ref="Y198:Y261" si="34">IF(X198="","",ROUND(X198/100,4))</f>
        <v>0.81330000000000002</v>
      </c>
      <c r="Z198" s="5" t="str">
        <f t="shared" ref="Z198:Z261" si="35">IF(X198="","",IF(X198&gt;=80,"A",IF(X198&gt;=70,"B",IF(X198&gt;=60,"C",IF(X198&gt;=50,"D","F")))))</f>
        <v>A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Excellent work in concepts and practicals; keep it up.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20</v>
      </c>
      <c r="G199" s="10">
        <v>79</v>
      </c>
      <c r="H199" s="10">
        <v>72</v>
      </c>
      <c r="I199" s="10">
        <v>78</v>
      </c>
      <c r="J199" s="11">
        <f t="shared" si="27"/>
        <v>76.333333333333329</v>
      </c>
      <c r="K199" s="12">
        <f t="shared" si="28"/>
        <v>0.76329999999999998</v>
      </c>
      <c r="L199" s="10" t="str">
        <f t="shared" si="29"/>
        <v>B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Very good work in content knowledge; aim higher.</v>
      </c>
      <c r="N199" s="10">
        <v>85</v>
      </c>
      <c r="O199" s="10">
        <v>80</v>
      </c>
      <c r="P199" s="10">
        <v>76</v>
      </c>
      <c r="Q199" s="11">
        <f t="shared" si="30"/>
        <v>80.333333333333329</v>
      </c>
      <c r="R199" s="12">
        <f t="shared" si="31"/>
        <v>0.80330000000000001</v>
      </c>
      <c r="S199" s="10" t="str">
        <f t="shared" si="32"/>
        <v>A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Excellent work in content knowledge; keep it up.</v>
      </c>
      <c r="U199" s="10">
        <v>82</v>
      </c>
      <c r="V199" s="10">
        <v>80</v>
      </c>
      <c r="W199" s="10">
        <v>79</v>
      </c>
      <c r="X199" s="11">
        <f t="shared" si="33"/>
        <v>80.333333333333329</v>
      </c>
      <c r="Y199" s="12">
        <f t="shared" si="34"/>
        <v>0.80330000000000001</v>
      </c>
      <c r="Z199" s="5" t="str">
        <f t="shared" si="35"/>
        <v>A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Excellent work in content knowledge; keep it up.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22</v>
      </c>
      <c r="G200" s="10">
        <v>82</v>
      </c>
      <c r="H200" s="10">
        <v>86</v>
      </c>
      <c r="I200" s="10">
        <v>78</v>
      </c>
      <c r="J200" s="11">
        <f t="shared" si="27"/>
        <v>82</v>
      </c>
      <c r="K200" s="12">
        <f t="shared" si="28"/>
        <v>0.82</v>
      </c>
      <c r="L200" s="10" t="str">
        <f t="shared" si="29"/>
        <v>A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Excellent work in practical work and knowledge; keep it up.</v>
      </c>
      <c r="N200" s="10">
        <v>77</v>
      </c>
      <c r="O200" s="10">
        <v>83</v>
      </c>
      <c r="P200" s="10">
        <v>81</v>
      </c>
      <c r="Q200" s="11">
        <f t="shared" si="30"/>
        <v>80.333333333333329</v>
      </c>
      <c r="R200" s="12">
        <f t="shared" si="31"/>
        <v>0.80330000000000001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90</v>
      </c>
      <c r="V200" s="10">
        <v>83</v>
      </c>
      <c r="W200" s="10">
        <v>89</v>
      </c>
      <c r="X200" s="11">
        <f t="shared" si="33"/>
        <v>87.333333333333329</v>
      </c>
      <c r="Y200" s="12">
        <f t="shared" si="34"/>
        <v>0.87329999999999997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24</v>
      </c>
      <c r="G201" s="10">
        <v>73</v>
      </c>
      <c r="H201" s="10">
        <v>70</v>
      </c>
      <c r="I201" s="10">
        <v>76</v>
      </c>
      <c r="J201" s="11">
        <f t="shared" si="27"/>
        <v>73</v>
      </c>
      <c r="K201" s="12">
        <f t="shared" si="28"/>
        <v>0.73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70</v>
      </c>
      <c r="O201" s="10">
        <v>83</v>
      </c>
      <c r="P201" s="10">
        <v>79</v>
      </c>
      <c r="Q201" s="11">
        <f t="shared" si="30"/>
        <v>77.333333333333329</v>
      </c>
      <c r="R201" s="12">
        <f t="shared" si="31"/>
        <v>0.77329999999999999</v>
      </c>
      <c r="S201" s="10" t="str">
        <f t="shared" si="32"/>
        <v>B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Very good work in values and participation; aim higher.</v>
      </c>
      <c r="U201" s="10">
        <v>81</v>
      </c>
      <c r="V201" s="10">
        <v>79</v>
      </c>
      <c r="W201" s="10">
        <v>74</v>
      </c>
      <c r="X201" s="11">
        <f t="shared" si="33"/>
        <v>78</v>
      </c>
      <c r="Y201" s="12">
        <f t="shared" si="34"/>
        <v>0.78</v>
      </c>
      <c r="Z201" s="5" t="str">
        <f t="shared" si="35"/>
        <v>B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Very good work in values and participation; aim higher.</v>
      </c>
    </row>
    <row r="202" spans="1:27" ht="14.25" customHeight="1" x14ac:dyDescent="0.3">
      <c r="A202" s="34"/>
      <c r="B202" s="34"/>
      <c r="C202" s="34"/>
      <c r="D202" s="34"/>
      <c r="E202" s="5" t="s">
        <v>32</v>
      </c>
      <c r="F202" s="5" t="s">
        <v>33</v>
      </c>
      <c r="G202" s="10">
        <v>77</v>
      </c>
      <c r="H202" s="10">
        <v>83</v>
      </c>
      <c r="I202" s="10">
        <v>83</v>
      </c>
      <c r="J202" s="11">
        <f t="shared" si="27"/>
        <v>81</v>
      </c>
      <c r="K202" s="12">
        <f t="shared" si="28"/>
        <v>0.81</v>
      </c>
      <c r="L202" s="10" t="str">
        <f t="shared" si="29"/>
        <v>A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Excellent work in practical skills; keep it up.</v>
      </c>
      <c r="N202" s="10">
        <v>84</v>
      </c>
      <c r="O202" s="10">
        <v>87</v>
      </c>
      <c r="P202" s="10">
        <v>88</v>
      </c>
      <c r="Q202" s="11">
        <f t="shared" si="30"/>
        <v>86.333333333333329</v>
      </c>
      <c r="R202" s="12">
        <f t="shared" si="31"/>
        <v>0.86329999999999996</v>
      </c>
      <c r="S202" s="10" t="str">
        <f t="shared" si="32"/>
        <v>A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Excellent work in practical skills; keep it up.</v>
      </c>
      <c r="U202" s="10">
        <v>87</v>
      </c>
      <c r="V202" s="10">
        <v>86</v>
      </c>
      <c r="W202" s="10">
        <v>89</v>
      </c>
      <c r="X202" s="11">
        <f t="shared" si="33"/>
        <v>87.333333333333329</v>
      </c>
      <c r="Y202" s="12">
        <f t="shared" si="34"/>
        <v>0.87329999999999997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practical skills; keep it up.</v>
      </c>
    </row>
    <row r="203" spans="1:27" ht="14.25" customHeight="1" x14ac:dyDescent="0.3">
      <c r="A203" s="34"/>
      <c r="B203" s="34"/>
      <c r="C203" s="34"/>
      <c r="D203" s="34"/>
      <c r="E203" s="5" t="s">
        <v>34</v>
      </c>
      <c r="F203" s="5" t="s">
        <v>35</v>
      </c>
      <c r="G203" s="10">
        <v>66</v>
      </c>
      <c r="H203" s="10">
        <v>76</v>
      </c>
      <c r="I203" s="10">
        <v>66</v>
      </c>
      <c r="J203" s="11">
        <f t="shared" si="27"/>
        <v>69.333333333333329</v>
      </c>
      <c r="K203" s="12">
        <f t="shared" si="28"/>
        <v>0.69330000000000003</v>
      </c>
      <c r="L203" s="10" t="str">
        <f t="shared" si="29"/>
        <v>C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Satisfactory work in office practice; keep practising.</v>
      </c>
      <c r="N203" s="10">
        <v>70</v>
      </c>
      <c r="O203" s="10">
        <v>71</v>
      </c>
      <c r="P203" s="10">
        <v>67</v>
      </c>
      <c r="Q203" s="11">
        <f t="shared" si="30"/>
        <v>69.333333333333329</v>
      </c>
      <c r="R203" s="12">
        <f t="shared" si="31"/>
        <v>0.69330000000000003</v>
      </c>
      <c r="S203" s="10" t="str">
        <f t="shared" si="32"/>
        <v>C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Satisfactory work in office practice; keep practising.</v>
      </c>
      <c r="U203" s="10">
        <v>72</v>
      </c>
      <c r="V203" s="10">
        <v>74</v>
      </c>
      <c r="W203" s="10">
        <v>74</v>
      </c>
      <c r="X203" s="11">
        <f t="shared" si="33"/>
        <v>73.333333333333329</v>
      </c>
      <c r="Y203" s="12">
        <f t="shared" si="34"/>
        <v>0.73329999999999995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office practice; aim higher.</v>
      </c>
    </row>
    <row r="204" spans="1:27" ht="14.25" customHeight="1" x14ac:dyDescent="0.3">
      <c r="A204" s="34" t="s">
        <v>78</v>
      </c>
      <c r="B204" s="34" t="s">
        <v>79</v>
      </c>
      <c r="C204" s="34" t="s">
        <v>429</v>
      </c>
      <c r="D204" s="34" t="s">
        <v>11</v>
      </c>
      <c r="E204" s="5" t="s">
        <v>12</v>
      </c>
      <c r="F204" s="5" t="s">
        <v>2</v>
      </c>
      <c r="G204" s="10">
        <v>78</v>
      </c>
      <c r="H204" s="10">
        <v>78</v>
      </c>
      <c r="I204" s="10">
        <v>78</v>
      </c>
      <c r="J204" s="11">
        <f t="shared" si="27"/>
        <v>78</v>
      </c>
      <c r="K204" s="12">
        <f t="shared" si="28"/>
        <v>0.78</v>
      </c>
      <c r="L204" s="10" t="str">
        <f t="shared" si="29"/>
        <v>B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Very good work in reading and writing; aim higher.</v>
      </c>
      <c r="N204" s="10">
        <v>77</v>
      </c>
      <c r="O204" s="10">
        <v>79</v>
      </c>
      <c r="P204" s="10">
        <v>82</v>
      </c>
      <c r="Q204" s="11">
        <f t="shared" si="30"/>
        <v>79.333333333333329</v>
      </c>
      <c r="R204" s="12">
        <f t="shared" si="31"/>
        <v>0.79330000000000001</v>
      </c>
      <c r="S204" s="10" t="str">
        <f t="shared" si="32"/>
        <v>B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Very good work in reading and writing; aim higher.</v>
      </c>
      <c r="U204" s="10">
        <v>83</v>
      </c>
      <c r="V204" s="10">
        <v>80</v>
      </c>
      <c r="W204" s="10">
        <v>88</v>
      </c>
      <c r="X204" s="11">
        <f t="shared" si="33"/>
        <v>83.666666666666671</v>
      </c>
      <c r="Y204" s="12">
        <f t="shared" si="34"/>
        <v>0.8367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14</v>
      </c>
      <c r="G205" s="10">
        <v>80</v>
      </c>
      <c r="H205" s="10">
        <v>80</v>
      </c>
      <c r="I205" s="10">
        <v>79</v>
      </c>
      <c r="J205" s="11">
        <f t="shared" si="27"/>
        <v>79.666666666666671</v>
      </c>
      <c r="K205" s="12">
        <f t="shared" si="28"/>
        <v>0.79669999999999996</v>
      </c>
      <c r="L205" s="10" t="str">
        <f t="shared" si="29"/>
        <v>B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Very good work in reading, writing and speaking; aim higher.</v>
      </c>
      <c r="N205" s="10">
        <v>86</v>
      </c>
      <c r="O205" s="10">
        <v>93</v>
      </c>
      <c r="P205" s="10">
        <v>84</v>
      </c>
      <c r="Q205" s="11">
        <f t="shared" si="30"/>
        <v>87.666666666666671</v>
      </c>
      <c r="R205" s="12">
        <f t="shared" si="31"/>
        <v>0.87670000000000003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88</v>
      </c>
      <c r="V205" s="10">
        <v>88</v>
      </c>
      <c r="W205" s="10">
        <v>81</v>
      </c>
      <c r="X205" s="11">
        <f t="shared" si="33"/>
        <v>85.666666666666671</v>
      </c>
      <c r="Y205" s="12">
        <f t="shared" si="34"/>
        <v>0.85670000000000002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16</v>
      </c>
      <c r="G206" s="10">
        <v>83</v>
      </c>
      <c r="H206" s="10">
        <v>92</v>
      </c>
      <c r="I206" s="10">
        <v>90</v>
      </c>
      <c r="J206" s="11">
        <f t="shared" si="27"/>
        <v>88.333333333333329</v>
      </c>
      <c r="K206" s="12">
        <f t="shared" si="28"/>
        <v>0.88329999999999997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93</v>
      </c>
      <c r="O206" s="10">
        <v>85</v>
      </c>
      <c r="P206" s="10">
        <v>95</v>
      </c>
      <c r="Q206" s="11">
        <f t="shared" si="30"/>
        <v>91</v>
      </c>
      <c r="R206" s="12">
        <f t="shared" si="31"/>
        <v>0.91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85</v>
      </c>
      <c r="V206" s="10">
        <v>92</v>
      </c>
      <c r="W206" s="10">
        <v>98</v>
      </c>
      <c r="X206" s="11">
        <f t="shared" si="33"/>
        <v>91.666666666666671</v>
      </c>
      <c r="Y206" s="12">
        <f t="shared" si="34"/>
        <v>0.91669999999999996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18</v>
      </c>
      <c r="G207" s="10">
        <v>71</v>
      </c>
      <c r="H207" s="10">
        <v>79</v>
      </c>
      <c r="I207" s="10">
        <v>85</v>
      </c>
      <c r="J207" s="11">
        <f t="shared" si="27"/>
        <v>78.333333333333329</v>
      </c>
      <c r="K207" s="12">
        <f t="shared" si="28"/>
        <v>0.7833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73</v>
      </c>
      <c r="O207" s="10">
        <v>90</v>
      </c>
      <c r="P207" s="10">
        <v>77</v>
      </c>
      <c r="Q207" s="11">
        <f t="shared" si="30"/>
        <v>80</v>
      </c>
      <c r="R207" s="12">
        <f t="shared" si="31"/>
        <v>0.8</v>
      </c>
      <c r="S207" s="10" t="str">
        <f t="shared" si="32"/>
        <v>A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Excellent work in concepts and practicals; keep it up.</v>
      </c>
      <c r="U207" s="10">
        <v>80</v>
      </c>
      <c r="V207" s="10">
        <v>80</v>
      </c>
      <c r="W207" s="10">
        <v>86</v>
      </c>
      <c r="X207" s="11">
        <f t="shared" si="33"/>
        <v>82</v>
      </c>
      <c r="Y207" s="12">
        <f t="shared" si="34"/>
        <v>0.82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20</v>
      </c>
      <c r="G208" s="10">
        <v>80</v>
      </c>
      <c r="H208" s="10">
        <v>88</v>
      </c>
      <c r="I208" s="10">
        <v>91</v>
      </c>
      <c r="J208" s="11">
        <f t="shared" si="27"/>
        <v>86.333333333333329</v>
      </c>
      <c r="K208" s="12">
        <f t="shared" si="28"/>
        <v>0.86329999999999996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92</v>
      </c>
      <c r="O208" s="10">
        <v>81</v>
      </c>
      <c r="P208" s="10">
        <v>85</v>
      </c>
      <c r="Q208" s="11">
        <f t="shared" si="30"/>
        <v>86</v>
      </c>
      <c r="R208" s="12">
        <f t="shared" si="31"/>
        <v>0.86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82</v>
      </c>
      <c r="V208" s="10">
        <v>93</v>
      </c>
      <c r="W208" s="10">
        <v>90</v>
      </c>
      <c r="X208" s="11">
        <f t="shared" si="33"/>
        <v>88.333333333333329</v>
      </c>
      <c r="Y208" s="12">
        <f t="shared" si="34"/>
        <v>0.88329999999999997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22</v>
      </c>
      <c r="G209" s="10">
        <v>94</v>
      </c>
      <c r="H209" s="10">
        <v>94</v>
      </c>
      <c r="I209" s="10">
        <v>83</v>
      </c>
      <c r="J209" s="11">
        <f t="shared" si="27"/>
        <v>90.333333333333329</v>
      </c>
      <c r="K209" s="12">
        <f t="shared" si="28"/>
        <v>0.90329999999999999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87</v>
      </c>
      <c r="O209" s="10">
        <v>89</v>
      </c>
      <c r="P209" s="10">
        <v>85</v>
      </c>
      <c r="Q209" s="11">
        <f t="shared" si="30"/>
        <v>87</v>
      </c>
      <c r="R209" s="12">
        <f t="shared" si="31"/>
        <v>0.87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98</v>
      </c>
      <c r="V209" s="10">
        <v>92</v>
      </c>
      <c r="W209" s="10">
        <v>95</v>
      </c>
      <c r="X209" s="11">
        <f t="shared" si="33"/>
        <v>95</v>
      </c>
      <c r="Y209" s="12">
        <f t="shared" si="34"/>
        <v>0.95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24</v>
      </c>
      <c r="G210" s="10">
        <v>83</v>
      </c>
      <c r="H210" s="10">
        <v>82</v>
      </c>
      <c r="I210" s="10">
        <v>80</v>
      </c>
      <c r="J210" s="11">
        <f t="shared" si="27"/>
        <v>81.666666666666671</v>
      </c>
      <c r="K210" s="12">
        <f t="shared" si="28"/>
        <v>0.81669999999999998</v>
      </c>
      <c r="L210" s="10" t="str">
        <f t="shared" si="29"/>
        <v>A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Excellent work in values and participation; keep it up.</v>
      </c>
      <c r="N210" s="10">
        <v>77</v>
      </c>
      <c r="O210" s="10">
        <v>85</v>
      </c>
      <c r="P210" s="10">
        <v>90</v>
      </c>
      <c r="Q210" s="11">
        <f t="shared" si="30"/>
        <v>84</v>
      </c>
      <c r="R210" s="12">
        <f t="shared" si="31"/>
        <v>0.84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81</v>
      </c>
      <c r="V210" s="10">
        <v>83</v>
      </c>
      <c r="W210" s="10">
        <v>85</v>
      </c>
      <c r="X210" s="11">
        <f t="shared" si="33"/>
        <v>83</v>
      </c>
      <c r="Y210" s="12">
        <f t="shared" si="34"/>
        <v>0.83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25</v>
      </c>
      <c r="F211" s="5" t="s">
        <v>26</v>
      </c>
      <c r="G211" s="10">
        <v>92</v>
      </c>
      <c r="H211" s="10">
        <v>86</v>
      </c>
      <c r="I211" s="10">
        <v>88</v>
      </c>
      <c r="J211" s="11">
        <f t="shared" si="27"/>
        <v>88.666666666666671</v>
      </c>
      <c r="K211" s="12">
        <f t="shared" si="28"/>
        <v>0.88670000000000004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fitness and participation; keep it up.</v>
      </c>
      <c r="N211" s="10">
        <v>94</v>
      </c>
      <c r="O211" s="10">
        <v>95</v>
      </c>
      <c r="P211" s="10">
        <v>87</v>
      </c>
      <c r="Q211" s="11">
        <f t="shared" si="30"/>
        <v>92</v>
      </c>
      <c r="R211" s="12">
        <f t="shared" si="31"/>
        <v>0.92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fitness and participation; keep it up.</v>
      </c>
      <c r="U211" s="10">
        <v>86</v>
      </c>
      <c r="V211" s="10">
        <v>98</v>
      </c>
      <c r="W211" s="10">
        <v>94</v>
      </c>
      <c r="X211" s="11">
        <f t="shared" si="33"/>
        <v>92.666666666666671</v>
      </c>
      <c r="Y211" s="12">
        <f t="shared" si="34"/>
        <v>0.92669999999999997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fitness and participation; keep it up.</v>
      </c>
    </row>
    <row r="212" spans="1:27" ht="14.25" customHeight="1" x14ac:dyDescent="0.3">
      <c r="A212" s="34"/>
      <c r="B212" s="34"/>
      <c r="C212" s="34"/>
      <c r="D212" s="34"/>
      <c r="E212" s="5" t="s">
        <v>27</v>
      </c>
      <c r="F212" s="5" t="s">
        <v>28</v>
      </c>
      <c r="G212" s="10">
        <v>84</v>
      </c>
      <c r="H212" s="10">
        <v>80</v>
      </c>
      <c r="I212" s="10">
        <v>84</v>
      </c>
      <c r="J212" s="11">
        <f t="shared" si="27"/>
        <v>82.666666666666671</v>
      </c>
      <c r="K212" s="12">
        <f t="shared" si="28"/>
        <v>0.82669999999999999</v>
      </c>
      <c r="L212" s="10" t="str">
        <f t="shared" si="29"/>
        <v>A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Excellent work in recording of accounts; keep it up.</v>
      </c>
      <c r="N212" s="10">
        <v>86</v>
      </c>
      <c r="O212" s="10">
        <v>88</v>
      </c>
      <c r="P212" s="10">
        <v>84</v>
      </c>
      <c r="Q212" s="11">
        <f t="shared" si="30"/>
        <v>86</v>
      </c>
      <c r="R212" s="12">
        <f t="shared" si="31"/>
        <v>0.86</v>
      </c>
      <c r="S212" s="10" t="str">
        <f t="shared" si="32"/>
        <v>A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Excellent work in recording of accounts; keep it up.</v>
      </c>
      <c r="U212" s="10">
        <v>81</v>
      </c>
      <c r="V212" s="10">
        <v>88</v>
      </c>
      <c r="W212" s="10">
        <v>83</v>
      </c>
      <c r="X212" s="11">
        <f t="shared" si="33"/>
        <v>84</v>
      </c>
      <c r="Y212" s="12">
        <f t="shared" si="34"/>
        <v>0.84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recording of accounts; keep it up.</v>
      </c>
    </row>
    <row r="213" spans="1:27" ht="14.25" customHeight="1" x14ac:dyDescent="0.3">
      <c r="A213" s="34" t="s">
        <v>80</v>
      </c>
      <c r="B213" s="34" t="s">
        <v>81</v>
      </c>
      <c r="C213" s="34" t="s">
        <v>429</v>
      </c>
      <c r="D213" s="34" t="s">
        <v>11</v>
      </c>
      <c r="E213" s="5" t="s">
        <v>12</v>
      </c>
      <c r="F213" s="5" t="s">
        <v>2</v>
      </c>
      <c r="G213" s="10">
        <v>44</v>
      </c>
      <c r="H213" s="10">
        <v>47</v>
      </c>
      <c r="I213" s="10">
        <v>52</v>
      </c>
      <c r="J213" s="11">
        <f t="shared" si="27"/>
        <v>47.666666666666664</v>
      </c>
      <c r="K213" s="12">
        <f t="shared" si="28"/>
        <v>0.47670000000000001</v>
      </c>
      <c r="L213" s="10" t="str">
        <f t="shared" si="29"/>
        <v>F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Below the expected level in reading and writing; urgent support is needed.</v>
      </c>
      <c r="N213" s="10">
        <v>47</v>
      </c>
      <c r="O213" s="10">
        <v>51</v>
      </c>
      <c r="P213" s="10">
        <v>59</v>
      </c>
      <c r="Q213" s="11">
        <f t="shared" si="30"/>
        <v>52.333333333333336</v>
      </c>
      <c r="R213" s="12">
        <f t="shared" si="31"/>
        <v>0.52329999999999999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57</v>
      </c>
      <c r="V213" s="10">
        <v>64</v>
      </c>
      <c r="W213" s="10">
        <v>56</v>
      </c>
      <c r="X213" s="11">
        <f t="shared" si="33"/>
        <v>59</v>
      </c>
      <c r="Y213" s="12">
        <f t="shared" si="34"/>
        <v>0.59</v>
      </c>
      <c r="Z213" s="5" t="str">
        <f t="shared" si="35"/>
        <v>D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Fair work in reading and writing; extra practice is needed.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14</v>
      </c>
      <c r="G214" s="10">
        <v>52</v>
      </c>
      <c r="H214" s="10">
        <v>56</v>
      </c>
      <c r="I214" s="10">
        <v>61</v>
      </c>
      <c r="J214" s="11">
        <f t="shared" si="27"/>
        <v>56.333333333333336</v>
      </c>
      <c r="K214" s="12">
        <f t="shared" si="28"/>
        <v>0.56330000000000002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64</v>
      </c>
      <c r="O214" s="10">
        <v>64</v>
      </c>
      <c r="P214" s="10">
        <v>64</v>
      </c>
      <c r="Q214" s="11">
        <f t="shared" si="30"/>
        <v>64</v>
      </c>
      <c r="R214" s="12">
        <f t="shared" si="31"/>
        <v>0.64</v>
      </c>
      <c r="S214" s="10" t="str">
        <f t="shared" si="32"/>
        <v>C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Satisfactory work in reading, writing and speaking; keep practising.</v>
      </c>
      <c r="U214" s="10">
        <v>57</v>
      </c>
      <c r="V214" s="10">
        <v>70</v>
      </c>
      <c r="W214" s="10">
        <v>70</v>
      </c>
      <c r="X214" s="11">
        <f t="shared" si="33"/>
        <v>65.666666666666671</v>
      </c>
      <c r="Y214" s="12">
        <f t="shared" si="34"/>
        <v>0.65669999999999995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16</v>
      </c>
      <c r="G215" s="10">
        <v>64</v>
      </c>
      <c r="H215" s="10">
        <v>59</v>
      </c>
      <c r="I215" s="10">
        <v>56</v>
      </c>
      <c r="J215" s="11">
        <f t="shared" si="27"/>
        <v>59.666666666666664</v>
      </c>
      <c r="K215" s="12">
        <f t="shared" si="28"/>
        <v>0.59670000000000001</v>
      </c>
      <c r="L215" s="10" t="str">
        <f t="shared" si="29"/>
        <v>D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Fair work in problem solving; extra practice is needed.</v>
      </c>
      <c r="N215" s="10">
        <v>61</v>
      </c>
      <c r="O215" s="10">
        <v>59</v>
      </c>
      <c r="P215" s="10">
        <v>60</v>
      </c>
      <c r="Q215" s="11">
        <f t="shared" si="30"/>
        <v>60</v>
      </c>
      <c r="R215" s="12">
        <f t="shared" si="31"/>
        <v>0.6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69</v>
      </c>
      <c r="V215" s="10">
        <v>66</v>
      </c>
      <c r="W215" s="10">
        <v>69</v>
      </c>
      <c r="X215" s="11">
        <f t="shared" si="33"/>
        <v>68</v>
      </c>
      <c r="Y215" s="12">
        <f t="shared" si="34"/>
        <v>0.68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18</v>
      </c>
      <c r="G216" s="10">
        <v>48</v>
      </c>
      <c r="H216" s="10">
        <v>61</v>
      </c>
      <c r="I216" s="10">
        <v>61</v>
      </c>
      <c r="J216" s="11">
        <f t="shared" si="27"/>
        <v>56.666666666666664</v>
      </c>
      <c r="K216" s="12">
        <f t="shared" si="28"/>
        <v>0.56669999999999998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55</v>
      </c>
      <c r="O216" s="10">
        <v>52</v>
      </c>
      <c r="P216" s="10">
        <v>56</v>
      </c>
      <c r="Q216" s="11">
        <f t="shared" si="30"/>
        <v>54.333333333333336</v>
      </c>
      <c r="R216" s="12">
        <f t="shared" si="31"/>
        <v>0.54330000000000001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62</v>
      </c>
      <c r="V216" s="10">
        <v>54</v>
      </c>
      <c r="W216" s="10">
        <v>64</v>
      </c>
      <c r="X216" s="11">
        <f t="shared" si="33"/>
        <v>60</v>
      </c>
      <c r="Y216" s="12">
        <f t="shared" si="34"/>
        <v>0.6</v>
      </c>
      <c r="Z216" s="5" t="str">
        <f t="shared" si="35"/>
        <v>C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Satisfactory work in concepts and practicals; keep practising.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20</v>
      </c>
      <c r="G217" s="10">
        <v>63</v>
      </c>
      <c r="H217" s="10">
        <v>63</v>
      </c>
      <c r="I217" s="10">
        <v>59</v>
      </c>
      <c r="J217" s="11">
        <f t="shared" si="27"/>
        <v>61.666666666666664</v>
      </c>
      <c r="K217" s="12">
        <f t="shared" si="28"/>
        <v>0.61670000000000003</v>
      </c>
      <c r="L217" s="10" t="str">
        <f t="shared" si="29"/>
        <v>C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Satisfactory work in content knowledge; keep practising.</v>
      </c>
      <c r="N217" s="10">
        <v>61</v>
      </c>
      <c r="O217" s="10">
        <v>59</v>
      </c>
      <c r="P217" s="10">
        <v>64</v>
      </c>
      <c r="Q217" s="11">
        <f t="shared" si="30"/>
        <v>61.333333333333336</v>
      </c>
      <c r="R217" s="12">
        <f t="shared" si="31"/>
        <v>0.61329999999999996</v>
      </c>
      <c r="S217" s="10" t="str">
        <f t="shared" si="32"/>
        <v>C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Satisfactory work in content knowledge; keep practising.</v>
      </c>
      <c r="U217" s="10">
        <v>70</v>
      </c>
      <c r="V217" s="10">
        <v>66</v>
      </c>
      <c r="W217" s="10">
        <v>63</v>
      </c>
      <c r="X217" s="11">
        <f t="shared" si="33"/>
        <v>66.333333333333329</v>
      </c>
      <c r="Y217" s="12">
        <f t="shared" si="34"/>
        <v>0.6633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22</v>
      </c>
      <c r="G218" s="10">
        <v>68</v>
      </c>
      <c r="H218" s="10">
        <v>70</v>
      </c>
      <c r="I218" s="10">
        <v>68</v>
      </c>
      <c r="J218" s="11">
        <f t="shared" si="27"/>
        <v>68.666666666666671</v>
      </c>
      <c r="K218" s="12">
        <f t="shared" si="28"/>
        <v>0.68669999999999998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67</v>
      </c>
      <c r="O218" s="10">
        <v>72</v>
      </c>
      <c r="P218" s="10">
        <v>60</v>
      </c>
      <c r="Q218" s="11">
        <f t="shared" si="30"/>
        <v>66.333333333333329</v>
      </c>
      <c r="R218" s="12">
        <f t="shared" si="31"/>
        <v>0.6633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73</v>
      </c>
      <c r="V218" s="10">
        <v>76</v>
      </c>
      <c r="W218" s="10">
        <v>75</v>
      </c>
      <c r="X218" s="11">
        <f t="shared" si="33"/>
        <v>74.666666666666671</v>
      </c>
      <c r="Y218" s="12">
        <f t="shared" si="34"/>
        <v>0.74670000000000003</v>
      </c>
      <c r="Z218" s="5" t="str">
        <f t="shared" si="35"/>
        <v>B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Very good work in practical work and knowledge; aim higher.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24</v>
      </c>
      <c r="G219" s="10">
        <v>58</v>
      </c>
      <c r="H219" s="10">
        <v>61</v>
      </c>
      <c r="I219" s="10">
        <v>63</v>
      </c>
      <c r="J219" s="11">
        <f t="shared" si="27"/>
        <v>60.666666666666664</v>
      </c>
      <c r="K219" s="12">
        <f t="shared" si="28"/>
        <v>0.60670000000000002</v>
      </c>
      <c r="L219" s="10" t="str">
        <f t="shared" si="29"/>
        <v>C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Satisfactory work in values and participation; keep practising.</v>
      </c>
      <c r="N219" s="10">
        <v>58</v>
      </c>
      <c r="O219" s="10">
        <v>56</v>
      </c>
      <c r="P219" s="10">
        <v>62</v>
      </c>
      <c r="Q219" s="11">
        <f t="shared" si="30"/>
        <v>58.666666666666664</v>
      </c>
      <c r="R219" s="12">
        <f t="shared" si="31"/>
        <v>0.5867</v>
      </c>
      <c r="S219" s="10" t="str">
        <f t="shared" si="32"/>
        <v>D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Fair work in values and participation; extra practice is needed.</v>
      </c>
      <c r="U219" s="10">
        <v>62</v>
      </c>
      <c r="V219" s="10">
        <v>68</v>
      </c>
      <c r="W219" s="10">
        <v>56</v>
      </c>
      <c r="X219" s="11">
        <f t="shared" si="33"/>
        <v>62</v>
      </c>
      <c r="Y219" s="12">
        <f t="shared" si="34"/>
        <v>0.62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32</v>
      </c>
      <c r="F220" s="5" t="s">
        <v>33</v>
      </c>
      <c r="G220" s="10">
        <v>62</v>
      </c>
      <c r="H220" s="10">
        <v>64</v>
      </c>
      <c r="I220" s="10">
        <v>61</v>
      </c>
      <c r="J220" s="11">
        <f t="shared" si="27"/>
        <v>62.333333333333336</v>
      </c>
      <c r="K220" s="12">
        <f t="shared" si="28"/>
        <v>0.62329999999999997</v>
      </c>
      <c r="L220" s="10" t="str">
        <f t="shared" si="29"/>
        <v>C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Satisfactory work in practical skills; keep practising.</v>
      </c>
      <c r="N220" s="10">
        <v>58</v>
      </c>
      <c r="O220" s="10">
        <v>61</v>
      </c>
      <c r="P220" s="10">
        <v>57</v>
      </c>
      <c r="Q220" s="11">
        <f t="shared" si="30"/>
        <v>58.666666666666664</v>
      </c>
      <c r="R220" s="12">
        <f t="shared" si="31"/>
        <v>0.5867</v>
      </c>
      <c r="S220" s="10" t="str">
        <f t="shared" si="32"/>
        <v>D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Fair work in practical skills; extra practice is needed.</v>
      </c>
      <c r="U220" s="10">
        <v>59</v>
      </c>
      <c r="V220" s="10">
        <v>74</v>
      </c>
      <c r="W220" s="10">
        <v>65</v>
      </c>
      <c r="X220" s="11">
        <f t="shared" si="33"/>
        <v>66</v>
      </c>
      <c r="Y220" s="12">
        <f t="shared" si="34"/>
        <v>0.66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practical skills; keep practising.</v>
      </c>
    </row>
    <row r="221" spans="1:27" ht="14.25" customHeight="1" x14ac:dyDescent="0.3">
      <c r="A221" s="34"/>
      <c r="B221" s="34"/>
      <c r="C221" s="34"/>
      <c r="D221" s="34"/>
      <c r="E221" s="5" t="s">
        <v>27</v>
      </c>
      <c r="F221" s="5" t="s">
        <v>28</v>
      </c>
      <c r="G221" s="10">
        <v>48</v>
      </c>
      <c r="H221" s="10">
        <v>55</v>
      </c>
      <c r="I221" s="10">
        <v>54</v>
      </c>
      <c r="J221" s="11">
        <f t="shared" si="27"/>
        <v>52.333333333333336</v>
      </c>
      <c r="K221" s="12">
        <f t="shared" si="28"/>
        <v>0.52329999999999999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recording of accounts; extra practice is needed.</v>
      </c>
      <c r="N221" s="10">
        <v>58</v>
      </c>
      <c r="O221" s="10">
        <v>55</v>
      </c>
      <c r="P221" s="10">
        <v>53</v>
      </c>
      <c r="Q221" s="11">
        <f t="shared" si="30"/>
        <v>55.333333333333336</v>
      </c>
      <c r="R221" s="12">
        <f t="shared" si="31"/>
        <v>0.55330000000000001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recording of accounts; extra practice is needed.</v>
      </c>
      <c r="U221" s="10">
        <v>63</v>
      </c>
      <c r="V221" s="10">
        <v>63</v>
      </c>
      <c r="W221" s="10">
        <v>63</v>
      </c>
      <c r="X221" s="11">
        <f t="shared" si="33"/>
        <v>63</v>
      </c>
      <c r="Y221" s="12">
        <f t="shared" si="34"/>
        <v>0.63</v>
      </c>
      <c r="Z221" s="5" t="str">
        <f t="shared" si="35"/>
        <v>C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Satisfactory work in recording of accounts; keep practising.</v>
      </c>
    </row>
    <row r="222" spans="1:27" ht="14.25" customHeight="1" x14ac:dyDescent="0.3">
      <c r="A222" s="34" t="s">
        <v>82</v>
      </c>
      <c r="B222" s="34" t="s">
        <v>83</v>
      </c>
      <c r="C222" s="34" t="s">
        <v>429</v>
      </c>
      <c r="D222" s="34" t="s">
        <v>11</v>
      </c>
      <c r="E222" s="5" t="s">
        <v>12</v>
      </c>
      <c r="F222" s="5" t="s">
        <v>2</v>
      </c>
      <c r="G222" s="10">
        <v>62</v>
      </c>
      <c r="H222" s="10">
        <v>68</v>
      </c>
      <c r="I222" s="10">
        <v>61</v>
      </c>
      <c r="J222" s="11">
        <f t="shared" si="27"/>
        <v>63.666666666666664</v>
      </c>
      <c r="K222" s="12">
        <f t="shared" si="28"/>
        <v>0.63670000000000004</v>
      </c>
      <c r="L222" s="10" t="str">
        <f t="shared" si="29"/>
        <v>C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Satisfactory work in reading and writing; keep practising.</v>
      </c>
      <c r="N222" s="10">
        <v>62</v>
      </c>
      <c r="O222" s="10">
        <v>67</v>
      </c>
      <c r="P222" s="10">
        <v>69</v>
      </c>
      <c r="Q222" s="11">
        <f t="shared" si="30"/>
        <v>66</v>
      </c>
      <c r="R222" s="12">
        <f t="shared" si="31"/>
        <v>0.66</v>
      </c>
      <c r="S222" s="10" t="str">
        <f t="shared" si="32"/>
        <v>C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Satisfactory work in reading and writing; keep practising.</v>
      </c>
      <c r="U222" s="10">
        <v>64</v>
      </c>
      <c r="V222" s="10">
        <v>67</v>
      </c>
      <c r="W222" s="10">
        <v>65</v>
      </c>
      <c r="X222" s="11">
        <f t="shared" si="33"/>
        <v>65.333333333333329</v>
      </c>
      <c r="Y222" s="12">
        <f t="shared" si="34"/>
        <v>0.65329999999999999</v>
      </c>
      <c r="Z222" s="5" t="str">
        <f t="shared" si="35"/>
        <v>C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Satisfactory work in reading and writing; keep practising.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14</v>
      </c>
      <c r="G223" s="10">
        <v>59</v>
      </c>
      <c r="H223" s="10">
        <v>62</v>
      </c>
      <c r="I223" s="10">
        <v>63</v>
      </c>
      <c r="J223" s="11">
        <f t="shared" si="27"/>
        <v>61.333333333333336</v>
      </c>
      <c r="K223" s="12">
        <f t="shared" si="28"/>
        <v>0.61329999999999996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59</v>
      </c>
      <c r="O223" s="10">
        <v>63</v>
      </c>
      <c r="P223" s="10">
        <v>69</v>
      </c>
      <c r="Q223" s="11">
        <f t="shared" si="30"/>
        <v>63.666666666666664</v>
      </c>
      <c r="R223" s="12">
        <f t="shared" si="31"/>
        <v>0.63670000000000004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63</v>
      </c>
      <c r="V223" s="10">
        <v>68</v>
      </c>
      <c r="W223" s="10">
        <v>77</v>
      </c>
      <c r="X223" s="11">
        <f t="shared" si="33"/>
        <v>69.333333333333329</v>
      </c>
      <c r="Y223" s="12">
        <f t="shared" si="34"/>
        <v>0.69330000000000003</v>
      </c>
      <c r="Z223" s="5" t="str">
        <f t="shared" si="35"/>
        <v>C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Satisfactory work in reading, writing and speaking; keep practising.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16</v>
      </c>
      <c r="G224" s="10">
        <v>65</v>
      </c>
      <c r="H224" s="10">
        <v>66</v>
      </c>
      <c r="I224" s="10">
        <v>70</v>
      </c>
      <c r="J224" s="11">
        <f t="shared" si="27"/>
        <v>67</v>
      </c>
      <c r="K224" s="12">
        <f t="shared" si="28"/>
        <v>0.67</v>
      </c>
      <c r="L224" s="10" t="str">
        <f t="shared" si="29"/>
        <v>C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Satisfactory work in problem solving; keep practising.</v>
      </c>
      <c r="N224" s="10">
        <v>73</v>
      </c>
      <c r="O224" s="10">
        <v>76</v>
      </c>
      <c r="P224" s="10">
        <v>73</v>
      </c>
      <c r="Q224" s="11">
        <f t="shared" si="30"/>
        <v>74</v>
      </c>
      <c r="R224" s="12">
        <f t="shared" si="31"/>
        <v>0.74</v>
      </c>
      <c r="S224" s="10" t="str">
        <f t="shared" si="32"/>
        <v>B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Very good work in problem solving; aim higher.</v>
      </c>
      <c r="U224" s="10">
        <v>75</v>
      </c>
      <c r="V224" s="10">
        <v>71</v>
      </c>
      <c r="W224" s="10">
        <v>80</v>
      </c>
      <c r="X224" s="11">
        <f t="shared" si="33"/>
        <v>75.333333333333329</v>
      </c>
      <c r="Y224" s="12">
        <f t="shared" si="34"/>
        <v>0.75329999999999997</v>
      </c>
      <c r="Z224" s="5" t="str">
        <f t="shared" si="35"/>
        <v>B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Very good work in problem solving; aim higher.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18</v>
      </c>
      <c r="G225" s="10">
        <v>56</v>
      </c>
      <c r="H225" s="10">
        <v>69</v>
      </c>
      <c r="I225" s="10">
        <v>62</v>
      </c>
      <c r="J225" s="11">
        <f t="shared" si="27"/>
        <v>62.333333333333336</v>
      </c>
      <c r="K225" s="12">
        <f t="shared" si="28"/>
        <v>0.62329999999999997</v>
      </c>
      <c r="L225" s="10" t="str">
        <f t="shared" si="29"/>
        <v>C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Satisfactory work in concepts and practicals; keep practising.</v>
      </c>
      <c r="N225" s="10">
        <v>68</v>
      </c>
      <c r="O225" s="10">
        <v>66</v>
      </c>
      <c r="P225" s="10">
        <v>57</v>
      </c>
      <c r="Q225" s="11">
        <f t="shared" si="30"/>
        <v>63.666666666666664</v>
      </c>
      <c r="R225" s="12">
        <f t="shared" si="31"/>
        <v>0.63670000000000004</v>
      </c>
      <c r="S225" s="10" t="str">
        <f t="shared" si="32"/>
        <v>C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Satisfactory work in concepts and practicals; keep practising.</v>
      </c>
      <c r="U225" s="10">
        <v>66</v>
      </c>
      <c r="V225" s="10">
        <v>62</v>
      </c>
      <c r="W225" s="10">
        <v>71</v>
      </c>
      <c r="X225" s="11">
        <f t="shared" si="33"/>
        <v>66.333333333333329</v>
      </c>
      <c r="Y225" s="12">
        <f t="shared" si="34"/>
        <v>0.6633</v>
      </c>
      <c r="Z225" s="5" t="str">
        <f t="shared" si="35"/>
        <v>C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Satisfactory work in concepts and practicals; keep practising.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20</v>
      </c>
      <c r="G226" s="10">
        <v>70</v>
      </c>
      <c r="H226" s="10">
        <v>66</v>
      </c>
      <c r="I226" s="10">
        <v>70</v>
      </c>
      <c r="J226" s="11">
        <f t="shared" si="27"/>
        <v>68.666666666666671</v>
      </c>
      <c r="K226" s="12">
        <f t="shared" si="28"/>
        <v>0.68669999999999998</v>
      </c>
      <c r="L226" s="10" t="str">
        <f t="shared" si="29"/>
        <v>C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Satisfactory work in content knowledge; keep practising.</v>
      </c>
      <c r="N226" s="10">
        <v>67</v>
      </c>
      <c r="O226" s="10">
        <v>69</v>
      </c>
      <c r="P226" s="10">
        <v>76</v>
      </c>
      <c r="Q226" s="11">
        <f t="shared" si="30"/>
        <v>70.666666666666671</v>
      </c>
      <c r="R226" s="12">
        <f t="shared" si="31"/>
        <v>0.70669999999999999</v>
      </c>
      <c r="S226" s="10" t="str">
        <f t="shared" si="32"/>
        <v>B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Very good work in content knowledge; aim higher.</v>
      </c>
      <c r="U226" s="10">
        <v>69</v>
      </c>
      <c r="V226" s="10">
        <v>77</v>
      </c>
      <c r="W226" s="10">
        <v>74</v>
      </c>
      <c r="X226" s="11">
        <f t="shared" si="33"/>
        <v>73.333333333333329</v>
      </c>
      <c r="Y226" s="12">
        <f t="shared" si="34"/>
        <v>0.73329999999999995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22</v>
      </c>
      <c r="G227" s="10">
        <v>69</v>
      </c>
      <c r="H227" s="10">
        <v>77</v>
      </c>
      <c r="I227" s="10">
        <v>68</v>
      </c>
      <c r="J227" s="11">
        <f t="shared" si="27"/>
        <v>71.333333333333329</v>
      </c>
      <c r="K227" s="12">
        <f t="shared" si="28"/>
        <v>0.71330000000000005</v>
      </c>
      <c r="L227" s="10" t="str">
        <f t="shared" si="29"/>
        <v>B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Very good work in practical work and knowledge; aim higher.</v>
      </c>
      <c r="N227" s="10">
        <v>72</v>
      </c>
      <c r="O227" s="10">
        <v>77</v>
      </c>
      <c r="P227" s="10">
        <v>74</v>
      </c>
      <c r="Q227" s="11">
        <f t="shared" si="30"/>
        <v>74.333333333333329</v>
      </c>
      <c r="R227" s="12">
        <f t="shared" si="31"/>
        <v>0.74329999999999996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80</v>
      </c>
      <c r="V227" s="10">
        <v>71</v>
      </c>
      <c r="W227" s="10">
        <v>83</v>
      </c>
      <c r="X227" s="11">
        <f t="shared" si="33"/>
        <v>78</v>
      </c>
      <c r="Y227" s="12">
        <f t="shared" si="34"/>
        <v>0.78</v>
      </c>
      <c r="Z227" s="5" t="str">
        <f t="shared" si="35"/>
        <v>B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Very good work in practical work and knowledge; aim higher.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24</v>
      </c>
      <c r="G228" s="10">
        <v>62</v>
      </c>
      <c r="H228" s="10">
        <v>58</v>
      </c>
      <c r="I228" s="10">
        <v>60</v>
      </c>
      <c r="J228" s="11">
        <f t="shared" si="27"/>
        <v>60</v>
      </c>
      <c r="K228" s="12">
        <f t="shared" si="28"/>
        <v>0.6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57</v>
      </c>
      <c r="O228" s="10">
        <v>68</v>
      </c>
      <c r="P228" s="10">
        <v>61</v>
      </c>
      <c r="Q228" s="11">
        <f t="shared" si="30"/>
        <v>62</v>
      </c>
      <c r="R228" s="12">
        <f t="shared" si="31"/>
        <v>0.62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65</v>
      </c>
      <c r="V228" s="10">
        <v>63</v>
      </c>
      <c r="W228" s="10">
        <v>68</v>
      </c>
      <c r="X228" s="11">
        <f t="shared" si="33"/>
        <v>65.333333333333329</v>
      </c>
      <c r="Y228" s="12">
        <f t="shared" si="34"/>
        <v>0.65329999999999999</v>
      </c>
      <c r="Z228" s="5" t="str">
        <f t="shared" si="35"/>
        <v>C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Satisfactory work in values and participation; keep practising.</v>
      </c>
    </row>
    <row r="229" spans="1:27" ht="14.25" customHeight="1" x14ac:dyDescent="0.3">
      <c r="A229" s="34"/>
      <c r="B229" s="34"/>
      <c r="C229" s="34"/>
      <c r="D229" s="34"/>
      <c r="E229" s="5" t="s">
        <v>25</v>
      </c>
      <c r="F229" s="5" t="s">
        <v>26</v>
      </c>
      <c r="G229" s="10">
        <v>72</v>
      </c>
      <c r="H229" s="10">
        <v>64</v>
      </c>
      <c r="I229" s="10">
        <v>62</v>
      </c>
      <c r="J229" s="11">
        <f t="shared" si="27"/>
        <v>66</v>
      </c>
      <c r="K229" s="12">
        <f t="shared" si="28"/>
        <v>0.66</v>
      </c>
      <c r="L229" s="10" t="str">
        <f t="shared" si="29"/>
        <v>C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Satisfactory work in fitness and participation; keep practising.</v>
      </c>
      <c r="N229" s="10">
        <v>76</v>
      </c>
      <c r="O229" s="10">
        <v>74</v>
      </c>
      <c r="P229" s="10">
        <v>66</v>
      </c>
      <c r="Q229" s="11">
        <f t="shared" si="30"/>
        <v>72</v>
      </c>
      <c r="R229" s="12">
        <f t="shared" si="31"/>
        <v>0.72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fitness and participation; aim higher.</v>
      </c>
      <c r="U229" s="10">
        <v>77</v>
      </c>
      <c r="V229" s="10">
        <v>79</v>
      </c>
      <c r="W229" s="10">
        <v>81</v>
      </c>
      <c r="X229" s="11">
        <f t="shared" si="33"/>
        <v>79</v>
      </c>
      <c r="Y229" s="12">
        <f t="shared" si="34"/>
        <v>0.79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fitness and participation; aim higher.</v>
      </c>
    </row>
    <row r="230" spans="1:27" ht="14.25" customHeight="1" x14ac:dyDescent="0.3">
      <c r="A230" s="34"/>
      <c r="B230" s="34"/>
      <c r="C230" s="34"/>
      <c r="D230" s="34"/>
      <c r="E230" s="5" t="s">
        <v>34</v>
      </c>
      <c r="F230" s="5" t="s">
        <v>35</v>
      </c>
      <c r="G230" s="10">
        <v>59</v>
      </c>
      <c r="H230" s="10">
        <v>63</v>
      </c>
      <c r="I230" s="10">
        <v>62</v>
      </c>
      <c r="J230" s="11">
        <f t="shared" si="27"/>
        <v>61.333333333333336</v>
      </c>
      <c r="K230" s="12">
        <f t="shared" si="28"/>
        <v>0.61329999999999996</v>
      </c>
      <c r="L230" s="10" t="str">
        <f t="shared" si="29"/>
        <v>C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Satisfactory work in office practice; keep practising.</v>
      </c>
      <c r="N230" s="10">
        <v>61</v>
      </c>
      <c r="O230" s="10">
        <v>71</v>
      </c>
      <c r="P230" s="10">
        <v>65</v>
      </c>
      <c r="Q230" s="11">
        <f t="shared" si="30"/>
        <v>65.666666666666671</v>
      </c>
      <c r="R230" s="12">
        <f t="shared" si="31"/>
        <v>0.65669999999999995</v>
      </c>
      <c r="S230" s="10" t="str">
        <f t="shared" si="32"/>
        <v>C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Satisfactory work in office practice; keep practising.</v>
      </c>
      <c r="U230" s="10">
        <v>62</v>
      </c>
      <c r="V230" s="10">
        <v>73</v>
      </c>
      <c r="W230" s="10">
        <v>69</v>
      </c>
      <c r="X230" s="11">
        <f t="shared" si="33"/>
        <v>68</v>
      </c>
      <c r="Y230" s="12">
        <f t="shared" si="34"/>
        <v>0.68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office practice; keep practising.</v>
      </c>
    </row>
    <row r="231" spans="1:27" ht="14.25" customHeight="1" x14ac:dyDescent="0.3">
      <c r="A231" s="34" t="s">
        <v>84</v>
      </c>
      <c r="B231" s="34" t="s">
        <v>85</v>
      </c>
      <c r="C231" s="34" t="s">
        <v>429</v>
      </c>
      <c r="D231" s="34" t="s">
        <v>31</v>
      </c>
      <c r="E231" s="5" t="s">
        <v>12</v>
      </c>
      <c r="F231" s="5" t="s">
        <v>2</v>
      </c>
      <c r="G231" s="10">
        <v>72</v>
      </c>
      <c r="H231" s="10">
        <v>64</v>
      </c>
      <c r="I231" s="10">
        <v>71</v>
      </c>
      <c r="J231" s="11">
        <f t="shared" si="27"/>
        <v>69</v>
      </c>
      <c r="K231" s="12">
        <f t="shared" si="28"/>
        <v>0.69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62</v>
      </c>
      <c r="O231" s="10">
        <v>65</v>
      </c>
      <c r="P231" s="10">
        <v>64</v>
      </c>
      <c r="Q231" s="11">
        <f t="shared" si="30"/>
        <v>63.666666666666664</v>
      </c>
      <c r="R231" s="12">
        <f t="shared" si="31"/>
        <v>0.63670000000000004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70</v>
      </c>
      <c r="V231" s="10">
        <v>73</v>
      </c>
      <c r="W231" s="10">
        <v>76</v>
      </c>
      <c r="X231" s="11">
        <f t="shared" si="33"/>
        <v>73</v>
      </c>
      <c r="Y231" s="12">
        <f t="shared" si="34"/>
        <v>0.73</v>
      </c>
      <c r="Z231" s="5" t="str">
        <f t="shared" si="35"/>
        <v>B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Very good work in reading and writing; aim higher.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14</v>
      </c>
      <c r="G232" s="10">
        <v>67</v>
      </c>
      <c r="H232" s="10">
        <v>73</v>
      </c>
      <c r="I232" s="10">
        <v>78</v>
      </c>
      <c r="J232" s="11">
        <f t="shared" si="27"/>
        <v>72.666666666666671</v>
      </c>
      <c r="K232" s="12">
        <f t="shared" si="28"/>
        <v>0.72670000000000001</v>
      </c>
      <c r="L232" s="10" t="str">
        <f t="shared" si="29"/>
        <v>B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Very good work in reading, writing and speaking; aim higher.</v>
      </c>
      <c r="N232" s="10">
        <v>75</v>
      </c>
      <c r="O232" s="10">
        <v>74</v>
      </c>
      <c r="P232" s="10">
        <v>71</v>
      </c>
      <c r="Q232" s="11">
        <f t="shared" si="30"/>
        <v>73.333333333333329</v>
      </c>
      <c r="R232" s="12">
        <f t="shared" si="31"/>
        <v>0.73329999999999995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77</v>
      </c>
      <c r="V232" s="10">
        <v>72</v>
      </c>
      <c r="W232" s="10">
        <v>74</v>
      </c>
      <c r="X232" s="11">
        <f t="shared" si="33"/>
        <v>74.333333333333329</v>
      </c>
      <c r="Y232" s="12">
        <f t="shared" si="34"/>
        <v>0.74329999999999996</v>
      </c>
      <c r="Z232" s="5" t="str">
        <f t="shared" si="35"/>
        <v>B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Very good work in reading, writing and speaking; aim higher.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16</v>
      </c>
      <c r="G233" s="10">
        <v>77</v>
      </c>
      <c r="H233" s="10">
        <v>76</v>
      </c>
      <c r="I233" s="10">
        <v>75</v>
      </c>
      <c r="J233" s="11">
        <f t="shared" si="27"/>
        <v>76</v>
      </c>
      <c r="K233" s="12">
        <f t="shared" si="28"/>
        <v>0.76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80</v>
      </c>
      <c r="O233" s="10">
        <v>86</v>
      </c>
      <c r="P233" s="10">
        <v>86</v>
      </c>
      <c r="Q233" s="11">
        <f t="shared" si="30"/>
        <v>84</v>
      </c>
      <c r="R233" s="12">
        <f t="shared" si="31"/>
        <v>0.84</v>
      </c>
      <c r="S233" s="10" t="str">
        <f t="shared" si="32"/>
        <v>A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Excellent work in problem solving; keep it up.</v>
      </c>
      <c r="U233" s="10">
        <v>80</v>
      </c>
      <c r="V233" s="10">
        <v>78</v>
      </c>
      <c r="W233" s="10">
        <v>77</v>
      </c>
      <c r="X233" s="11">
        <f t="shared" si="33"/>
        <v>78.333333333333329</v>
      </c>
      <c r="Y233" s="12">
        <f t="shared" si="34"/>
        <v>0.7833</v>
      </c>
      <c r="Z233" s="5" t="str">
        <f t="shared" si="35"/>
        <v>B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Very good work in problem solving; aim higher.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18</v>
      </c>
      <c r="G234" s="10">
        <v>61</v>
      </c>
      <c r="H234" s="10">
        <v>72</v>
      </c>
      <c r="I234" s="10">
        <v>66</v>
      </c>
      <c r="J234" s="11">
        <f t="shared" si="27"/>
        <v>66.333333333333329</v>
      </c>
      <c r="K234" s="12">
        <f t="shared" si="28"/>
        <v>0.6633</v>
      </c>
      <c r="L234" s="10" t="str">
        <f t="shared" si="29"/>
        <v>C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Satisfactory work in concepts and practicals; keep practising.</v>
      </c>
      <c r="N234" s="10">
        <v>71</v>
      </c>
      <c r="O234" s="10">
        <v>71</v>
      </c>
      <c r="P234" s="10">
        <v>64</v>
      </c>
      <c r="Q234" s="11">
        <f t="shared" si="30"/>
        <v>68.666666666666671</v>
      </c>
      <c r="R234" s="12">
        <f t="shared" si="31"/>
        <v>0.68669999999999998</v>
      </c>
      <c r="S234" s="10" t="str">
        <f t="shared" si="32"/>
        <v>C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Satisfactory work in concepts and practicals; keep practising.</v>
      </c>
      <c r="U234" s="10">
        <v>65</v>
      </c>
      <c r="V234" s="10">
        <v>70</v>
      </c>
      <c r="W234" s="10">
        <v>77</v>
      </c>
      <c r="X234" s="11">
        <f t="shared" si="33"/>
        <v>70.666666666666671</v>
      </c>
      <c r="Y234" s="12">
        <f t="shared" si="34"/>
        <v>0.70669999999999999</v>
      </c>
      <c r="Z234" s="5" t="str">
        <f t="shared" si="35"/>
        <v>B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Very good work in concepts and practicals; aim higher.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20</v>
      </c>
      <c r="G235" s="10">
        <v>66</v>
      </c>
      <c r="H235" s="10">
        <v>78</v>
      </c>
      <c r="I235" s="10">
        <v>75</v>
      </c>
      <c r="J235" s="11">
        <f t="shared" si="27"/>
        <v>73</v>
      </c>
      <c r="K235" s="12">
        <f t="shared" si="28"/>
        <v>0.73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68</v>
      </c>
      <c r="O235" s="10">
        <v>75</v>
      </c>
      <c r="P235" s="10">
        <v>72</v>
      </c>
      <c r="Q235" s="11">
        <f t="shared" si="30"/>
        <v>71.666666666666671</v>
      </c>
      <c r="R235" s="12">
        <f t="shared" si="31"/>
        <v>0.7167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82</v>
      </c>
      <c r="V235" s="10">
        <v>80</v>
      </c>
      <c r="W235" s="10">
        <v>77</v>
      </c>
      <c r="X235" s="11">
        <f t="shared" si="33"/>
        <v>79.666666666666671</v>
      </c>
      <c r="Y235" s="12">
        <f t="shared" si="34"/>
        <v>0.79669999999999996</v>
      </c>
      <c r="Z235" s="5" t="str">
        <f t="shared" si="35"/>
        <v>B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Very good work in content knowledge; aim higher.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22</v>
      </c>
      <c r="G236" s="10">
        <v>83</v>
      </c>
      <c r="H236" s="10">
        <v>79</v>
      </c>
      <c r="I236" s="10">
        <v>76</v>
      </c>
      <c r="J236" s="11">
        <f t="shared" si="27"/>
        <v>79.333333333333329</v>
      </c>
      <c r="K236" s="12">
        <f t="shared" si="28"/>
        <v>0.79330000000000001</v>
      </c>
      <c r="L236" s="10" t="str">
        <f t="shared" si="29"/>
        <v>B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Very good work in practical work and knowledge; aim higher.</v>
      </c>
      <c r="N236" s="10">
        <v>86</v>
      </c>
      <c r="O236" s="10">
        <v>89</v>
      </c>
      <c r="P236" s="10">
        <v>74</v>
      </c>
      <c r="Q236" s="11">
        <f t="shared" si="30"/>
        <v>83</v>
      </c>
      <c r="R236" s="12">
        <f t="shared" si="31"/>
        <v>0.83</v>
      </c>
      <c r="S236" s="10" t="str">
        <f t="shared" si="32"/>
        <v>A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Excellent work in practical work and knowledge; keep it up.</v>
      </c>
      <c r="U236" s="10">
        <v>89</v>
      </c>
      <c r="V236" s="10">
        <v>78</v>
      </c>
      <c r="W236" s="10">
        <v>86</v>
      </c>
      <c r="X236" s="11">
        <f t="shared" si="33"/>
        <v>84.333333333333329</v>
      </c>
      <c r="Y236" s="12">
        <f t="shared" si="34"/>
        <v>0.84330000000000005</v>
      </c>
      <c r="Z236" s="5" t="str">
        <f t="shared" si="35"/>
        <v>A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Excellent work in practical work and knowledge; keep it up.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24</v>
      </c>
      <c r="G237" s="10">
        <v>70</v>
      </c>
      <c r="H237" s="10">
        <v>77</v>
      </c>
      <c r="I237" s="10">
        <v>72</v>
      </c>
      <c r="J237" s="11">
        <f t="shared" si="27"/>
        <v>73</v>
      </c>
      <c r="K237" s="12">
        <f t="shared" si="28"/>
        <v>0.73</v>
      </c>
      <c r="L237" s="10" t="str">
        <f t="shared" si="29"/>
        <v>B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Very good work in values and participation; aim higher.</v>
      </c>
      <c r="N237" s="10">
        <v>65</v>
      </c>
      <c r="O237" s="10">
        <v>68</v>
      </c>
      <c r="P237" s="10">
        <v>78</v>
      </c>
      <c r="Q237" s="11">
        <f t="shared" si="30"/>
        <v>70.333333333333329</v>
      </c>
      <c r="R237" s="12">
        <f t="shared" si="31"/>
        <v>0.70330000000000004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81</v>
      </c>
      <c r="V237" s="10">
        <v>76</v>
      </c>
      <c r="W237" s="10">
        <v>74</v>
      </c>
      <c r="X237" s="11">
        <f t="shared" si="33"/>
        <v>77</v>
      </c>
      <c r="Y237" s="12">
        <f t="shared" si="34"/>
        <v>0.77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46</v>
      </c>
      <c r="F238" s="5" t="s">
        <v>47</v>
      </c>
      <c r="G238" s="10">
        <v>76</v>
      </c>
      <c r="H238" s="10">
        <v>81</v>
      </c>
      <c r="I238" s="10">
        <v>83</v>
      </c>
      <c r="J238" s="11">
        <f t="shared" si="27"/>
        <v>80</v>
      </c>
      <c r="K238" s="12">
        <f t="shared" si="28"/>
        <v>0.8</v>
      </c>
      <c r="L238" s="10" t="str">
        <f t="shared" si="29"/>
        <v>A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Excellent work in religious knowledge and participation; keep it up.</v>
      </c>
      <c r="N238" s="10">
        <v>76</v>
      </c>
      <c r="O238" s="10">
        <v>84</v>
      </c>
      <c r="P238" s="10">
        <v>84</v>
      </c>
      <c r="Q238" s="11">
        <f t="shared" si="30"/>
        <v>81.333333333333329</v>
      </c>
      <c r="R238" s="12">
        <f t="shared" si="31"/>
        <v>0.81330000000000002</v>
      </c>
      <c r="S238" s="10" t="str">
        <f t="shared" si="32"/>
        <v>A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Excellent work in religious knowledge and participation; keep it up.</v>
      </c>
      <c r="U238" s="10">
        <v>78</v>
      </c>
      <c r="V238" s="10">
        <v>85</v>
      </c>
      <c r="W238" s="10">
        <v>80</v>
      </c>
      <c r="X238" s="11">
        <f t="shared" si="33"/>
        <v>81</v>
      </c>
      <c r="Y238" s="12">
        <f t="shared" si="34"/>
        <v>0.81</v>
      </c>
      <c r="Z238" s="5" t="str">
        <f t="shared" si="35"/>
        <v>A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Excellent work in religious knowledge and participation; keep it up.</v>
      </c>
    </row>
    <row r="239" spans="1:27" ht="14.25" customHeight="1" x14ac:dyDescent="0.3">
      <c r="A239" s="34"/>
      <c r="B239" s="34"/>
      <c r="C239" s="34"/>
      <c r="D239" s="34"/>
      <c r="E239" s="5" t="s">
        <v>27</v>
      </c>
      <c r="F239" s="5" t="s">
        <v>28</v>
      </c>
      <c r="G239" s="10">
        <v>63</v>
      </c>
      <c r="H239" s="10">
        <v>62</v>
      </c>
      <c r="I239" s="10">
        <v>64</v>
      </c>
      <c r="J239" s="11">
        <f t="shared" si="27"/>
        <v>63</v>
      </c>
      <c r="K239" s="12">
        <f t="shared" si="28"/>
        <v>0.63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recording of accounts; keep practising.</v>
      </c>
      <c r="N239" s="10">
        <v>74</v>
      </c>
      <c r="O239" s="10">
        <v>78</v>
      </c>
      <c r="P239" s="10">
        <v>71</v>
      </c>
      <c r="Q239" s="11">
        <f t="shared" si="30"/>
        <v>74.333333333333329</v>
      </c>
      <c r="R239" s="12">
        <f t="shared" si="31"/>
        <v>0.74329999999999996</v>
      </c>
      <c r="S239" s="10" t="str">
        <f t="shared" si="32"/>
        <v>B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Very good work in recording of accounts; aim higher.</v>
      </c>
      <c r="U239" s="10">
        <v>67</v>
      </c>
      <c r="V239" s="10">
        <v>71</v>
      </c>
      <c r="W239" s="10">
        <v>75</v>
      </c>
      <c r="X239" s="11">
        <f t="shared" si="33"/>
        <v>71</v>
      </c>
      <c r="Y239" s="12">
        <f t="shared" si="34"/>
        <v>0.71</v>
      </c>
      <c r="Z239" s="5" t="str">
        <f t="shared" si="35"/>
        <v>B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Very good work in recording of accounts; aim higher.</v>
      </c>
    </row>
    <row r="240" spans="1:27" ht="14.25" customHeight="1" x14ac:dyDescent="0.3">
      <c r="A240" s="34" t="s">
        <v>86</v>
      </c>
      <c r="B240" s="34" t="s">
        <v>87</v>
      </c>
      <c r="C240" s="34" t="s">
        <v>429</v>
      </c>
      <c r="D240" s="34" t="s">
        <v>31</v>
      </c>
      <c r="E240" s="5" t="s">
        <v>12</v>
      </c>
      <c r="F240" s="5" t="s">
        <v>2</v>
      </c>
      <c r="G240" s="10">
        <v>71</v>
      </c>
      <c r="H240" s="10">
        <v>70</v>
      </c>
      <c r="I240" s="10">
        <v>73</v>
      </c>
      <c r="J240" s="11">
        <f t="shared" si="27"/>
        <v>71.333333333333329</v>
      </c>
      <c r="K240" s="12">
        <f t="shared" si="28"/>
        <v>0.71330000000000005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72</v>
      </c>
      <c r="O240" s="10">
        <v>79</v>
      </c>
      <c r="P240" s="10">
        <v>83</v>
      </c>
      <c r="Q240" s="11">
        <f t="shared" si="30"/>
        <v>78</v>
      </c>
      <c r="R240" s="12">
        <f t="shared" si="31"/>
        <v>0.78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72</v>
      </c>
      <c r="V240" s="10">
        <v>80</v>
      </c>
      <c r="W240" s="10">
        <v>80</v>
      </c>
      <c r="X240" s="11">
        <f t="shared" si="33"/>
        <v>77.333333333333329</v>
      </c>
      <c r="Y240" s="12">
        <f t="shared" si="34"/>
        <v>0.77329999999999999</v>
      </c>
      <c r="Z240" s="5" t="str">
        <f t="shared" si="35"/>
        <v>B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Very good work in reading and writing; aim higher.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14</v>
      </c>
      <c r="G241" s="10">
        <v>70</v>
      </c>
      <c r="H241" s="10">
        <v>78</v>
      </c>
      <c r="I241" s="10">
        <v>73</v>
      </c>
      <c r="J241" s="11">
        <f t="shared" si="27"/>
        <v>73.666666666666671</v>
      </c>
      <c r="K241" s="12">
        <f t="shared" si="28"/>
        <v>0.73670000000000002</v>
      </c>
      <c r="L241" s="10" t="str">
        <f t="shared" si="29"/>
        <v>B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Very good work in reading, writing and speaking; aim higher.</v>
      </c>
      <c r="N241" s="10">
        <v>80</v>
      </c>
      <c r="O241" s="10">
        <v>76</v>
      </c>
      <c r="P241" s="10">
        <v>85</v>
      </c>
      <c r="Q241" s="11">
        <f t="shared" si="30"/>
        <v>80.333333333333329</v>
      </c>
      <c r="R241" s="12">
        <f t="shared" si="31"/>
        <v>0.80330000000000001</v>
      </c>
      <c r="S241" s="10" t="str">
        <f t="shared" si="32"/>
        <v>A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Excellent work in reading, writing and speaking; keep it up.</v>
      </c>
      <c r="U241" s="10">
        <v>88</v>
      </c>
      <c r="V241" s="10">
        <v>89</v>
      </c>
      <c r="W241" s="10">
        <v>83</v>
      </c>
      <c r="X241" s="11">
        <f t="shared" si="33"/>
        <v>86.666666666666671</v>
      </c>
      <c r="Y241" s="12">
        <f t="shared" si="34"/>
        <v>0.86670000000000003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16</v>
      </c>
      <c r="G242" s="10">
        <v>87</v>
      </c>
      <c r="H242" s="10">
        <v>83</v>
      </c>
      <c r="I242" s="10">
        <v>90</v>
      </c>
      <c r="J242" s="11">
        <f t="shared" si="27"/>
        <v>86.666666666666671</v>
      </c>
      <c r="K242" s="12">
        <f t="shared" si="28"/>
        <v>0.86670000000000003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89</v>
      </c>
      <c r="O242" s="10">
        <v>93</v>
      </c>
      <c r="P242" s="10">
        <v>85</v>
      </c>
      <c r="Q242" s="11">
        <f t="shared" si="30"/>
        <v>89</v>
      </c>
      <c r="R242" s="12">
        <f t="shared" si="31"/>
        <v>0.89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93</v>
      </c>
      <c r="V242" s="10">
        <v>92</v>
      </c>
      <c r="W242" s="10">
        <v>89</v>
      </c>
      <c r="X242" s="11">
        <f t="shared" si="33"/>
        <v>91.333333333333329</v>
      </c>
      <c r="Y242" s="12">
        <f t="shared" si="34"/>
        <v>0.9133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18</v>
      </c>
      <c r="G243" s="10">
        <v>71</v>
      </c>
      <c r="H243" s="10">
        <v>71</v>
      </c>
      <c r="I243" s="10">
        <v>77</v>
      </c>
      <c r="J243" s="11">
        <f t="shared" si="27"/>
        <v>73</v>
      </c>
      <c r="K243" s="12">
        <f t="shared" si="28"/>
        <v>0.73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80</v>
      </c>
      <c r="O243" s="10">
        <v>77</v>
      </c>
      <c r="P243" s="10">
        <v>81</v>
      </c>
      <c r="Q243" s="11">
        <f t="shared" si="30"/>
        <v>79.333333333333329</v>
      </c>
      <c r="R243" s="12">
        <f t="shared" si="31"/>
        <v>0.79330000000000001</v>
      </c>
      <c r="S243" s="10" t="str">
        <f t="shared" si="32"/>
        <v>B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Very good work in concepts and practicals; aim higher.</v>
      </c>
      <c r="U243" s="10">
        <v>78</v>
      </c>
      <c r="V243" s="10">
        <v>85</v>
      </c>
      <c r="W243" s="10">
        <v>88</v>
      </c>
      <c r="X243" s="11">
        <f t="shared" si="33"/>
        <v>83.666666666666671</v>
      </c>
      <c r="Y243" s="12">
        <f t="shared" si="34"/>
        <v>0.8367</v>
      </c>
      <c r="Z243" s="5" t="str">
        <f t="shared" si="35"/>
        <v>A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Excellent work in concepts and practicals; keep it up.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20</v>
      </c>
      <c r="G244" s="10">
        <v>72</v>
      </c>
      <c r="H244" s="10">
        <v>76</v>
      </c>
      <c r="I244" s="10">
        <v>74</v>
      </c>
      <c r="J244" s="11">
        <f t="shared" si="27"/>
        <v>74</v>
      </c>
      <c r="K244" s="12">
        <f t="shared" si="28"/>
        <v>0.74</v>
      </c>
      <c r="L244" s="10" t="str">
        <f t="shared" si="29"/>
        <v>B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Very good work in content knowledge; aim higher.</v>
      </c>
      <c r="N244" s="10">
        <v>85</v>
      </c>
      <c r="O244" s="10">
        <v>90</v>
      </c>
      <c r="P244" s="10">
        <v>78</v>
      </c>
      <c r="Q244" s="11">
        <f t="shared" si="30"/>
        <v>84.333333333333329</v>
      </c>
      <c r="R244" s="12">
        <f t="shared" si="31"/>
        <v>0.84330000000000005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78</v>
      </c>
      <c r="V244" s="10">
        <v>81</v>
      </c>
      <c r="W244" s="10">
        <v>83</v>
      </c>
      <c r="X244" s="11">
        <f t="shared" si="33"/>
        <v>80.666666666666671</v>
      </c>
      <c r="Y244" s="12">
        <f t="shared" si="34"/>
        <v>0.80669999999999997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22</v>
      </c>
      <c r="G245" s="10">
        <v>84</v>
      </c>
      <c r="H245" s="10">
        <v>86</v>
      </c>
      <c r="I245" s="10">
        <v>93</v>
      </c>
      <c r="J245" s="11">
        <f t="shared" si="27"/>
        <v>87.666666666666671</v>
      </c>
      <c r="K245" s="12">
        <f t="shared" si="28"/>
        <v>0.87670000000000003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84</v>
      </c>
      <c r="O245" s="10">
        <v>85</v>
      </c>
      <c r="P245" s="10">
        <v>84</v>
      </c>
      <c r="Q245" s="11">
        <f t="shared" si="30"/>
        <v>84.333333333333329</v>
      </c>
      <c r="R245" s="12">
        <f t="shared" si="31"/>
        <v>0.84330000000000005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91</v>
      </c>
      <c r="V245" s="10">
        <v>97</v>
      </c>
      <c r="W245" s="10">
        <v>96</v>
      </c>
      <c r="X245" s="11">
        <f t="shared" si="33"/>
        <v>94.666666666666671</v>
      </c>
      <c r="Y245" s="12">
        <f t="shared" si="34"/>
        <v>0.94669999999999999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24</v>
      </c>
      <c r="G246" s="10">
        <v>81</v>
      </c>
      <c r="H246" s="10">
        <v>81</v>
      </c>
      <c r="I246" s="10">
        <v>84</v>
      </c>
      <c r="J246" s="11">
        <f t="shared" si="27"/>
        <v>82</v>
      </c>
      <c r="K246" s="12">
        <f t="shared" si="28"/>
        <v>0.82</v>
      </c>
      <c r="L246" s="10" t="str">
        <f t="shared" si="29"/>
        <v>A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Excellent work in values and participation; keep it up.</v>
      </c>
      <c r="N246" s="10">
        <v>84</v>
      </c>
      <c r="O246" s="10">
        <v>77</v>
      </c>
      <c r="P246" s="10">
        <v>82</v>
      </c>
      <c r="Q246" s="11">
        <f t="shared" si="30"/>
        <v>81</v>
      </c>
      <c r="R246" s="12">
        <f t="shared" si="31"/>
        <v>0.81</v>
      </c>
      <c r="S246" s="10" t="str">
        <f t="shared" si="32"/>
        <v>A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Excellent work in values and participation; keep it up.</v>
      </c>
      <c r="U246" s="10">
        <v>81</v>
      </c>
      <c r="V246" s="10">
        <v>86</v>
      </c>
      <c r="W246" s="10">
        <v>78</v>
      </c>
      <c r="X246" s="11">
        <f t="shared" si="33"/>
        <v>81.666666666666671</v>
      </c>
      <c r="Y246" s="12">
        <f t="shared" si="34"/>
        <v>0.81669999999999998</v>
      </c>
      <c r="Z246" s="5" t="str">
        <f t="shared" si="35"/>
        <v>A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Excellent work in values and participation; keep it up.</v>
      </c>
    </row>
    <row r="247" spans="1:27" ht="14.25" customHeight="1" x14ac:dyDescent="0.3">
      <c r="A247" s="34"/>
      <c r="B247" s="34"/>
      <c r="C247" s="34"/>
      <c r="D247" s="34"/>
      <c r="E247" s="5" t="s">
        <v>46</v>
      </c>
      <c r="F247" s="5" t="s">
        <v>47</v>
      </c>
      <c r="G247" s="10">
        <v>80</v>
      </c>
      <c r="H247" s="10">
        <v>91</v>
      </c>
      <c r="I247" s="10">
        <v>76</v>
      </c>
      <c r="J247" s="11">
        <f t="shared" si="27"/>
        <v>82.333333333333329</v>
      </c>
      <c r="K247" s="12">
        <f t="shared" si="28"/>
        <v>0.82330000000000003</v>
      </c>
      <c r="L247" s="10" t="str">
        <f t="shared" si="29"/>
        <v>A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Excellent work in religious knowledge and participation; keep it up.</v>
      </c>
      <c r="N247" s="10">
        <v>83</v>
      </c>
      <c r="O247" s="10">
        <v>89</v>
      </c>
      <c r="P247" s="10">
        <v>79</v>
      </c>
      <c r="Q247" s="11">
        <f t="shared" si="30"/>
        <v>83.666666666666671</v>
      </c>
      <c r="R247" s="12">
        <f t="shared" si="31"/>
        <v>0.8367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religious knowledge and participation; keep it up.</v>
      </c>
      <c r="U247" s="10">
        <v>85</v>
      </c>
      <c r="V247" s="10">
        <v>89</v>
      </c>
      <c r="W247" s="10">
        <v>86</v>
      </c>
      <c r="X247" s="11">
        <f t="shared" si="33"/>
        <v>86.666666666666671</v>
      </c>
      <c r="Y247" s="12">
        <f t="shared" si="34"/>
        <v>0.86670000000000003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religious knowledge and participation; keep it up.</v>
      </c>
    </row>
    <row r="248" spans="1:27" ht="14.25" customHeight="1" x14ac:dyDescent="0.3">
      <c r="A248" s="34"/>
      <c r="B248" s="34"/>
      <c r="C248" s="34"/>
      <c r="D248" s="34"/>
      <c r="E248" s="5" t="s">
        <v>34</v>
      </c>
      <c r="F248" s="5" t="s">
        <v>35</v>
      </c>
      <c r="G248" s="10">
        <v>78</v>
      </c>
      <c r="H248" s="10">
        <v>75</v>
      </c>
      <c r="I248" s="10">
        <v>80</v>
      </c>
      <c r="J248" s="11">
        <f t="shared" si="27"/>
        <v>77.666666666666671</v>
      </c>
      <c r="K248" s="12">
        <f t="shared" si="28"/>
        <v>0.77669999999999995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office practice; aim higher.</v>
      </c>
      <c r="N248" s="10">
        <v>68</v>
      </c>
      <c r="O248" s="10">
        <v>76</v>
      </c>
      <c r="P248" s="10">
        <v>71</v>
      </c>
      <c r="Q248" s="11">
        <f t="shared" si="30"/>
        <v>71.666666666666671</v>
      </c>
      <c r="R248" s="12">
        <f t="shared" si="31"/>
        <v>0.7167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office practice; aim higher.</v>
      </c>
      <c r="U248" s="10">
        <v>72</v>
      </c>
      <c r="V248" s="10">
        <v>82</v>
      </c>
      <c r="W248" s="10">
        <v>87</v>
      </c>
      <c r="X248" s="11">
        <f t="shared" si="33"/>
        <v>80.333333333333329</v>
      </c>
      <c r="Y248" s="12">
        <f t="shared" si="34"/>
        <v>0.80330000000000001</v>
      </c>
      <c r="Z248" s="5" t="str">
        <f t="shared" si="35"/>
        <v>A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Excellent work in office practice; keep it up.</v>
      </c>
    </row>
    <row r="249" spans="1:27" ht="14.25" customHeight="1" x14ac:dyDescent="0.3">
      <c r="A249" s="34" t="s">
        <v>88</v>
      </c>
      <c r="B249" s="34" t="s">
        <v>89</v>
      </c>
      <c r="C249" s="34" t="s">
        <v>429</v>
      </c>
      <c r="D249" s="34" t="s">
        <v>11</v>
      </c>
      <c r="E249" s="5" t="s">
        <v>12</v>
      </c>
      <c r="F249" s="5" t="s">
        <v>2</v>
      </c>
      <c r="G249" s="10">
        <v>74</v>
      </c>
      <c r="H249" s="10">
        <v>86</v>
      </c>
      <c r="I249" s="10">
        <v>74</v>
      </c>
      <c r="J249" s="11">
        <f t="shared" si="27"/>
        <v>78</v>
      </c>
      <c r="K249" s="12">
        <f t="shared" si="28"/>
        <v>0.78</v>
      </c>
      <c r="L249" s="10" t="str">
        <f t="shared" si="29"/>
        <v>B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Very good work in reading and writing; aim higher.</v>
      </c>
      <c r="N249" s="10">
        <v>83</v>
      </c>
      <c r="O249" s="10">
        <v>84</v>
      </c>
      <c r="P249" s="10">
        <v>77</v>
      </c>
      <c r="Q249" s="11">
        <f t="shared" si="30"/>
        <v>81.333333333333329</v>
      </c>
      <c r="R249" s="12">
        <f t="shared" si="31"/>
        <v>0.81330000000000002</v>
      </c>
      <c r="S249" s="10" t="str">
        <f t="shared" si="32"/>
        <v>A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Excellent work in reading and writing; keep it up.</v>
      </c>
      <c r="U249" s="10">
        <v>85</v>
      </c>
      <c r="V249" s="10">
        <v>81</v>
      </c>
      <c r="W249" s="10">
        <v>79</v>
      </c>
      <c r="X249" s="11">
        <f t="shared" si="33"/>
        <v>81.666666666666671</v>
      </c>
      <c r="Y249" s="12">
        <f t="shared" si="34"/>
        <v>0.81669999999999998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14</v>
      </c>
      <c r="G250" s="10">
        <v>81</v>
      </c>
      <c r="H250" s="10">
        <v>90</v>
      </c>
      <c r="I250" s="10">
        <v>84</v>
      </c>
      <c r="J250" s="11">
        <f t="shared" si="27"/>
        <v>85</v>
      </c>
      <c r="K250" s="12">
        <f t="shared" si="28"/>
        <v>0.85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86</v>
      </c>
      <c r="O250" s="10">
        <v>84</v>
      </c>
      <c r="P250" s="10">
        <v>94</v>
      </c>
      <c r="Q250" s="11">
        <f t="shared" si="30"/>
        <v>88</v>
      </c>
      <c r="R250" s="12">
        <f t="shared" si="31"/>
        <v>0.88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91</v>
      </c>
      <c r="V250" s="10">
        <v>98</v>
      </c>
      <c r="W250" s="10">
        <v>89</v>
      </c>
      <c r="X250" s="11">
        <f t="shared" si="33"/>
        <v>92.666666666666671</v>
      </c>
      <c r="Y250" s="12">
        <f t="shared" si="34"/>
        <v>0.92669999999999997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16</v>
      </c>
      <c r="G251" s="10">
        <v>85</v>
      </c>
      <c r="H251" s="10">
        <v>92</v>
      </c>
      <c r="I251" s="10">
        <v>97</v>
      </c>
      <c r="J251" s="11">
        <f t="shared" si="27"/>
        <v>91.333333333333329</v>
      </c>
      <c r="K251" s="12">
        <f t="shared" si="28"/>
        <v>0.9133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87</v>
      </c>
      <c r="O251" s="10">
        <v>93</v>
      </c>
      <c r="P251" s="10">
        <v>96</v>
      </c>
      <c r="Q251" s="11">
        <f t="shared" si="30"/>
        <v>92</v>
      </c>
      <c r="R251" s="12">
        <f t="shared" si="31"/>
        <v>0.92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93</v>
      </c>
      <c r="V251" s="10">
        <v>98</v>
      </c>
      <c r="W251" s="10">
        <v>90</v>
      </c>
      <c r="X251" s="11">
        <f t="shared" si="33"/>
        <v>93.666666666666671</v>
      </c>
      <c r="Y251" s="12">
        <f t="shared" si="34"/>
        <v>0.93669999999999998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18</v>
      </c>
      <c r="G252" s="10">
        <v>83</v>
      </c>
      <c r="H252" s="10">
        <v>89</v>
      </c>
      <c r="I252" s="10">
        <v>80</v>
      </c>
      <c r="J252" s="11">
        <f t="shared" si="27"/>
        <v>84</v>
      </c>
      <c r="K252" s="12">
        <f t="shared" si="28"/>
        <v>0.84</v>
      </c>
      <c r="L252" s="10" t="str">
        <f t="shared" si="29"/>
        <v>A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Excellent work in concepts and practicals; keep it up.</v>
      </c>
      <c r="N252" s="10">
        <v>86</v>
      </c>
      <c r="O252" s="10">
        <v>87</v>
      </c>
      <c r="P252" s="10">
        <v>82</v>
      </c>
      <c r="Q252" s="11">
        <f t="shared" si="30"/>
        <v>85</v>
      </c>
      <c r="R252" s="12">
        <f t="shared" si="31"/>
        <v>0.85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89</v>
      </c>
      <c r="V252" s="10">
        <v>84</v>
      </c>
      <c r="W252" s="10">
        <v>91</v>
      </c>
      <c r="X252" s="11">
        <f t="shared" si="33"/>
        <v>88</v>
      </c>
      <c r="Y252" s="12">
        <f t="shared" si="34"/>
        <v>0.88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20</v>
      </c>
      <c r="G253" s="10">
        <v>82</v>
      </c>
      <c r="H253" s="10">
        <v>95</v>
      </c>
      <c r="I253" s="10">
        <v>87</v>
      </c>
      <c r="J253" s="11">
        <f t="shared" si="27"/>
        <v>88</v>
      </c>
      <c r="K253" s="12">
        <f t="shared" si="28"/>
        <v>0.88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93</v>
      </c>
      <c r="O253" s="10">
        <v>93</v>
      </c>
      <c r="P253" s="10">
        <v>86</v>
      </c>
      <c r="Q253" s="11">
        <f t="shared" si="30"/>
        <v>90.666666666666671</v>
      </c>
      <c r="R253" s="12">
        <f t="shared" si="31"/>
        <v>0.90669999999999995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87</v>
      </c>
      <c r="V253" s="10">
        <v>87</v>
      </c>
      <c r="W253" s="10">
        <v>94</v>
      </c>
      <c r="X253" s="11">
        <f t="shared" si="33"/>
        <v>89.333333333333329</v>
      </c>
      <c r="Y253" s="12">
        <f t="shared" si="34"/>
        <v>0.89329999999999998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22</v>
      </c>
      <c r="G254" s="10">
        <v>86</v>
      </c>
      <c r="H254" s="10">
        <v>94</v>
      </c>
      <c r="I254" s="10">
        <v>97</v>
      </c>
      <c r="J254" s="11">
        <f t="shared" si="27"/>
        <v>92.333333333333329</v>
      </c>
      <c r="K254" s="12">
        <f t="shared" si="28"/>
        <v>0.92330000000000001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87</v>
      </c>
      <c r="O254" s="10">
        <v>98</v>
      </c>
      <c r="P254" s="10">
        <v>93</v>
      </c>
      <c r="Q254" s="11">
        <f t="shared" si="30"/>
        <v>92.666666666666671</v>
      </c>
      <c r="R254" s="12">
        <f t="shared" si="31"/>
        <v>0.92669999999999997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90</v>
      </c>
      <c r="V254" s="10">
        <v>92</v>
      </c>
      <c r="W254" s="10">
        <v>94</v>
      </c>
      <c r="X254" s="11">
        <f t="shared" si="33"/>
        <v>92</v>
      </c>
      <c r="Y254" s="12">
        <f t="shared" si="34"/>
        <v>0.92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24</v>
      </c>
      <c r="G255" s="10">
        <v>78</v>
      </c>
      <c r="H255" s="10">
        <v>93</v>
      </c>
      <c r="I255" s="10">
        <v>80</v>
      </c>
      <c r="J255" s="11">
        <f t="shared" si="27"/>
        <v>83.666666666666671</v>
      </c>
      <c r="K255" s="12">
        <f t="shared" si="28"/>
        <v>0.8367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92</v>
      </c>
      <c r="O255" s="10">
        <v>92</v>
      </c>
      <c r="P255" s="10">
        <v>89</v>
      </c>
      <c r="Q255" s="11">
        <f t="shared" si="30"/>
        <v>91</v>
      </c>
      <c r="R255" s="12">
        <f t="shared" si="31"/>
        <v>0.91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94</v>
      </c>
      <c r="V255" s="10">
        <v>96</v>
      </c>
      <c r="W255" s="10">
        <v>86</v>
      </c>
      <c r="X255" s="11">
        <f t="shared" si="33"/>
        <v>92</v>
      </c>
      <c r="Y255" s="12">
        <f t="shared" si="34"/>
        <v>0.92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25</v>
      </c>
      <c r="F256" s="5" t="s">
        <v>26</v>
      </c>
      <c r="G256" s="10">
        <v>86</v>
      </c>
      <c r="H256" s="10">
        <v>97</v>
      </c>
      <c r="I256" s="10">
        <v>95</v>
      </c>
      <c r="J256" s="11">
        <f t="shared" si="27"/>
        <v>92.666666666666671</v>
      </c>
      <c r="K256" s="12">
        <f t="shared" si="28"/>
        <v>0.92669999999999997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fitness and participation; keep it up.</v>
      </c>
      <c r="N256" s="10">
        <v>91</v>
      </c>
      <c r="O256" s="10">
        <v>98</v>
      </c>
      <c r="P256" s="10">
        <v>92</v>
      </c>
      <c r="Q256" s="11">
        <f t="shared" si="30"/>
        <v>93.666666666666671</v>
      </c>
      <c r="R256" s="12">
        <f t="shared" si="31"/>
        <v>0.93669999999999998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fitness and participation; keep it up.</v>
      </c>
      <c r="U256" s="10">
        <v>91</v>
      </c>
      <c r="V256" s="10">
        <v>98</v>
      </c>
      <c r="W256" s="10">
        <v>97</v>
      </c>
      <c r="X256" s="11">
        <f t="shared" si="33"/>
        <v>95.333333333333329</v>
      </c>
      <c r="Y256" s="12">
        <f t="shared" si="34"/>
        <v>0.95330000000000004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fitness and participation; keep it up.</v>
      </c>
    </row>
    <row r="257" spans="1:27" ht="14.25" customHeight="1" x14ac:dyDescent="0.3">
      <c r="A257" s="34"/>
      <c r="B257" s="34"/>
      <c r="C257" s="34"/>
      <c r="D257" s="34"/>
      <c r="E257" s="5" t="s">
        <v>27</v>
      </c>
      <c r="F257" s="5" t="s">
        <v>28</v>
      </c>
      <c r="G257" s="10">
        <v>86</v>
      </c>
      <c r="H257" s="10">
        <v>83</v>
      </c>
      <c r="I257" s="10">
        <v>81</v>
      </c>
      <c r="J257" s="11">
        <f t="shared" si="27"/>
        <v>83.333333333333329</v>
      </c>
      <c r="K257" s="12">
        <f t="shared" si="28"/>
        <v>0.83330000000000004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recording of accounts; keep it up.</v>
      </c>
      <c r="N257" s="10">
        <v>75</v>
      </c>
      <c r="O257" s="10">
        <v>83</v>
      </c>
      <c r="P257" s="10">
        <v>78</v>
      </c>
      <c r="Q257" s="11">
        <f t="shared" si="30"/>
        <v>78.666666666666671</v>
      </c>
      <c r="R257" s="12">
        <f t="shared" si="31"/>
        <v>0.78669999999999995</v>
      </c>
      <c r="S257" s="10" t="str">
        <f t="shared" si="32"/>
        <v>B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Very good work in recording of accounts; aim higher.</v>
      </c>
      <c r="U257" s="10">
        <v>92</v>
      </c>
      <c r="V257" s="10">
        <v>84</v>
      </c>
      <c r="W257" s="10">
        <v>82</v>
      </c>
      <c r="X257" s="11">
        <f t="shared" si="33"/>
        <v>86</v>
      </c>
      <c r="Y257" s="12">
        <f t="shared" si="34"/>
        <v>0.86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recording of accounts; keep it up.</v>
      </c>
    </row>
    <row r="258" spans="1:27" ht="14.25" customHeight="1" x14ac:dyDescent="0.3">
      <c r="A258" s="34" t="s">
        <v>90</v>
      </c>
      <c r="B258" s="34" t="s">
        <v>91</v>
      </c>
      <c r="C258" s="34" t="s">
        <v>429</v>
      </c>
      <c r="D258" s="34" t="s">
        <v>31</v>
      </c>
      <c r="E258" s="5" t="s">
        <v>12</v>
      </c>
      <c r="F258" s="5" t="s">
        <v>2</v>
      </c>
      <c r="G258" s="10">
        <v>55</v>
      </c>
      <c r="H258" s="10">
        <v>61</v>
      </c>
      <c r="I258" s="10">
        <v>56</v>
      </c>
      <c r="J258" s="11">
        <f t="shared" si="27"/>
        <v>57.333333333333336</v>
      </c>
      <c r="K258" s="12">
        <f t="shared" si="28"/>
        <v>0.57330000000000003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57</v>
      </c>
      <c r="O258" s="10">
        <v>62</v>
      </c>
      <c r="P258" s="10">
        <v>51</v>
      </c>
      <c r="Q258" s="11">
        <f t="shared" si="30"/>
        <v>56.666666666666664</v>
      </c>
      <c r="R258" s="12">
        <f t="shared" si="31"/>
        <v>0.56669999999999998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66</v>
      </c>
      <c r="V258" s="10">
        <v>65</v>
      </c>
      <c r="W258" s="10">
        <v>64</v>
      </c>
      <c r="X258" s="11">
        <f t="shared" si="33"/>
        <v>65</v>
      </c>
      <c r="Y258" s="12">
        <f t="shared" si="34"/>
        <v>0.65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14</v>
      </c>
      <c r="G259" s="10">
        <v>60</v>
      </c>
      <c r="H259" s="10">
        <v>61</v>
      </c>
      <c r="I259" s="10">
        <v>56</v>
      </c>
      <c r="J259" s="11">
        <f t="shared" si="27"/>
        <v>59</v>
      </c>
      <c r="K259" s="12">
        <f t="shared" si="28"/>
        <v>0.59</v>
      </c>
      <c r="L259" s="10" t="str">
        <f t="shared" si="29"/>
        <v>D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Fair work in reading, writing and speaking; extra practice is needed.</v>
      </c>
      <c r="N259" s="10">
        <v>66</v>
      </c>
      <c r="O259" s="10">
        <v>60</v>
      </c>
      <c r="P259" s="10">
        <v>62</v>
      </c>
      <c r="Q259" s="11">
        <f t="shared" si="30"/>
        <v>62.666666666666664</v>
      </c>
      <c r="R259" s="12">
        <f t="shared" si="31"/>
        <v>0.62670000000000003</v>
      </c>
      <c r="S259" s="10" t="str">
        <f t="shared" si="32"/>
        <v>C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Satisfactory work in reading, writing and speaking; keep practising.</v>
      </c>
      <c r="U259" s="10">
        <v>65</v>
      </c>
      <c r="V259" s="10">
        <v>71</v>
      </c>
      <c r="W259" s="10">
        <v>60</v>
      </c>
      <c r="X259" s="11">
        <f t="shared" si="33"/>
        <v>65.333333333333329</v>
      </c>
      <c r="Y259" s="12">
        <f t="shared" si="34"/>
        <v>0.65329999999999999</v>
      </c>
      <c r="Z259" s="5" t="str">
        <f t="shared" si="35"/>
        <v>C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Satisfactory work in reading, writing and speaking; keep practising.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16</v>
      </c>
      <c r="G260" s="10">
        <v>58</v>
      </c>
      <c r="H260" s="10">
        <v>66</v>
      </c>
      <c r="I260" s="10">
        <v>66</v>
      </c>
      <c r="J260" s="11">
        <f t="shared" si="27"/>
        <v>63.333333333333336</v>
      </c>
      <c r="K260" s="12">
        <f t="shared" si="28"/>
        <v>0.63329999999999997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71</v>
      </c>
      <c r="O260" s="10">
        <v>74</v>
      </c>
      <c r="P260" s="10">
        <v>74</v>
      </c>
      <c r="Q260" s="11">
        <f t="shared" si="30"/>
        <v>73</v>
      </c>
      <c r="R260" s="12">
        <f t="shared" si="31"/>
        <v>0.73</v>
      </c>
      <c r="S260" s="10" t="str">
        <f t="shared" si="32"/>
        <v>B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Very good work in problem solving; aim higher.</v>
      </c>
      <c r="U260" s="10">
        <v>70</v>
      </c>
      <c r="V260" s="10">
        <v>71</v>
      </c>
      <c r="W260" s="10">
        <v>76</v>
      </c>
      <c r="X260" s="11">
        <f t="shared" si="33"/>
        <v>72.333333333333329</v>
      </c>
      <c r="Y260" s="12">
        <f t="shared" si="34"/>
        <v>0.72330000000000005</v>
      </c>
      <c r="Z260" s="5" t="str">
        <f t="shared" si="35"/>
        <v>B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Very good work in problem solving; aim higher.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18</v>
      </c>
      <c r="G261" s="10">
        <v>51</v>
      </c>
      <c r="H261" s="10">
        <v>66</v>
      </c>
      <c r="I261" s="10">
        <v>59</v>
      </c>
      <c r="J261" s="11">
        <f t="shared" si="27"/>
        <v>58.666666666666664</v>
      </c>
      <c r="K261" s="12">
        <f t="shared" si="28"/>
        <v>0.5867</v>
      </c>
      <c r="L261" s="10" t="str">
        <f t="shared" si="29"/>
        <v>D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Fair work in concepts and practicals; extra practice is needed.</v>
      </c>
      <c r="N261" s="10">
        <v>53</v>
      </c>
      <c r="O261" s="10">
        <v>62</v>
      </c>
      <c r="P261" s="10">
        <v>66</v>
      </c>
      <c r="Q261" s="11">
        <f t="shared" si="30"/>
        <v>60.333333333333336</v>
      </c>
      <c r="R261" s="12">
        <f t="shared" si="31"/>
        <v>0.60329999999999995</v>
      </c>
      <c r="S261" s="10" t="str">
        <f t="shared" si="32"/>
        <v>C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Satisfactory work in concepts and practicals; keep practising.</v>
      </c>
      <c r="U261" s="10">
        <v>58</v>
      </c>
      <c r="V261" s="10">
        <v>71</v>
      </c>
      <c r="W261" s="10">
        <v>69</v>
      </c>
      <c r="X261" s="11">
        <f t="shared" si="33"/>
        <v>66</v>
      </c>
      <c r="Y261" s="12">
        <f t="shared" si="34"/>
        <v>0.66</v>
      </c>
      <c r="Z261" s="5" t="str">
        <f t="shared" si="35"/>
        <v>C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Satisfactory work in concepts and practicals; keep practising.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20</v>
      </c>
      <c r="G262" s="10">
        <v>68</v>
      </c>
      <c r="H262" s="10">
        <v>57</v>
      </c>
      <c r="I262" s="10">
        <v>60</v>
      </c>
      <c r="J262" s="11">
        <f t="shared" ref="J262:J275" si="36">IF(COUNT(G262:I262)=0,"",AVERAGE(G262:I262))</f>
        <v>61.666666666666664</v>
      </c>
      <c r="K262" s="12">
        <f t="shared" ref="K262:K275" si="37">IF(J262="","",ROUND(J262/100,4))</f>
        <v>0.61670000000000003</v>
      </c>
      <c r="L262" s="10" t="str">
        <f t="shared" ref="L262:L275" si="38">IF(J262="","",IF(J262&gt;=80,"A",IF(J262&gt;=70,"B",IF(J262&gt;=60,"C",IF(J262&gt;=50,"D","F")))))</f>
        <v>C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Satisfactory work in content knowledge; keep practising.</v>
      </c>
      <c r="N262" s="10">
        <v>56</v>
      </c>
      <c r="O262" s="10">
        <v>71</v>
      </c>
      <c r="P262" s="10">
        <v>61</v>
      </c>
      <c r="Q262" s="11">
        <f t="shared" ref="Q262:Q275" si="39">IF(COUNT(N262:P262)=0,"",AVERAGE(N262:P262))</f>
        <v>62.666666666666664</v>
      </c>
      <c r="R262" s="12">
        <f t="shared" ref="R262:R275" si="40">IF(Q262="","",ROUND(Q262/100,4))</f>
        <v>0.62670000000000003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67</v>
      </c>
      <c r="V262" s="10">
        <v>75</v>
      </c>
      <c r="W262" s="10">
        <v>70</v>
      </c>
      <c r="X262" s="11">
        <f t="shared" ref="X262:X275" si="42">IF(COUNT(U262:W262)=0,"",AVERAGE(U262:W262))</f>
        <v>70.666666666666671</v>
      </c>
      <c r="Y262" s="12">
        <f t="shared" ref="Y262:Y275" si="43">IF(X262="","",ROUND(X262/100,4))</f>
        <v>0.70669999999999999</v>
      </c>
      <c r="Z262" s="5" t="str">
        <f t="shared" ref="Z262:Z275" si="44">IF(X262="","",IF(X262&gt;=80,"A",IF(X262&gt;=70,"B",IF(X262&gt;=60,"C",IF(X262&gt;=50,"D","F")))))</f>
        <v>B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Very good work in content knowledge; aim higher.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22</v>
      </c>
      <c r="G263" s="10">
        <v>72</v>
      </c>
      <c r="H263" s="10">
        <v>76</v>
      </c>
      <c r="I263" s="10">
        <v>66</v>
      </c>
      <c r="J263" s="11">
        <f t="shared" si="36"/>
        <v>71.333333333333329</v>
      </c>
      <c r="K263" s="12">
        <f t="shared" si="37"/>
        <v>0.71330000000000005</v>
      </c>
      <c r="L263" s="10" t="str">
        <f t="shared" si="38"/>
        <v>B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Very good work in practical work and knowledge; aim higher.</v>
      </c>
      <c r="N263" s="10">
        <v>75</v>
      </c>
      <c r="O263" s="10">
        <v>69</v>
      </c>
      <c r="P263" s="10">
        <v>63</v>
      </c>
      <c r="Q263" s="11">
        <f t="shared" si="39"/>
        <v>69</v>
      </c>
      <c r="R263" s="12">
        <f t="shared" si="40"/>
        <v>0.69</v>
      </c>
      <c r="S263" s="10" t="str">
        <f t="shared" si="41"/>
        <v>C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Satisfactory work in practical work and knowledge; keep practising.</v>
      </c>
      <c r="U263" s="10">
        <v>76</v>
      </c>
      <c r="V263" s="10">
        <v>70</v>
      </c>
      <c r="W263" s="10">
        <v>79</v>
      </c>
      <c r="X263" s="11">
        <f t="shared" si="42"/>
        <v>75</v>
      </c>
      <c r="Y263" s="12">
        <f t="shared" si="43"/>
        <v>0.75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24</v>
      </c>
      <c r="G264" s="10">
        <v>61</v>
      </c>
      <c r="H264" s="10">
        <v>68</v>
      </c>
      <c r="I264" s="10">
        <v>64</v>
      </c>
      <c r="J264" s="11">
        <f t="shared" si="36"/>
        <v>64.333333333333329</v>
      </c>
      <c r="K264" s="12">
        <f t="shared" si="37"/>
        <v>0.64329999999999998</v>
      </c>
      <c r="L264" s="10" t="str">
        <f t="shared" si="38"/>
        <v>C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Satisfactory work in values and participation; keep practising.</v>
      </c>
      <c r="N264" s="10">
        <v>53</v>
      </c>
      <c r="O264" s="10">
        <v>60</v>
      </c>
      <c r="P264" s="10">
        <v>62</v>
      </c>
      <c r="Q264" s="11">
        <f t="shared" si="39"/>
        <v>58.333333333333336</v>
      </c>
      <c r="R264" s="12">
        <f t="shared" si="40"/>
        <v>0.58330000000000004</v>
      </c>
      <c r="S264" s="10" t="str">
        <f t="shared" si="41"/>
        <v>D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Fair work in values and participation; extra practice is needed.</v>
      </c>
      <c r="U264" s="10">
        <v>69</v>
      </c>
      <c r="V264" s="10">
        <v>62</v>
      </c>
      <c r="W264" s="10">
        <v>63</v>
      </c>
      <c r="X264" s="11">
        <f t="shared" si="42"/>
        <v>64.666666666666671</v>
      </c>
      <c r="Y264" s="12">
        <f t="shared" si="43"/>
        <v>0.64670000000000005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46</v>
      </c>
      <c r="F265" s="5" t="s">
        <v>47</v>
      </c>
      <c r="G265" s="10">
        <v>61</v>
      </c>
      <c r="H265" s="10">
        <v>71</v>
      </c>
      <c r="I265" s="10">
        <v>60</v>
      </c>
      <c r="J265" s="11">
        <f t="shared" si="36"/>
        <v>64</v>
      </c>
      <c r="K265" s="12">
        <f t="shared" si="37"/>
        <v>0.64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religious knowledge and participation; keep practising.</v>
      </c>
      <c r="N265" s="10">
        <v>66</v>
      </c>
      <c r="O265" s="10">
        <v>62</v>
      </c>
      <c r="P265" s="10">
        <v>65</v>
      </c>
      <c r="Q265" s="11">
        <f t="shared" si="39"/>
        <v>64.333333333333329</v>
      </c>
      <c r="R265" s="12">
        <f t="shared" si="40"/>
        <v>0.64329999999999998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religious knowledge and participation; keep practising.</v>
      </c>
      <c r="U265" s="10">
        <v>69</v>
      </c>
      <c r="V265" s="10">
        <v>71</v>
      </c>
      <c r="W265" s="10">
        <v>64</v>
      </c>
      <c r="X265" s="11">
        <f t="shared" si="42"/>
        <v>68</v>
      </c>
      <c r="Y265" s="12">
        <f t="shared" si="43"/>
        <v>0.68</v>
      </c>
      <c r="Z265" s="5" t="str">
        <f t="shared" si="44"/>
        <v>C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Satisfactory work in religious knowledge and participation; keep practising.</v>
      </c>
    </row>
    <row r="266" spans="1:27" ht="14.25" customHeight="1" x14ac:dyDescent="0.3">
      <c r="A266" s="34"/>
      <c r="B266" s="34"/>
      <c r="C266" s="34"/>
      <c r="D266" s="34"/>
      <c r="E266" s="5" t="s">
        <v>34</v>
      </c>
      <c r="F266" s="5" t="s">
        <v>35</v>
      </c>
      <c r="G266" s="10">
        <v>59</v>
      </c>
      <c r="H266" s="10">
        <v>58</v>
      </c>
      <c r="I266" s="10">
        <v>64</v>
      </c>
      <c r="J266" s="11">
        <f t="shared" si="36"/>
        <v>60.333333333333336</v>
      </c>
      <c r="K266" s="12">
        <f t="shared" si="37"/>
        <v>0.60329999999999995</v>
      </c>
      <c r="L266" s="10" t="str">
        <f t="shared" si="38"/>
        <v>C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Satisfactory work in office practice; keep practising.</v>
      </c>
      <c r="N266" s="10">
        <v>57</v>
      </c>
      <c r="O266" s="10">
        <v>65</v>
      </c>
      <c r="P266" s="10">
        <v>58</v>
      </c>
      <c r="Q266" s="11">
        <f t="shared" si="39"/>
        <v>60</v>
      </c>
      <c r="R266" s="12">
        <f t="shared" si="40"/>
        <v>0.6</v>
      </c>
      <c r="S266" s="10" t="str">
        <f t="shared" si="41"/>
        <v>C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Satisfactory work in office practice; keep practising.</v>
      </c>
      <c r="U266" s="10">
        <v>54</v>
      </c>
      <c r="V266" s="10">
        <v>66</v>
      </c>
      <c r="W266" s="10">
        <v>55</v>
      </c>
      <c r="X266" s="11">
        <f t="shared" si="42"/>
        <v>58.333333333333336</v>
      </c>
      <c r="Y266" s="12">
        <f t="shared" si="43"/>
        <v>0.58330000000000004</v>
      </c>
      <c r="Z266" s="5" t="str">
        <f t="shared" si="44"/>
        <v>D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Fair work in office practice; extra practice is needed.</v>
      </c>
    </row>
    <row r="267" spans="1:27" ht="14.25" customHeight="1" x14ac:dyDescent="0.3">
      <c r="A267" s="34" t="s">
        <v>92</v>
      </c>
      <c r="B267" s="34" t="s">
        <v>93</v>
      </c>
      <c r="C267" s="34" t="s">
        <v>429</v>
      </c>
      <c r="D267" s="34" t="s">
        <v>11</v>
      </c>
      <c r="E267" s="5" t="s">
        <v>12</v>
      </c>
      <c r="F267" s="5" t="s">
        <v>2</v>
      </c>
      <c r="G267" s="10">
        <v>65</v>
      </c>
      <c r="H267" s="10">
        <v>58</v>
      </c>
      <c r="I267" s="10">
        <v>57</v>
      </c>
      <c r="J267" s="11">
        <f t="shared" si="36"/>
        <v>60</v>
      </c>
      <c r="K267" s="12">
        <f t="shared" si="37"/>
        <v>0.6</v>
      </c>
      <c r="L267" s="10" t="str">
        <f t="shared" si="38"/>
        <v>C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Satisfactory work in reading and writing; keep practising.</v>
      </c>
      <c r="N267" s="10">
        <v>67</v>
      </c>
      <c r="O267" s="10">
        <v>73</v>
      </c>
      <c r="P267" s="10">
        <v>63</v>
      </c>
      <c r="Q267" s="11">
        <f t="shared" si="39"/>
        <v>67.666666666666671</v>
      </c>
      <c r="R267" s="12">
        <f t="shared" si="40"/>
        <v>0.67669999999999997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61</v>
      </c>
      <c r="V267" s="10">
        <v>68</v>
      </c>
      <c r="W267" s="10">
        <v>74</v>
      </c>
      <c r="X267" s="11">
        <f t="shared" si="42"/>
        <v>67.666666666666671</v>
      </c>
      <c r="Y267" s="12">
        <f t="shared" si="43"/>
        <v>0.67669999999999997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14</v>
      </c>
      <c r="G268" s="10">
        <v>62</v>
      </c>
      <c r="H268" s="10">
        <v>62</v>
      </c>
      <c r="I268" s="10">
        <v>68</v>
      </c>
      <c r="J268" s="11">
        <f t="shared" si="36"/>
        <v>64</v>
      </c>
      <c r="K268" s="12">
        <f t="shared" si="37"/>
        <v>0.64</v>
      </c>
      <c r="L268" s="10" t="str">
        <f t="shared" si="38"/>
        <v>C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Satisfactory work in reading, writing and speaking; keep practising.</v>
      </c>
      <c r="N268" s="10">
        <v>62</v>
      </c>
      <c r="O268" s="10">
        <v>64</v>
      </c>
      <c r="P268" s="10">
        <v>74</v>
      </c>
      <c r="Q268" s="11">
        <f t="shared" si="39"/>
        <v>66.666666666666671</v>
      </c>
      <c r="R268" s="12">
        <f t="shared" si="40"/>
        <v>0.66669999999999996</v>
      </c>
      <c r="S268" s="10" t="str">
        <f t="shared" si="41"/>
        <v>C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Satisfactory work in reading, writing and speaking; keep practising.</v>
      </c>
      <c r="U268" s="10">
        <v>78</v>
      </c>
      <c r="V268" s="10">
        <v>77</v>
      </c>
      <c r="W268" s="10">
        <v>67</v>
      </c>
      <c r="X268" s="11">
        <f t="shared" si="42"/>
        <v>74</v>
      </c>
      <c r="Y268" s="12">
        <f t="shared" si="43"/>
        <v>0.74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16</v>
      </c>
      <c r="G269" s="10">
        <v>76</v>
      </c>
      <c r="H269" s="10">
        <v>76</v>
      </c>
      <c r="I269" s="10">
        <v>70</v>
      </c>
      <c r="J269" s="11">
        <f t="shared" si="36"/>
        <v>74</v>
      </c>
      <c r="K269" s="12">
        <f t="shared" si="37"/>
        <v>0.74</v>
      </c>
      <c r="L269" s="10" t="str">
        <f t="shared" si="38"/>
        <v>B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Very good work in problem solving; aim higher.</v>
      </c>
      <c r="N269" s="10">
        <v>71</v>
      </c>
      <c r="O269" s="10">
        <v>75</v>
      </c>
      <c r="P269" s="10">
        <v>68</v>
      </c>
      <c r="Q269" s="11">
        <f t="shared" si="39"/>
        <v>71.333333333333329</v>
      </c>
      <c r="R269" s="12">
        <f t="shared" si="40"/>
        <v>0.71330000000000005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70</v>
      </c>
      <c r="V269" s="10">
        <v>83</v>
      </c>
      <c r="W269" s="10">
        <v>82</v>
      </c>
      <c r="X269" s="11">
        <f t="shared" si="42"/>
        <v>78.333333333333329</v>
      </c>
      <c r="Y269" s="12">
        <f t="shared" si="43"/>
        <v>0.7833</v>
      </c>
      <c r="Z269" s="5" t="str">
        <f t="shared" si="44"/>
        <v>B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Very good work in problem solving; aim higher.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18</v>
      </c>
      <c r="G270" s="10">
        <v>61</v>
      </c>
      <c r="H270" s="10">
        <v>73</v>
      </c>
      <c r="I270" s="10">
        <v>64</v>
      </c>
      <c r="J270" s="11">
        <f t="shared" si="36"/>
        <v>66</v>
      </c>
      <c r="K270" s="12">
        <f t="shared" si="37"/>
        <v>0.66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71</v>
      </c>
      <c r="O270" s="10">
        <v>62</v>
      </c>
      <c r="P270" s="10">
        <v>63</v>
      </c>
      <c r="Q270" s="11">
        <f t="shared" si="39"/>
        <v>65.333333333333329</v>
      </c>
      <c r="R270" s="12">
        <f t="shared" si="40"/>
        <v>0.65329999999999999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70</v>
      </c>
      <c r="V270" s="10">
        <v>70</v>
      </c>
      <c r="W270" s="10">
        <v>65</v>
      </c>
      <c r="X270" s="11">
        <f t="shared" si="42"/>
        <v>68.333333333333329</v>
      </c>
      <c r="Y270" s="12">
        <f t="shared" si="43"/>
        <v>0.68330000000000002</v>
      </c>
      <c r="Z270" s="5" t="str">
        <f t="shared" si="44"/>
        <v>C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Satisfactory work in concepts and practicals; keep practising.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20</v>
      </c>
      <c r="G271" s="10">
        <v>71</v>
      </c>
      <c r="H271" s="10">
        <v>68</v>
      </c>
      <c r="I271" s="10">
        <v>64</v>
      </c>
      <c r="J271" s="11">
        <f t="shared" si="36"/>
        <v>67.666666666666671</v>
      </c>
      <c r="K271" s="12">
        <f t="shared" si="37"/>
        <v>0.67669999999999997</v>
      </c>
      <c r="L271" s="10" t="str">
        <f t="shared" si="38"/>
        <v>C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Satisfactory work in content knowledge; keep practising.</v>
      </c>
      <c r="N271" s="10">
        <v>75</v>
      </c>
      <c r="O271" s="10">
        <v>67</v>
      </c>
      <c r="P271" s="10">
        <v>65</v>
      </c>
      <c r="Q271" s="11">
        <f t="shared" si="39"/>
        <v>69</v>
      </c>
      <c r="R271" s="12">
        <f t="shared" si="40"/>
        <v>0.69</v>
      </c>
      <c r="S271" s="10" t="str">
        <f t="shared" si="41"/>
        <v>C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Satisfactory work in content knowledge; keep practising.</v>
      </c>
      <c r="U271" s="10">
        <v>72</v>
      </c>
      <c r="V271" s="10">
        <v>69</v>
      </c>
      <c r="W271" s="10">
        <v>68</v>
      </c>
      <c r="X271" s="11">
        <f t="shared" si="42"/>
        <v>69.666666666666671</v>
      </c>
      <c r="Y271" s="12">
        <f t="shared" si="43"/>
        <v>0.69669999999999999</v>
      </c>
      <c r="Z271" s="5" t="str">
        <f t="shared" si="44"/>
        <v>C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Satisfactory work in content knowledge; keep practising.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22</v>
      </c>
      <c r="G272" s="10">
        <v>69</v>
      </c>
      <c r="H272" s="10">
        <v>79</v>
      </c>
      <c r="I272" s="10">
        <v>75</v>
      </c>
      <c r="J272" s="11">
        <f t="shared" si="36"/>
        <v>74.333333333333329</v>
      </c>
      <c r="K272" s="12">
        <f t="shared" si="37"/>
        <v>0.74329999999999996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76</v>
      </c>
      <c r="O272" s="10">
        <v>82</v>
      </c>
      <c r="P272" s="10">
        <v>70</v>
      </c>
      <c r="Q272" s="11">
        <f t="shared" si="39"/>
        <v>76</v>
      </c>
      <c r="R272" s="12">
        <f t="shared" si="40"/>
        <v>0.76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75</v>
      </c>
      <c r="V272" s="10">
        <v>88</v>
      </c>
      <c r="W272" s="10">
        <v>81</v>
      </c>
      <c r="X272" s="11">
        <f t="shared" si="42"/>
        <v>81.333333333333329</v>
      </c>
      <c r="Y272" s="12">
        <f t="shared" si="43"/>
        <v>0.81330000000000002</v>
      </c>
      <c r="Z272" s="5" t="str">
        <f t="shared" si="44"/>
        <v>A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Excellent work in practical work and knowledge; keep it up.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24</v>
      </c>
      <c r="G273" s="10">
        <v>72</v>
      </c>
      <c r="H273" s="10">
        <v>75</v>
      </c>
      <c r="I273" s="10">
        <v>74</v>
      </c>
      <c r="J273" s="11">
        <f t="shared" si="36"/>
        <v>73.666666666666671</v>
      </c>
      <c r="K273" s="12">
        <f t="shared" si="37"/>
        <v>0.73670000000000002</v>
      </c>
      <c r="L273" s="10" t="str">
        <f t="shared" si="38"/>
        <v>B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Very good work in values and participation; aim higher.</v>
      </c>
      <c r="N273" s="10">
        <v>62</v>
      </c>
      <c r="O273" s="10">
        <v>72</v>
      </c>
      <c r="P273" s="10">
        <v>76</v>
      </c>
      <c r="Q273" s="11">
        <f t="shared" si="39"/>
        <v>70</v>
      </c>
      <c r="R273" s="12">
        <f t="shared" si="40"/>
        <v>0.7</v>
      </c>
      <c r="S273" s="10" t="str">
        <f t="shared" si="41"/>
        <v>B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Very good work in values and participation; aim higher.</v>
      </c>
      <c r="U273" s="10">
        <v>65</v>
      </c>
      <c r="V273" s="10">
        <v>79</v>
      </c>
      <c r="W273" s="10">
        <v>76</v>
      </c>
      <c r="X273" s="11">
        <f t="shared" si="42"/>
        <v>73.333333333333329</v>
      </c>
      <c r="Y273" s="12">
        <f t="shared" si="43"/>
        <v>0.73329999999999995</v>
      </c>
      <c r="Z273" s="5" t="str">
        <f t="shared" si="44"/>
        <v>B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Very good work in values and participation; aim higher.</v>
      </c>
    </row>
    <row r="274" spans="1:27" ht="14.25" customHeight="1" x14ac:dyDescent="0.3">
      <c r="A274" s="34"/>
      <c r="B274" s="34"/>
      <c r="C274" s="34"/>
      <c r="D274" s="34"/>
      <c r="E274" s="5" t="s">
        <v>46</v>
      </c>
      <c r="F274" s="5" t="s">
        <v>47</v>
      </c>
      <c r="G274" s="10">
        <v>70</v>
      </c>
      <c r="H274" s="10">
        <v>67</v>
      </c>
      <c r="I274" s="10">
        <v>79</v>
      </c>
      <c r="J274" s="11">
        <f t="shared" si="36"/>
        <v>72</v>
      </c>
      <c r="K274" s="12">
        <f t="shared" si="37"/>
        <v>0.72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religious knowledge and participation; aim higher.</v>
      </c>
      <c r="N274" s="10">
        <v>66</v>
      </c>
      <c r="O274" s="10">
        <v>76</v>
      </c>
      <c r="P274" s="10">
        <v>73</v>
      </c>
      <c r="Q274" s="11">
        <f t="shared" si="39"/>
        <v>71.666666666666671</v>
      </c>
      <c r="R274" s="12">
        <f t="shared" si="40"/>
        <v>0.7167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religious knowledge and participation; aim higher.</v>
      </c>
      <c r="U274" s="10">
        <v>69</v>
      </c>
      <c r="V274" s="10">
        <v>74</v>
      </c>
      <c r="W274" s="10">
        <v>78</v>
      </c>
      <c r="X274" s="11">
        <f t="shared" si="42"/>
        <v>73.666666666666671</v>
      </c>
      <c r="Y274" s="12">
        <f t="shared" si="43"/>
        <v>0.73670000000000002</v>
      </c>
      <c r="Z274" s="5" t="str">
        <f t="shared" si="44"/>
        <v>B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Very good work in religious knowledge and participation; aim higher.</v>
      </c>
    </row>
    <row r="275" spans="1:27" ht="14.25" customHeight="1" x14ac:dyDescent="0.3">
      <c r="A275" s="34"/>
      <c r="B275" s="34"/>
      <c r="C275" s="34"/>
      <c r="D275" s="34"/>
      <c r="E275" s="5" t="s">
        <v>27</v>
      </c>
      <c r="F275" s="5" t="s">
        <v>28</v>
      </c>
      <c r="G275" s="10">
        <v>55</v>
      </c>
      <c r="H275" s="10">
        <v>62</v>
      </c>
      <c r="I275" s="10">
        <v>61</v>
      </c>
      <c r="J275" s="11">
        <f t="shared" si="36"/>
        <v>59.333333333333336</v>
      </c>
      <c r="K275" s="12">
        <f t="shared" si="37"/>
        <v>0.59330000000000005</v>
      </c>
      <c r="L275" s="10" t="str">
        <f t="shared" si="38"/>
        <v>D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Fair work in recording of accounts; extra practice is needed.</v>
      </c>
      <c r="N275" s="10">
        <v>64</v>
      </c>
      <c r="O275" s="10">
        <v>61</v>
      </c>
      <c r="P275" s="10">
        <v>65</v>
      </c>
      <c r="Q275" s="11">
        <f t="shared" si="39"/>
        <v>63.333333333333336</v>
      </c>
      <c r="R275" s="12">
        <f t="shared" si="40"/>
        <v>0.63329999999999997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recording of accounts; keep practising.</v>
      </c>
      <c r="U275" s="10">
        <v>73</v>
      </c>
      <c r="V275" s="10">
        <v>68</v>
      </c>
      <c r="W275" s="10">
        <v>72</v>
      </c>
      <c r="X275" s="11">
        <f t="shared" si="42"/>
        <v>71</v>
      </c>
      <c r="Y275" s="12">
        <f t="shared" si="43"/>
        <v>0.71</v>
      </c>
      <c r="Z275" s="5" t="str">
        <f t="shared" si="44"/>
        <v>B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Very good work in recording of accounts; aim higher.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75"/>
  <sheetViews>
    <sheetView tabSelected="1" zoomScaleNormal="100" workbookViewId="0">
      <pane xSplit="6" ySplit="5" topLeftCell="G147" activePane="bottomRight" state="frozen"/>
      <selection pane="topRight" activeCell="G1" sqref="G1"/>
      <selection pane="bottomLeft" activeCell="A6" sqref="A6"/>
      <selection pane="bottomRight" activeCell="I156" sqref="I15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430</v>
      </c>
    </row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36" t="s">
        <v>420</v>
      </c>
      <c r="O4" s="36"/>
      <c r="P4" s="36"/>
      <c r="Q4" s="36"/>
      <c r="R4" s="36"/>
      <c r="S4" s="36"/>
      <c r="T4" s="36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97</v>
      </c>
      <c r="B6" s="34" t="s">
        <v>98</v>
      </c>
      <c r="C6" s="34" t="s">
        <v>431</v>
      </c>
      <c r="D6" s="34" t="s">
        <v>11</v>
      </c>
      <c r="E6" s="5" t="s">
        <v>12</v>
      </c>
      <c r="F6" s="5" t="s">
        <v>95</v>
      </c>
      <c r="G6" s="10">
        <v>49</v>
      </c>
      <c r="H6" s="10">
        <v>48</v>
      </c>
      <c r="I6" s="10">
        <v>50</v>
      </c>
      <c r="J6" s="11">
        <f t="shared" ref="J6:J69" si="0">IF(COUNT(G6:I6)=0,"",AVERAGE(G6:I6))</f>
        <v>49</v>
      </c>
      <c r="K6" s="12">
        <f t="shared" ref="K6:K69" si="1">IF(J6="","",ROUND(J6/100,4))</f>
        <v>0.49</v>
      </c>
      <c r="L6" s="10" t="str">
        <f t="shared" ref="L6:L69" si="2">IF(J6="","",IF(J6&gt;=80,"A",IF(J6&gt;=70,"B",IF(J6&gt;=60,"C",IF(J6&gt;=50,"D","F")))))</f>
        <v>F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Below the expected level in reading and writing; urgent support is needed.</v>
      </c>
      <c r="N6" s="10">
        <v>55</v>
      </c>
      <c r="O6" s="10">
        <v>58</v>
      </c>
      <c r="P6" s="10">
        <v>60</v>
      </c>
      <c r="Q6" s="11">
        <f t="shared" ref="Q6:Q69" si="3">IF(COUNT(N6:P6)=0,"",AVERAGE(N6:P6))</f>
        <v>57.666666666666664</v>
      </c>
      <c r="R6" s="12">
        <f t="shared" ref="R6:R69" si="4">IF(Q6="","",ROUND(Q6/100,4))</f>
        <v>0.57669999999999999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>
        <v>56</v>
      </c>
      <c r="V6" s="10">
        <v>65</v>
      </c>
      <c r="W6" s="10">
        <v>50</v>
      </c>
      <c r="X6" s="11">
        <f t="shared" ref="X6:X69" si="6">IF(COUNT(U6:W6)=0,"",AVERAGE(U6:W6))</f>
        <v>57</v>
      </c>
      <c r="Y6" s="12">
        <f t="shared" ref="Y6:Y69" si="7">IF(X6="","",ROUND(X6/100,4))</f>
        <v>0.56999999999999995</v>
      </c>
      <c r="Z6" s="5" t="str">
        <f t="shared" ref="Z6:Z69" si="8">IF(X6="","",IF(X6&gt;=80,"A",IF(X6&gt;=70,"B",IF(X6&gt;=60,"C",IF(X6&gt;=50,"D","F")))))</f>
        <v>D</v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>Fair work in reading and writing; extra practice is needed.</v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99</v>
      </c>
      <c r="G7" s="10">
        <v>51</v>
      </c>
      <c r="H7" s="10">
        <v>60</v>
      </c>
      <c r="I7" s="10">
        <v>53</v>
      </c>
      <c r="J7" s="11">
        <f t="shared" si="0"/>
        <v>54.666666666666664</v>
      </c>
      <c r="K7" s="12">
        <f t="shared" si="1"/>
        <v>0.54669999999999996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54</v>
      </c>
      <c r="O7" s="10">
        <v>57</v>
      </c>
      <c r="P7" s="10">
        <v>61</v>
      </c>
      <c r="Q7" s="11">
        <f t="shared" si="3"/>
        <v>57.333333333333336</v>
      </c>
      <c r="R7" s="12">
        <f t="shared" si="4"/>
        <v>0.57330000000000003</v>
      </c>
      <c r="S7" s="10" t="str">
        <f t="shared" si="5"/>
        <v>D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Fair work in reading, writing and speaking; extra practice is needed.</v>
      </c>
      <c r="U7" s="10">
        <v>54</v>
      </c>
      <c r="V7" s="10">
        <v>59</v>
      </c>
      <c r="W7" s="10">
        <v>55</v>
      </c>
      <c r="X7" s="11">
        <f t="shared" si="6"/>
        <v>56</v>
      </c>
      <c r="Y7" s="12">
        <f t="shared" si="7"/>
        <v>0.56000000000000005</v>
      </c>
      <c r="Z7" s="5" t="str">
        <f t="shared" si="8"/>
        <v>D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Fair work in reading, writing and speaking; extra practice is needed.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100</v>
      </c>
      <c r="G8" s="10">
        <v>57</v>
      </c>
      <c r="H8" s="10">
        <v>56</v>
      </c>
      <c r="I8" s="10">
        <v>59</v>
      </c>
      <c r="J8" s="11">
        <f t="shared" si="0"/>
        <v>57.333333333333336</v>
      </c>
      <c r="K8" s="12">
        <f t="shared" si="1"/>
        <v>0.57330000000000003</v>
      </c>
      <c r="L8" s="10" t="str">
        <f t="shared" si="2"/>
        <v>D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Fair work in problem solving; extra practice is needed.</v>
      </c>
      <c r="N8" s="10">
        <v>63</v>
      </c>
      <c r="O8" s="10">
        <v>66</v>
      </c>
      <c r="P8" s="10">
        <v>63</v>
      </c>
      <c r="Q8" s="11">
        <f t="shared" si="3"/>
        <v>64</v>
      </c>
      <c r="R8" s="12">
        <f t="shared" si="4"/>
        <v>0.64</v>
      </c>
      <c r="S8" s="10" t="str">
        <f t="shared" si="5"/>
        <v>C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Satisfactory work in problem solving; keep practising.</v>
      </c>
      <c r="U8" s="10">
        <v>63</v>
      </c>
      <c r="V8" s="10">
        <v>67</v>
      </c>
      <c r="W8" s="10">
        <v>61</v>
      </c>
      <c r="X8" s="11">
        <f t="shared" si="6"/>
        <v>63.666666666666664</v>
      </c>
      <c r="Y8" s="12">
        <f t="shared" si="7"/>
        <v>0.63670000000000004</v>
      </c>
      <c r="Z8" s="5" t="str">
        <f t="shared" si="8"/>
        <v>C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Satisfactory work in problem solving; keep practising.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101</v>
      </c>
      <c r="G9" s="10">
        <v>53</v>
      </c>
      <c r="H9" s="10">
        <v>54</v>
      </c>
      <c r="I9" s="10">
        <v>47</v>
      </c>
      <c r="J9" s="11">
        <f t="shared" si="0"/>
        <v>51.333333333333336</v>
      </c>
      <c r="K9" s="12">
        <f t="shared" si="1"/>
        <v>0.51329999999999998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60</v>
      </c>
      <c r="O9" s="10">
        <v>51</v>
      </c>
      <c r="P9" s="10">
        <v>51</v>
      </c>
      <c r="Q9" s="11">
        <f t="shared" si="3"/>
        <v>54</v>
      </c>
      <c r="R9" s="12">
        <f t="shared" si="4"/>
        <v>0.54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56</v>
      </c>
      <c r="V9" s="10">
        <v>53</v>
      </c>
      <c r="W9" s="10">
        <v>59</v>
      </c>
      <c r="X9" s="11">
        <f t="shared" si="6"/>
        <v>56</v>
      </c>
      <c r="Y9" s="12">
        <f t="shared" si="7"/>
        <v>0.56000000000000005</v>
      </c>
      <c r="Z9" s="5" t="str">
        <f t="shared" si="8"/>
        <v>D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Fair work in concepts and practicals; extra practice is needed.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102</v>
      </c>
      <c r="G10" s="10">
        <v>58</v>
      </c>
      <c r="H10" s="10">
        <v>57</v>
      </c>
      <c r="I10" s="10">
        <v>62</v>
      </c>
      <c r="J10" s="11">
        <f t="shared" si="0"/>
        <v>59</v>
      </c>
      <c r="K10" s="12">
        <f t="shared" si="1"/>
        <v>0.59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55</v>
      </c>
      <c r="O10" s="10">
        <v>65</v>
      </c>
      <c r="P10" s="10">
        <v>64</v>
      </c>
      <c r="Q10" s="11">
        <f t="shared" si="3"/>
        <v>61.333333333333336</v>
      </c>
      <c r="R10" s="12">
        <f t="shared" si="4"/>
        <v>0.61329999999999996</v>
      </c>
      <c r="S10" s="10" t="str">
        <f t="shared" si="5"/>
        <v>C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Satisfactory work in content knowledge; keep practising.</v>
      </c>
      <c r="U10" s="10">
        <v>61</v>
      </c>
      <c r="V10" s="10">
        <v>69</v>
      </c>
      <c r="W10" s="10">
        <v>68</v>
      </c>
      <c r="X10" s="11">
        <f t="shared" si="6"/>
        <v>66</v>
      </c>
      <c r="Y10" s="12">
        <f t="shared" si="7"/>
        <v>0.66</v>
      </c>
      <c r="Z10" s="5" t="str">
        <f t="shared" si="8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103</v>
      </c>
      <c r="G11" s="10">
        <v>61</v>
      </c>
      <c r="H11" s="10">
        <v>68</v>
      </c>
      <c r="I11" s="10">
        <v>59</v>
      </c>
      <c r="J11" s="11">
        <f t="shared" si="0"/>
        <v>62.666666666666664</v>
      </c>
      <c r="K11" s="12">
        <f t="shared" si="1"/>
        <v>0.62670000000000003</v>
      </c>
      <c r="L11" s="10" t="str">
        <f t="shared" si="2"/>
        <v>C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Satisfactory work in practical work and knowledge; keep practising.</v>
      </c>
      <c r="N11" s="10">
        <v>60</v>
      </c>
      <c r="O11" s="10">
        <v>63</v>
      </c>
      <c r="P11" s="10">
        <v>68</v>
      </c>
      <c r="Q11" s="11">
        <f t="shared" si="3"/>
        <v>63.666666666666664</v>
      </c>
      <c r="R11" s="12">
        <f t="shared" si="4"/>
        <v>0.63670000000000004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71</v>
      </c>
      <c r="V11" s="10">
        <v>75</v>
      </c>
      <c r="W11" s="10">
        <v>64</v>
      </c>
      <c r="X11" s="11">
        <f t="shared" si="6"/>
        <v>70</v>
      </c>
      <c r="Y11" s="12">
        <f t="shared" si="7"/>
        <v>0.7</v>
      </c>
      <c r="Z11" s="5" t="str">
        <f t="shared" si="8"/>
        <v>B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Very good work in practical work and knowledge; aim higher.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104</v>
      </c>
      <c r="G12" s="10">
        <v>52</v>
      </c>
      <c r="H12" s="10">
        <v>50</v>
      </c>
      <c r="I12" s="10">
        <v>62</v>
      </c>
      <c r="J12" s="11">
        <f t="shared" si="0"/>
        <v>54.666666666666664</v>
      </c>
      <c r="K12" s="12">
        <f t="shared" si="1"/>
        <v>0.54669999999999996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53</v>
      </c>
      <c r="O12" s="10">
        <v>56</v>
      </c>
      <c r="P12" s="10">
        <v>64</v>
      </c>
      <c r="Q12" s="11">
        <f t="shared" si="3"/>
        <v>57.666666666666664</v>
      </c>
      <c r="R12" s="12">
        <f t="shared" si="4"/>
        <v>0.57669999999999999</v>
      </c>
      <c r="S12" s="10" t="str">
        <f t="shared" si="5"/>
        <v>D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Fair work in values and participation; extra practice is needed.</v>
      </c>
      <c r="U12" s="10">
        <v>56</v>
      </c>
      <c r="V12" s="10">
        <v>55</v>
      </c>
      <c r="W12" s="10">
        <v>54</v>
      </c>
      <c r="X12" s="11">
        <f t="shared" si="6"/>
        <v>55</v>
      </c>
      <c r="Y12" s="12">
        <f t="shared" si="7"/>
        <v>0.55000000000000004</v>
      </c>
      <c r="Z12" s="5" t="str">
        <f t="shared" si="8"/>
        <v>D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Fair work in values and participation; extra practice is needed.</v>
      </c>
    </row>
    <row r="13" spans="1:27" ht="14.25" customHeight="1" x14ac:dyDescent="0.3">
      <c r="A13" s="34"/>
      <c r="B13" s="34"/>
      <c r="C13" s="34"/>
      <c r="D13" s="34"/>
      <c r="E13" s="5" t="s">
        <v>25</v>
      </c>
      <c r="F13" s="5" t="s">
        <v>105</v>
      </c>
      <c r="G13" s="10">
        <v>62</v>
      </c>
      <c r="H13" s="10">
        <v>64</v>
      </c>
      <c r="I13" s="10">
        <v>66</v>
      </c>
      <c r="J13" s="11">
        <f t="shared" si="0"/>
        <v>64</v>
      </c>
      <c r="K13" s="12">
        <f t="shared" si="1"/>
        <v>0.64</v>
      </c>
      <c r="L13" s="10" t="str">
        <f t="shared" si="2"/>
        <v>C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Satisfactory work in fitness and participation; keep practising.</v>
      </c>
      <c r="N13" s="10">
        <v>66</v>
      </c>
      <c r="O13" s="10">
        <v>57</v>
      </c>
      <c r="P13" s="10">
        <v>70</v>
      </c>
      <c r="Q13" s="11">
        <f t="shared" si="3"/>
        <v>64.333333333333329</v>
      </c>
      <c r="R13" s="12">
        <f t="shared" si="4"/>
        <v>0.64329999999999998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fitness and participation; keep practising.</v>
      </c>
      <c r="U13" s="10">
        <v>63</v>
      </c>
      <c r="V13" s="10">
        <v>74</v>
      </c>
      <c r="W13" s="10">
        <v>65</v>
      </c>
      <c r="X13" s="11">
        <f t="shared" si="6"/>
        <v>67.333333333333329</v>
      </c>
      <c r="Y13" s="12">
        <f t="shared" si="7"/>
        <v>0.67330000000000001</v>
      </c>
      <c r="Z13" s="5" t="str">
        <f t="shared" si="8"/>
        <v>C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Satisfactory work in fitness and participation; keep practising.</v>
      </c>
    </row>
    <row r="14" spans="1:27" ht="14.25" customHeight="1" x14ac:dyDescent="0.3">
      <c r="A14" s="34"/>
      <c r="B14" s="34"/>
      <c r="C14" s="34"/>
      <c r="D14" s="34"/>
      <c r="E14" s="5" t="s">
        <v>27</v>
      </c>
      <c r="F14" s="5" t="s">
        <v>106</v>
      </c>
      <c r="G14" s="10">
        <v>53</v>
      </c>
      <c r="H14" s="10">
        <v>55</v>
      </c>
      <c r="I14" s="10">
        <v>60</v>
      </c>
      <c r="J14" s="11">
        <f t="shared" si="0"/>
        <v>56</v>
      </c>
      <c r="K14" s="12">
        <f t="shared" si="1"/>
        <v>0.56000000000000005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recording of accounts; extra practice is needed.</v>
      </c>
      <c r="N14" s="10">
        <v>55</v>
      </c>
      <c r="O14" s="10">
        <v>55</v>
      </c>
      <c r="P14" s="10">
        <v>62</v>
      </c>
      <c r="Q14" s="11">
        <f t="shared" si="3"/>
        <v>57.333333333333336</v>
      </c>
      <c r="R14" s="12">
        <f t="shared" si="4"/>
        <v>0.57330000000000003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recording of accounts; extra practice is needed.</v>
      </c>
      <c r="U14" s="10">
        <v>49</v>
      </c>
      <c r="V14" s="10">
        <v>65</v>
      </c>
      <c r="W14" s="10">
        <v>57</v>
      </c>
      <c r="X14" s="11">
        <f t="shared" si="6"/>
        <v>57</v>
      </c>
      <c r="Y14" s="12">
        <f t="shared" si="7"/>
        <v>0.56999999999999995</v>
      </c>
      <c r="Z14" s="5" t="str">
        <f t="shared" si="8"/>
        <v>D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Fair work in recording of accounts; extra practice is needed.</v>
      </c>
    </row>
    <row r="15" spans="1:27" ht="14.25" customHeight="1" x14ac:dyDescent="0.3">
      <c r="A15" s="34" t="s">
        <v>107</v>
      </c>
      <c r="B15" s="34" t="s">
        <v>108</v>
      </c>
      <c r="C15" s="34" t="s">
        <v>431</v>
      </c>
      <c r="D15" s="34" t="s">
        <v>31</v>
      </c>
      <c r="E15" s="5" t="s">
        <v>12</v>
      </c>
      <c r="F15" s="5" t="s">
        <v>95</v>
      </c>
      <c r="G15" s="10">
        <v>64</v>
      </c>
      <c r="H15" s="10">
        <v>63</v>
      </c>
      <c r="I15" s="10">
        <v>59</v>
      </c>
      <c r="J15" s="11">
        <f t="shared" si="0"/>
        <v>62</v>
      </c>
      <c r="K15" s="12">
        <f t="shared" si="1"/>
        <v>0.62</v>
      </c>
      <c r="L15" s="10" t="str">
        <f t="shared" si="2"/>
        <v>C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Satisfactory work in reading and writing; keep practising.</v>
      </c>
      <c r="N15" s="10">
        <v>52</v>
      </c>
      <c r="O15" s="10">
        <v>55</v>
      </c>
      <c r="P15" s="10">
        <v>57</v>
      </c>
      <c r="Q15" s="11">
        <f t="shared" si="3"/>
        <v>54.666666666666664</v>
      </c>
      <c r="R15" s="12">
        <f t="shared" si="4"/>
        <v>0.54669999999999996</v>
      </c>
      <c r="S15" s="10" t="str">
        <f t="shared" si="5"/>
        <v>D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Fair work in reading and writing; extra practice is needed.</v>
      </c>
      <c r="U15" s="10">
        <v>68</v>
      </c>
      <c r="V15" s="10">
        <v>66</v>
      </c>
      <c r="W15" s="10">
        <v>63</v>
      </c>
      <c r="X15" s="11">
        <f t="shared" si="6"/>
        <v>65.666666666666671</v>
      </c>
      <c r="Y15" s="12">
        <f t="shared" si="7"/>
        <v>0.65669999999999995</v>
      </c>
      <c r="Z15" s="5" t="str">
        <f t="shared" si="8"/>
        <v>C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Satisfactory work in reading and writing; keep practising.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99</v>
      </c>
      <c r="G16" s="10">
        <v>67</v>
      </c>
      <c r="H16" s="10">
        <v>70</v>
      </c>
      <c r="I16" s="10">
        <v>62</v>
      </c>
      <c r="J16" s="11">
        <f t="shared" si="0"/>
        <v>66.333333333333329</v>
      </c>
      <c r="K16" s="12">
        <f t="shared" si="1"/>
        <v>0.6633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70</v>
      </c>
      <c r="O16" s="10">
        <v>69</v>
      </c>
      <c r="P16" s="10">
        <v>72</v>
      </c>
      <c r="Q16" s="11">
        <f t="shared" si="3"/>
        <v>70.333333333333329</v>
      </c>
      <c r="R16" s="12">
        <f t="shared" si="4"/>
        <v>0.70330000000000004</v>
      </c>
      <c r="S16" s="10" t="str">
        <f t="shared" si="5"/>
        <v>B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Very good work in reading, writing and speaking; aim higher.</v>
      </c>
      <c r="U16" s="10">
        <v>67</v>
      </c>
      <c r="V16" s="10">
        <v>66</v>
      </c>
      <c r="W16" s="10">
        <v>75</v>
      </c>
      <c r="X16" s="11">
        <f t="shared" si="6"/>
        <v>69.333333333333329</v>
      </c>
      <c r="Y16" s="12">
        <f t="shared" si="7"/>
        <v>0.69330000000000003</v>
      </c>
      <c r="Z16" s="5" t="str">
        <f t="shared" si="8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100</v>
      </c>
      <c r="G17" s="10">
        <v>64</v>
      </c>
      <c r="H17" s="10">
        <v>73</v>
      </c>
      <c r="I17" s="10">
        <v>64</v>
      </c>
      <c r="J17" s="11">
        <f t="shared" si="0"/>
        <v>67</v>
      </c>
      <c r="K17" s="12">
        <f t="shared" si="1"/>
        <v>0.67</v>
      </c>
      <c r="L17" s="10" t="str">
        <f t="shared" si="2"/>
        <v>C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Satisfactory work in problem solving; keep practising.</v>
      </c>
      <c r="N17" s="10">
        <v>75</v>
      </c>
      <c r="O17" s="10">
        <v>72</v>
      </c>
      <c r="P17" s="10">
        <v>75</v>
      </c>
      <c r="Q17" s="11">
        <f t="shared" si="3"/>
        <v>74</v>
      </c>
      <c r="R17" s="12">
        <f t="shared" si="4"/>
        <v>0.74</v>
      </c>
      <c r="S17" s="10" t="str">
        <f t="shared" si="5"/>
        <v>B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Very good work in problem solving; aim higher.</v>
      </c>
      <c r="U17" s="10">
        <v>68</v>
      </c>
      <c r="V17" s="10">
        <v>80</v>
      </c>
      <c r="W17" s="10">
        <v>81</v>
      </c>
      <c r="X17" s="11">
        <f t="shared" si="6"/>
        <v>76.333333333333329</v>
      </c>
      <c r="Y17" s="12">
        <f t="shared" si="7"/>
        <v>0.76329999999999998</v>
      </c>
      <c r="Z17" s="5" t="str">
        <f t="shared" si="8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101</v>
      </c>
      <c r="G18" s="10">
        <v>63</v>
      </c>
      <c r="H18" s="10">
        <v>58</v>
      </c>
      <c r="I18" s="10">
        <v>64</v>
      </c>
      <c r="J18" s="11">
        <f t="shared" si="0"/>
        <v>61.666666666666664</v>
      </c>
      <c r="K18" s="12">
        <f t="shared" si="1"/>
        <v>0.61670000000000003</v>
      </c>
      <c r="L18" s="10" t="str">
        <f t="shared" si="2"/>
        <v>C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Satisfactory work in concepts and practicals; keep practising.</v>
      </c>
      <c r="N18" s="10">
        <v>64</v>
      </c>
      <c r="O18" s="10">
        <v>62</v>
      </c>
      <c r="P18" s="10">
        <v>70</v>
      </c>
      <c r="Q18" s="11">
        <f t="shared" si="3"/>
        <v>65.333333333333329</v>
      </c>
      <c r="R18" s="12">
        <f t="shared" si="4"/>
        <v>0.65329999999999999</v>
      </c>
      <c r="S18" s="10" t="str">
        <f t="shared" si="5"/>
        <v>C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Satisfactory work in concepts and practicals; keep practising.</v>
      </c>
      <c r="U18" s="10">
        <v>60</v>
      </c>
      <c r="V18" s="10">
        <v>61</v>
      </c>
      <c r="W18" s="10">
        <v>72</v>
      </c>
      <c r="X18" s="11">
        <f t="shared" si="6"/>
        <v>64.333333333333329</v>
      </c>
      <c r="Y18" s="12">
        <f t="shared" si="7"/>
        <v>0.64329999999999998</v>
      </c>
      <c r="Z18" s="5" t="str">
        <f t="shared" si="8"/>
        <v>C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Satisfactory work in concepts and practicals; keep practising.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102</v>
      </c>
      <c r="G19" s="10">
        <v>65</v>
      </c>
      <c r="H19" s="10">
        <v>65</v>
      </c>
      <c r="I19" s="10">
        <v>69</v>
      </c>
      <c r="J19" s="11">
        <f t="shared" si="0"/>
        <v>66.333333333333329</v>
      </c>
      <c r="K19" s="12">
        <f t="shared" si="1"/>
        <v>0.6633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62</v>
      </c>
      <c r="O19" s="10">
        <v>70</v>
      </c>
      <c r="P19" s="10">
        <v>67</v>
      </c>
      <c r="Q19" s="11">
        <f t="shared" si="3"/>
        <v>66.333333333333329</v>
      </c>
      <c r="R19" s="12">
        <f t="shared" si="4"/>
        <v>0.6633</v>
      </c>
      <c r="S19" s="10" t="str">
        <f t="shared" si="5"/>
        <v>C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Satisfactory work in content knowledge; keep practising.</v>
      </c>
      <c r="U19" s="10">
        <v>68</v>
      </c>
      <c r="V19" s="10">
        <v>68</v>
      </c>
      <c r="W19" s="10">
        <v>64</v>
      </c>
      <c r="X19" s="11">
        <f t="shared" si="6"/>
        <v>66.666666666666671</v>
      </c>
      <c r="Y19" s="12">
        <f t="shared" si="7"/>
        <v>0.66669999999999996</v>
      </c>
      <c r="Z19" s="5" t="str">
        <f t="shared" si="8"/>
        <v>C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Satisfactory work in content knowledge; keep practising.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103</v>
      </c>
      <c r="G20" s="10">
        <v>74</v>
      </c>
      <c r="H20" s="10">
        <v>66</v>
      </c>
      <c r="I20" s="10">
        <v>74</v>
      </c>
      <c r="J20" s="11">
        <f t="shared" si="0"/>
        <v>71.333333333333329</v>
      </c>
      <c r="K20" s="12">
        <f t="shared" si="1"/>
        <v>0.71330000000000005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73</v>
      </c>
      <c r="O20" s="10">
        <v>80</v>
      </c>
      <c r="P20" s="10">
        <v>78</v>
      </c>
      <c r="Q20" s="11">
        <f t="shared" si="3"/>
        <v>77</v>
      </c>
      <c r="R20" s="12">
        <f t="shared" si="4"/>
        <v>0.77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75</v>
      </c>
      <c r="V20" s="10">
        <v>75</v>
      </c>
      <c r="W20" s="10">
        <v>71</v>
      </c>
      <c r="X20" s="11">
        <f t="shared" si="6"/>
        <v>73.666666666666671</v>
      </c>
      <c r="Y20" s="12">
        <f t="shared" si="7"/>
        <v>0.73670000000000002</v>
      </c>
      <c r="Z20" s="5" t="str">
        <f t="shared" si="8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104</v>
      </c>
      <c r="G21" s="10">
        <v>55</v>
      </c>
      <c r="H21" s="10">
        <v>58</v>
      </c>
      <c r="I21" s="10">
        <v>62</v>
      </c>
      <c r="J21" s="11">
        <f t="shared" si="0"/>
        <v>58.333333333333336</v>
      </c>
      <c r="K21" s="12">
        <f t="shared" si="1"/>
        <v>0.58330000000000004</v>
      </c>
      <c r="L21" s="10" t="str">
        <f t="shared" si="2"/>
        <v>D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Fair work in values and participation; extra practice is needed.</v>
      </c>
      <c r="N21" s="10">
        <v>67</v>
      </c>
      <c r="O21" s="10">
        <v>70</v>
      </c>
      <c r="P21" s="10">
        <v>60</v>
      </c>
      <c r="Q21" s="11">
        <f t="shared" si="3"/>
        <v>65.666666666666671</v>
      </c>
      <c r="R21" s="12">
        <f t="shared" si="4"/>
        <v>0.65669999999999995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71</v>
      </c>
      <c r="V21" s="10">
        <v>70</v>
      </c>
      <c r="W21" s="10">
        <v>61</v>
      </c>
      <c r="X21" s="11">
        <f t="shared" si="6"/>
        <v>67.333333333333329</v>
      </c>
      <c r="Y21" s="12">
        <f t="shared" si="7"/>
        <v>0.67330000000000001</v>
      </c>
      <c r="Z21" s="5" t="str">
        <f t="shared" si="8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25</v>
      </c>
      <c r="F22" s="5" t="s">
        <v>105</v>
      </c>
      <c r="G22" s="10">
        <v>68</v>
      </c>
      <c r="H22" s="10">
        <v>64</v>
      </c>
      <c r="I22" s="10">
        <v>68</v>
      </c>
      <c r="J22" s="11">
        <f t="shared" si="0"/>
        <v>66.666666666666671</v>
      </c>
      <c r="K22" s="12">
        <f t="shared" si="1"/>
        <v>0.66669999999999996</v>
      </c>
      <c r="L22" s="10" t="str">
        <f t="shared" si="2"/>
        <v>C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Satisfactory work in fitness and participation; keep practising.</v>
      </c>
      <c r="N22" s="10">
        <v>71</v>
      </c>
      <c r="O22" s="10">
        <v>73</v>
      </c>
      <c r="P22" s="10">
        <v>75</v>
      </c>
      <c r="Q22" s="11">
        <f t="shared" si="3"/>
        <v>73</v>
      </c>
      <c r="R22" s="12">
        <f t="shared" si="4"/>
        <v>0.73</v>
      </c>
      <c r="S22" s="10" t="str">
        <f t="shared" si="5"/>
        <v>B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Very good work in fitness and participation; aim higher.</v>
      </c>
      <c r="U22" s="10">
        <v>76</v>
      </c>
      <c r="V22" s="10">
        <v>76</v>
      </c>
      <c r="W22" s="10">
        <v>72</v>
      </c>
      <c r="X22" s="11">
        <f t="shared" si="6"/>
        <v>74.666666666666671</v>
      </c>
      <c r="Y22" s="12">
        <f t="shared" si="7"/>
        <v>0.74670000000000003</v>
      </c>
      <c r="Z22" s="5" t="str">
        <f t="shared" si="8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fitness and participation; aim higher.</v>
      </c>
    </row>
    <row r="23" spans="1:27" ht="14.25" customHeight="1" x14ac:dyDescent="0.3">
      <c r="A23" s="34"/>
      <c r="B23" s="34"/>
      <c r="C23" s="34"/>
      <c r="D23" s="34"/>
      <c r="E23" s="5" t="s">
        <v>34</v>
      </c>
      <c r="F23" s="5" t="s">
        <v>109</v>
      </c>
      <c r="G23" s="10">
        <v>60</v>
      </c>
      <c r="H23" s="10">
        <v>61</v>
      </c>
      <c r="I23" s="10">
        <v>53</v>
      </c>
      <c r="J23" s="11">
        <f t="shared" si="0"/>
        <v>58</v>
      </c>
      <c r="K23" s="12">
        <f t="shared" si="1"/>
        <v>0.57999999999999996</v>
      </c>
      <c r="L23" s="10" t="str">
        <f t="shared" si="2"/>
        <v>D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Fair work in office practice; extra practice is needed.</v>
      </c>
      <c r="N23" s="10">
        <v>56</v>
      </c>
      <c r="O23" s="10">
        <v>66</v>
      </c>
      <c r="P23" s="10">
        <v>67</v>
      </c>
      <c r="Q23" s="11">
        <f t="shared" si="3"/>
        <v>63</v>
      </c>
      <c r="R23" s="12">
        <f t="shared" si="4"/>
        <v>0.63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office practice; keep practising.</v>
      </c>
      <c r="U23" s="10">
        <v>64</v>
      </c>
      <c r="V23" s="10">
        <v>65</v>
      </c>
      <c r="W23" s="10">
        <v>59</v>
      </c>
      <c r="X23" s="11">
        <f t="shared" si="6"/>
        <v>62.666666666666664</v>
      </c>
      <c r="Y23" s="12">
        <f t="shared" si="7"/>
        <v>0.62670000000000003</v>
      </c>
      <c r="Z23" s="5" t="str">
        <f t="shared" si="8"/>
        <v>C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Satisfactory work in office practice; keep practising.</v>
      </c>
    </row>
    <row r="24" spans="1:27" ht="14.25" customHeight="1" x14ac:dyDescent="0.3">
      <c r="A24" s="34" t="s">
        <v>110</v>
      </c>
      <c r="B24" s="34" t="s">
        <v>111</v>
      </c>
      <c r="C24" s="34" t="s">
        <v>431</v>
      </c>
      <c r="D24" s="34" t="s">
        <v>11</v>
      </c>
      <c r="E24" s="5" t="s">
        <v>12</v>
      </c>
      <c r="F24" s="5" t="s">
        <v>95</v>
      </c>
      <c r="G24" s="10">
        <v>67</v>
      </c>
      <c r="H24" s="10">
        <v>74</v>
      </c>
      <c r="I24" s="10">
        <v>68</v>
      </c>
      <c r="J24" s="11">
        <f t="shared" si="0"/>
        <v>69.666666666666671</v>
      </c>
      <c r="K24" s="12">
        <f t="shared" si="1"/>
        <v>0.69669999999999999</v>
      </c>
      <c r="L24" s="10" t="str">
        <f t="shared" si="2"/>
        <v>C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Satisfactory work in reading and writing; keep practising.</v>
      </c>
      <c r="N24" s="10">
        <v>68</v>
      </c>
      <c r="O24" s="10">
        <v>76</v>
      </c>
      <c r="P24" s="10">
        <v>70</v>
      </c>
      <c r="Q24" s="11">
        <f t="shared" si="3"/>
        <v>71.333333333333329</v>
      </c>
      <c r="R24" s="12">
        <f t="shared" si="4"/>
        <v>0.71330000000000005</v>
      </c>
      <c r="S24" s="10" t="str">
        <f t="shared" si="5"/>
        <v>B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Very good work in reading and writing; aim higher.</v>
      </c>
      <c r="U24" s="10">
        <v>62</v>
      </c>
      <c r="V24" s="10">
        <v>77</v>
      </c>
      <c r="W24" s="10">
        <v>71</v>
      </c>
      <c r="X24" s="11">
        <f t="shared" si="6"/>
        <v>70</v>
      </c>
      <c r="Y24" s="12">
        <f t="shared" si="7"/>
        <v>0.7</v>
      </c>
      <c r="Z24" s="5" t="str">
        <f t="shared" si="8"/>
        <v>B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Very good work in reading and writing; aim higher.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99</v>
      </c>
      <c r="G25" s="10">
        <v>62</v>
      </c>
      <c r="H25" s="10">
        <v>70</v>
      </c>
      <c r="I25" s="10">
        <v>70</v>
      </c>
      <c r="J25" s="11">
        <f t="shared" si="0"/>
        <v>67.333333333333329</v>
      </c>
      <c r="K25" s="12">
        <f t="shared" si="1"/>
        <v>0.67330000000000001</v>
      </c>
      <c r="L25" s="10" t="str">
        <f t="shared" si="2"/>
        <v>C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Satisfactory work in reading, writing and speaking; keep practising.</v>
      </c>
      <c r="N25" s="10">
        <v>71</v>
      </c>
      <c r="O25" s="10">
        <v>81</v>
      </c>
      <c r="P25" s="10">
        <v>73</v>
      </c>
      <c r="Q25" s="11">
        <f t="shared" si="3"/>
        <v>75</v>
      </c>
      <c r="R25" s="12">
        <f t="shared" si="4"/>
        <v>0.75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71</v>
      </c>
      <c r="V25" s="10">
        <v>83</v>
      </c>
      <c r="W25" s="10">
        <v>80</v>
      </c>
      <c r="X25" s="11">
        <f t="shared" si="6"/>
        <v>78</v>
      </c>
      <c r="Y25" s="12">
        <f t="shared" si="7"/>
        <v>0.78</v>
      </c>
      <c r="Z25" s="5" t="str">
        <f t="shared" si="8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100</v>
      </c>
      <c r="G26" s="10">
        <v>71</v>
      </c>
      <c r="H26" s="10">
        <v>82</v>
      </c>
      <c r="I26" s="10">
        <v>82</v>
      </c>
      <c r="J26" s="11">
        <f t="shared" si="0"/>
        <v>78.333333333333329</v>
      </c>
      <c r="K26" s="12">
        <f t="shared" si="1"/>
        <v>0.7833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71</v>
      </c>
      <c r="O26" s="10">
        <v>81</v>
      </c>
      <c r="P26" s="10">
        <v>75</v>
      </c>
      <c r="Q26" s="11">
        <f t="shared" si="3"/>
        <v>75.666666666666671</v>
      </c>
      <c r="R26" s="12">
        <f t="shared" si="4"/>
        <v>0.75670000000000004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74</v>
      </c>
      <c r="V26" s="10">
        <v>83</v>
      </c>
      <c r="W26" s="10">
        <v>84</v>
      </c>
      <c r="X26" s="11">
        <f t="shared" si="6"/>
        <v>80.333333333333329</v>
      </c>
      <c r="Y26" s="12">
        <f t="shared" si="7"/>
        <v>0.80330000000000001</v>
      </c>
      <c r="Z26" s="5" t="str">
        <f t="shared" si="8"/>
        <v>A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Excellent work in problem solving; keep it up.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101</v>
      </c>
      <c r="G27" s="10">
        <v>68</v>
      </c>
      <c r="H27" s="10">
        <v>74</v>
      </c>
      <c r="I27" s="10">
        <v>75</v>
      </c>
      <c r="J27" s="11">
        <f t="shared" si="0"/>
        <v>72.333333333333329</v>
      </c>
      <c r="K27" s="12">
        <f t="shared" si="1"/>
        <v>0.72330000000000005</v>
      </c>
      <c r="L27" s="10" t="str">
        <f t="shared" si="2"/>
        <v>B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Very good work in concepts and practicals; aim higher.</v>
      </c>
      <c r="N27" s="10">
        <v>68</v>
      </c>
      <c r="O27" s="10">
        <v>73</v>
      </c>
      <c r="P27" s="10">
        <v>71</v>
      </c>
      <c r="Q27" s="11">
        <f t="shared" si="3"/>
        <v>70.666666666666671</v>
      </c>
      <c r="R27" s="12">
        <f t="shared" si="4"/>
        <v>0.70669999999999999</v>
      </c>
      <c r="S27" s="10" t="str">
        <f t="shared" si="5"/>
        <v>B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Very good work in concepts and practicals; aim higher.</v>
      </c>
      <c r="U27" s="10">
        <v>72</v>
      </c>
      <c r="V27" s="10">
        <v>81</v>
      </c>
      <c r="W27" s="10">
        <v>66</v>
      </c>
      <c r="X27" s="11">
        <f t="shared" si="6"/>
        <v>73</v>
      </c>
      <c r="Y27" s="12">
        <f t="shared" si="7"/>
        <v>0.73</v>
      </c>
      <c r="Z27" s="5" t="str">
        <f t="shared" si="8"/>
        <v>B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Very good work in concepts and practicals; aim higher.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102</v>
      </c>
      <c r="G28" s="10">
        <v>74</v>
      </c>
      <c r="H28" s="10">
        <v>67</v>
      </c>
      <c r="I28" s="10">
        <v>78</v>
      </c>
      <c r="J28" s="11">
        <f t="shared" si="0"/>
        <v>73</v>
      </c>
      <c r="K28" s="12">
        <f t="shared" si="1"/>
        <v>0.73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79</v>
      </c>
      <c r="O28" s="10">
        <v>78</v>
      </c>
      <c r="P28" s="10">
        <v>74</v>
      </c>
      <c r="Q28" s="11">
        <f t="shared" si="3"/>
        <v>77</v>
      </c>
      <c r="R28" s="12">
        <f t="shared" si="4"/>
        <v>0.77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75</v>
      </c>
      <c r="V28" s="10">
        <v>75</v>
      </c>
      <c r="W28" s="10">
        <v>74</v>
      </c>
      <c r="X28" s="11">
        <f t="shared" si="6"/>
        <v>74.666666666666671</v>
      </c>
      <c r="Y28" s="12">
        <f t="shared" si="7"/>
        <v>0.74670000000000003</v>
      </c>
      <c r="Z28" s="5" t="str">
        <f t="shared" si="8"/>
        <v>B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Very good work in content knowledge; aim higher.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103</v>
      </c>
      <c r="G29" s="10">
        <v>73</v>
      </c>
      <c r="H29" s="10">
        <v>86</v>
      </c>
      <c r="I29" s="10">
        <v>78</v>
      </c>
      <c r="J29" s="11">
        <f t="shared" si="0"/>
        <v>79</v>
      </c>
      <c r="K29" s="12">
        <f t="shared" si="1"/>
        <v>0.79</v>
      </c>
      <c r="L29" s="10" t="str">
        <f t="shared" si="2"/>
        <v>B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Very good work in practical work and knowledge; aim higher.</v>
      </c>
      <c r="N29" s="10">
        <v>81</v>
      </c>
      <c r="O29" s="10">
        <v>77</v>
      </c>
      <c r="P29" s="10">
        <v>83</v>
      </c>
      <c r="Q29" s="11">
        <f t="shared" si="3"/>
        <v>80.333333333333329</v>
      </c>
      <c r="R29" s="12">
        <f t="shared" si="4"/>
        <v>0.80330000000000001</v>
      </c>
      <c r="S29" s="10" t="str">
        <f t="shared" si="5"/>
        <v>A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Excellent work in practical work and knowledge; keep it up.</v>
      </c>
      <c r="U29" s="10">
        <v>81</v>
      </c>
      <c r="V29" s="10">
        <v>77</v>
      </c>
      <c r="W29" s="10">
        <v>89</v>
      </c>
      <c r="X29" s="11">
        <f t="shared" si="6"/>
        <v>82.333333333333329</v>
      </c>
      <c r="Y29" s="12">
        <f t="shared" si="7"/>
        <v>0.82330000000000003</v>
      </c>
      <c r="Z29" s="5" t="str">
        <f t="shared" si="8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104</v>
      </c>
      <c r="G30" s="10">
        <v>62</v>
      </c>
      <c r="H30" s="10">
        <v>71</v>
      </c>
      <c r="I30" s="10">
        <v>75</v>
      </c>
      <c r="J30" s="11">
        <f t="shared" si="0"/>
        <v>69.333333333333329</v>
      </c>
      <c r="K30" s="12">
        <f t="shared" si="1"/>
        <v>0.69330000000000003</v>
      </c>
      <c r="L30" s="10" t="str">
        <f t="shared" si="2"/>
        <v>C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Satisfactory work in values and participation; keep practising.</v>
      </c>
      <c r="N30" s="10">
        <v>67</v>
      </c>
      <c r="O30" s="10">
        <v>72</v>
      </c>
      <c r="P30" s="10">
        <v>70</v>
      </c>
      <c r="Q30" s="11">
        <f t="shared" si="3"/>
        <v>69.666666666666671</v>
      </c>
      <c r="R30" s="12">
        <f t="shared" si="4"/>
        <v>0.69669999999999999</v>
      </c>
      <c r="S30" s="10" t="str">
        <f t="shared" si="5"/>
        <v>C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Satisfactory work in values and participation; keep practising.</v>
      </c>
      <c r="U30" s="10">
        <v>72</v>
      </c>
      <c r="V30" s="10">
        <v>77</v>
      </c>
      <c r="W30" s="10">
        <v>73</v>
      </c>
      <c r="X30" s="11">
        <f t="shared" si="6"/>
        <v>74</v>
      </c>
      <c r="Y30" s="12">
        <f t="shared" si="7"/>
        <v>0.74</v>
      </c>
      <c r="Z30" s="5" t="str">
        <f t="shared" si="8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25</v>
      </c>
      <c r="F31" s="5" t="s">
        <v>105</v>
      </c>
      <c r="G31" s="10">
        <v>69</v>
      </c>
      <c r="H31" s="10">
        <v>80</v>
      </c>
      <c r="I31" s="10">
        <v>71</v>
      </c>
      <c r="J31" s="11">
        <f t="shared" si="0"/>
        <v>73.333333333333329</v>
      </c>
      <c r="K31" s="12">
        <f t="shared" si="1"/>
        <v>0.73329999999999995</v>
      </c>
      <c r="L31" s="10" t="str">
        <f t="shared" si="2"/>
        <v>B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Very good work in fitness and participation; aim higher.</v>
      </c>
      <c r="N31" s="10">
        <v>75</v>
      </c>
      <c r="O31" s="10">
        <v>72</v>
      </c>
      <c r="P31" s="10">
        <v>79</v>
      </c>
      <c r="Q31" s="11">
        <f t="shared" si="3"/>
        <v>75.333333333333329</v>
      </c>
      <c r="R31" s="12">
        <f t="shared" si="4"/>
        <v>0.75329999999999997</v>
      </c>
      <c r="S31" s="10" t="str">
        <f t="shared" si="5"/>
        <v>B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Very good work in fitness and participation; aim higher.</v>
      </c>
      <c r="U31" s="10">
        <v>77</v>
      </c>
      <c r="V31" s="10">
        <v>75</v>
      </c>
      <c r="W31" s="10">
        <v>79</v>
      </c>
      <c r="X31" s="11">
        <f t="shared" si="6"/>
        <v>77</v>
      </c>
      <c r="Y31" s="12">
        <f t="shared" si="7"/>
        <v>0.77</v>
      </c>
      <c r="Z31" s="5" t="str">
        <f t="shared" si="8"/>
        <v>B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Very good work in fitness and participation; aim higher.</v>
      </c>
    </row>
    <row r="32" spans="1:27" ht="14.25" customHeight="1" x14ac:dyDescent="0.3">
      <c r="A32" s="34"/>
      <c r="B32" s="34"/>
      <c r="C32" s="34"/>
      <c r="D32" s="34"/>
      <c r="E32" s="5" t="s">
        <v>27</v>
      </c>
      <c r="F32" s="5" t="s">
        <v>106</v>
      </c>
      <c r="G32" s="10">
        <v>64</v>
      </c>
      <c r="H32" s="10">
        <v>63</v>
      </c>
      <c r="I32" s="10">
        <v>73</v>
      </c>
      <c r="J32" s="11">
        <f t="shared" si="0"/>
        <v>66.666666666666671</v>
      </c>
      <c r="K32" s="12">
        <f t="shared" si="1"/>
        <v>0.66669999999999996</v>
      </c>
      <c r="L32" s="10" t="str">
        <f t="shared" si="2"/>
        <v>C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Satisfactory work in recording of accounts; keep practising.</v>
      </c>
      <c r="N32" s="10">
        <v>63</v>
      </c>
      <c r="O32" s="10">
        <v>63</v>
      </c>
      <c r="P32" s="10">
        <v>74</v>
      </c>
      <c r="Q32" s="11">
        <f t="shared" si="3"/>
        <v>66.666666666666671</v>
      </c>
      <c r="R32" s="12">
        <f t="shared" si="4"/>
        <v>0.66669999999999996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recording of accounts; keep practising.</v>
      </c>
      <c r="U32" s="10">
        <v>66</v>
      </c>
      <c r="V32" s="10">
        <v>66</v>
      </c>
      <c r="W32" s="10">
        <v>79</v>
      </c>
      <c r="X32" s="11">
        <f t="shared" si="6"/>
        <v>70.333333333333329</v>
      </c>
      <c r="Y32" s="12">
        <f t="shared" si="7"/>
        <v>0.70330000000000004</v>
      </c>
      <c r="Z32" s="5" t="str">
        <f t="shared" si="8"/>
        <v>B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Very good work in recording of accounts; aim higher.</v>
      </c>
    </row>
    <row r="33" spans="1:27" ht="14.25" customHeight="1" x14ac:dyDescent="0.3">
      <c r="A33" s="34" t="s">
        <v>112</v>
      </c>
      <c r="B33" s="34" t="s">
        <v>113</v>
      </c>
      <c r="C33" s="34" t="s">
        <v>431</v>
      </c>
      <c r="D33" s="34" t="s">
        <v>31</v>
      </c>
      <c r="E33" s="5" t="s">
        <v>12</v>
      </c>
      <c r="F33" s="5" t="s">
        <v>95</v>
      </c>
      <c r="G33" s="10">
        <v>68</v>
      </c>
      <c r="H33" s="10">
        <v>72</v>
      </c>
      <c r="I33" s="10">
        <v>68</v>
      </c>
      <c r="J33" s="11">
        <f t="shared" si="0"/>
        <v>69.333333333333329</v>
      </c>
      <c r="K33" s="12">
        <f t="shared" si="1"/>
        <v>0.69330000000000003</v>
      </c>
      <c r="L33" s="10" t="str">
        <f t="shared" si="2"/>
        <v>C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Satisfactory work in reading and writing; keep practising.</v>
      </c>
      <c r="N33" s="10">
        <v>71</v>
      </c>
      <c r="O33" s="10">
        <v>82</v>
      </c>
      <c r="P33" s="10">
        <v>80</v>
      </c>
      <c r="Q33" s="11">
        <f t="shared" si="3"/>
        <v>77.666666666666671</v>
      </c>
      <c r="R33" s="12">
        <f t="shared" si="4"/>
        <v>0.77669999999999995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69</v>
      </c>
      <c r="V33" s="10">
        <v>78</v>
      </c>
      <c r="W33" s="10">
        <v>84</v>
      </c>
      <c r="X33" s="11">
        <f t="shared" si="6"/>
        <v>77</v>
      </c>
      <c r="Y33" s="12">
        <f t="shared" si="7"/>
        <v>0.77</v>
      </c>
      <c r="Z33" s="5" t="str">
        <f t="shared" si="8"/>
        <v>B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Very good work in reading and writing; aim higher.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99</v>
      </c>
      <c r="G34" s="10">
        <v>69</v>
      </c>
      <c r="H34" s="10">
        <v>84</v>
      </c>
      <c r="I34" s="10">
        <v>74</v>
      </c>
      <c r="J34" s="11">
        <f t="shared" si="0"/>
        <v>75.666666666666671</v>
      </c>
      <c r="K34" s="12">
        <f t="shared" si="1"/>
        <v>0.75670000000000004</v>
      </c>
      <c r="L34" s="10" t="str">
        <f t="shared" si="2"/>
        <v>B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Very good work in reading, writing and speaking; aim higher.</v>
      </c>
      <c r="N34" s="10">
        <v>84</v>
      </c>
      <c r="O34" s="10">
        <v>82</v>
      </c>
      <c r="P34" s="10">
        <v>85</v>
      </c>
      <c r="Q34" s="11">
        <f t="shared" si="3"/>
        <v>83.666666666666671</v>
      </c>
      <c r="R34" s="12">
        <f t="shared" si="4"/>
        <v>0.8367</v>
      </c>
      <c r="S34" s="10" t="str">
        <f t="shared" si="5"/>
        <v>A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Excellent work in reading, writing and speaking; keep it up.</v>
      </c>
      <c r="U34" s="10">
        <v>76</v>
      </c>
      <c r="V34" s="10">
        <v>84</v>
      </c>
      <c r="W34" s="10">
        <v>86</v>
      </c>
      <c r="X34" s="11">
        <f t="shared" si="6"/>
        <v>82</v>
      </c>
      <c r="Y34" s="12">
        <f t="shared" si="7"/>
        <v>0.82</v>
      </c>
      <c r="Z34" s="5" t="str">
        <f t="shared" si="8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100</v>
      </c>
      <c r="G35" s="10">
        <v>82</v>
      </c>
      <c r="H35" s="10">
        <v>82</v>
      </c>
      <c r="I35" s="10">
        <v>81</v>
      </c>
      <c r="J35" s="11">
        <f t="shared" si="0"/>
        <v>81.666666666666671</v>
      </c>
      <c r="K35" s="12">
        <f t="shared" si="1"/>
        <v>0.81669999999999998</v>
      </c>
      <c r="L35" s="10" t="str">
        <f t="shared" si="2"/>
        <v>A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Excellent work in problem solving; keep it up.</v>
      </c>
      <c r="N35" s="10">
        <v>84</v>
      </c>
      <c r="O35" s="10">
        <v>88</v>
      </c>
      <c r="P35" s="10">
        <v>89</v>
      </c>
      <c r="Q35" s="11">
        <f t="shared" si="3"/>
        <v>87</v>
      </c>
      <c r="R35" s="12">
        <f t="shared" si="4"/>
        <v>0.87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90</v>
      </c>
      <c r="V35" s="10">
        <v>91</v>
      </c>
      <c r="W35" s="10">
        <v>92</v>
      </c>
      <c r="X35" s="11">
        <f t="shared" si="6"/>
        <v>91</v>
      </c>
      <c r="Y35" s="12">
        <f t="shared" si="7"/>
        <v>0.91</v>
      </c>
      <c r="Z35" s="5" t="str">
        <f t="shared" si="8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101</v>
      </c>
      <c r="G36" s="10">
        <v>71</v>
      </c>
      <c r="H36" s="10">
        <v>83</v>
      </c>
      <c r="I36" s="10">
        <v>69</v>
      </c>
      <c r="J36" s="11">
        <f t="shared" si="0"/>
        <v>74.333333333333329</v>
      </c>
      <c r="K36" s="12">
        <f t="shared" si="1"/>
        <v>0.74329999999999996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80</v>
      </c>
      <c r="O36" s="10">
        <v>77</v>
      </c>
      <c r="P36" s="10">
        <v>78</v>
      </c>
      <c r="Q36" s="11">
        <f t="shared" si="3"/>
        <v>78.333333333333329</v>
      </c>
      <c r="R36" s="12">
        <f t="shared" si="4"/>
        <v>0.7833</v>
      </c>
      <c r="S36" s="10" t="str">
        <f t="shared" si="5"/>
        <v>B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Very good work in concepts and practicals; aim higher.</v>
      </c>
      <c r="U36" s="10">
        <v>72</v>
      </c>
      <c r="V36" s="10">
        <v>86</v>
      </c>
      <c r="W36" s="10">
        <v>74</v>
      </c>
      <c r="X36" s="11">
        <f t="shared" si="6"/>
        <v>77.333333333333329</v>
      </c>
      <c r="Y36" s="12">
        <f t="shared" si="7"/>
        <v>0.77329999999999999</v>
      </c>
      <c r="Z36" s="5" t="str">
        <f t="shared" si="8"/>
        <v>B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Very good work in concepts and practicals; aim higher.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102</v>
      </c>
      <c r="G37" s="10">
        <v>80</v>
      </c>
      <c r="H37" s="10">
        <v>80</v>
      </c>
      <c r="I37" s="10">
        <v>84</v>
      </c>
      <c r="J37" s="11">
        <f t="shared" si="0"/>
        <v>81.333333333333329</v>
      </c>
      <c r="K37" s="12">
        <f t="shared" si="1"/>
        <v>0.81330000000000002</v>
      </c>
      <c r="L37" s="10" t="str">
        <f t="shared" si="2"/>
        <v>A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Excellent work in content knowledge; keep it up.</v>
      </c>
      <c r="N37" s="10">
        <v>84</v>
      </c>
      <c r="O37" s="10">
        <v>80</v>
      </c>
      <c r="P37" s="10">
        <v>84</v>
      </c>
      <c r="Q37" s="11">
        <f t="shared" si="3"/>
        <v>82.666666666666671</v>
      </c>
      <c r="R37" s="12">
        <f t="shared" si="4"/>
        <v>0.82669999999999999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82</v>
      </c>
      <c r="V37" s="10">
        <v>87</v>
      </c>
      <c r="W37" s="10">
        <v>79</v>
      </c>
      <c r="X37" s="11">
        <f t="shared" si="6"/>
        <v>82.666666666666671</v>
      </c>
      <c r="Y37" s="12">
        <f t="shared" si="7"/>
        <v>0.82669999999999999</v>
      </c>
      <c r="Z37" s="5" t="str">
        <f t="shared" si="8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103</v>
      </c>
      <c r="G38" s="10">
        <v>76</v>
      </c>
      <c r="H38" s="10">
        <v>93</v>
      </c>
      <c r="I38" s="10">
        <v>88</v>
      </c>
      <c r="J38" s="11">
        <f t="shared" si="0"/>
        <v>85.666666666666671</v>
      </c>
      <c r="K38" s="12">
        <f t="shared" si="1"/>
        <v>0.85670000000000002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87</v>
      </c>
      <c r="O38" s="10">
        <v>83</v>
      </c>
      <c r="P38" s="10">
        <v>91</v>
      </c>
      <c r="Q38" s="11">
        <f t="shared" si="3"/>
        <v>87</v>
      </c>
      <c r="R38" s="12">
        <f t="shared" si="4"/>
        <v>0.87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91</v>
      </c>
      <c r="V38" s="10">
        <v>91</v>
      </c>
      <c r="W38" s="10">
        <v>91</v>
      </c>
      <c r="X38" s="11">
        <f t="shared" si="6"/>
        <v>91</v>
      </c>
      <c r="Y38" s="12">
        <f t="shared" si="7"/>
        <v>0.91</v>
      </c>
      <c r="Z38" s="5" t="str">
        <f t="shared" si="8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104</v>
      </c>
      <c r="G39" s="10">
        <v>74</v>
      </c>
      <c r="H39" s="10">
        <v>84</v>
      </c>
      <c r="I39" s="10">
        <v>71</v>
      </c>
      <c r="J39" s="11">
        <f t="shared" si="0"/>
        <v>76.333333333333329</v>
      </c>
      <c r="K39" s="12">
        <f t="shared" si="1"/>
        <v>0.76329999999999998</v>
      </c>
      <c r="L39" s="10" t="str">
        <f t="shared" si="2"/>
        <v>B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Very good work in values and participation; aim higher.</v>
      </c>
      <c r="N39" s="10">
        <v>79</v>
      </c>
      <c r="O39" s="10">
        <v>79</v>
      </c>
      <c r="P39" s="10">
        <v>86</v>
      </c>
      <c r="Q39" s="11">
        <f t="shared" si="3"/>
        <v>81.333333333333329</v>
      </c>
      <c r="R39" s="12">
        <f t="shared" si="4"/>
        <v>0.81330000000000002</v>
      </c>
      <c r="S39" s="10" t="str">
        <f t="shared" si="5"/>
        <v>A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Excellent work in values and participation; keep it up.</v>
      </c>
      <c r="U39" s="10">
        <v>83</v>
      </c>
      <c r="V39" s="10">
        <v>82</v>
      </c>
      <c r="W39" s="10">
        <v>82</v>
      </c>
      <c r="X39" s="11">
        <f t="shared" si="6"/>
        <v>82.333333333333329</v>
      </c>
      <c r="Y39" s="12">
        <f t="shared" si="7"/>
        <v>0.82330000000000003</v>
      </c>
      <c r="Z39" s="5" t="str">
        <f t="shared" si="8"/>
        <v>A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Excellent work in values and participation; keep it up.</v>
      </c>
    </row>
    <row r="40" spans="1:27" ht="14.25" customHeight="1" x14ac:dyDescent="0.3">
      <c r="A40" s="34"/>
      <c r="B40" s="34"/>
      <c r="C40" s="34"/>
      <c r="D40" s="34"/>
      <c r="E40" s="5" t="s">
        <v>25</v>
      </c>
      <c r="F40" s="5" t="s">
        <v>105</v>
      </c>
      <c r="G40" s="10">
        <v>76</v>
      </c>
      <c r="H40" s="10">
        <v>80</v>
      </c>
      <c r="I40" s="10">
        <v>78</v>
      </c>
      <c r="J40" s="11">
        <f t="shared" si="0"/>
        <v>78</v>
      </c>
      <c r="K40" s="12">
        <f t="shared" si="1"/>
        <v>0.78</v>
      </c>
      <c r="L40" s="10" t="str">
        <f t="shared" si="2"/>
        <v>B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Very good work in fitness and participation; aim higher.</v>
      </c>
      <c r="N40" s="10">
        <v>87</v>
      </c>
      <c r="O40" s="10">
        <v>79</v>
      </c>
      <c r="P40" s="10">
        <v>78</v>
      </c>
      <c r="Q40" s="11">
        <f t="shared" si="3"/>
        <v>81.333333333333329</v>
      </c>
      <c r="R40" s="12">
        <f t="shared" si="4"/>
        <v>0.81330000000000002</v>
      </c>
      <c r="S40" s="10" t="str">
        <f t="shared" si="5"/>
        <v>A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Excellent work in fitness and participation; keep it up.</v>
      </c>
      <c r="U40" s="10">
        <v>83</v>
      </c>
      <c r="V40" s="10">
        <v>87</v>
      </c>
      <c r="W40" s="10">
        <v>89</v>
      </c>
      <c r="X40" s="11">
        <f t="shared" si="6"/>
        <v>86.333333333333329</v>
      </c>
      <c r="Y40" s="12">
        <f t="shared" si="7"/>
        <v>0.86329999999999996</v>
      </c>
      <c r="Z40" s="5" t="str">
        <f t="shared" si="8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fitness and participation; keep it up.</v>
      </c>
    </row>
    <row r="41" spans="1:27" ht="14.25" customHeight="1" x14ac:dyDescent="0.3">
      <c r="A41" s="34"/>
      <c r="B41" s="34"/>
      <c r="C41" s="34"/>
      <c r="D41" s="34"/>
      <c r="E41" s="5" t="s">
        <v>27</v>
      </c>
      <c r="F41" s="5" t="s">
        <v>106</v>
      </c>
      <c r="G41" s="10">
        <v>70</v>
      </c>
      <c r="H41" s="10">
        <v>69</v>
      </c>
      <c r="I41" s="10">
        <v>76</v>
      </c>
      <c r="J41" s="11">
        <f t="shared" si="0"/>
        <v>71.666666666666671</v>
      </c>
      <c r="K41" s="12">
        <f t="shared" si="1"/>
        <v>0.7167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recording of accounts; aim higher.</v>
      </c>
      <c r="N41" s="10">
        <v>76</v>
      </c>
      <c r="O41" s="10">
        <v>81</v>
      </c>
      <c r="P41" s="10">
        <v>80</v>
      </c>
      <c r="Q41" s="11">
        <f t="shared" si="3"/>
        <v>79</v>
      </c>
      <c r="R41" s="12">
        <f t="shared" si="4"/>
        <v>0.79</v>
      </c>
      <c r="S41" s="10" t="str">
        <f t="shared" si="5"/>
        <v>B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Very good work in recording of accounts; aim higher.</v>
      </c>
      <c r="U41" s="10">
        <v>81</v>
      </c>
      <c r="V41" s="10">
        <v>78</v>
      </c>
      <c r="W41" s="10">
        <v>75</v>
      </c>
      <c r="X41" s="11">
        <f t="shared" si="6"/>
        <v>78</v>
      </c>
      <c r="Y41" s="12">
        <f t="shared" si="7"/>
        <v>0.78</v>
      </c>
      <c r="Z41" s="5" t="str">
        <f t="shared" si="8"/>
        <v>B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Very good work in recording of accounts; aim higher.</v>
      </c>
    </row>
    <row r="42" spans="1:27" ht="14.25" customHeight="1" x14ac:dyDescent="0.3">
      <c r="A42" s="34" t="s">
        <v>114</v>
      </c>
      <c r="B42" s="34" t="s">
        <v>115</v>
      </c>
      <c r="C42" s="34" t="s">
        <v>431</v>
      </c>
      <c r="D42" s="34" t="s">
        <v>11</v>
      </c>
      <c r="E42" s="5" t="s">
        <v>12</v>
      </c>
      <c r="F42" s="5" t="s">
        <v>95</v>
      </c>
      <c r="G42" s="10">
        <v>85</v>
      </c>
      <c r="H42" s="10">
        <v>81</v>
      </c>
      <c r="I42" s="10">
        <v>73</v>
      </c>
      <c r="J42" s="11">
        <f t="shared" si="0"/>
        <v>79.666666666666671</v>
      </c>
      <c r="K42" s="12">
        <f t="shared" si="1"/>
        <v>0.79669999999999996</v>
      </c>
      <c r="L42" s="10" t="str">
        <f t="shared" si="2"/>
        <v>B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Very good work in reading and writing; aim higher.</v>
      </c>
      <c r="N42" s="10">
        <v>75</v>
      </c>
      <c r="O42" s="10">
        <v>77</v>
      </c>
      <c r="P42" s="10">
        <v>77</v>
      </c>
      <c r="Q42" s="11">
        <f t="shared" si="3"/>
        <v>76.333333333333329</v>
      </c>
      <c r="R42" s="12">
        <f t="shared" si="4"/>
        <v>0.76329999999999998</v>
      </c>
      <c r="S42" s="10" t="str">
        <f t="shared" si="5"/>
        <v>B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Very good work in reading and writing; aim higher.</v>
      </c>
      <c r="U42" s="10">
        <v>87</v>
      </c>
      <c r="V42" s="10">
        <v>92</v>
      </c>
      <c r="W42" s="10">
        <v>86</v>
      </c>
      <c r="X42" s="11">
        <f t="shared" si="6"/>
        <v>88.333333333333329</v>
      </c>
      <c r="Y42" s="12">
        <f t="shared" si="7"/>
        <v>0.88329999999999997</v>
      </c>
      <c r="Z42" s="5" t="str">
        <f t="shared" si="8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99</v>
      </c>
      <c r="G43" s="10">
        <v>80</v>
      </c>
      <c r="H43" s="10">
        <v>83</v>
      </c>
      <c r="I43" s="10">
        <v>92</v>
      </c>
      <c r="J43" s="11">
        <f t="shared" si="0"/>
        <v>85</v>
      </c>
      <c r="K43" s="12">
        <f t="shared" si="1"/>
        <v>0.85</v>
      </c>
      <c r="L43" s="10" t="str">
        <f t="shared" si="2"/>
        <v>A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Excellent work in reading, writing and speaking; keep it up.</v>
      </c>
      <c r="N43" s="10">
        <v>86</v>
      </c>
      <c r="O43" s="10">
        <v>89</v>
      </c>
      <c r="P43" s="10">
        <v>85</v>
      </c>
      <c r="Q43" s="11">
        <f t="shared" si="3"/>
        <v>86.666666666666671</v>
      </c>
      <c r="R43" s="12">
        <f t="shared" si="4"/>
        <v>0.86670000000000003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81</v>
      </c>
      <c r="V43" s="10">
        <v>91</v>
      </c>
      <c r="W43" s="10">
        <v>90</v>
      </c>
      <c r="X43" s="11">
        <f t="shared" si="6"/>
        <v>87.333333333333329</v>
      </c>
      <c r="Y43" s="12">
        <f t="shared" si="7"/>
        <v>0.87329999999999997</v>
      </c>
      <c r="Z43" s="5" t="str">
        <f t="shared" si="8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100</v>
      </c>
      <c r="G44" s="10">
        <v>81</v>
      </c>
      <c r="H44" s="10">
        <v>94</v>
      </c>
      <c r="I44" s="10">
        <v>92</v>
      </c>
      <c r="J44" s="11">
        <f t="shared" si="0"/>
        <v>89</v>
      </c>
      <c r="K44" s="12">
        <f t="shared" si="1"/>
        <v>0.89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85</v>
      </c>
      <c r="O44" s="10">
        <v>95</v>
      </c>
      <c r="P44" s="10">
        <v>97</v>
      </c>
      <c r="Q44" s="11">
        <f t="shared" si="3"/>
        <v>92.333333333333329</v>
      </c>
      <c r="R44" s="12">
        <f t="shared" si="4"/>
        <v>0.92330000000000001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97</v>
      </c>
      <c r="V44" s="10">
        <v>92</v>
      </c>
      <c r="W44" s="10">
        <v>90</v>
      </c>
      <c r="X44" s="11">
        <f t="shared" si="6"/>
        <v>93</v>
      </c>
      <c r="Y44" s="12">
        <f t="shared" si="7"/>
        <v>0.93</v>
      </c>
      <c r="Z44" s="5" t="str">
        <f t="shared" si="8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101</v>
      </c>
      <c r="G45" s="10">
        <v>75</v>
      </c>
      <c r="H45" s="10">
        <v>84</v>
      </c>
      <c r="I45" s="10">
        <v>83</v>
      </c>
      <c r="J45" s="11">
        <f t="shared" si="0"/>
        <v>80.666666666666671</v>
      </c>
      <c r="K45" s="12">
        <f t="shared" si="1"/>
        <v>0.80669999999999997</v>
      </c>
      <c r="L45" s="10" t="str">
        <f t="shared" si="2"/>
        <v>A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Excellent work in concepts and practicals; keep it up.</v>
      </c>
      <c r="N45" s="10">
        <v>80</v>
      </c>
      <c r="O45" s="10">
        <v>84</v>
      </c>
      <c r="P45" s="10">
        <v>77</v>
      </c>
      <c r="Q45" s="11">
        <f t="shared" si="3"/>
        <v>80.333333333333329</v>
      </c>
      <c r="R45" s="12">
        <f t="shared" si="4"/>
        <v>0.80330000000000001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80</v>
      </c>
      <c r="V45" s="10">
        <v>89</v>
      </c>
      <c r="W45" s="10">
        <v>85</v>
      </c>
      <c r="X45" s="11">
        <f t="shared" si="6"/>
        <v>84.666666666666671</v>
      </c>
      <c r="Y45" s="12">
        <f t="shared" si="7"/>
        <v>0.84670000000000001</v>
      </c>
      <c r="Z45" s="5" t="str">
        <f t="shared" si="8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102</v>
      </c>
      <c r="G46" s="10">
        <v>84</v>
      </c>
      <c r="H46" s="10">
        <v>92</v>
      </c>
      <c r="I46" s="10">
        <v>92</v>
      </c>
      <c r="J46" s="11">
        <f t="shared" si="0"/>
        <v>89.333333333333329</v>
      </c>
      <c r="K46" s="12">
        <f t="shared" si="1"/>
        <v>0.89329999999999998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88</v>
      </c>
      <c r="O46" s="10">
        <v>88</v>
      </c>
      <c r="P46" s="10">
        <v>84</v>
      </c>
      <c r="Q46" s="11">
        <f t="shared" si="3"/>
        <v>86.666666666666671</v>
      </c>
      <c r="R46" s="12">
        <f t="shared" si="4"/>
        <v>0.86670000000000003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93</v>
      </c>
      <c r="V46" s="10">
        <v>91</v>
      </c>
      <c r="W46" s="10">
        <v>93</v>
      </c>
      <c r="X46" s="11">
        <f t="shared" si="6"/>
        <v>92.333333333333329</v>
      </c>
      <c r="Y46" s="12">
        <f t="shared" si="7"/>
        <v>0.92330000000000001</v>
      </c>
      <c r="Z46" s="5" t="str">
        <f t="shared" si="8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103</v>
      </c>
      <c r="G47" s="10">
        <v>85</v>
      </c>
      <c r="H47" s="10">
        <v>89</v>
      </c>
      <c r="I47" s="10">
        <v>91</v>
      </c>
      <c r="J47" s="11">
        <f t="shared" si="0"/>
        <v>88.333333333333329</v>
      </c>
      <c r="K47" s="12">
        <f t="shared" si="1"/>
        <v>0.88329999999999997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90</v>
      </c>
      <c r="O47" s="10">
        <v>97</v>
      </c>
      <c r="P47" s="10">
        <v>88</v>
      </c>
      <c r="Q47" s="11">
        <f t="shared" si="3"/>
        <v>91.666666666666671</v>
      </c>
      <c r="R47" s="12">
        <f t="shared" si="4"/>
        <v>0.91669999999999996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94</v>
      </c>
      <c r="V47" s="10">
        <v>98</v>
      </c>
      <c r="W47" s="10">
        <v>90</v>
      </c>
      <c r="X47" s="11">
        <f t="shared" si="6"/>
        <v>94</v>
      </c>
      <c r="Y47" s="12">
        <f t="shared" si="7"/>
        <v>0.94</v>
      </c>
      <c r="Z47" s="5" t="str">
        <f t="shared" si="8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104</v>
      </c>
      <c r="G48" s="10">
        <v>89</v>
      </c>
      <c r="H48" s="10">
        <v>90</v>
      </c>
      <c r="I48" s="10">
        <v>78</v>
      </c>
      <c r="J48" s="11">
        <f t="shared" si="0"/>
        <v>85.666666666666671</v>
      </c>
      <c r="K48" s="12">
        <f t="shared" si="1"/>
        <v>0.85670000000000002</v>
      </c>
      <c r="L48" s="10" t="str">
        <f t="shared" si="2"/>
        <v>A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Excellent work in values and participation; keep it up.</v>
      </c>
      <c r="N48" s="10">
        <v>79</v>
      </c>
      <c r="O48" s="10">
        <v>94</v>
      </c>
      <c r="P48" s="10">
        <v>81</v>
      </c>
      <c r="Q48" s="11">
        <f t="shared" si="3"/>
        <v>84.666666666666671</v>
      </c>
      <c r="R48" s="12">
        <f t="shared" si="4"/>
        <v>0.84670000000000001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80</v>
      </c>
      <c r="V48" s="10">
        <v>93</v>
      </c>
      <c r="W48" s="10">
        <v>86</v>
      </c>
      <c r="X48" s="11">
        <f t="shared" si="6"/>
        <v>86.333333333333329</v>
      </c>
      <c r="Y48" s="12">
        <f t="shared" si="7"/>
        <v>0.86329999999999996</v>
      </c>
      <c r="Z48" s="5" t="str">
        <f t="shared" si="8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46</v>
      </c>
      <c r="F49" s="5" t="s">
        <v>116</v>
      </c>
      <c r="G49" s="10">
        <v>88</v>
      </c>
      <c r="H49" s="10">
        <v>88</v>
      </c>
      <c r="I49" s="10">
        <v>93</v>
      </c>
      <c r="J49" s="11">
        <f t="shared" si="0"/>
        <v>89.666666666666671</v>
      </c>
      <c r="K49" s="12">
        <f t="shared" si="1"/>
        <v>0.89670000000000005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religious knowledge and participation; keep it up.</v>
      </c>
      <c r="N49" s="10">
        <v>87</v>
      </c>
      <c r="O49" s="10">
        <v>89</v>
      </c>
      <c r="P49" s="10">
        <v>94</v>
      </c>
      <c r="Q49" s="11">
        <f t="shared" si="3"/>
        <v>90</v>
      </c>
      <c r="R49" s="12">
        <f t="shared" si="4"/>
        <v>0.9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religious knowledge and participation; keep it up.</v>
      </c>
      <c r="U49" s="10">
        <v>91</v>
      </c>
      <c r="V49" s="10">
        <v>93</v>
      </c>
      <c r="W49" s="10">
        <v>98</v>
      </c>
      <c r="X49" s="11">
        <f t="shared" si="6"/>
        <v>94</v>
      </c>
      <c r="Y49" s="12">
        <f t="shared" si="7"/>
        <v>0.94</v>
      </c>
      <c r="Z49" s="5" t="str">
        <f t="shared" si="8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religious knowledge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34</v>
      </c>
      <c r="F50" s="5" t="s">
        <v>109</v>
      </c>
      <c r="G50" s="10">
        <v>83</v>
      </c>
      <c r="H50" s="10">
        <v>87</v>
      </c>
      <c r="I50" s="10">
        <v>79</v>
      </c>
      <c r="J50" s="11">
        <f t="shared" si="0"/>
        <v>83</v>
      </c>
      <c r="K50" s="12">
        <f t="shared" si="1"/>
        <v>0.83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office practice; keep it up.</v>
      </c>
      <c r="N50" s="10">
        <v>77</v>
      </c>
      <c r="O50" s="10">
        <v>91</v>
      </c>
      <c r="P50" s="10">
        <v>76</v>
      </c>
      <c r="Q50" s="11">
        <f t="shared" si="3"/>
        <v>81.333333333333329</v>
      </c>
      <c r="R50" s="12">
        <f t="shared" si="4"/>
        <v>0.81330000000000002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office practice; keep it up.</v>
      </c>
      <c r="U50" s="10">
        <v>78</v>
      </c>
      <c r="V50" s="10">
        <v>81</v>
      </c>
      <c r="W50" s="10">
        <v>83</v>
      </c>
      <c r="X50" s="11">
        <f t="shared" si="6"/>
        <v>80.666666666666671</v>
      </c>
      <c r="Y50" s="12">
        <f t="shared" si="7"/>
        <v>0.80669999999999997</v>
      </c>
      <c r="Z50" s="5" t="str">
        <f t="shared" si="8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office practice; keep it up.</v>
      </c>
    </row>
    <row r="51" spans="1:27" ht="14.25" customHeight="1" x14ac:dyDescent="0.3">
      <c r="A51" s="34" t="s">
        <v>117</v>
      </c>
      <c r="B51" s="34" t="s">
        <v>118</v>
      </c>
      <c r="C51" s="34" t="s">
        <v>431</v>
      </c>
      <c r="D51" s="34" t="s">
        <v>31</v>
      </c>
      <c r="E51" s="5" t="s">
        <v>12</v>
      </c>
      <c r="F51" s="5" t="s">
        <v>95</v>
      </c>
      <c r="G51" s="10">
        <v>56</v>
      </c>
      <c r="H51" s="10">
        <v>54</v>
      </c>
      <c r="I51" s="10">
        <v>60</v>
      </c>
      <c r="J51" s="11">
        <f t="shared" si="0"/>
        <v>56.666666666666664</v>
      </c>
      <c r="K51" s="12">
        <f t="shared" si="1"/>
        <v>0.56669999999999998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59</v>
      </c>
      <c r="O51" s="10">
        <v>53</v>
      </c>
      <c r="P51" s="10">
        <v>55</v>
      </c>
      <c r="Q51" s="11">
        <f t="shared" si="3"/>
        <v>55.666666666666664</v>
      </c>
      <c r="R51" s="12">
        <f t="shared" si="4"/>
        <v>0.55669999999999997</v>
      </c>
      <c r="S51" s="10" t="str">
        <f t="shared" si="5"/>
        <v>D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Fair work in reading and writing; extra practice is needed.</v>
      </c>
      <c r="U51" s="10">
        <v>62</v>
      </c>
      <c r="V51" s="10">
        <v>62</v>
      </c>
      <c r="W51" s="10">
        <v>54</v>
      </c>
      <c r="X51" s="11">
        <f t="shared" si="6"/>
        <v>59.333333333333336</v>
      </c>
      <c r="Y51" s="12">
        <f t="shared" si="7"/>
        <v>0.59330000000000005</v>
      </c>
      <c r="Z51" s="5" t="str">
        <f t="shared" si="8"/>
        <v>D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Fair work in reading and writing; extra practice is needed.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99</v>
      </c>
      <c r="G52" s="10">
        <v>63</v>
      </c>
      <c r="H52" s="10">
        <v>67</v>
      </c>
      <c r="I52" s="10">
        <v>55</v>
      </c>
      <c r="J52" s="11">
        <f t="shared" si="0"/>
        <v>61.666666666666664</v>
      </c>
      <c r="K52" s="12">
        <f t="shared" si="1"/>
        <v>0.61670000000000003</v>
      </c>
      <c r="L52" s="10" t="str">
        <f t="shared" si="2"/>
        <v>C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Satisfactory work in reading, writing and speaking; keep practising.</v>
      </c>
      <c r="N52" s="10">
        <v>58</v>
      </c>
      <c r="O52" s="10">
        <v>68</v>
      </c>
      <c r="P52" s="10">
        <v>58</v>
      </c>
      <c r="Q52" s="11">
        <f t="shared" si="3"/>
        <v>61.333333333333336</v>
      </c>
      <c r="R52" s="12">
        <f t="shared" si="4"/>
        <v>0.61329999999999996</v>
      </c>
      <c r="S52" s="10" t="str">
        <f t="shared" si="5"/>
        <v>C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Satisfactory work in reading, writing and speaking; keep practising.</v>
      </c>
      <c r="U52" s="10">
        <v>58</v>
      </c>
      <c r="V52" s="10">
        <v>59</v>
      </c>
      <c r="W52" s="10">
        <v>71</v>
      </c>
      <c r="X52" s="11">
        <f t="shared" si="6"/>
        <v>62.666666666666664</v>
      </c>
      <c r="Y52" s="12">
        <f t="shared" si="7"/>
        <v>0.62670000000000003</v>
      </c>
      <c r="Z52" s="5" t="str">
        <f t="shared" si="8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100</v>
      </c>
      <c r="G53" s="10">
        <v>69</v>
      </c>
      <c r="H53" s="10">
        <v>71</v>
      </c>
      <c r="I53" s="10">
        <v>71</v>
      </c>
      <c r="J53" s="11">
        <f t="shared" si="0"/>
        <v>70.333333333333329</v>
      </c>
      <c r="K53" s="12">
        <f t="shared" si="1"/>
        <v>0.70330000000000004</v>
      </c>
      <c r="L53" s="10" t="str">
        <f t="shared" si="2"/>
        <v>B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Very good work in problem solving; aim higher.</v>
      </c>
      <c r="N53" s="10">
        <v>60</v>
      </c>
      <c r="O53" s="10">
        <v>61</v>
      </c>
      <c r="P53" s="10">
        <v>60</v>
      </c>
      <c r="Q53" s="11">
        <f t="shared" si="3"/>
        <v>60.333333333333336</v>
      </c>
      <c r="R53" s="12">
        <f t="shared" si="4"/>
        <v>0.60329999999999995</v>
      </c>
      <c r="S53" s="10" t="str">
        <f t="shared" si="5"/>
        <v>C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Satisfactory work in problem solving; keep practising.</v>
      </c>
      <c r="U53" s="10">
        <v>74</v>
      </c>
      <c r="V53" s="10">
        <v>72</v>
      </c>
      <c r="W53" s="10">
        <v>68</v>
      </c>
      <c r="X53" s="11">
        <f t="shared" si="6"/>
        <v>71.333333333333329</v>
      </c>
      <c r="Y53" s="12">
        <f t="shared" si="7"/>
        <v>0.71330000000000005</v>
      </c>
      <c r="Z53" s="5" t="str">
        <f t="shared" si="8"/>
        <v>B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Very good work in problem solving; aim higher.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101</v>
      </c>
      <c r="G54" s="10">
        <v>60</v>
      </c>
      <c r="H54" s="10">
        <v>55</v>
      </c>
      <c r="I54" s="10">
        <v>59</v>
      </c>
      <c r="J54" s="11">
        <f t="shared" si="0"/>
        <v>58</v>
      </c>
      <c r="K54" s="12">
        <f t="shared" si="1"/>
        <v>0.57999999999999996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53</v>
      </c>
      <c r="O54" s="10">
        <v>60</v>
      </c>
      <c r="P54" s="10">
        <v>57</v>
      </c>
      <c r="Q54" s="11">
        <f t="shared" si="3"/>
        <v>56.666666666666664</v>
      </c>
      <c r="R54" s="12">
        <f t="shared" si="4"/>
        <v>0.56669999999999998</v>
      </c>
      <c r="S54" s="10" t="str">
        <f t="shared" si="5"/>
        <v>D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Fair work in concepts and practicals; extra practice is needed.</v>
      </c>
      <c r="U54" s="10">
        <v>65</v>
      </c>
      <c r="V54" s="10">
        <v>67</v>
      </c>
      <c r="W54" s="10">
        <v>69</v>
      </c>
      <c r="X54" s="11">
        <f t="shared" si="6"/>
        <v>67</v>
      </c>
      <c r="Y54" s="12">
        <f t="shared" si="7"/>
        <v>0.67</v>
      </c>
      <c r="Z54" s="5" t="str">
        <f t="shared" si="8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102</v>
      </c>
      <c r="G55" s="10">
        <v>61</v>
      </c>
      <c r="H55" s="10">
        <v>60</v>
      </c>
      <c r="I55" s="10">
        <v>56</v>
      </c>
      <c r="J55" s="11">
        <f t="shared" si="0"/>
        <v>59</v>
      </c>
      <c r="K55" s="12">
        <f t="shared" si="1"/>
        <v>0.59</v>
      </c>
      <c r="L55" s="10" t="str">
        <f t="shared" si="2"/>
        <v>D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Fair work in content knowledge; extra practice is needed.</v>
      </c>
      <c r="N55" s="10">
        <v>66</v>
      </c>
      <c r="O55" s="10">
        <v>58</v>
      </c>
      <c r="P55" s="10">
        <v>65</v>
      </c>
      <c r="Q55" s="11">
        <f t="shared" si="3"/>
        <v>63</v>
      </c>
      <c r="R55" s="12">
        <f t="shared" si="4"/>
        <v>0.63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59</v>
      </c>
      <c r="V55" s="10">
        <v>71</v>
      </c>
      <c r="W55" s="10">
        <v>71</v>
      </c>
      <c r="X55" s="11">
        <f t="shared" si="6"/>
        <v>67</v>
      </c>
      <c r="Y55" s="12">
        <f t="shared" si="7"/>
        <v>0.67</v>
      </c>
      <c r="Z55" s="5" t="str">
        <f t="shared" si="8"/>
        <v>C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Satisfactory work in content knowledge; keep practising.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103</v>
      </c>
      <c r="G56" s="10">
        <v>65</v>
      </c>
      <c r="H56" s="10">
        <v>73</v>
      </c>
      <c r="I56" s="10">
        <v>67</v>
      </c>
      <c r="J56" s="11">
        <f t="shared" si="0"/>
        <v>68.333333333333329</v>
      </c>
      <c r="K56" s="12">
        <f t="shared" si="1"/>
        <v>0.68330000000000002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74</v>
      </c>
      <c r="O56" s="10">
        <v>66</v>
      </c>
      <c r="P56" s="10">
        <v>64</v>
      </c>
      <c r="Q56" s="11">
        <f t="shared" si="3"/>
        <v>68</v>
      </c>
      <c r="R56" s="12">
        <f t="shared" si="4"/>
        <v>0.68</v>
      </c>
      <c r="S56" s="10" t="str">
        <f t="shared" si="5"/>
        <v>C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Satisfactory work in practical work and knowledge; keep practising.</v>
      </c>
      <c r="U56" s="10">
        <v>63</v>
      </c>
      <c r="V56" s="10">
        <v>79</v>
      </c>
      <c r="W56" s="10">
        <v>68</v>
      </c>
      <c r="X56" s="11">
        <f t="shared" si="6"/>
        <v>70</v>
      </c>
      <c r="Y56" s="12">
        <f t="shared" si="7"/>
        <v>0.7</v>
      </c>
      <c r="Z56" s="5" t="str">
        <f t="shared" si="8"/>
        <v>B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Very good work in practical work and knowledge; aim higher.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104</v>
      </c>
      <c r="G57" s="10">
        <v>57</v>
      </c>
      <c r="H57" s="10">
        <v>63</v>
      </c>
      <c r="I57" s="10">
        <v>57</v>
      </c>
      <c r="J57" s="11">
        <f t="shared" si="0"/>
        <v>59</v>
      </c>
      <c r="K57" s="12">
        <f t="shared" si="1"/>
        <v>0.59</v>
      </c>
      <c r="L57" s="10" t="str">
        <f t="shared" si="2"/>
        <v>D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Fair work in values and participation; extra practice is needed.</v>
      </c>
      <c r="N57" s="10">
        <v>57</v>
      </c>
      <c r="O57" s="10">
        <v>58</v>
      </c>
      <c r="P57" s="10">
        <v>62</v>
      </c>
      <c r="Q57" s="11">
        <f t="shared" si="3"/>
        <v>59</v>
      </c>
      <c r="R57" s="12">
        <f t="shared" si="4"/>
        <v>0.59</v>
      </c>
      <c r="S57" s="10" t="str">
        <f t="shared" si="5"/>
        <v>D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Fair work in values and participation; extra practice is needed.</v>
      </c>
      <c r="U57" s="10">
        <v>64</v>
      </c>
      <c r="V57" s="10">
        <v>68</v>
      </c>
      <c r="W57" s="10">
        <v>65</v>
      </c>
      <c r="X57" s="11">
        <f t="shared" si="6"/>
        <v>65.666666666666671</v>
      </c>
      <c r="Y57" s="12">
        <f t="shared" si="7"/>
        <v>0.65669999999999995</v>
      </c>
      <c r="Z57" s="5" t="str">
        <f t="shared" si="8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46</v>
      </c>
      <c r="F58" s="5" t="s">
        <v>116</v>
      </c>
      <c r="G58" s="10">
        <v>68</v>
      </c>
      <c r="H58" s="10">
        <v>58</v>
      </c>
      <c r="I58" s="10">
        <v>57</v>
      </c>
      <c r="J58" s="11">
        <f t="shared" si="0"/>
        <v>61</v>
      </c>
      <c r="K58" s="12">
        <f t="shared" si="1"/>
        <v>0.61</v>
      </c>
      <c r="L58" s="10" t="str">
        <f t="shared" si="2"/>
        <v>C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Satisfactory work in religious knowledge and participation; keep practising.</v>
      </c>
      <c r="N58" s="10">
        <v>59</v>
      </c>
      <c r="O58" s="10">
        <v>67</v>
      </c>
      <c r="P58" s="10">
        <v>65</v>
      </c>
      <c r="Q58" s="11">
        <f t="shared" si="3"/>
        <v>63.666666666666664</v>
      </c>
      <c r="R58" s="12">
        <f t="shared" si="4"/>
        <v>0.63670000000000004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religious knowledge and participation; keep practising.</v>
      </c>
      <c r="U58" s="10">
        <v>71</v>
      </c>
      <c r="V58" s="10">
        <v>70</v>
      </c>
      <c r="W58" s="10">
        <v>64</v>
      </c>
      <c r="X58" s="11">
        <f t="shared" si="6"/>
        <v>68.333333333333329</v>
      </c>
      <c r="Y58" s="12">
        <f t="shared" si="7"/>
        <v>0.68330000000000002</v>
      </c>
      <c r="Z58" s="5" t="str">
        <f t="shared" si="8"/>
        <v>C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Satisfactory work in religious knowledge and participation; keep practising.</v>
      </c>
    </row>
    <row r="59" spans="1:27" ht="14.25" customHeight="1" x14ac:dyDescent="0.3">
      <c r="A59" s="34"/>
      <c r="B59" s="34"/>
      <c r="C59" s="34"/>
      <c r="D59" s="34"/>
      <c r="E59" s="5" t="s">
        <v>27</v>
      </c>
      <c r="F59" s="5" t="s">
        <v>106</v>
      </c>
      <c r="G59" s="10">
        <v>52</v>
      </c>
      <c r="H59" s="10">
        <v>62</v>
      </c>
      <c r="I59" s="10">
        <v>52</v>
      </c>
      <c r="J59" s="11">
        <f t="shared" si="0"/>
        <v>55.333333333333336</v>
      </c>
      <c r="K59" s="12">
        <f t="shared" si="1"/>
        <v>0.55330000000000001</v>
      </c>
      <c r="L59" s="10" t="str">
        <f t="shared" si="2"/>
        <v>D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Fair work in recording of accounts; extra practice is needed.</v>
      </c>
      <c r="N59" s="10">
        <v>54</v>
      </c>
      <c r="O59" s="10">
        <v>55</v>
      </c>
      <c r="P59" s="10">
        <v>58</v>
      </c>
      <c r="Q59" s="11">
        <f t="shared" si="3"/>
        <v>55.666666666666664</v>
      </c>
      <c r="R59" s="12">
        <f t="shared" si="4"/>
        <v>0.55669999999999997</v>
      </c>
      <c r="S59" s="10" t="str">
        <f t="shared" si="5"/>
        <v>D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Fair work in recording of accounts; extra practice is needed.</v>
      </c>
      <c r="U59" s="10">
        <v>55</v>
      </c>
      <c r="V59" s="10">
        <v>61</v>
      </c>
      <c r="W59" s="10">
        <v>59</v>
      </c>
      <c r="X59" s="11">
        <f t="shared" si="6"/>
        <v>58.333333333333336</v>
      </c>
      <c r="Y59" s="12">
        <f t="shared" si="7"/>
        <v>0.58330000000000004</v>
      </c>
      <c r="Z59" s="5" t="str">
        <f t="shared" si="8"/>
        <v>D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Fair work in recording of accounts; extra practice is needed.</v>
      </c>
    </row>
    <row r="60" spans="1:27" ht="14.25" customHeight="1" x14ac:dyDescent="0.3">
      <c r="A60" s="34" t="s">
        <v>119</v>
      </c>
      <c r="B60" s="34" t="s">
        <v>120</v>
      </c>
      <c r="C60" s="34" t="s">
        <v>431</v>
      </c>
      <c r="D60" s="34" t="s">
        <v>11</v>
      </c>
      <c r="E60" s="5" t="s">
        <v>12</v>
      </c>
      <c r="F60" s="5" t="s">
        <v>95</v>
      </c>
      <c r="G60" s="10">
        <v>59</v>
      </c>
      <c r="H60" s="10">
        <v>67</v>
      </c>
      <c r="I60" s="10">
        <v>69</v>
      </c>
      <c r="J60" s="11">
        <f t="shared" si="0"/>
        <v>65</v>
      </c>
      <c r="K60" s="12">
        <f t="shared" si="1"/>
        <v>0.65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69</v>
      </c>
      <c r="O60" s="10">
        <v>61</v>
      </c>
      <c r="P60" s="10">
        <v>66</v>
      </c>
      <c r="Q60" s="11">
        <f t="shared" si="3"/>
        <v>65.333333333333329</v>
      </c>
      <c r="R60" s="12">
        <f t="shared" si="4"/>
        <v>0.65329999999999999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58</v>
      </c>
      <c r="V60" s="10">
        <v>61</v>
      </c>
      <c r="W60" s="10">
        <v>71</v>
      </c>
      <c r="X60" s="11">
        <f t="shared" si="6"/>
        <v>63.333333333333336</v>
      </c>
      <c r="Y60" s="12">
        <f t="shared" si="7"/>
        <v>0.63329999999999997</v>
      </c>
      <c r="Z60" s="5" t="str">
        <f t="shared" si="8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99</v>
      </c>
      <c r="G61" s="10">
        <v>65</v>
      </c>
      <c r="H61" s="10">
        <v>74</v>
      </c>
      <c r="I61" s="10">
        <v>70</v>
      </c>
      <c r="J61" s="11">
        <f t="shared" si="0"/>
        <v>69.666666666666671</v>
      </c>
      <c r="K61" s="12">
        <f t="shared" si="1"/>
        <v>0.69669999999999999</v>
      </c>
      <c r="L61" s="10" t="str">
        <f t="shared" si="2"/>
        <v>C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Satisfactory work in reading, writing and speaking; keep practising.</v>
      </c>
      <c r="N61" s="10">
        <v>60</v>
      </c>
      <c r="O61" s="10">
        <v>74</v>
      </c>
      <c r="P61" s="10">
        <v>63</v>
      </c>
      <c r="Q61" s="11">
        <f t="shared" si="3"/>
        <v>65.666666666666671</v>
      </c>
      <c r="R61" s="12">
        <f t="shared" si="4"/>
        <v>0.65669999999999995</v>
      </c>
      <c r="S61" s="10" t="str">
        <f t="shared" si="5"/>
        <v>C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Satisfactory work in reading, writing and speaking; keep practising.</v>
      </c>
      <c r="U61" s="10">
        <v>64</v>
      </c>
      <c r="V61" s="10">
        <v>78</v>
      </c>
      <c r="W61" s="10">
        <v>79</v>
      </c>
      <c r="X61" s="11">
        <f t="shared" si="6"/>
        <v>73.666666666666671</v>
      </c>
      <c r="Y61" s="12">
        <f t="shared" si="7"/>
        <v>0.73670000000000002</v>
      </c>
      <c r="Z61" s="5" t="str">
        <f t="shared" si="8"/>
        <v>B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Very good work in reading, writing and speaking; aim higher.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100</v>
      </c>
      <c r="G62" s="10">
        <v>64</v>
      </c>
      <c r="H62" s="10">
        <v>74</v>
      </c>
      <c r="I62" s="10">
        <v>67</v>
      </c>
      <c r="J62" s="11">
        <f t="shared" si="0"/>
        <v>68.333333333333329</v>
      </c>
      <c r="K62" s="12">
        <f t="shared" si="1"/>
        <v>0.68330000000000002</v>
      </c>
      <c r="L62" s="10" t="str">
        <f t="shared" si="2"/>
        <v>C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Satisfactory work in problem solving; keep practising.</v>
      </c>
      <c r="N62" s="10">
        <v>72</v>
      </c>
      <c r="O62" s="10">
        <v>69</v>
      </c>
      <c r="P62" s="10">
        <v>78</v>
      </c>
      <c r="Q62" s="11">
        <f t="shared" si="3"/>
        <v>73</v>
      </c>
      <c r="R62" s="12">
        <f t="shared" si="4"/>
        <v>0.73</v>
      </c>
      <c r="S62" s="10" t="str">
        <f t="shared" si="5"/>
        <v>B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Very good work in problem solving; aim higher.</v>
      </c>
      <c r="U62" s="10">
        <v>70</v>
      </c>
      <c r="V62" s="10">
        <v>72</v>
      </c>
      <c r="W62" s="10">
        <v>75</v>
      </c>
      <c r="X62" s="11">
        <f t="shared" si="6"/>
        <v>72.333333333333329</v>
      </c>
      <c r="Y62" s="12">
        <f t="shared" si="7"/>
        <v>0.72330000000000005</v>
      </c>
      <c r="Z62" s="5" t="str">
        <f t="shared" si="8"/>
        <v>B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Very good work in problem solving; aim higher.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101</v>
      </c>
      <c r="G63" s="10">
        <v>68</v>
      </c>
      <c r="H63" s="10">
        <v>69</v>
      </c>
      <c r="I63" s="10">
        <v>61</v>
      </c>
      <c r="J63" s="11">
        <f t="shared" si="0"/>
        <v>66</v>
      </c>
      <c r="K63" s="12">
        <f t="shared" si="1"/>
        <v>0.66</v>
      </c>
      <c r="L63" s="10" t="str">
        <f t="shared" si="2"/>
        <v>C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Satisfactory work in concepts and practicals; keep practising.</v>
      </c>
      <c r="N63" s="10">
        <v>62</v>
      </c>
      <c r="O63" s="10">
        <v>61</v>
      </c>
      <c r="P63" s="10">
        <v>72</v>
      </c>
      <c r="Q63" s="11">
        <f t="shared" si="3"/>
        <v>65</v>
      </c>
      <c r="R63" s="12">
        <f t="shared" si="4"/>
        <v>0.65</v>
      </c>
      <c r="S63" s="10" t="str">
        <f t="shared" si="5"/>
        <v>C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Satisfactory work in concepts and practicals; keep practising.</v>
      </c>
      <c r="U63" s="10">
        <v>65</v>
      </c>
      <c r="V63" s="10">
        <v>65</v>
      </c>
      <c r="W63" s="10">
        <v>66</v>
      </c>
      <c r="X63" s="11">
        <f t="shared" si="6"/>
        <v>65.333333333333329</v>
      </c>
      <c r="Y63" s="12">
        <f t="shared" si="7"/>
        <v>0.65329999999999999</v>
      </c>
      <c r="Z63" s="5" t="str">
        <f t="shared" si="8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102</v>
      </c>
      <c r="G64" s="10">
        <v>65</v>
      </c>
      <c r="H64" s="10">
        <v>76</v>
      </c>
      <c r="I64" s="10">
        <v>71</v>
      </c>
      <c r="J64" s="11">
        <f t="shared" si="0"/>
        <v>70.666666666666671</v>
      </c>
      <c r="K64" s="12">
        <f t="shared" si="1"/>
        <v>0.70669999999999999</v>
      </c>
      <c r="L64" s="10" t="str">
        <f t="shared" si="2"/>
        <v>B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Very good work in content knowledge; aim higher.</v>
      </c>
      <c r="N64" s="10">
        <v>65</v>
      </c>
      <c r="O64" s="10">
        <v>65</v>
      </c>
      <c r="P64" s="10">
        <v>77</v>
      </c>
      <c r="Q64" s="11">
        <f t="shared" si="3"/>
        <v>69</v>
      </c>
      <c r="R64" s="12">
        <f t="shared" si="4"/>
        <v>0.69</v>
      </c>
      <c r="S64" s="10" t="str">
        <f t="shared" si="5"/>
        <v>C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Satisfactory work in content knowledge; keep practising.</v>
      </c>
      <c r="U64" s="10">
        <v>78</v>
      </c>
      <c r="V64" s="10">
        <v>82</v>
      </c>
      <c r="W64" s="10">
        <v>80</v>
      </c>
      <c r="X64" s="11">
        <f t="shared" si="6"/>
        <v>80</v>
      </c>
      <c r="Y64" s="12">
        <f t="shared" si="7"/>
        <v>0.8</v>
      </c>
      <c r="Z64" s="5" t="str">
        <f t="shared" si="8"/>
        <v>A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Excellent work in content knowledge; keep it up.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103</v>
      </c>
      <c r="G65" s="10">
        <v>76</v>
      </c>
      <c r="H65" s="10">
        <v>79</v>
      </c>
      <c r="I65" s="10">
        <v>68</v>
      </c>
      <c r="J65" s="11">
        <f t="shared" si="0"/>
        <v>74.333333333333329</v>
      </c>
      <c r="K65" s="12">
        <f t="shared" si="1"/>
        <v>0.74329999999999996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71</v>
      </c>
      <c r="O65" s="10">
        <v>75</v>
      </c>
      <c r="P65" s="10">
        <v>83</v>
      </c>
      <c r="Q65" s="11">
        <f t="shared" si="3"/>
        <v>76.333333333333329</v>
      </c>
      <c r="R65" s="12">
        <f t="shared" si="4"/>
        <v>0.76329999999999998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75</v>
      </c>
      <c r="V65" s="10">
        <v>86</v>
      </c>
      <c r="W65" s="10">
        <v>85</v>
      </c>
      <c r="X65" s="11">
        <f t="shared" si="6"/>
        <v>82</v>
      </c>
      <c r="Y65" s="12">
        <f t="shared" si="7"/>
        <v>0.82</v>
      </c>
      <c r="Z65" s="5" t="str">
        <f t="shared" si="8"/>
        <v>A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Excellent work in practical work and knowledge; keep it up.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104</v>
      </c>
      <c r="G66" s="10">
        <v>69</v>
      </c>
      <c r="H66" s="10">
        <v>65</v>
      </c>
      <c r="I66" s="10">
        <v>73</v>
      </c>
      <c r="J66" s="11">
        <f t="shared" si="0"/>
        <v>69</v>
      </c>
      <c r="K66" s="12">
        <f t="shared" si="1"/>
        <v>0.69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68</v>
      </c>
      <c r="O66" s="10">
        <v>63</v>
      </c>
      <c r="P66" s="10">
        <v>65</v>
      </c>
      <c r="Q66" s="11">
        <f t="shared" si="3"/>
        <v>65.333333333333329</v>
      </c>
      <c r="R66" s="12">
        <f t="shared" si="4"/>
        <v>0.65329999999999999</v>
      </c>
      <c r="S66" s="10" t="str">
        <f t="shared" si="5"/>
        <v>C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Satisfactory work in values and participation; keep practising.</v>
      </c>
      <c r="U66" s="10">
        <v>62</v>
      </c>
      <c r="V66" s="10">
        <v>74</v>
      </c>
      <c r="W66" s="10">
        <v>77</v>
      </c>
      <c r="X66" s="11">
        <f t="shared" si="6"/>
        <v>71</v>
      </c>
      <c r="Y66" s="12">
        <f t="shared" si="7"/>
        <v>0.71</v>
      </c>
      <c r="Z66" s="5" t="str">
        <f t="shared" si="8"/>
        <v>B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Very good work in values and participation; aim higher.</v>
      </c>
    </row>
    <row r="67" spans="1:27" ht="14.25" customHeight="1" x14ac:dyDescent="0.3">
      <c r="A67" s="34"/>
      <c r="B67" s="34"/>
      <c r="C67" s="34"/>
      <c r="D67" s="34"/>
      <c r="E67" s="5" t="s">
        <v>46</v>
      </c>
      <c r="F67" s="5" t="s">
        <v>116</v>
      </c>
      <c r="G67" s="10">
        <v>71</v>
      </c>
      <c r="H67" s="10">
        <v>77</v>
      </c>
      <c r="I67" s="10">
        <v>69</v>
      </c>
      <c r="J67" s="11">
        <f t="shared" si="0"/>
        <v>72.333333333333329</v>
      </c>
      <c r="K67" s="12">
        <f t="shared" si="1"/>
        <v>0.72330000000000005</v>
      </c>
      <c r="L67" s="10" t="str">
        <f t="shared" si="2"/>
        <v>B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Very good work in religious knowledge and participation; aim higher.</v>
      </c>
      <c r="N67" s="10">
        <v>74</v>
      </c>
      <c r="O67" s="10">
        <v>81</v>
      </c>
      <c r="P67" s="10">
        <v>70</v>
      </c>
      <c r="Q67" s="11">
        <f t="shared" si="3"/>
        <v>75</v>
      </c>
      <c r="R67" s="12">
        <f t="shared" si="4"/>
        <v>0.75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religious knowledge and participation; aim higher.</v>
      </c>
      <c r="U67" s="10">
        <v>71</v>
      </c>
      <c r="V67" s="10">
        <v>70</v>
      </c>
      <c r="W67" s="10">
        <v>70</v>
      </c>
      <c r="X67" s="11">
        <f t="shared" si="6"/>
        <v>70.333333333333329</v>
      </c>
      <c r="Y67" s="12">
        <f t="shared" si="7"/>
        <v>0.70330000000000004</v>
      </c>
      <c r="Z67" s="5" t="str">
        <f t="shared" si="8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religious knowledge and participation;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109</v>
      </c>
      <c r="G68" s="10">
        <v>59</v>
      </c>
      <c r="H68" s="10">
        <v>62</v>
      </c>
      <c r="I68" s="10">
        <v>62</v>
      </c>
      <c r="J68" s="11">
        <f t="shared" si="0"/>
        <v>61</v>
      </c>
      <c r="K68" s="12">
        <f t="shared" si="1"/>
        <v>0.61</v>
      </c>
      <c r="L68" s="10" t="str">
        <f t="shared" si="2"/>
        <v>C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Satisfactory work in office practice; keep practising.</v>
      </c>
      <c r="N68" s="10">
        <v>64</v>
      </c>
      <c r="O68" s="10">
        <v>71</v>
      </c>
      <c r="P68" s="10">
        <v>72</v>
      </c>
      <c r="Q68" s="11">
        <f t="shared" si="3"/>
        <v>69</v>
      </c>
      <c r="R68" s="12">
        <f t="shared" si="4"/>
        <v>0.69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62</v>
      </c>
      <c r="V68" s="10">
        <v>73</v>
      </c>
      <c r="W68" s="10">
        <v>72</v>
      </c>
      <c r="X68" s="11">
        <f t="shared" si="6"/>
        <v>69</v>
      </c>
      <c r="Y68" s="12">
        <f t="shared" si="7"/>
        <v>0.69</v>
      </c>
      <c r="Z68" s="5" t="str">
        <f t="shared" si="8"/>
        <v>C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Satisfactory work in office practice; keep practising.</v>
      </c>
    </row>
    <row r="69" spans="1:27" ht="14.25" customHeight="1" x14ac:dyDescent="0.3">
      <c r="A69" s="34" t="s">
        <v>121</v>
      </c>
      <c r="B69" s="34" t="s">
        <v>122</v>
      </c>
      <c r="C69" s="34" t="s">
        <v>431</v>
      </c>
      <c r="D69" s="34" t="s">
        <v>31</v>
      </c>
      <c r="E69" s="5" t="s">
        <v>12</v>
      </c>
      <c r="F69" s="5" t="s">
        <v>95</v>
      </c>
      <c r="G69" s="10">
        <v>61</v>
      </c>
      <c r="H69" s="10">
        <v>69</v>
      </c>
      <c r="I69" s="10">
        <v>65</v>
      </c>
      <c r="J69" s="11">
        <f t="shared" si="0"/>
        <v>65</v>
      </c>
      <c r="K69" s="12">
        <f t="shared" si="1"/>
        <v>0.65</v>
      </c>
      <c r="L69" s="10" t="str">
        <f t="shared" si="2"/>
        <v>C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Satisfactory work in reading and writing; keep practising.</v>
      </c>
      <c r="N69" s="10">
        <v>68</v>
      </c>
      <c r="O69" s="10">
        <v>79</v>
      </c>
      <c r="P69" s="10">
        <v>76</v>
      </c>
      <c r="Q69" s="11">
        <f t="shared" si="3"/>
        <v>74.333333333333329</v>
      </c>
      <c r="R69" s="12">
        <f t="shared" si="4"/>
        <v>0.74329999999999996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74</v>
      </c>
      <c r="V69" s="10">
        <v>68</v>
      </c>
      <c r="W69" s="10">
        <v>78</v>
      </c>
      <c r="X69" s="11">
        <f t="shared" si="6"/>
        <v>73.333333333333329</v>
      </c>
      <c r="Y69" s="12">
        <f t="shared" si="7"/>
        <v>0.73329999999999995</v>
      </c>
      <c r="Z69" s="5" t="str">
        <f t="shared" si="8"/>
        <v>B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Very good work in reading and writing; aim higher.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99</v>
      </c>
      <c r="G70" s="10">
        <v>70</v>
      </c>
      <c r="H70" s="10">
        <v>74</v>
      </c>
      <c r="I70" s="10">
        <v>81</v>
      </c>
      <c r="J70" s="11">
        <f t="shared" ref="J70:J133" si="9">IF(COUNT(G70:I70)=0,"",AVERAGE(G70:I70))</f>
        <v>75</v>
      </c>
      <c r="K70" s="12">
        <f t="shared" ref="K70:K133" si="10">IF(J70="","",ROUND(J70/100,4))</f>
        <v>0.75</v>
      </c>
      <c r="L70" s="10" t="str">
        <f t="shared" ref="L70:L133" si="11">IF(J70="","",IF(J70&gt;=80,"A",IF(J70&gt;=70,"B",IF(J70&gt;=60,"C",IF(J70&gt;=50,"D","F")))))</f>
        <v>B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Very good work in reading, writing and speaking; aim higher.</v>
      </c>
      <c r="N70" s="10">
        <v>78</v>
      </c>
      <c r="O70" s="10">
        <v>79</v>
      </c>
      <c r="P70" s="10">
        <v>69</v>
      </c>
      <c r="Q70" s="11">
        <f t="shared" ref="Q70:Q133" si="12">IF(COUNT(N70:P70)=0,"",AVERAGE(N70:P70))</f>
        <v>75.333333333333329</v>
      </c>
      <c r="R70" s="12">
        <f t="shared" ref="R70:R133" si="13">IF(Q70="","",ROUND(Q70/100,4))</f>
        <v>0.75329999999999997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74</v>
      </c>
      <c r="V70" s="10">
        <v>76</v>
      </c>
      <c r="W70" s="10">
        <v>72</v>
      </c>
      <c r="X70" s="11">
        <f t="shared" ref="X70:X133" si="15">IF(COUNT(U70:W70)=0,"",AVERAGE(U70:W70))</f>
        <v>74</v>
      </c>
      <c r="Y70" s="12">
        <f t="shared" ref="Y70:Y133" si="16">IF(X70="","",ROUND(X70/100,4))</f>
        <v>0.74</v>
      </c>
      <c r="Z70" s="5" t="str">
        <f t="shared" ref="Z70:Z133" si="17">IF(X70="","",IF(X70&gt;=80,"A",IF(X70&gt;=70,"B",IF(X70&gt;=60,"C",IF(X70&gt;=50,"D","F")))))</f>
        <v>B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Very good work in reading, writing and speaking; aim higher.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100</v>
      </c>
      <c r="G71" s="10">
        <v>79</v>
      </c>
      <c r="H71" s="10">
        <v>83</v>
      </c>
      <c r="I71" s="10">
        <v>83</v>
      </c>
      <c r="J71" s="11">
        <f t="shared" si="9"/>
        <v>81.666666666666671</v>
      </c>
      <c r="K71" s="12">
        <f t="shared" si="10"/>
        <v>0.81669999999999998</v>
      </c>
      <c r="L71" s="10" t="str">
        <f t="shared" si="11"/>
        <v>A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Excellent work in problem solving; keep it up.</v>
      </c>
      <c r="N71" s="10">
        <v>76</v>
      </c>
      <c r="O71" s="10">
        <v>85</v>
      </c>
      <c r="P71" s="10">
        <v>78</v>
      </c>
      <c r="Q71" s="11">
        <f t="shared" si="12"/>
        <v>79.666666666666671</v>
      </c>
      <c r="R71" s="12">
        <f t="shared" si="13"/>
        <v>0.79669999999999996</v>
      </c>
      <c r="S71" s="10" t="str">
        <f t="shared" si="14"/>
        <v>B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Very good work in problem solving; aim higher.</v>
      </c>
      <c r="U71" s="10">
        <v>89</v>
      </c>
      <c r="V71" s="10">
        <v>79</v>
      </c>
      <c r="W71" s="10">
        <v>84</v>
      </c>
      <c r="X71" s="11">
        <f t="shared" si="15"/>
        <v>84</v>
      </c>
      <c r="Y71" s="12">
        <f t="shared" si="16"/>
        <v>0.84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101</v>
      </c>
      <c r="G72" s="10">
        <v>73</v>
      </c>
      <c r="H72" s="10">
        <v>67</v>
      </c>
      <c r="I72" s="10">
        <v>64</v>
      </c>
      <c r="J72" s="11">
        <f t="shared" si="9"/>
        <v>68</v>
      </c>
      <c r="K72" s="12">
        <f t="shared" si="10"/>
        <v>0.68</v>
      </c>
      <c r="L72" s="10" t="str">
        <f t="shared" si="11"/>
        <v>C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Satisfactory work in concepts and practicals; keep practising.</v>
      </c>
      <c r="N72" s="10">
        <v>69</v>
      </c>
      <c r="O72" s="10">
        <v>67</v>
      </c>
      <c r="P72" s="10">
        <v>67</v>
      </c>
      <c r="Q72" s="11">
        <f t="shared" si="12"/>
        <v>67.666666666666671</v>
      </c>
      <c r="R72" s="12">
        <f t="shared" si="13"/>
        <v>0.67669999999999997</v>
      </c>
      <c r="S72" s="10" t="str">
        <f t="shared" si="14"/>
        <v>C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Satisfactory work in concepts and practicals; keep practising.</v>
      </c>
      <c r="U72" s="10">
        <v>77</v>
      </c>
      <c r="V72" s="10">
        <v>78</v>
      </c>
      <c r="W72" s="10">
        <v>82</v>
      </c>
      <c r="X72" s="11">
        <f t="shared" si="15"/>
        <v>79</v>
      </c>
      <c r="Y72" s="12">
        <f t="shared" si="16"/>
        <v>0.79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102</v>
      </c>
      <c r="G73" s="10">
        <v>80</v>
      </c>
      <c r="H73" s="10">
        <v>78</v>
      </c>
      <c r="I73" s="10">
        <v>82</v>
      </c>
      <c r="J73" s="11">
        <f t="shared" si="9"/>
        <v>80</v>
      </c>
      <c r="K73" s="12">
        <f t="shared" si="10"/>
        <v>0.8</v>
      </c>
      <c r="L73" s="10" t="str">
        <f t="shared" si="11"/>
        <v>A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Excellent work in content knowledge; keep it up.</v>
      </c>
      <c r="N73" s="10">
        <v>77</v>
      </c>
      <c r="O73" s="10">
        <v>77</v>
      </c>
      <c r="P73" s="10">
        <v>79</v>
      </c>
      <c r="Q73" s="11">
        <f t="shared" si="12"/>
        <v>77.666666666666671</v>
      </c>
      <c r="R73" s="12">
        <f t="shared" si="13"/>
        <v>0.77669999999999995</v>
      </c>
      <c r="S73" s="10" t="str">
        <f t="shared" si="14"/>
        <v>B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Very good work in content knowledge; aim higher.</v>
      </c>
      <c r="U73" s="10">
        <v>78</v>
      </c>
      <c r="V73" s="10">
        <v>76</v>
      </c>
      <c r="W73" s="10">
        <v>81</v>
      </c>
      <c r="X73" s="11">
        <f t="shared" si="15"/>
        <v>78.333333333333329</v>
      </c>
      <c r="Y73" s="12">
        <f t="shared" si="16"/>
        <v>0.7833</v>
      </c>
      <c r="Z73" s="5" t="str">
        <f t="shared" si="17"/>
        <v>B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Very good work in content knowledge; aim higher.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103</v>
      </c>
      <c r="G74" s="10">
        <v>85</v>
      </c>
      <c r="H74" s="10">
        <v>89</v>
      </c>
      <c r="I74" s="10">
        <v>81</v>
      </c>
      <c r="J74" s="11">
        <f t="shared" si="9"/>
        <v>85</v>
      </c>
      <c r="K74" s="12">
        <f t="shared" si="10"/>
        <v>0.85</v>
      </c>
      <c r="L74" s="10" t="str">
        <f t="shared" si="11"/>
        <v>A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Excellent work in practical work and knowledge; keep it up.</v>
      </c>
      <c r="N74" s="10">
        <v>84</v>
      </c>
      <c r="O74" s="10">
        <v>81</v>
      </c>
      <c r="P74" s="10">
        <v>77</v>
      </c>
      <c r="Q74" s="11">
        <f t="shared" si="12"/>
        <v>80.666666666666671</v>
      </c>
      <c r="R74" s="12">
        <f t="shared" si="13"/>
        <v>0.80669999999999997</v>
      </c>
      <c r="S74" s="10" t="str">
        <f t="shared" si="14"/>
        <v>A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Excellent work in practical work and knowledge; keep it up.</v>
      </c>
      <c r="U74" s="10">
        <v>86</v>
      </c>
      <c r="V74" s="10">
        <v>90</v>
      </c>
      <c r="W74" s="10">
        <v>91</v>
      </c>
      <c r="X74" s="11">
        <f t="shared" si="15"/>
        <v>89</v>
      </c>
      <c r="Y74" s="12">
        <f t="shared" si="16"/>
        <v>0.89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104</v>
      </c>
      <c r="G75" s="10">
        <v>78</v>
      </c>
      <c r="H75" s="10">
        <v>75</v>
      </c>
      <c r="I75" s="10">
        <v>69</v>
      </c>
      <c r="J75" s="11">
        <f t="shared" si="9"/>
        <v>74</v>
      </c>
      <c r="K75" s="12">
        <f t="shared" si="10"/>
        <v>0.74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68</v>
      </c>
      <c r="O75" s="10">
        <v>70</v>
      </c>
      <c r="P75" s="10">
        <v>68</v>
      </c>
      <c r="Q75" s="11">
        <f t="shared" si="12"/>
        <v>68.666666666666671</v>
      </c>
      <c r="R75" s="12">
        <f t="shared" si="13"/>
        <v>0.68669999999999998</v>
      </c>
      <c r="S75" s="10" t="str">
        <f t="shared" si="14"/>
        <v>C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Satisfactory work in values and participation; keep practising.</v>
      </c>
      <c r="U75" s="10">
        <v>72</v>
      </c>
      <c r="V75" s="10">
        <v>83</v>
      </c>
      <c r="W75" s="10">
        <v>81</v>
      </c>
      <c r="X75" s="11">
        <f t="shared" si="15"/>
        <v>78.666666666666671</v>
      </c>
      <c r="Y75" s="12">
        <f t="shared" si="16"/>
        <v>0.78669999999999995</v>
      </c>
      <c r="Z75" s="5" t="str">
        <f t="shared" si="17"/>
        <v>B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Very good work in values and participation; aim higher.</v>
      </c>
    </row>
    <row r="76" spans="1:27" ht="14.25" customHeight="1" x14ac:dyDescent="0.3">
      <c r="A76" s="34"/>
      <c r="B76" s="34"/>
      <c r="C76" s="34"/>
      <c r="D76" s="34"/>
      <c r="E76" s="5" t="s">
        <v>25</v>
      </c>
      <c r="F76" s="5" t="s">
        <v>105</v>
      </c>
      <c r="G76" s="10">
        <v>80</v>
      </c>
      <c r="H76" s="10">
        <v>86</v>
      </c>
      <c r="I76" s="10">
        <v>79</v>
      </c>
      <c r="J76" s="11">
        <f t="shared" si="9"/>
        <v>81.666666666666671</v>
      </c>
      <c r="K76" s="12">
        <f t="shared" si="10"/>
        <v>0.81669999999999998</v>
      </c>
      <c r="L76" s="10" t="str">
        <f t="shared" si="11"/>
        <v>A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Excellent work in fitness and participation; keep it up.</v>
      </c>
      <c r="N76" s="10">
        <v>80</v>
      </c>
      <c r="O76" s="10">
        <v>80</v>
      </c>
      <c r="P76" s="10">
        <v>83</v>
      </c>
      <c r="Q76" s="11">
        <f t="shared" si="12"/>
        <v>81</v>
      </c>
      <c r="R76" s="12">
        <f t="shared" si="13"/>
        <v>0.81</v>
      </c>
      <c r="S76" s="10" t="str">
        <f t="shared" si="14"/>
        <v>A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Excellent work in fitness and participation; keep it up.</v>
      </c>
      <c r="U76" s="10">
        <v>81</v>
      </c>
      <c r="V76" s="10">
        <v>89</v>
      </c>
      <c r="W76" s="10">
        <v>85</v>
      </c>
      <c r="X76" s="11">
        <f t="shared" si="15"/>
        <v>85</v>
      </c>
      <c r="Y76" s="12">
        <f t="shared" si="16"/>
        <v>0.85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fitness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27</v>
      </c>
      <c r="F77" s="5" t="s">
        <v>106</v>
      </c>
      <c r="G77" s="10">
        <v>73</v>
      </c>
      <c r="H77" s="10">
        <v>66</v>
      </c>
      <c r="I77" s="10">
        <v>68</v>
      </c>
      <c r="J77" s="11">
        <f t="shared" si="9"/>
        <v>69</v>
      </c>
      <c r="K77" s="12">
        <f t="shared" si="10"/>
        <v>0.69</v>
      </c>
      <c r="L77" s="10" t="str">
        <f t="shared" si="11"/>
        <v>C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Satisfactory work in recording of accounts; keep practising.</v>
      </c>
      <c r="N77" s="10">
        <v>67</v>
      </c>
      <c r="O77" s="10">
        <v>69</v>
      </c>
      <c r="P77" s="10">
        <v>65</v>
      </c>
      <c r="Q77" s="11">
        <f t="shared" si="12"/>
        <v>67</v>
      </c>
      <c r="R77" s="12">
        <f t="shared" si="13"/>
        <v>0.67</v>
      </c>
      <c r="S77" s="10" t="str">
        <f t="shared" si="14"/>
        <v>C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Satisfactory work in recording of accounts; keep practising.</v>
      </c>
      <c r="U77" s="10">
        <v>76</v>
      </c>
      <c r="V77" s="10">
        <v>72</v>
      </c>
      <c r="W77" s="10">
        <v>76</v>
      </c>
      <c r="X77" s="11">
        <f t="shared" si="15"/>
        <v>74.666666666666671</v>
      </c>
      <c r="Y77" s="12">
        <f t="shared" si="16"/>
        <v>0.74670000000000003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recording of accounts; aim higher.</v>
      </c>
    </row>
    <row r="78" spans="1:27" ht="14.25" customHeight="1" x14ac:dyDescent="0.3">
      <c r="A78" s="34" t="s">
        <v>123</v>
      </c>
      <c r="B78" s="34" t="s">
        <v>124</v>
      </c>
      <c r="C78" s="34" t="s">
        <v>431</v>
      </c>
      <c r="D78" s="34" t="s">
        <v>31</v>
      </c>
      <c r="E78" s="5" t="s">
        <v>12</v>
      </c>
      <c r="F78" s="5" t="s">
        <v>95</v>
      </c>
      <c r="G78" s="10">
        <v>75</v>
      </c>
      <c r="H78" s="10">
        <v>78</v>
      </c>
      <c r="I78" s="10">
        <v>79</v>
      </c>
      <c r="J78" s="11">
        <f t="shared" si="9"/>
        <v>77.333333333333329</v>
      </c>
      <c r="K78" s="12">
        <f t="shared" si="10"/>
        <v>0.77329999999999999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77</v>
      </c>
      <c r="O78" s="10">
        <v>84</v>
      </c>
      <c r="P78" s="10">
        <v>84</v>
      </c>
      <c r="Q78" s="11">
        <f t="shared" si="12"/>
        <v>81.666666666666671</v>
      </c>
      <c r="R78" s="12">
        <f t="shared" si="13"/>
        <v>0.81669999999999998</v>
      </c>
      <c r="S78" s="10" t="str">
        <f t="shared" si="14"/>
        <v>A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Excellent work in reading and writing; keep it up.</v>
      </c>
      <c r="U78" s="10">
        <v>80</v>
      </c>
      <c r="V78" s="10">
        <v>85</v>
      </c>
      <c r="W78" s="10">
        <v>82</v>
      </c>
      <c r="X78" s="11">
        <f t="shared" si="15"/>
        <v>82.333333333333329</v>
      </c>
      <c r="Y78" s="12">
        <f t="shared" si="16"/>
        <v>0.82330000000000003</v>
      </c>
      <c r="Z78" s="5" t="str">
        <f t="shared" si="17"/>
        <v>A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Excellent work in reading and writing; keep it up.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99</v>
      </c>
      <c r="G79" s="10">
        <v>79</v>
      </c>
      <c r="H79" s="10">
        <v>84</v>
      </c>
      <c r="I79" s="10">
        <v>86</v>
      </c>
      <c r="J79" s="11">
        <f t="shared" si="9"/>
        <v>83</v>
      </c>
      <c r="K79" s="12">
        <f t="shared" si="10"/>
        <v>0.83</v>
      </c>
      <c r="L79" s="10" t="str">
        <f t="shared" si="11"/>
        <v>A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Excellent work in reading, writing and speaking; keep it up.</v>
      </c>
      <c r="N79" s="10">
        <v>88</v>
      </c>
      <c r="O79" s="10">
        <v>84</v>
      </c>
      <c r="P79" s="10">
        <v>77</v>
      </c>
      <c r="Q79" s="11">
        <f t="shared" si="12"/>
        <v>83</v>
      </c>
      <c r="R79" s="12">
        <f t="shared" si="13"/>
        <v>0.83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78</v>
      </c>
      <c r="V79" s="10">
        <v>94</v>
      </c>
      <c r="W79" s="10">
        <v>92</v>
      </c>
      <c r="X79" s="11">
        <f t="shared" si="15"/>
        <v>88</v>
      </c>
      <c r="Y79" s="12">
        <f t="shared" si="16"/>
        <v>0.88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100</v>
      </c>
      <c r="G80" s="10">
        <v>83</v>
      </c>
      <c r="H80" s="10">
        <v>89</v>
      </c>
      <c r="I80" s="10">
        <v>81</v>
      </c>
      <c r="J80" s="11">
        <f t="shared" si="9"/>
        <v>84.333333333333329</v>
      </c>
      <c r="K80" s="12">
        <f t="shared" si="10"/>
        <v>0.84330000000000005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93</v>
      </c>
      <c r="O80" s="10">
        <v>89</v>
      </c>
      <c r="P80" s="10">
        <v>93</v>
      </c>
      <c r="Q80" s="11">
        <f t="shared" si="12"/>
        <v>91.666666666666671</v>
      </c>
      <c r="R80" s="12">
        <f t="shared" si="13"/>
        <v>0.91669999999999996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85</v>
      </c>
      <c r="V80" s="10">
        <v>89</v>
      </c>
      <c r="W80" s="10">
        <v>92</v>
      </c>
      <c r="X80" s="11">
        <f t="shared" si="15"/>
        <v>88.666666666666671</v>
      </c>
      <c r="Y80" s="12">
        <f t="shared" si="16"/>
        <v>0.88670000000000004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101</v>
      </c>
      <c r="G81" s="10">
        <v>82</v>
      </c>
      <c r="H81" s="10">
        <v>72</v>
      </c>
      <c r="I81" s="10">
        <v>76</v>
      </c>
      <c r="J81" s="11">
        <f t="shared" si="9"/>
        <v>76.666666666666671</v>
      </c>
      <c r="K81" s="12">
        <f t="shared" si="10"/>
        <v>0.76670000000000005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73</v>
      </c>
      <c r="O81" s="10">
        <v>75</v>
      </c>
      <c r="P81" s="10">
        <v>78</v>
      </c>
      <c r="Q81" s="11">
        <f t="shared" si="12"/>
        <v>75.333333333333329</v>
      </c>
      <c r="R81" s="12">
        <f t="shared" si="13"/>
        <v>0.75329999999999997</v>
      </c>
      <c r="S81" s="10" t="str">
        <f t="shared" si="14"/>
        <v>B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Very good work in concepts and practicals; aim higher.</v>
      </c>
      <c r="U81" s="10">
        <v>82</v>
      </c>
      <c r="V81" s="10">
        <v>89</v>
      </c>
      <c r="W81" s="10">
        <v>89</v>
      </c>
      <c r="X81" s="11">
        <f t="shared" si="15"/>
        <v>86.666666666666671</v>
      </c>
      <c r="Y81" s="12">
        <f t="shared" si="16"/>
        <v>0.86670000000000003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102</v>
      </c>
      <c r="G82" s="10">
        <v>81</v>
      </c>
      <c r="H82" s="10">
        <v>87</v>
      </c>
      <c r="I82" s="10">
        <v>89</v>
      </c>
      <c r="J82" s="11">
        <f t="shared" si="9"/>
        <v>85.666666666666671</v>
      </c>
      <c r="K82" s="12">
        <f t="shared" si="10"/>
        <v>0.85670000000000002</v>
      </c>
      <c r="L82" s="10" t="str">
        <f t="shared" si="11"/>
        <v>A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Excellent work in content knowledge; keep it up.</v>
      </c>
      <c r="N82" s="10">
        <v>86</v>
      </c>
      <c r="O82" s="10">
        <v>84</v>
      </c>
      <c r="P82" s="10">
        <v>80</v>
      </c>
      <c r="Q82" s="11">
        <f t="shared" si="12"/>
        <v>83.333333333333329</v>
      </c>
      <c r="R82" s="12">
        <f t="shared" si="13"/>
        <v>0.83330000000000004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90</v>
      </c>
      <c r="V82" s="10">
        <v>87</v>
      </c>
      <c r="W82" s="10">
        <v>91</v>
      </c>
      <c r="X82" s="11">
        <f t="shared" si="15"/>
        <v>89.333333333333329</v>
      </c>
      <c r="Y82" s="12">
        <f t="shared" si="16"/>
        <v>0.89329999999999998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103</v>
      </c>
      <c r="G83" s="10">
        <v>91</v>
      </c>
      <c r="H83" s="10">
        <v>85</v>
      </c>
      <c r="I83" s="10">
        <v>92</v>
      </c>
      <c r="J83" s="11">
        <f t="shared" si="9"/>
        <v>89.333333333333329</v>
      </c>
      <c r="K83" s="12">
        <f t="shared" si="10"/>
        <v>0.89329999999999998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81</v>
      </c>
      <c r="O83" s="10">
        <v>90</v>
      </c>
      <c r="P83" s="10">
        <v>87</v>
      </c>
      <c r="Q83" s="11">
        <f t="shared" si="12"/>
        <v>86</v>
      </c>
      <c r="R83" s="12">
        <f t="shared" si="13"/>
        <v>0.86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94</v>
      </c>
      <c r="V83" s="10">
        <v>95</v>
      </c>
      <c r="W83" s="10">
        <v>87</v>
      </c>
      <c r="X83" s="11">
        <f t="shared" si="15"/>
        <v>92</v>
      </c>
      <c r="Y83" s="12">
        <f t="shared" si="16"/>
        <v>0.92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104</v>
      </c>
      <c r="G84" s="10">
        <v>73</v>
      </c>
      <c r="H84" s="10">
        <v>77</v>
      </c>
      <c r="I84" s="10">
        <v>83</v>
      </c>
      <c r="J84" s="11">
        <f t="shared" si="9"/>
        <v>77.666666666666671</v>
      </c>
      <c r="K84" s="12">
        <f t="shared" si="10"/>
        <v>0.77669999999999995</v>
      </c>
      <c r="L84" s="10" t="str">
        <f t="shared" si="11"/>
        <v>B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Very good work in values and participation; aim higher.</v>
      </c>
      <c r="N84" s="10">
        <v>73</v>
      </c>
      <c r="O84" s="10">
        <v>88</v>
      </c>
      <c r="P84" s="10">
        <v>86</v>
      </c>
      <c r="Q84" s="11">
        <f t="shared" si="12"/>
        <v>82.333333333333329</v>
      </c>
      <c r="R84" s="12">
        <f t="shared" si="13"/>
        <v>0.82330000000000003</v>
      </c>
      <c r="S84" s="10" t="str">
        <f t="shared" si="14"/>
        <v>A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Excellent work in values and participation; keep it up.</v>
      </c>
      <c r="U84" s="10">
        <v>82</v>
      </c>
      <c r="V84" s="10">
        <v>82</v>
      </c>
      <c r="W84" s="10">
        <v>83</v>
      </c>
      <c r="X84" s="11">
        <f t="shared" si="15"/>
        <v>82.333333333333329</v>
      </c>
      <c r="Y84" s="12">
        <f t="shared" si="16"/>
        <v>0.82330000000000003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46</v>
      </c>
      <c r="F85" s="5" t="s">
        <v>116</v>
      </c>
      <c r="G85" s="10">
        <v>77</v>
      </c>
      <c r="H85" s="10">
        <v>86</v>
      </c>
      <c r="I85" s="10">
        <v>86</v>
      </c>
      <c r="J85" s="11">
        <f t="shared" si="9"/>
        <v>83</v>
      </c>
      <c r="K85" s="12">
        <f t="shared" si="10"/>
        <v>0.83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religious knowledge and participation; keep it up.</v>
      </c>
      <c r="N85" s="10">
        <v>92</v>
      </c>
      <c r="O85" s="10">
        <v>93</v>
      </c>
      <c r="P85" s="10">
        <v>89</v>
      </c>
      <c r="Q85" s="11">
        <f t="shared" si="12"/>
        <v>91.333333333333329</v>
      </c>
      <c r="R85" s="12">
        <f t="shared" si="13"/>
        <v>0.9133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religious knowledge and participation; keep it up.</v>
      </c>
      <c r="U85" s="10">
        <v>85</v>
      </c>
      <c r="V85" s="10">
        <v>95</v>
      </c>
      <c r="W85" s="10">
        <v>92</v>
      </c>
      <c r="X85" s="11">
        <f t="shared" si="15"/>
        <v>90.666666666666671</v>
      </c>
      <c r="Y85" s="12">
        <f t="shared" si="16"/>
        <v>0.90669999999999995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religious knowledge and participation; keep it up.</v>
      </c>
    </row>
    <row r="86" spans="1:27" ht="14.25" customHeight="1" x14ac:dyDescent="0.3">
      <c r="A86" s="34"/>
      <c r="B86" s="34"/>
      <c r="C86" s="34"/>
      <c r="D86" s="34"/>
      <c r="E86" s="5" t="s">
        <v>27</v>
      </c>
      <c r="F86" s="5" t="s">
        <v>106</v>
      </c>
      <c r="G86" s="10">
        <v>81</v>
      </c>
      <c r="H86" s="10">
        <v>83</v>
      </c>
      <c r="I86" s="10">
        <v>75</v>
      </c>
      <c r="J86" s="11">
        <f t="shared" si="9"/>
        <v>79.666666666666671</v>
      </c>
      <c r="K86" s="12">
        <f t="shared" si="10"/>
        <v>0.79669999999999996</v>
      </c>
      <c r="L86" s="10" t="str">
        <f t="shared" si="11"/>
        <v>B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Very good work in recording of accounts; aim higher.</v>
      </c>
      <c r="N86" s="10">
        <v>77</v>
      </c>
      <c r="O86" s="10">
        <v>83</v>
      </c>
      <c r="P86" s="10">
        <v>86</v>
      </c>
      <c r="Q86" s="11">
        <f t="shared" si="12"/>
        <v>82</v>
      </c>
      <c r="R86" s="12">
        <f t="shared" si="13"/>
        <v>0.82</v>
      </c>
      <c r="S86" s="10" t="str">
        <f t="shared" si="14"/>
        <v>A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Excellent work in recording of accounts; keep it up.</v>
      </c>
      <c r="U86" s="10">
        <v>86</v>
      </c>
      <c r="V86" s="10">
        <v>82</v>
      </c>
      <c r="W86" s="10">
        <v>88</v>
      </c>
      <c r="X86" s="11">
        <f t="shared" si="15"/>
        <v>85.333333333333329</v>
      </c>
      <c r="Y86" s="12">
        <f t="shared" si="16"/>
        <v>0.85329999999999995</v>
      </c>
      <c r="Z86" s="5" t="str">
        <f t="shared" si="17"/>
        <v>A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Excellent work in recording of accounts; keep it up.</v>
      </c>
    </row>
    <row r="87" spans="1:27" ht="14.25" customHeight="1" x14ac:dyDescent="0.3">
      <c r="A87" s="34" t="s">
        <v>125</v>
      </c>
      <c r="B87" s="34" t="s">
        <v>126</v>
      </c>
      <c r="C87" s="34" t="s">
        <v>431</v>
      </c>
      <c r="D87" s="34" t="s">
        <v>11</v>
      </c>
      <c r="E87" s="5" t="s">
        <v>12</v>
      </c>
      <c r="F87" s="5" t="s">
        <v>95</v>
      </c>
      <c r="G87" s="10">
        <v>78</v>
      </c>
      <c r="H87" s="10">
        <v>84</v>
      </c>
      <c r="I87" s="10">
        <v>79</v>
      </c>
      <c r="J87" s="11">
        <f t="shared" si="9"/>
        <v>80.333333333333329</v>
      </c>
      <c r="K87" s="12">
        <f t="shared" si="10"/>
        <v>0.80330000000000001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89</v>
      </c>
      <c r="O87" s="10">
        <v>93</v>
      </c>
      <c r="P87" s="10">
        <v>86</v>
      </c>
      <c r="Q87" s="11">
        <f t="shared" si="12"/>
        <v>89.333333333333329</v>
      </c>
      <c r="R87" s="12">
        <f t="shared" si="13"/>
        <v>0.89329999999999998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87</v>
      </c>
      <c r="V87" s="10">
        <v>83</v>
      </c>
      <c r="W87" s="10">
        <v>83</v>
      </c>
      <c r="X87" s="11">
        <f t="shared" si="15"/>
        <v>84.333333333333329</v>
      </c>
      <c r="Y87" s="12">
        <f t="shared" si="16"/>
        <v>0.84330000000000005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99</v>
      </c>
      <c r="G88" s="10">
        <v>81</v>
      </c>
      <c r="H88" s="10">
        <v>94</v>
      </c>
      <c r="I88" s="10">
        <v>89</v>
      </c>
      <c r="J88" s="11">
        <f t="shared" si="9"/>
        <v>88</v>
      </c>
      <c r="K88" s="12">
        <f t="shared" si="10"/>
        <v>0.88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93</v>
      </c>
      <c r="O88" s="10">
        <v>94</v>
      </c>
      <c r="P88" s="10">
        <v>87</v>
      </c>
      <c r="Q88" s="11">
        <f t="shared" si="12"/>
        <v>91.333333333333329</v>
      </c>
      <c r="R88" s="12">
        <f t="shared" si="13"/>
        <v>0.9133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90</v>
      </c>
      <c r="V88" s="10">
        <v>98</v>
      </c>
      <c r="W88" s="10">
        <v>96</v>
      </c>
      <c r="X88" s="11">
        <f t="shared" si="15"/>
        <v>94.666666666666671</v>
      </c>
      <c r="Y88" s="12">
        <f t="shared" si="16"/>
        <v>0.94669999999999999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100</v>
      </c>
      <c r="G89" s="10">
        <v>97</v>
      </c>
      <c r="H89" s="10">
        <v>89</v>
      </c>
      <c r="I89" s="10">
        <v>96</v>
      </c>
      <c r="J89" s="11">
        <f t="shared" si="9"/>
        <v>94</v>
      </c>
      <c r="K89" s="12">
        <f t="shared" si="10"/>
        <v>0.94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86</v>
      </c>
      <c r="O89" s="10">
        <v>89</v>
      </c>
      <c r="P89" s="10">
        <v>95</v>
      </c>
      <c r="Q89" s="11">
        <f t="shared" si="12"/>
        <v>90</v>
      </c>
      <c r="R89" s="12">
        <f t="shared" si="13"/>
        <v>0.9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92</v>
      </c>
      <c r="V89" s="10">
        <v>92</v>
      </c>
      <c r="W89" s="10">
        <v>97</v>
      </c>
      <c r="X89" s="11">
        <f t="shared" si="15"/>
        <v>93.666666666666671</v>
      </c>
      <c r="Y89" s="12">
        <f t="shared" si="16"/>
        <v>0.93669999999999998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101</v>
      </c>
      <c r="G90" s="10">
        <v>86</v>
      </c>
      <c r="H90" s="10">
        <v>83</v>
      </c>
      <c r="I90" s="10">
        <v>82</v>
      </c>
      <c r="J90" s="11">
        <f t="shared" si="9"/>
        <v>83.666666666666671</v>
      </c>
      <c r="K90" s="12">
        <f t="shared" si="10"/>
        <v>0.8367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79</v>
      </c>
      <c r="O90" s="10">
        <v>95</v>
      </c>
      <c r="P90" s="10">
        <v>87</v>
      </c>
      <c r="Q90" s="11">
        <f t="shared" si="12"/>
        <v>87</v>
      </c>
      <c r="R90" s="12">
        <f t="shared" si="13"/>
        <v>0.87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88</v>
      </c>
      <c r="V90" s="10">
        <v>95</v>
      </c>
      <c r="W90" s="10">
        <v>91</v>
      </c>
      <c r="X90" s="11">
        <f t="shared" si="15"/>
        <v>91.333333333333329</v>
      </c>
      <c r="Y90" s="12">
        <f t="shared" si="16"/>
        <v>0.9133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102</v>
      </c>
      <c r="G91" s="10">
        <v>87</v>
      </c>
      <c r="H91" s="10">
        <v>94</v>
      </c>
      <c r="I91" s="10">
        <v>86</v>
      </c>
      <c r="J91" s="11">
        <f t="shared" si="9"/>
        <v>89</v>
      </c>
      <c r="K91" s="12">
        <f t="shared" si="10"/>
        <v>0.89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93</v>
      </c>
      <c r="O91" s="10">
        <v>90</v>
      </c>
      <c r="P91" s="10">
        <v>92</v>
      </c>
      <c r="Q91" s="11">
        <f t="shared" si="12"/>
        <v>91.666666666666671</v>
      </c>
      <c r="R91" s="12">
        <f t="shared" si="13"/>
        <v>0.91669999999999996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95</v>
      </c>
      <c r="V91" s="10">
        <v>98</v>
      </c>
      <c r="W91" s="10">
        <v>92</v>
      </c>
      <c r="X91" s="11">
        <f t="shared" si="15"/>
        <v>95</v>
      </c>
      <c r="Y91" s="12">
        <f t="shared" si="16"/>
        <v>0.95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103</v>
      </c>
      <c r="G92" s="10">
        <v>93</v>
      </c>
      <c r="H92" s="10">
        <v>94</v>
      </c>
      <c r="I92" s="10">
        <v>96</v>
      </c>
      <c r="J92" s="11">
        <f t="shared" si="9"/>
        <v>94.333333333333329</v>
      </c>
      <c r="K92" s="12">
        <f t="shared" si="10"/>
        <v>0.94330000000000003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97</v>
      </c>
      <c r="O92" s="10">
        <v>98</v>
      </c>
      <c r="P92" s="10">
        <v>95</v>
      </c>
      <c r="Q92" s="11">
        <f t="shared" si="12"/>
        <v>96.666666666666671</v>
      </c>
      <c r="R92" s="12">
        <f t="shared" si="13"/>
        <v>0.9667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98</v>
      </c>
      <c r="V92" s="10">
        <v>97</v>
      </c>
      <c r="W92" s="10">
        <v>98</v>
      </c>
      <c r="X92" s="11">
        <f t="shared" si="15"/>
        <v>97.666666666666671</v>
      </c>
      <c r="Y92" s="12">
        <f t="shared" si="16"/>
        <v>0.97670000000000001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104</v>
      </c>
      <c r="G93" s="10">
        <v>90</v>
      </c>
      <c r="H93" s="10">
        <v>86</v>
      </c>
      <c r="I93" s="10">
        <v>81</v>
      </c>
      <c r="J93" s="11">
        <f t="shared" si="9"/>
        <v>85.666666666666671</v>
      </c>
      <c r="K93" s="12">
        <f t="shared" si="10"/>
        <v>0.85670000000000002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92</v>
      </c>
      <c r="O93" s="10">
        <v>92</v>
      </c>
      <c r="P93" s="10">
        <v>95</v>
      </c>
      <c r="Q93" s="11">
        <f t="shared" si="12"/>
        <v>93</v>
      </c>
      <c r="R93" s="12">
        <f t="shared" si="13"/>
        <v>0.93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94</v>
      </c>
      <c r="V93" s="10">
        <v>97</v>
      </c>
      <c r="W93" s="10">
        <v>98</v>
      </c>
      <c r="X93" s="11">
        <f t="shared" si="15"/>
        <v>96.333333333333329</v>
      </c>
      <c r="Y93" s="12">
        <f t="shared" si="16"/>
        <v>0.96330000000000005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32</v>
      </c>
      <c r="F94" s="5" t="s">
        <v>127</v>
      </c>
      <c r="G94" s="10">
        <v>90</v>
      </c>
      <c r="H94" s="10">
        <v>95</v>
      </c>
      <c r="I94" s="10">
        <v>98</v>
      </c>
      <c r="J94" s="11">
        <f t="shared" si="9"/>
        <v>94.333333333333329</v>
      </c>
      <c r="K94" s="12">
        <f t="shared" si="10"/>
        <v>0.94330000000000003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practical skills; keep it up.</v>
      </c>
      <c r="N94" s="10">
        <v>93</v>
      </c>
      <c r="O94" s="10">
        <v>98</v>
      </c>
      <c r="P94" s="10">
        <v>89</v>
      </c>
      <c r="Q94" s="11">
        <f t="shared" si="12"/>
        <v>93.333333333333329</v>
      </c>
      <c r="R94" s="12">
        <f t="shared" si="13"/>
        <v>0.93330000000000002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practical skills; keep it up.</v>
      </c>
      <c r="U94" s="10">
        <v>98</v>
      </c>
      <c r="V94" s="10">
        <v>98</v>
      </c>
      <c r="W94" s="10">
        <v>92</v>
      </c>
      <c r="X94" s="11">
        <f t="shared" si="15"/>
        <v>96</v>
      </c>
      <c r="Y94" s="12">
        <f t="shared" si="16"/>
        <v>0.96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practical skills; keep it up.</v>
      </c>
    </row>
    <row r="95" spans="1:27" ht="14.25" customHeight="1" x14ac:dyDescent="0.3">
      <c r="A95" s="34"/>
      <c r="B95" s="34"/>
      <c r="C95" s="34"/>
      <c r="D95" s="34"/>
      <c r="E95" s="5" t="s">
        <v>34</v>
      </c>
      <c r="F95" s="5" t="s">
        <v>109</v>
      </c>
      <c r="G95" s="10">
        <v>87</v>
      </c>
      <c r="H95" s="10">
        <v>82</v>
      </c>
      <c r="I95" s="10">
        <v>78</v>
      </c>
      <c r="J95" s="11">
        <f t="shared" si="9"/>
        <v>82.333333333333329</v>
      </c>
      <c r="K95" s="12">
        <f t="shared" si="10"/>
        <v>0.82330000000000003</v>
      </c>
      <c r="L95" s="10" t="str">
        <f t="shared" si="11"/>
        <v>A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Excellent work in office practice; keep it up.</v>
      </c>
      <c r="N95" s="10">
        <v>88</v>
      </c>
      <c r="O95" s="10">
        <v>82</v>
      </c>
      <c r="P95" s="10">
        <v>90</v>
      </c>
      <c r="Q95" s="11">
        <f t="shared" si="12"/>
        <v>86.666666666666671</v>
      </c>
      <c r="R95" s="12">
        <f t="shared" si="13"/>
        <v>0.86670000000000003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office practice; keep it up.</v>
      </c>
      <c r="U95" s="10">
        <v>92</v>
      </c>
      <c r="V95" s="10">
        <v>84</v>
      </c>
      <c r="W95" s="10">
        <v>92</v>
      </c>
      <c r="X95" s="11">
        <f t="shared" si="15"/>
        <v>89.333333333333329</v>
      </c>
      <c r="Y95" s="12">
        <f t="shared" si="16"/>
        <v>0.89329999999999998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office practice; keep it up.</v>
      </c>
    </row>
    <row r="96" spans="1:27" ht="14.25" customHeight="1" x14ac:dyDescent="0.3">
      <c r="A96" s="34" t="s">
        <v>128</v>
      </c>
      <c r="B96" s="34" t="s">
        <v>129</v>
      </c>
      <c r="C96" s="34" t="s">
        <v>431</v>
      </c>
      <c r="D96" s="34" t="s">
        <v>31</v>
      </c>
      <c r="E96" s="5" t="s">
        <v>12</v>
      </c>
      <c r="F96" s="5" t="s">
        <v>95</v>
      </c>
      <c r="G96" s="10">
        <v>54</v>
      </c>
      <c r="H96" s="10">
        <v>58</v>
      </c>
      <c r="I96" s="10">
        <v>62</v>
      </c>
      <c r="J96" s="11">
        <f t="shared" si="9"/>
        <v>58</v>
      </c>
      <c r="K96" s="12">
        <f t="shared" si="10"/>
        <v>0.57999999999999996</v>
      </c>
      <c r="L96" s="10" t="str">
        <f t="shared" si="11"/>
        <v>D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Fair work in reading and writing; extra practice is needed.</v>
      </c>
      <c r="N96" s="10">
        <v>54</v>
      </c>
      <c r="O96" s="10">
        <v>64</v>
      </c>
      <c r="P96" s="10">
        <v>62</v>
      </c>
      <c r="Q96" s="11">
        <f t="shared" si="12"/>
        <v>60</v>
      </c>
      <c r="R96" s="12">
        <f t="shared" si="13"/>
        <v>0.6</v>
      </c>
      <c r="S96" s="10" t="str">
        <f t="shared" si="14"/>
        <v>C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Satisfactory work in reading and writing; keep practising.</v>
      </c>
      <c r="U96" s="10">
        <v>65</v>
      </c>
      <c r="V96" s="10">
        <v>61</v>
      </c>
      <c r="W96" s="10">
        <v>59</v>
      </c>
      <c r="X96" s="11">
        <f t="shared" si="15"/>
        <v>61.666666666666664</v>
      </c>
      <c r="Y96" s="12">
        <f t="shared" si="16"/>
        <v>0.61670000000000003</v>
      </c>
      <c r="Z96" s="5" t="str">
        <f t="shared" si="17"/>
        <v>C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Satisfactory work in reading and writing; keep practising.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99</v>
      </c>
      <c r="G97" s="10">
        <v>62</v>
      </c>
      <c r="H97" s="10">
        <v>70</v>
      </c>
      <c r="I97" s="10">
        <v>56</v>
      </c>
      <c r="J97" s="11">
        <f t="shared" si="9"/>
        <v>62.666666666666664</v>
      </c>
      <c r="K97" s="12">
        <f t="shared" si="10"/>
        <v>0.62670000000000003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56</v>
      </c>
      <c r="O97" s="10">
        <v>65</v>
      </c>
      <c r="P97" s="10">
        <v>65</v>
      </c>
      <c r="Q97" s="11">
        <f t="shared" si="12"/>
        <v>62</v>
      </c>
      <c r="R97" s="12">
        <f t="shared" si="13"/>
        <v>0.62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71</v>
      </c>
      <c r="V97" s="10">
        <v>69</v>
      </c>
      <c r="W97" s="10">
        <v>63</v>
      </c>
      <c r="X97" s="11">
        <f t="shared" si="15"/>
        <v>67.666666666666671</v>
      </c>
      <c r="Y97" s="12">
        <f t="shared" si="16"/>
        <v>0.67669999999999997</v>
      </c>
      <c r="Z97" s="5" t="str">
        <f t="shared" si="17"/>
        <v>C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Satisfactory work in reading, writing and speaking; keep practising.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100</v>
      </c>
      <c r="G98" s="10">
        <v>69</v>
      </c>
      <c r="H98" s="10">
        <v>70</v>
      </c>
      <c r="I98" s="10">
        <v>74</v>
      </c>
      <c r="J98" s="11">
        <f t="shared" si="9"/>
        <v>71</v>
      </c>
      <c r="K98" s="12">
        <f t="shared" si="10"/>
        <v>0.71</v>
      </c>
      <c r="L98" s="10" t="str">
        <f t="shared" si="11"/>
        <v>B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Very good work in problem solving; aim higher.</v>
      </c>
      <c r="N98" s="10">
        <v>68</v>
      </c>
      <c r="O98" s="10">
        <v>67</v>
      </c>
      <c r="P98" s="10">
        <v>68</v>
      </c>
      <c r="Q98" s="11">
        <f t="shared" si="12"/>
        <v>67.666666666666671</v>
      </c>
      <c r="R98" s="12">
        <f t="shared" si="13"/>
        <v>0.67669999999999997</v>
      </c>
      <c r="S98" s="10" t="str">
        <f t="shared" si="14"/>
        <v>C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Satisfactory work in problem solving; keep practising.</v>
      </c>
      <c r="U98" s="10">
        <v>67</v>
      </c>
      <c r="V98" s="10">
        <v>72</v>
      </c>
      <c r="W98" s="10">
        <v>67</v>
      </c>
      <c r="X98" s="11">
        <f t="shared" si="15"/>
        <v>68.666666666666671</v>
      </c>
      <c r="Y98" s="12">
        <f t="shared" si="16"/>
        <v>0.68669999999999998</v>
      </c>
      <c r="Z98" s="5" t="str">
        <f t="shared" si="17"/>
        <v>C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Satisfactory work in problem solving; keep practising.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101</v>
      </c>
      <c r="G99" s="10">
        <v>58</v>
      </c>
      <c r="H99" s="10">
        <v>58</v>
      </c>
      <c r="I99" s="10">
        <v>60</v>
      </c>
      <c r="J99" s="11">
        <f t="shared" si="9"/>
        <v>58.666666666666664</v>
      </c>
      <c r="K99" s="12">
        <f t="shared" si="10"/>
        <v>0.5867</v>
      </c>
      <c r="L99" s="10" t="str">
        <f t="shared" si="11"/>
        <v>D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Fair work in concepts and practicals; extra practice is needed.</v>
      </c>
      <c r="N99" s="10">
        <v>58</v>
      </c>
      <c r="O99" s="10">
        <v>70</v>
      </c>
      <c r="P99" s="10">
        <v>55</v>
      </c>
      <c r="Q99" s="11">
        <f t="shared" si="12"/>
        <v>61</v>
      </c>
      <c r="R99" s="12">
        <f t="shared" si="13"/>
        <v>0.61</v>
      </c>
      <c r="S99" s="10" t="str">
        <f t="shared" si="14"/>
        <v>C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Satisfactory work in concepts and practicals; keep practising.</v>
      </c>
      <c r="U99" s="10">
        <v>59</v>
      </c>
      <c r="V99" s="10">
        <v>67</v>
      </c>
      <c r="W99" s="10">
        <v>60</v>
      </c>
      <c r="X99" s="11">
        <f t="shared" si="15"/>
        <v>62</v>
      </c>
      <c r="Y99" s="12">
        <f t="shared" si="16"/>
        <v>0.62</v>
      </c>
      <c r="Z99" s="5" t="str">
        <f t="shared" si="17"/>
        <v>C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Satisfactory work in concepts and practicals; keep practising.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102</v>
      </c>
      <c r="G100" s="10">
        <v>67</v>
      </c>
      <c r="H100" s="10">
        <v>72</v>
      </c>
      <c r="I100" s="10">
        <v>69</v>
      </c>
      <c r="J100" s="11">
        <f t="shared" si="9"/>
        <v>69.333333333333329</v>
      </c>
      <c r="K100" s="12">
        <f t="shared" si="10"/>
        <v>0.69330000000000003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68</v>
      </c>
      <c r="O100" s="10">
        <v>71</v>
      </c>
      <c r="P100" s="10">
        <v>63</v>
      </c>
      <c r="Q100" s="11">
        <f t="shared" si="12"/>
        <v>67.333333333333329</v>
      </c>
      <c r="R100" s="12">
        <f t="shared" si="13"/>
        <v>0.67330000000000001</v>
      </c>
      <c r="S100" s="10" t="str">
        <f t="shared" si="14"/>
        <v>C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Satisfactory work in content knowledge; keep practising.</v>
      </c>
      <c r="U100" s="10">
        <v>70</v>
      </c>
      <c r="V100" s="10">
        <v>74</v>
      </c>
      <c r="W100" s="10">
        <v>67</v>
      </c>
      <c r="X100" s="11">
        <f t="shared" si="15"/>
        <v>70.333333333333329</v>
      </c>
      <c r="Y100" s="12">
        <f t="shared" si="16"/>
        <v>0.70330000000000004</v>
      </c>
      <c r="Z100" s="5" t="str">
        <f t="shared" si="17"/>
        <v>B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Very good work in content knowledge; aim higher.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103</v>
      </c>
      <c r="G101" s="10">
        <v>73</v>
      </c>
      <c r="H101" s="10">
        <v>68</v>
      </c>
      <c r="I101" s="10">
        <v>74</v>
      </c>
      <c r="J101" s="11">
        <f t="shared" si="9"/>
        <v>71.666666666666671</v>
      </c>
      <c r="K101" s="12">
        <f t="shared" si="10"/>
        <v>0.7167</v>
      </c>
      <c r="L101" s="10" t="str">
        <f t="shared" si="11"/>
        <v>B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Very good work in practical work and knowledge; aim higher.</v>
      </c>
      <c r="N101" s="10">
        <v>73</v>
      </c>
      <c r="O101" s="10">
        <v>70</v>
      </c>
      <c r="P101" s="10">
        <v>72</v>
      </c>
      <c r="Q101" s="11">
        <f t="shared" si="12"/>
        <v>71.666666666666671</v>
      </c>
      <c r="R101" s="12">
        <f t="shared" si="13"/>
        <v>0.7167</v>
      </c>
      <c r="S101" s="10" t="str">
        <f t="shared" si="14"/>
        <v>B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Very good work in practical work and knowledge; aim higher.</v>
      </c>
      <c r="U101" s="10">
        <v>67</v>
      </c>
      <c r="V101" s="10">
        <v>83</v>
      </c>
      <c r="W101" s="10">
        <v>68</v>
      </c>
      <c r="X101" s="11">
        <f t="shared" si="15"/>
        <v>72.666666666666671</v>
      </c>
      <c r="Y101" s="12">
        <f t="shared" si="16"/>
        <v>0.72670000000000001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104</v>
      </c>
      <c r="G102" s="10">
        <v>56</v>
      </c>
      <c r="H102" s="10">
        <v>66</v>
      </c>
      <c r="I102" s="10">
        <v>66</v>
      </c>
      <c r="J102" s="11">
        <f t="shared" si="9"/>
        <v>62.666666666666664</v>
      </c>
      <c r="K102" s="12">
        <f t="shared" si="10"/>
        <v>0.62670000000000003</v>
      </c>
      <c r="L102" s="10" t="str">
        <f t="shared" si="11"/>
        <v>C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Satisfactory work in values and participation; keep practising.</v>
      </c>
      <c r="N102" s="10">
        <v>60</v>
      </c>
      <c r="O102" s="10">
        <v>63</v>
      </c>
      <c r="P102" s="10">
        <v>66</v>
      </c>
      <c r="Q102" s="11">
        <f t="shared" si="12"/>
        <v>63</v>
      </c>
      <c r="R102" s="12">
        <f t="shared" si="13"/>
        <v>0.63</v>
      </c>
      <c r="S102" s="10" t="str">
        <f t="shared" si="14"/>
        <v>C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Satisfactory work in values and participation; keep practising.</v>
      </c>
      <c r="U102" s="10">
        <v>63</v>
      </c>
      <c r="V102" s="10">
        <v>61</v>
      </c>
      <c r="W102" s="10">
        <v>68</v>
      </c>
      <c r="X102" s="11">
        <f t="shared" si="15"/>
        <v>64</v>
      </c>
      <c r="Y102" s="12">
        <f t="shared" si="16"/>
        <v>0.64</v>
      </c>
      <c r="Z102" s="5" t="str">
        <f t="shared" si="17"/>
        <v>C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Satisfactory work in values and participation; keep practising.</v>
      </c>
    </row>
    <row r="103" spans="1:27" ht="14.25" customHeight="1" x14ac:dyDescent="0.3">
      <c r="A103" s="34"/>
      <c r="B103" s="34"/>
      <c r="C103" s="34"/>
      <c r="D103" s="34"/>
      <c r="E103" s="5" t="s">
        <v>46</v>
      </c>
      <c r="F103" s="5" t="s">
        <v>116</v>
      </c>
      <c r="G103" s="10">
        <v>58</v>
      </c>
      <c r="H103" s="10">
        <v>70</v>
      </c>
      <c r="I103" s="10">
        <v>66</v>
      </c>
      <c r="J103" s="11">
        <f t="shared" si="9"/>
        <v>64.666666666666671</v>
      </c>
      <c r="K103" s="12">
        <f t="shared" si="10"/>
        <v>0.64670000000000005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religious knowledge and participation; keep practising.</v>
      </c>
      <c r="N103" s="10">
        <v>62</v>
      </c>
      <c r="O103" s="10">
        <v>64</v>
      </c>
      <c r="P103" s="10">
        <v>75</v>
      </c>
      <c r="Q103" s="11">
        <f t="shared" si="12"/>
        <v>67</v>
      </c>
      <c r="R103" s="12">
        <f t="shared" si="13"/>
        <v>0.67</v>
      </c>
      <c r="S103" s="10" t="str">
        <f t="shared" si="14"/>
        <v>C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Satisfactory work in religious knowledge and participation; keep practising.</v>
      </c>
      <c r="U103" s="10">
        <v>63</v>
      </c>
      <c r="V103" s="10">
        <v>66</v>
      </c>
      <c r="W103" s="10">
        <v>79</v>
      </c>
      <c r="X103" s="11">
        <f t="shared" si="15"/>
        <v>69.333333333333329</v>
      </c>
      <c r="Y103" s="12">
        <f t="shared" si="16"/>
        <v>0.69330000000000003</v>
      </c>
      <c r="Z103" s="5" t="str">
        <f t="shared" si="17"/>
        <v>C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Satisfactory work in religious knowledge and participation; keep practising.</v>
      </c>
    </row>
    <row r="104" spans="1:27" ht="14.25" customHeight="1" x14ac:dyDescent="0.3">
      <c r="A104" s="34"/>
      <c r="B104" s="34"/>
      <c r="C104" s="34"/>
      <c r="D104" s="34"/>
      <c r="E104" s="5" t="s">
        <v>27</v>
      </c>
      <c r="F104" s="5" t="s">
        <v>106</v>
      </c>
      <c r="G104" s="10">
        <v>63</v>
      </c>
      <c r="H104" s="10">
        <v>53</v>
      </c>
      <c r="I104" s="10">
        <v>63</v>
      </c>
      <c r="J104" s="11">
        <f t="shared" si="9"/>
        <v>59.666666666666664</v>
      </c>
      <c r="K104" s="12">
        <f t="shared" si="10"/>
        <v>0.59670000000000001</v>
      </c>
      <c r="L104" s="10" t="str">
        <f t="shared" si="11"/>
        <v>D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Fair work in recording of accounts; extra practice is needed.</v>
      </c>
      <c r="N104" s="10">
        <v>54</v>
      </c>
      <c r="O104" s="10">
        <v>63</v>
      </c>
      <c r="P104" s="10">
        <v>60</v>
      </c>
      <c r="Q104" s="11">
        <f t="shared" si="12"/>
        <v>59</v>
      </c>
      <c r="R104" s="12">
        <f t="shared" si="13"/>
        <v>0.59</v>
      </c>
      <c r="S104" s="10" t="str">
        <f t="shared" si="14"/>
        <v>D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Fair work in recording of accounts; extra practice is needed.</v>
      </c>
      <c r="U104" s="10">
        <v>59</v>
      </c>
      <c r="V104" s="10">
        <v>72</v>
      </c>
      <c r="W104" s="10">
        <v>58</v>
      </c>
      <c r="X104" s="11">
        <f t="shared" si="15"/>
        <v>63</v>
      </c>
      <c r="Y104" s="12">
        <f t="shared" si="16"/>
        <v>0.63</v>
      </c>
      <c r="Z104" s="5" t="str">
        <f t="shared" si="17"/>
        <v>C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Satisfactory work in recording of accounts; keep practising.</v>
      </c>
    </row>
    <row r="105" spans="1:27" ht="14.25" customHeight="1" x14ac:dyDescent="0.3">
      <c r="A105" s="34" t="s">
        <v>130</v>
      </c>
      <c r="B105" s="34" t="s">
        <v>131</v>
      </c>
      <c r="C105" s="34" t="s">
        <v>431</v>
      </c>
      <c r="D105" s="34" t="s">
        <v>31</v>
      </c>
      <c r="E105" s="5" t="s">
        <v>12</v>
      </c>
      <c r="F105" s="5" t="s">
        <v>95</v>
      </c>
      <c r="G105" s="10">
        <v>66</v>
      </c>
      <c r="H105" s="10">
        <v>62</v>
      </c>
      <c r="I105" s="10">
        <v>71</v>
      </c>
      <c r="J105" s="11">
        <f t="shared" si="9"/>
        <v>66.333333333333329</v>
      </c>
      <c r="K105" s="12">
        <f t="shared" si="10"/>
        <v>0.6633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59</v>
      </c>
      <c r="O105" s="10">
        <v>70</v>
      </c>
      <c r="P105" s="10">
        <v>72</v>
      </c>
      <c r="Q105" s="11">
        <f t="shared" si="12"/>
        <v>67</v>
      </c>
      <c r="R105" s="12">
        <f t="shared" si="13"/>
        <v>0.67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66</v>
      </c>
      <c r="V105" s="10">
        <v>67</v>
      </c>
      <c r="W105" s="10">
        <v>63</v>
      </c>
      <c r="X105" s="11">
        <f t="shared" si="15"/>
        <v>65.333333333333329</v>
      </c>
      <c r="Y105" s="12">
        <f t="shared" si="16"/>
        <v>0.65329999999999999</v>
      </c>
      <c r="Z105" s="5" t="str">
        <f t="shared" si="17"/>
        <v>C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Satisfactory work in reading and writing; keep practising.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99</v>
      </c>
      <c r="G106" s="10">
        <v>63</v>
      </c>
      <c r="H106" s="10">
        <v>65</v>
      </c>
      <c r="I106" s="10">
        <v>74</v>
      </c>
      <c r="J106" s="11">
        <f t="shared" si="9"/>
        <v>67.333333333333329</v>
      </c>
      <c r="K106" s="12">
        <f t="shared" si="10"/>
        <v>0.67330000000000001</v>
      </c>
      <c r="L106" s="10" t="str">
        <f t="shared" si="11"/>
        <v>C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Satisfactory work in reading, writing and speaking; keep practising.</v>
      </c>
      <c r="N106" s="10">
        <v>64</v>
      </c>
      <c r="O106" s="10">
        <v>75</v>
      </c>
      <c r="P106" s="10">
        <v>74</v>
      </c>
      <c r="Q106" s="11">
        <f t="shared" si="12"/>
        <v>71</v>
      </c>
      <c r="R106" s="12">
        <f t="shared" si="13"/>
        <v>0.71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74</v>
      </c>
      <c r="V106" s="10">
        <v>74</v>
      </c>
      <c r="W106" s="10">
        <v>75</v>
      </c>
      <c r="X106" s="11">
        <f t="shared" si="15"/>
        <v>74.333333333333329</v>
      </c>
      <c r="Y106" s="12">
        <f t="shared" si="16"/>
        <v>0.74329999999999996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100</v>
      </c>
      <c r="G107" s="10">
        <v>77</v>
      </c>
      <c r="H107" s="10">
        <v>74</v>
      </c>
      <c r="I107" s="10">
        <v>76</v>
      </c>
      <c r="J107" s="11">
        <f t="shared" si="9"/>
        <v>75.666666666666671</v>
      </c>
      <c r="K107" s="12">
        <f t="shared" si="10"/>
        <v>0.75670000000000004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71</v>
      </c>
      <c r="O107" s="10">
        <v>80</v>
      </c>
      <c r="P107" s="10">
        <v>80</v>
      </c>
      <c r="Q107" s="11">
        <f t="shared" si="12"/>
        <v>77</v>
      </c>
      <c r="R107" s="12">
        <f t="shared" si="13"/>
        <v>0.77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81</v>
      </c>
      <c r="V107" s="10">
        <v>75</v>
      </c>
      <c r="W107" s="10">
        <v>78</v>
      </c>
      <c r="X107" s="11">
        <f t="shared" si="15"/>
        <v>78</v>
      </c>
      <c r="Y107" s="12">
        <f t="shared" si="16"/>
        <v>0.78</v>
      </c>
      <c r="Z107" s="5" t="str">
        <f t="shared" si="17"/>
        <v>B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Very good work in problem solving; aim higher.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101</v>
      </c>
      <c r="G108" s="10">
        <v>69</v>
      </c>
      <c r="H108" s="10">
        <v>72</v>
      </c>
      <c r="I108" s="10">
        <v>67</v>
      </c>
      <c r="J108" s="11">
        <f t="shared" si="9"/>
        <v>69.333333333333329</v>
      </c>
      <c r="K108" s="12">
        <f t="shared" si="10"/>
        <v>0.69330000000000003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63</v>
      </c>
      <c r="O108" s="10">
        <v>69</v>
      </c>
      <c r="P108" s="10">
        <v>63</v>
      </c>
      <c r="Q108" s="11">
        <f t="shared" si="12"/>
        <v>65</v>
      </c>
      <c r="R108" s="12">
        <f t="shared" si="13"/>
        <v>0.65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74</v>
      </c>
      <c r="V108" s="10">
        <v>67</v>
      </c>
      <c r="W108" s="10">
        <v>67</v>
      </c>
      <c r="X108" s="11">
        <f t="shared" si="15"/>
        <v>69.333333333333329</v>
      </c>
      <c r="Y108" s="12">
        <f t="shared" si="16"/>
        <v>0.69330000000000003</v>
      </c>
      <c r="Z108" s="5" t="str">
        <f t="shared" si="17"/>
        <v>C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Satisfactory work in concepts and practicals; keep practising.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102</v>
      </c>
      <c r="G109" s="10">
        <v>65</v>
      </c>
      <c r="H109" s="10">
        <v>80</v>
      </c>
      <c r="I109" s="10">
        <v>68</v>
      </c>
      <c r="J109" s="11">
        <f t="shared" si="9"/>
        <v>71</v>
      </c>
      <c r="K109" s="12">
        <f t="shared" si="10"/>
        <v>0.71</v>
      </c>
      <c r="L109" s="10" t="str">
        <f t="shared" si="11"/>
        <v>B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Very good work in content knowledge; aim higher.</v>
      </c>
      <c r="N109" s="10">
        <v>75</v>
      </c>
      <c r="O109" s="10">
        <v>74</v>
      </c>
      <c r="P109" s="10">
        <v>81</v>
      </c>
      <c r="Q109" s="11">
        <f t="shared" si="12"/>
        <v>76.666666666666671</v>
      </c>
      <c r="R109" s="12">
        <f t="shared" si="13"/>
        <v>0.76670000000000005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80</v>
      </c>
      <c r="V109" s="10">
        <v>77</v>
      </c>
      <c r="W109" s="10">
        <v>83</v>
      </c>
      <c r="X109" s="11">
        <f t="shared" si="15"/>
        <v>80</v>
      </c>
      <c r="Y109" s="12">
        <f t="shared" si="16"/>
        <v>0.8</v>
      </c>
      <c r="Z109" s="5" t="str">
        <f t="shared" si="17"/>
        <v>A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Excellent work in content knowledge; keep it up.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103</v>
      </c>
      <c r="G110" s="10">
        <v>74</v>
      </c>
      <c r="H110" s="10">
        <v>75</v>
      </c>
      <c r="I110" s="10">
        <v>76</v>
      </c>
      <c r="J110" s="11">
        <f t="shared" si="9"/>
        <v>75</v>
      </c>
      <c r="K110" s="12">
        <f t="shared" si="10"/>
        <v>0.75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75</v>
      </c>
      <c r="O110" s="10">
        <v>82</v>
      </c>
      <c r="P110" s="10">
        <v>74</v>
      </c>
      <c r="Q110" s="11">
        <f t="shared" si="12"/>
        <v>77</v>
      </c>
      <c r="R110" s="12">
        <f t="shared" si="13"/>
        <v>0.77</v>
      </c>
      <c r="S110" s="10" t="str">
        <f t="shared" si="14"/>
        <v>B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Very good work in practical work and knowledge; aim higher.</v>
      </c>
      <c r="U110" s="10">
        <v>84</v>
      </c>
      <c r="V110" s="10">
        <v>82</v>
      </c>
      <c r="W110" s="10">
        <v>76</v>
      </c>
      <c r="X110" s="11">
        <f t="shared" si="15"/>
        <v>80.666666666666671</v>
      </c>
      <c r="Y110" s="12">
        <f t="shared" si="16"/>
        <v>0.80669999999999997</v>
      </c>
      <c r="Z110" s="5" t="str">
        <f t="shared" si="17"/>
        <v>A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Excellent work in practical work and knowledge; keep it up.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104</v>
      </c>
      <c r="G111" s="10">
        <v>69</v>
      </c>
      <c r="H111" s="10">
        <v>71</v>
      </c>
      <c r="I111" s="10">
        <v>68</v>
      </c>
      <c r="J111" s="11">
        <f t="shared" si="9"/>
        <v>69.333333333333329</v>
      </c>
      <c r="K111" s="12">
        <f t="shared" si="10"/>
        <v>0.69330000000000003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64</v>
      </c>
      <c r="O111" s="10">
        <v>70</v>
      </c>
      <c r="P111" s="10">
        <v>73</v>
      </c>
      <c r="Q111" s="11">
        <f t="shared" si="12"/>
        <v>69</v>
      </c>
      <c r="R111" s="12">
        <f t="shared" si="13"/>
        <v>0.69</v>
      </c>
      <c r="S111" s="10" t="str">
        <f t="shared" si="14"/>
        <v>C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Satisfactory work in values and participation; keep practising.</v>
      </c>
      <c r="U111" s="10">
        <v>68</v>
      </c>
      <c r="V111" s="10">
        <v>70</v>
      </c>
      <c r="W111" s="10">
        <v>69</v>
      </c>
      <c r="X111" s="11">
        <f t="shared" si="15"/>
        <v>69</v>
      </c>
      <c r="Y111" s="12">
        <f t="shared" si="16"/>
        <v>0.69</v>
      </c>
      <c r="Z111" s="5" t="str">
        <f t="shared" si="17"/>
        <v>C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Satisfactory work in values and participation; keep practising.</v>
      </c>
    </row>
    <row r="112" spans="1:27" ht="14.25" customHeight="1" x14ac:dyDescent="0.3">
      <c r="A112" s="34"/>
      <c r="B112" s="34"/>
      <c r="C112" s="34"/>
      <c r="D112" s="34"/>
      <c r="E112" s="5" t="s">
        <v>32</v>
      </c>
      <c r="F112" s="5" t="s">
        <v>127</v>
      </c>
      <c r="G112" s="10">
        <v>74</v>
      </c>
      <c r="H112" s="10">
        <v>82</v>
      </c>
      <c r="I112" s="10">
        <v>73</v>
      </c>
      <c r="J112" s="11">
        <f t="shared" si="9"/>
        <v>76.333333333333329</v>
      </c>
      <c r="K112" s="12">
        <f t="shared" si="10"/>
        <v>0.76329999999999998</v>
      </c>
      <c r="L112" s="10" t="str">
        <f t="shared" si="11"/>
        <v>B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Very good work in practical skills; aim higher.</v>
      </c>
      <c r="N112" s="10">
        <v>79</v>
      </c>
      <c r="O112" s="10">
        <v>83</v>
      </c>
      <c r="P112" s="10">
        <v>78</v>
      </c>
      <c r="Q112" s="11">
        <f t="shared" si="12"/>
        <v>80</v>
      </c>
      <c r="R112" s="12">
        <f t="shared" si="13"/>
        <v>0.8</v>
      </c>
      <c r="S112" s="10" t="str">
        <f t="shared" si="14"/>
        <v>A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Excellent work in practical skills; keep it up.</v>
      </c>
      <c r="U112" s="10">
        <v>76</v>
      </c>
      <c r="V112" s="10">
        <v>73</v>
      </c>
      <c r="W112" s="10">
        <v>79</v>
      </c>
      <c r="X112" s="11">
        <f t="shared" si="15"/>
        <v>76</v>
      </c>
      <c r="Y112" s="12">
        <f t="shared" si="16"/>
        <v>0.76</v>
      </c>
      <c r="Z112" s="5" t="str">
        <f t="shared" si="17"/>
        <v>B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Very good work in practical skills; aim higher.</v>
      </c>
    </row>
    <row r="113" spans="1:27" ht="14.25" customHeight="1" x14ac:dyDescent="0.3">
      <c r="A113" s="34"/>
      <c r="B113" s="34"/>
      <c r="C113" s="34"/>
      <c r="D113" s="34"/>
      <c r="E113" s="5" t="s">
        <v>27</v>
      </c>
      <c r="F113" s="5" t="s">
        <v>106</v>
      </c>
      <c r="G113" s="10">
        <v>69</v>
      </c>
      <c r="H113" s="10">
        <v>64</v>
      </c>
      <c r="I113" s="10">
        <v>71</v>
      </c>
      <c r="J113" s="11">
        <f t="shared" si="9"/>
        <v>68</v>
      </c>
      <c r="K113" s="12">
        <f t="shared" si="10"/>
        <v>0.68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recording of accounts; keep practising.</v>
      </c>
      <c r="N113" s="10">
        <v>71</v>
      </c>
      <c r="O113" s="10">
        <v>74</v>
      </c>
      <c r="P113" s="10">
        <v>64</v>
      </c>
      <c r="Q113" s="11">
        <f t="shared" si="12"/>
        <v>69.666666666666671</v>
      </c>
      <c r="R113" s="12">
        <f t="shared" si="13"/>
        <v>0.69669999999999999</v>
      </c>
      <c r="S113" s="10" t="str">
        <f t="shared" si="14"/>
        <v>C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Satisfactory work in recording of accounts; keep practising.</v>
      </c>
      <c r="U113" s="10">
        <v>63</v>
      </c>
      <c r="V113" s="10">
        <v>68</v>
      </c>
      <c r="W113" s="10">
        <v>69</v>
      </c>
      <c r="X113" s="11">
        <f t="shared" si="15"/>
        <v>66.666666666666671</v>
      </c>
      <c r="Y113" s="12">
        <f t="shared" si="16"/>
        <v>0.66669999999999996</v>
      </c>
      <c r="Z113" s="5" t="str">
        <f t="shared" si="17"/>
        <v>C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Satisfactory work in recording of accounts; keep practising.</v>
      </c>
    </row>
    <row r="114" spans="1:27" ht="14.25" customHeight="1" x14ac:dyDescent="0.3">
      <c r="A114" s="34" t="s">
        <v>132</v>
      </c>
      <c r="B114" s="34" t="s">
        <v>133</v>
      </c>
      <c r="C114" s="34" t="s">
        <v>431</v>
      </c>
      <c r="D114" s="34" t="s">
        <v>31</v>
      </c>
      <c r="E114" s="5" t="s">
        <v>12</v>
      </c>
      <c r="F114" s="5" t="s">
        <v>95</v>
      </c>
      <c r="G114" s="10">
        <v>77</v>
      </c>
      <c r="H114" s="10">
        <v>66</v>
      </c>
      <c r="I114" s="10">
        <v>78</v>
      </c>
      <c r="J114" s="11">
        <f t="shared" si="9"/>
        <v>73.666666666666671</v>
      </c>
      <c r="K114" s="12">
        <f t="shared" si="10"/>
        <v>0.73670000000000002</v>
      </c>
      <c r="L114" s="10" t="str">
        <f t="shared" si="11"/>
        <v>B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Very good work in reading and writing; aim higher.</v>
      </c>
      <c r="N114" s="10">
        <v>74</v>
      </c>
      <c r="O114" s="10">
        <v>79</v>
      </c>
      <c r="P114" s="10">
        <v>79</v>
      </c>
      <c r="Q114" s="11">
        <f t="shared" si="12"/>
        <v>77.333333333333329</v>
      </c>
      <c r="R114" s="12">
        <f t="shared" si="13"/>
        <v>0.77329999999999999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73</v>
      </c>
      <c r="V114" s="10">
        <v>84</v>
      </c>
      <c r="W114" s="10">
        <v>73</v>
      </c>
      <c r="X114" s="11">
        <f t="shared" si="15"/>
        <v>76.666666666666671</v>
      </c>
      <c r="Y114" s="12">
        <f t="shared" si="16"/>
        <v>0.76670000000000005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99</v>
      </c>
      <c r="G115" s="10">
        <v>77</v>
      </c>
      <c r="H115" s="10">
        <v>79</v>
      </c>
      <c r="I115" s="10">
        <v>76</v>
      </c>
      <c r="J115" s="11">
        <f t="shared" si="9"/>
        <v>77.333333333333329</v>
      </c>
      <c r="K115" s="12">
        <f t="shared" si="10"/>
        <v>0.77329999999999999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74</v>
      </c>
      <c r="O115" s="10">
        <v>78</v>
      </c>
      <c r="P115" s="10">
        <v>85</v>
      </c>
      <c r="Q115" s="11">
        <f t="shared" si="12"/>
        <v>79</v>
      </c>
      <c r="R115" s="12">
        <f t="shared" si="13"/>
        <v>0.79</v>
      </c>
      <c r="S115" s="10" t="str">
        <f t="shared" si="14"/>
        <v>B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Very good work in reading, writing and speaking; aim higher.</v>
      </c>
      <c r="U115" s="10">
        <v>86</v>
      </c>
      <c r="V115" s="10">
        <v>78</v>
      </c>
      <c r="W115" s="10">
        <v>86</v>
      </c>
      <c r="X115" s="11">
        <f t="shared" si="15"/>
        <v>83.333333333333329</v>
      </c>
      <c r="Y115" s="12">
        <f t="shared" si="16"/>
        <v>0.83330000000000004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100</v>
      </c>
      <c r="G116" s="10">
        <v>86</v>
      </c>
      <c r="H116" s="10">
        <v>79</v>
      </c>
      <c r="I116" s="10">
        <v>84</v>
      </c>
      <c r="J116" s="11">
        <f t="shared" si="9"/>
        <v>83</v>
      </c>
      <c r="K116" s="12">
        <f t="shared" si="10"/>
        <v>0.83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78</v>
      </c>
      <c r="O116" s="10">
        <v>81</v>
      </c>
      <c r="P116" s="10">
        <v>77</v>
      </c>
      <c r="Q116" s="11">
        <f t="shared" si="12"/>
        <v>78.666666666666671</v>
      </c>
      <c r="R116" s="12">
        <f t="shared" si="13"/>
        <v>0.78669999999999995</v>
      </c>
      <c r="S116" s="10" t="str">
        <f t="shared" si="14"/>
        <v>B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Very good work in problem solving; aim higher.</v>
      </c>
      <c r="U116" s="10">
        <v>85</v>
      </c>
      <c r="V116" s="10">
        <v>93</v>
      </c>
      <c r="W116" s="10">
        <v>89</v>
      </c>
      <c r="X116" s="11">
        <f t="shared" si="15"/>
        <v>89</v>
      </c>
      <c r="Y116" s="12">
        <f t="shared" si="16"/>
        <v>0.89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101</v>
      </c>
      <c r="G117" s="10">
        <v>71</v>
      </c>
      <c r="H117" s="10">
        <v>73</v>
      </c>
      <c r="I117" s="10">
        <v>73</v>
      </c>
      <c r="J117" s="11">
        <f t="shared" si="9"/>
        <v>72.333333333333329</v>
      </c>
      <c r="K117" s="12">
        <f t="shared" si="10"/>
        <v>0.72330000000000005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81</v>
      </c>
      <c r="O117" s="10">
        <v>84</v>
      </c>
      <c r="P117" s="10">
        <v>70</v>
      </c>
      <c r="Q117" s="11">
        <f t="shared" si="12"/>
        <v>78.333333333333329</v>
      </c>
      <c r="R117" s="12">
        <f t="shared" si="13"/>
        <v>0.7833</v>
      </c>
      <c r="S117" s="10" t="str">
        <f t="shared" si="14"/>
        <v>B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Very good work in concepts and practicals; aim higher.</v>
      </c>
      <c r="U117" s="10">
        <v>77</v>
      </c>
      <c r="V117" s="10">
        <v>76</v>
      </c>
      <c r="W117" s="10">
        <v>81</v>
      </c>
      <c r="X117" s="11">
        <f t="shared" si="15"/>
        <v>78</v>
      </c>
      <c r="Y117" s="12">
        <f t="shared" si="16"/>
        <v>0.78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102</v>
      </c>
      <c r="G118" s="10">
        <v>84</v>
      </c>
      <c r="H118" s="10">
        <v>80</v>
      </c>
      <c r="I118" s="10">
        <v>79</v>
      </c>
      <c r="J118" s="11">
        <f t="shared" si="9"/>
        <v>81</v>
      </c>
      <c r="K118" s="12">
        <f t="shared" si="10"/>
        <v>0.81</v>
      </c>
      <c r="L118" s="10" t="str">
        <f t="shared" si="11"/>
        <v>A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Excellent work in content knowledge; keep it up.</v>
      </c>
      <c r="N118" s="10">
        <v>75</v>
      </c>
      <c r="O118" s="10">
        <v>80</v>
      </c>
      <c r="P118" s="10">
        <v>84</v>
      </c>
      <c r="Q118" s="11">
        <f t="shared" si="12"/>
        <v>79.666666666666671</v>
      </c>
      <c r="R118" s="12">
        <f t="shared" si="13"/>
        <v>0.79669999999999996</v>
      </c>
      <c r="S118" s="10" t="str">
        <f t="shared" si="14"/>
        <v>B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Very good work in content knowledge; aim higher.</v>
      </c>
      <c r="U118" s="10">
        <v>88</v>
      </c>
      <c r="V118" s="10">
        <v>85</v>
      </c>
      <c r="W118" s="10">
        <v>81</v>
      </c>
      <c r="X118" s="11">
        <f t="shared" si="15"/>
        <v>84.666666666666671</v>
      </c>
      <c r="Y118" s="12">
        <f t="shared" si="16"/>
        <v>0.84670000000000001</v>
      </c>
      <c r="Z118" s="5" t="str">
        <f t="shared" si="17"/>
        <v>A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Excellent work in content knowledge; keep it up.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103</v>
      </c>
      <c r="G119" s="10">
        <v>85</v>
      </c>
      <c r="H119" s="10">
        <v>86</v>
      </c>
      <c r="I119" s="10">
        <v>78</v>
      </c>
      <c r="J119" s="11">
        <f t="shared" si="9"/>
        <v>83</v>
      </c>
      <c r="K119" s="12">
        <f t="shared" si="10"/>
        <v>0.83</v>
      </c>
      <c r="L119" s="10" t="str">
        <f t="shared" si="11"/>
        <v>A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Excellent work in practical work and knowledge; keep it up.</v>
      </c>
      <c r="N119" s="10">
        <v>77</v>
      </c>
      <c r="O119" s="10">
        <v>86</v>
      </c>
      <c r="P119" s="10">
        <v>93</v>
      </c>
      <c r="Q119" s="11">
        <f t="shared" si="12"/>
        <v>85.333333333333329</v>
      </c>
      <c r="R119" s="12">
        <f t="shared" si="13"/>
        <v>0.85329999999999995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86</v>
      </c>
      <c r="V119" s="10">
        <v>89</v>
      </c>
      <c r="W119" s="10">
        <v>91</v>
      </c>
      <c r="X119" s="11">
        <f t="shared" si="15"/>
        <v>88.666666666666671</v>
      </c>
      <c r="Y119" s="12">
        <f t="shared" si="16"/>
        <v>0.88670000000000004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104</v>
      </c>
      <c r="G120" s="10">
        <v>67</v>
      </c>
      <c r="H120" s="10">
        <v>71</v>
      </c>
      <c r="I120" s="10">
        <v>83</v>
      </c>
      <c r="J120" s="11">
        <f t="shared" si="9"/>
        <v>73.666666666666671</v>
      </c>
      <c r="K120" s="12">
        <f t="shared" si="10"/>
        <v>0.73670000000000002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74</v>
      </c>
      <c r="O120" s="10">
        <v>79</v>
      </c>
      <c r="P120" s="10">
        <v>79</v>
      </c>
      <c r="Q120" s="11">
        <f t="shared" si="12"/>
        <v>77.333333333333329</v>
      </c>
      <c r="R120" s="12">
        <f t="shared" si="13"/>
        <v>0.77329999999999999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75</v>
      </c>
      <c r="V120" s="10">
        <v>77</v>
      </c>
      <c r="W120" s="10">
        <v>76</v>
      </c>
      <c r="X120" s="11">
        <f t="shared" si="15"/>
        <v>76</v>
      </c>
      <c r="Y120" s="12">
        <f t="shared" si="16"/>
        <v>0.76</v>
      </c>
      <c r="Z120" s="5" t="str">
        <f t="shared" si="17"/>
        <v>B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Very good work in values and participation; aim higher.</v>
      </c>
    </row>
    <row r="121" spans="1:27" ht="14.25" customHeight="1" x14ac:dyDescent="0.3">
      <c r="A121" s="34"/>
      <c r="B121" s="34"/>
      <c r="C121" s="34"/>
      <c r="D121" s="34"/>
      <c r="E121" s="5" t="s">
        <v>25</v>
      </c>
      <c r="F121" s="5" t="s">
        <v>105</v>
      </c>
      <c r="G121" s="10">
        <v>76</v>
      </c>
      <c r="H121" s="10">
        <v>82</v>
      </c>
      <c r="I121" s="10">
        <v>85</v>
      </c>
      <c r="J121" s="11">
        <f t="shared" si="9"/>
        <v>81</v>
      </c>
      <c r="K121" s="12">
        <f t="shared" si="10"/>
        <v>0.81</v>
      </c>
      <c r="L121" s="10" t="str">
        <f t="shared" si="11"/>
        <v>A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Excellent work in fitness and participation; keep it up.</v>
      </c>
      <c r="N121" s="10">
        <v>76</v>
      </c>
      <c r="O121" s="10">
        <v>90</v>
      </c>
      <c r="P121" s="10">
        <v>81</v>
      </c>
      <c r="Q121" s="11">
        <f t="shared" si="12"/>
        <v>82.333333333333329</v>
      </c>
      <c r="R121" s="12">
        <f t="shared" si="13"/>
        <v>0.82330000000000003</v>
      </c>
      <c r="S121" s="10" t="str">
        <f t="shared" si="14"/>
        <v>A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Excellent work in fitness and participation; keep it up.</v>
      </c>
      <c r="U121" s="10">
        <v>82</v>
      </c>
      <c r="V121" s="10">
        <v>89</v>
      </c>
      <c r="W121" s="10">
        <v>81</v>
      </c>
      <c r="X121" s="11">
        <f t="shared" si="15"/>
        <v>84</v>
      </c>
      <c r="Y121" s="12">
        <f t="shared" si="16"/>
        <v>0.84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fitness and participation; keep it up.</v>
      </c>
    </row>
    <row r="122" spans="1:27" ht="14.25" customHeight="1" x14ac:dyDescent="0.3">
      <c r="A122" s="34"/>
      <c r="B122" s="34"/>
      <c r="C122" s="34"/>
      <c r="D122" s="34"/>
      <c r="E122" s="5" t="s">
        <v>34</v>
      </c>
      <c r="F122" s="5" t="s">
        <v>109</v>
      </c>
      <c r="G122" s="10">
        <v>69</v>
      </c>
      <c r="H122" s="10">
        <v>75</v>
      </c>
      <c r="I122" s="10">
        <v>77</v>
      </c>
      <c r="J122" s="11">
        <f t="shared" si="9"/>
        <v>73.666666666666671</v>
      </c>
      <c r="K122" s="12">
        <f t="shared" si="10"/>
        <v>0.73670000000000002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office practice; aim higher.</v>
      </c>
      <c r="N122" s="10">
        <v>72</v>
      </c>
      <c r="O122" s="10">
        <v>71</v>
      </c>
      <c r="P122" s="10">
        <v>82</v>
      </c>
      <c r="Q122" s="11">
        <f t="shared" si="12"/>
        <v>75</v>
      </c>
      <c r="R122" s="12">
        <f t="shared" si="13"/>
        <v>0.75</v>
      </c>
      <c r="S122" s="10" t="str">
        <f t="shared" si="14"/>
        <v>B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Very good work in office practice; aim higher.</v>
      </c>
      <c r="U122" s="10">
        <v>72</v>
      </c>
      <c r="V122" s="10">
        <v>77</v>
      </c>
      <c r="W122" s="10">
        <v>85</v>
      </c>
      <c r="X122" s="11">
        <f t="shared" si="15"/>
        <v>78</v>
      </c>
      <c r="Y122" s="12">
        <f t="shared" si="16"/>
        <v>0.78</v>
      </c>
      <c r="Z122" s="5" t="str">
        <f t="shared" si="17"/>
        <v>B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Very good work in office practice; aim higher.</v>
      </c>
    </row>
    <row r="123" spans="1:27" ht="14.25" customHeight="1" x14ac:dyDescent="0.3">
      <c r="A123" s="34" t="s">
        <v>134</v>
      </c>
      <c r="B123" s="34" t="s">
        <v>135</v>
      </c>
      <c r="C123" s="34" t="s">
        <v>431</v>
      </c>
      <c r="D123" s="34" t="s">
        <v>11</v>
      </c>
      <c r="E123" s="5" t="s">
        <v>12</v>
      </c>
      <c r="F123" s="5" t="s">
        <v>95</v>
      </c>
      <c r="G123" s="10">
        <v>81</v>
      </c>
      <c r="H123" s="10">
        <v>75</v>
      </c>
      <c r="I123" s="10">
        <v>72</v>
      </c>
      <c r="J123" s="11">
        <f t="shared" si="9"/>
        <v>76</v>
      </c>
      <c r="K123" s="12">
        <f t="shared" si="10"/>
        <v>0.76</v>
      </c>
      <c r="L123" s="10" t="str">
        <f t="shared" si="11"/>
        <v>B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Very good work in reading and writing; aim higher.</v>
      </c>
      <c r="N123" s="10">
        <v>72</v>
      </c>
      <c r="O123" s="10">
        <v>78</v>
      </c>
      <c r="P123" s="10">
        <v>78</v>
      </c>
      <c r="Q123" s="11">
        <f t="shared" si="12"/>
        <v>76</v>
      </c>
      <c r="R123" s="12">
        <f t="shared" si="13"/>
        <v>0.76</v>
      </c>
      <c r="S123" s="10" t="str">
        <f t="shared" si="14"/>
        <v>B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Very good work in reading and writing; aim higher.</v>
      </c>
      <c r="U123" s="10">
        <v>78</v>
      </c>
      <c r="V123" s="10">
        <v>87</v>
      </c>
      <c r="W123" s="10">
        <v>91</v>
      </c>
      <c r="X123" s="11">
        <f t="shared" si="15"/>
        <v>85.333333333333329</v>
      </c>
      <c r="Y123" s="12">
        <f t="shared" si="16"/>
        <v>0.85329999999999995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99</v>
      </c>
      <c r="G124" s="10">
        <v>82</v>
      </c>
      <c r="H124" s="10">
        <v>87</v>
      </c>
      <c r="I124" s="10">
        <v>91</v>
      </c>
      <c r="J124" s="11">
        <f t="shared" si="9"/>
        <v>86.666666666666671</v>
      </c>
      <c r="K124" s="12">
        <f t="shared" si="10"/>
        <v>0.86670000000000003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85</v>
      </c>
      <c r="O124" s="10">
        <v>87</v>
      </c>
      <c r="P124" s="10">
        <v>86</v>
      </c>
      <c r="Q124" s="11">
        <f t="shared" si="12"/>
        <v>86</v>
      </c>
      <c r="R124" s="12">
        <f t="shared" si="13"/>
        <v>0.86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88</v>
      </c>
      <c r="V124" s="10">
        <v>83</v>
      </c>
      <c r="W124" s="10">
        <v>96</v>
      </c>
      <c r="X124" s="11">
        <f t="shared" si="15"/>
        <v>89</v>
      </c>
      <c r="Y124" s="12">
        <f t="shared" si="16"/>
        <v>0.89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100</v>
      </c>
      <c r="G125" s="10">
        <v>82</v>
      </c>
      <c r="H125" s="10">
        <v>96</v>
      </c>
      <c r="I125" s="10">
        <v>86</v>
      </c>
      <c r="J125" s="11">
        <f t="shared" si="9"/>
        <v>88</v>
      </c>
      <c r="K125" s="12">
        <f t="shared" si="10"/>
        <v>0.88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93</v>
      </c>
      <c r="O125" s="10">
        <v>91</v>
      </c>
      <c r="P125" s="10">
        <v>96</v>
      </c>
      <c r="Q125" s="11">
        <f t="shared" si="12"/>
        <v>93.333333333333329</v>
      </c>
      <c r="R125" s="12">
        <f t="shared" si="13"/>
        <v>0.93330000000000002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87</v>
      </c>
      <c r="V125" s="10">
        <v>90</v>
      </c>
      <c r="W125" s="10">
        <v>98</v>
      </c>
      <c r="X125" s="11">
        <f t="shared" si="15"/>
        <v>91.666666666666671</v>
      </c>
      <c r="Y125" s="12">
        <f t="shared" si="16"/>
        <v>0.91669999999999996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101</v>
      </c>
      <c r="G126" s="10">
        <v>78</v>
      </c>
      <c r="H126" s="10">
        <v>82</v>
      </c>
      <c r="I126" s="10">
        <v>78</v>
      </c>
      <c r="J126" s="11">
        <f t="shared" si="9"/>
        <v>79.333333333333329</v>
      </c>
      <c r="K126" s="12">
        <f t="shared" si="10"/>
        <v>0.79330000000000001</v>
      </c>
      <c r="L126" s="10" t="str">
        <f t="shared" si="11"/>
        <v>B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Very good work in concepts and practicals; aim higher.</v>
      </c>
      <c r="N126" s="10">
        <v>84</v>
      </c>
      <c r="O126" s="10">
        <v>80</v>
      </c>
      <c r="P126" s="10">
        <v>80</v>
      </c>
      <c r="Q126" s="11">
        <f t="shared" si="12"/>
        <v>81.333333333333329</v>
      </c>
      <c r="R126" s="12">
        <f t="shared" si="13"/>
        <v>0.81330000000000002</v>
      </c>
      <c r="S126" s="10" t="str">
        <f t="shared" si="14"/>
        <v>A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Excellent work in concepts and practicals; keep it up.</v>
      </c>
      <c r="U126" s="10">
        <v>78</v>
      </c>
      <c r="V126" s="10">
        <v>93</v>
      </c>
      <c r="W126" s="10">
        <v>79</v>
      </c>
      <c r="X126" s="11">
        <f t="shared" si="15"/>
        <v>83.333333333333329</v>
      </c>
      <c r="Y126" s="12">
        <f t="shared" si="16"/>
        <v>0.83330000000000004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102</v>
      </c>
      <c r="G127" s="10">
        <v>89</v>
      </c>
      <c r="H127" s="10">
        <v>94</v>
      </c>
      <c r="I127" s="10">
        <v>92</v>
      </c>
      <c r="J127" s="11">
        <f t="shared" si="9"/>
        <v>91.666666666666671</v>
      </c>
      <c r="K127" s="12">
        <f t="shared" si="10"/>
        <v>0.91669999999999996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93</v>
      </c>
      <c r="O127" s="10">
        <v>86</v>
      </c>
      <c r="P127" s="10">
        <v>86</v>
      </c>
      <c r="Q127" s="11">
        <f t="shared" si="12"/>
        <v>88.333333333333329</v>
      </c>
      <c r="R127" s="12">
        <f t="shared" si="13"/>
        <v>0.88329999999999997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94</v>
      </c>
      <c r="V127" s="10">
        <v>92</v>
      </c>
      <c r="W127" s="10">
        <v>89</v>
      </c>
      <c r="X127" s="11">
        <f t="shared" si="15"/>
        <v>91.666666666666671</v>
      </c>
      <c r="Y127" s="12">
        <f t="shared" si="16"/>
        <v>0.91669999999999996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103</v>
      </c>
      <c r="G128" s="10">
        <v>92</v>
      </c>
      <c r="H128" s="10">
        <v>88</v>
      </c>
      <c r="I128" s="10">
        <v>86</v>
      </c>
      <c r="J128" s="11">
        <f t="shared" si="9"/>
        <v>88.666666666666671</v>
      </c>
      <c r="K128" s="12">
        <f t="shared" si="10"/>
        <v>0.88670000000000004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94</v>
      </c>
      <c r="O128" s="10">
        <v>98</v>
      </c>
      <c r="P128" s="10">
        <v>98</v>
      </c>
      <c r="Q128" s="11">
        <f t="shared" si="12"/>
        <v>96.666666666666671</v>
      </c>
      <c r="R128" s="12">
        <f t="shared" si="13"/>
        <v>0.9667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90</v>
      </c>
      <c r="V128" s="10">
        <v>97</v>
      </c>
      <c r="W128" s="10">
        <v>93</v>
      </c>
      <c r="X128" s="11">
        <f t="shared" si="15"/>
        <v>93.333333333333329</v>
      </c>
      <c r="Y128" s="12">
        <f t="shared" si="16"/>
        <v>0.93330000000000002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104</v>
      </c>
      <c r="G129" s="10">
        <v>79</v>
      </c>
      <c r="H129" s="10">
        <v>77</v>
      </c>
      <c r="I129" s="10">
        <v>81</v>
      </c>
      <c r="J129" s="11">
        <f t="shared" si="9"/>
        <v>79</v>
      </c>
      <c r="K129" s="12">
        <f t="shared" si="10"/>
        <v>0.79</v>
      </c>
      <c r="L129" s="10" t="str">
        <f t="shared" si="11"/>
        <v>B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Very good work in values and participation; aim higher.</v>
      </c>
      <c r="N129" s="10">
        <v>81</v>
      </c>
      <c r="O129" s="10">
        <v>87</v>
      </c>
      <c r="P129" s="10">
        <v>92</v>
      </c>
      <c r="Q129" s="11">
        <f t="shared" si="12"/>
        <v>86.666666666666671</v>
      </c>
      <c r="R129" s="12">
        <f t="shared" si="13"/>
        <v>0.86670000000000003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86</v>
      </c>
      <c r="V129" s="10">
        <v>85</v>
      </c>
      <c r="W129" s="10">
        <v>81</v>
      </c>
      <c r="X129" s="11">
        <f t="shared" si="15"/>
        <v>84</v>
      </c>
      <c r="Y129" s="12">
        <f t="shared" si="16"/>
        <v>0.84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46</v>
      </c>
      <c r="F130" s="5" t="s">
        <v>116</v>
      </c>
      <c r="G130" s="10">
        <v>90</v>
      </c>
      <c r="H130" s="10">
        <v>85</v>
      </c>
      <c r="I130" s="10">
        <v>93</v>
      </c>
      <c r="J130" s="11">
        <f t="shared" si="9"/>
        <v>89.333333333333329</v>
      </c>
      <c r="K130" s="12">
        <f t="shared" si="10"/>
        <v>0.89329999999999998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religious knowledge and participation; keep it up.</v>
      </c>
      <c r="N130" s="10">
        <v>85</v>
      </c>
      <c r="O130" s="10">
        <v>87</v>
      </c>
      <c r="P130" s="10">
        <v>87</v>
      </c>
      <c r="Q130" s="11">
        <f t="shared" si="12"/>
        <v>86.333333333333329</v>
      </c>
      <c r="R130" s="12">
        <f t="shared" si="13"/>
        <v>0.86329999999999996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religious knowledge and participation; keep it up.</v>
      </c>
      <c r="U130" s="10">
        <v>90</v>
      </c>
      <c r="V130" s="10">
        <v>93</v>
      </c>
      <c r="W130" s="10">
        <v>91</v>
      </c>
      <c r="X130" s="11">
        <f t="shared" si="15"/>
        <v>91.333333333333329</v>
      </c>
      <c r="Y130" s="12">
        <f t="shared" si="16"/>
        <v>0.9133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religious knowledge and participation; keep it up.</v>
      </c>
    </row>
    <row r="131" spans="1:27" ht="14.25" customHeight="1" x14ac:dyDescent="0.3">
      <c r="A131" s="34"/>
      <c r="B131" s="34"/>
      <c r="C131" s="34"/>
      <c r="D131" s="34"/>
      <c r="E131" s="5" t="s">
        <v>34</v>
      </c>
      <c r="F131" s="5" t="s">
        <v>109</v>
      </c>
      <c r="G131" s="10">
        <v>76</v>
      </c>
      <c r="H131" s="10">
        <v>83</v>
      </c>
      <c r="I131" s="10">
        <v>85</v>
      </c>
      <c r="J131" s="11">
        <f t="shared" si="9"/>
        <v>81.333333333333329</v>
      </c>
      <c r="K131" s="12">
        <f t="shared" si="10"/>
        <v>0.81330000000000002</v>
      </c>
      <c r="L131" s="10" t="str">
        <f t="shared" si="11"/>
        <v>A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Excellent work in office practice; keep it up.</v>
      </c>
      <c r="N131" s="10">
        <v>79</v>
      </c>
      <c r="O131" s="10">
        <v>83</v>
      </c>
      <c r="P131" s="10">
        <v>81</v>
      </c>
      <c r="Q131" s="11">
        <f t="shared" si="12"/>
        <v>81</v>
      </c>
      <c r="R131" s="12">
        <f t="shared" si="13"/>
        <v>0.81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office practice; keep it up.</v>
      </c>
      <c r="U131" s="10">
        <v>85</v>
      </c>
      <c r="V131" s="10">
        <v>93</v>
      </c>
      <c r="W131" s="10">
        <v>80</v>
      </c>
      <c r="X131" s="11">
        <f t="shared" si="15"/>
        <v>86</v>
      </c>
      <c r="Y131" s="12">
        <f t="shared" si="16"/>
        <v>0.86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office practice; keep it up.</v>
      </c>
    </row>
    <row r="132" spans="1:27" ht="14.25" customHeight="1" x14ac:dyDescent="0.3">
      <c r="A132" s="34" t="s">
        <v>136</v>
      </c>
      <c r="B132" s="34" t="s">
        <v>137</v>
      </c>
      <c r="C132" s="34" t="s">
        <v>431</v>
      </c>
      <c r="D132" s="34" t="s">
        <v>11</v>
      </c>
      <c r="E132" s="5" t="s">
        <v>12</v>
      </c>
      <c r="F132" s="5" t="s">
        <v>95</v>
      </c>
      <c r="G132" s="10">
        <v>46</v>
      </c>
      <c r="H132" s="10">
        <v>51</v>
      </c>
      <c r="I132" s="10">
        <v>54</v>
      </c>
      <c r="J132" s="11">
        <f t="shared" si="9"/>
        <v>50.333333333333336</v>
      </c>
      <c r="K132" s="12">
        <f t="shared" si="10"/>
        <v>0.50329999999999997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53</v>
      </c>
      <c r="O132" s="10">
        <v>53</v>
      </c>
      <c r="P132" s="10">
        <v>54</v>
      </c>
      <c r="Q132" s="11">
        <f t="shared" si="12"/>
        <v>53.333333333333336</v>
      </c>
      <c r="R132" s="12">
        <f t="shared" si="13"/>
        <v>0.5333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62</v>
      </c>
      <c r="V132" s="10">
        <v>63</v>
      </c>
      <c r="W132" s="10">
        <v>53</v>
      </c>
      <c r="X132" s="11">
        <f t="shared" si="15"/>
        <v>59.333333333333336</v>
      </c>
      <c r="Y132" s="12">
        <f t="shared" si="16"/>
        <v>0.59330000000000005</v>
      </c>
      <c r="Z132" s="5" t="str">
        <f t="shared" si="17"/>
        <v>D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Fair work in reading and writing; extra practice is needed.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99</v>
      </c>
      <c r="G133" s="10">
        <v>59</v>
      </c>
      <c r="H133" s="10">
        <v>65</v>
      </c>
      <c r="I133" s="10">
        <v>64</v>
      </c>
      <c r="J133" s="11">
        <f t="shared" si="9"/>
        <v>62.666666666666664</v>
      </c>
      <c r="K133" s="12">
        <f t="shared" si="10"/>
        <v>0.62670000000000003</v>
      </c>
      <c r="L133" s="10" t="str">
        <f t="shared" si="11"/>
        <v>C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Satisfactory work in reading, writing and speaking; keep practising.</v>
      </c>
      <c r="N133" s="10">
        <v>59</v>
      </c>
      <c r="O133" s="10">
        <v>67</v>
      </c>
      <c r="P133" s="10">
        <v>57</v>
      </c>
      <c r="Q133" s="11">
        <f t="shared" si="12"/>
        <v>61</v>
      </c>
      <c r="R133" s="12">
        <f t="shared" si="13"/>
        <v>0.61</v>
      </c>
      <c r="S133" s="10" t="str">
        <f t="shared" si="14"/>
        <v>C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Satisfactory work in reading, writing and speaking; keep practising.</v>
      </c>
      <c r="U133" s="10">
        <v>60</v>
      </c>
      <c r="V133" s="10">
        <v>65</v>
      </c>
      <c r="W133" s="10">
        <v>58</v>
      </c>
      <c r="X133" s="11">
        <f t="shared" si="15"/>
        <v>61</v>
      </c>
      <c r="Y133" s="12">
        <f t="shared" si="16"/>
        <v>0.61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100</v>
      </c>
      <c r="G134" s="10">
        <v>59</v>
      </c>
      <c r="H134" s="10">
        <v>67</v>
      </c>
      <c r="I134" s="10">
        <v>68</v>
      </c>
      <c r="J134" s="11">
        <f t="shared" ref="J134:J197" si="18">IF(COUNT(G134:I134)=0,"",AVERAGE(G134:I134))</f>
        <v>64.666666666666671</v>
      </c>
      <c r="K134" s="12">
        <f t="shared" ref="K134:K197" si="19">IF(J134="","",ROUND(J134/100,4))</f>
        <v>0.64670000000000005</v>
      </c>
      <c r="L134" s="10" t="str">
        <f t="shared" ref="L134:L197" si="20">IF(J134="","",IF(J134&gt;=80,"A",IF(J134&gt;=70,"B",IF(J134&gt;=60,"C",IF(J134&gt;=50,"D","F")))))</f>
        <v>C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Satisfactory work in problem solving; keep practising.</v>
      </c>
      <c r="N134" s="10">
        <v>67</v>
      </c>
      <c r="O134" s="10">
        <v>69</v>
      </c>
      <c r="P134" s="10">
        <v>66</v>
      </c>
      <c r="Q134" s="11">
        <f t="shared" ref="Q134:Q197" si="21">IF(COUNT(N134:P134)=0,"",AVERAGE(N134:P134))</f>
        <v>67.333333333333329</v>
      </c>
      <c r="R134" s="12">
        <f t="shared" ref="R134:R197" si="22">IF(Q134="","",ROUND(Q134/100,4))</f>
        <v>0.67330000000000001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62</v>
      </c>
      <c r="V134" s="10">
        <v>77</v>
      </c>
      <c r="W134" s="10">
        <v>62</v>
      </c>
      <c r="X134" s="11">
        <f t="shared" ref="X134:X197" si="24">IF(COUNT(U134:W134)=0,"",AVERAGE(U134:W134))</f>
        <v>67</v>
      </c>
      <c r="Y134" s="12">
        <f t="shared" ref="Y134:Y197" si="25">IF(X134="","",ROUND(X134/100,4))</f>
        <v>0.67</v>
      </c>
      <c r="Z134" s="5" t="str">
        <f t="shared" ref="Z134:Z197" si="26">IF(X134="","",IF(X134&gt;=80,"A",IF(X134&gt;=70,"B",IF(X134&gt;=60,"C",IF(X134&gt;=50,"D","F")))))</f>
        <v>C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Satisfactory work in problem solving; keep practising.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101</v>
      </c>
      <c r="G135" s="10">
        <v>52</v>
      </c>
      <c r="H135" s="10">
        <v>64</v>
      </c>
      <c r="I135" s="10">
        <v>60</v>
      </c>
      <c r="J135" s="11">
        <f t="shared" si="18"/>
        <v>58.666666666666664</v>
      </c>
      <c r="K135" s="12">
        <f t="shared" si="19"/>
        <v>0.5867</v>
      </c>
      <c r="L135" s="10" t="str">
        <f t="shared" si="20"/>
        <v>D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Fair work in concepts and practicals; extra practice is needed.</v>
      </c>
      <c r="N135" s="10">
        <v>60</v>
      </c>
      <c r="O135" s="10">
        <v>62</v>
      </c>
      <c r="P135" s="10">
        <v>51</v>
      </c>
      <c r="Q135" s="11">
        <f t="shared" si="21"/>
        <v>57.666666666666664</v>
      </c>
      <c r="R135" s="12">
        <f t="shared" si="22"/>
        <v>0.57669999999999999</v>
      </c>
      <c r="S135" s="10" t="str">
        <f t="shared" si="23"/>
        <v>D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Fair work in concepts and practicals; extra practice is needed.</v>
      </c>
      <c r="U135" s="10">
        <v>55</v>
      </c>
      <c r="V135" s="10">
        <v>56</v>
      </c>
      <c r="W135" s="10">
        <v>58</v>
      </c>
      <c r="X135" s="11">
        <f t="shared" si="24"/>
        <v>56.333333333333336</v>
      </c>
      <c r="Y135" s="12">
        <f t="shared" si="25"/>
        <v>0.56330000000000002</v>
      </c>
      <c r="Z135" s="5" t="str">
        <f t="shared" si="26"/>
        <v>D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Fair work in concepts and practicals; extra practice is needed.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102</v>
      </c>
      <c r="G136" s="10">
        <v>56</v>
      </c>
      <c r="H136" s="10">
        <v>66</v>
      </c>
      <c r="I136" s="10">
        <v>61</v>
      </c>
      <c r="J136" s="11">
        <f t="shared" si="18"/>
        <v>61</v>
      </c>
      <c r="K136" s="12">
        <f t="shared" si="19"/>
        <v>0.61</v>
      </c>
      <c r="L136" s="10" t="str">
        <f t="shared" si="20"/>
        <v>C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Satisfactory work in content knowledge; keep practising.</v>
      </c>
      <c r="N136" s="10">
        <v>59</v>
      </c>
      <c r="O136" s="10">
        <v>59</v>
      </c>
      <c r="P136" s="10">
        <v>70</v>
      </c>
      <c r="Q136" s="11">
        <f t="shared" si="21"/>
        <v>62.666666666666664</v>
      </c>
      <c r="R136" s="12">
        <f t="shared" si="22"/>
        <v>0.62670000000000003</v>
      </c>
      <c r="S136" s="10" t="str">
        <f t="shared" si="23"/>
        <v>C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Satisfactory work in content knowledge; keep practising.</v>
      </c>
      <c r="U136" s="10">
        <v>63</v>
      </c>
      <c r="V136" s="10">
        <v>69</v>
      </c>
      <c r="W136" s="10">
        <v>71</v>
      </c>
      <c r="X136" s="11">
        <f t="shared" si="24"/>
        <v>67.666666666666671</v>
      </c>
      <c r="Y136" s="12">
        <f t="shared" si="25"/>
        <v>0.67669999999999997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103</v>
      </c>
      <c r="G137" s="10">
        <v>67</v>
      </c>
      <c r="H137" s="10">
        <v>69</v>
      </c>
      <c r="I137" s="10">
        <v>69</v>
      </c>
      <c r="J137" s="11">
        <f t="shared" si="18"/>
        <v>68.333333333333329</v>
      </c>
      <c r="K137" s="12">
        <f t="shared" si="19"/>
        <v>0.68330000000000002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70</v>
      </c>
      <c r="O137" s="10">
        <v>72</v>
      </c>
      <c r="P137" s="10">
        <v>63</v>
      </c>
      <c r="Q137" s="11">
        <f t="shared" si="21"/>
        <v>68.333333333333329</v>
      </c>
      <c r="R137" s="12">
        <f t="shared" si="22"/>
        <v>0.68330000000000002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73</v>
      </c>
      <c r="V137" s="10">
        <v>67</v>
      </c>
      <c r="W137" s="10">
        <v>78</v>
      </c>
      <c r="X137" s="11">
        <f t="shared" si="24"/>
        <v>72.666666666666671</v>
      </c>
      <c r="Y137" s="12">
        <f t="shared" si="25"/>
        <v>0.72670000000000001</v>
      </c>
      <c r="Z137" s="5" t="str">
        <f t="shared" si="26"/>
        <v>B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Very good work in practical work and knowledge; aim higher.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104</v>
      </c>
      <c r="G138" s="10">
        <v>56</v>
      </c>
      <c r="H138" s="10">
        <v>66</v>
      </c>
      <c r="I138" s="10">
        <v>64</v>
      </c>
      <c r="J138" s="11">
        <f t="shared" si="18"/>
        <v>62</v>
      </c>
      <c r="K138" s="12">
        <f t="shared" si="19"/>
        <v>0.62</v>
      </c>
      <c r="L138" s="10" t="str">
        <f t="shared" si="20"/>
        <v>C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Satisfactory work in values and participation; keep practising.</v>
      </c>
      <c r="N138" s="10">
        <v>65</v>
      </c>
      <c r="O138" s="10">
        <v>67</v>
      </c>
      <c r="P138" s="10">
        <v>61</v>
      </c>
      <c r="Q138" s="11">
        <f t="shared" si="21"/>
        <v>64.333333333333329</v>
      </c>
      <c r="R138" s="12">
        <f t="shared" si="22"/>
        <v>0.64329999999999998</v>
      </c>
      <c r="S138" s="10" t="str">
        <f t="shared" si="23"/>
        <v>C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Satisfactory work in values and participation; keep practising.</v>
      </c>
      <c r="U138" s="10">
        <v>59</v>
      </c>
      <c r="V138" s="10">
        <v>70</v>
      </c>
      <c r="W138" s="10">
        <v>58</v>
      </c>
      <c r="X138" s="11">
        <f t="shared" si="24"/>
        <v>62.333333333333336</v>
      </c>
      <c r="Y138" s="12">
        <f t="shared" si="25"/>
        <v>0.62329999999999997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25</v>
      </c>
      <c r="F139" s="5" t="s">
        <v>105</v>
      </c>
      <c r="G139" s="10">
        <v>62</v>
      </c>
      <c r="H139" s="10">
        <v>71</v>
      </c>
      <c r="I139" s="10">
        <v>56</v>
      </c>
      <c r="J139" s="11">
        <f t="shared" si="18"/>
        <v>63</v>
      </c>
      <c r="K139" s="12">
        <f t="shared" si="19"/>
        <v>0.63</v>
      </c>
      <c r="L139" s="10" t="str">
        <f t="shared" si="20"/>
        <v>C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Satisfactory work in fitness and participation; keep practising.</v>
      </c>
      <c r="N139" s="10">
        <v>70</v>
      </c>
      <c r="O139" s="10">
        <v>66</v>
      </c>
      <c r="P139" s="10">
        <v>63</v>
      </c>
      <c r="Q139" s="11">
        <f t="shared" si="21"/>
        <v>66.333333333333329</v>
      </c>
      <c r="R139" s="12">
        <f t="shared" si="22"/>
        <v>0.6633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fitness and participation; keep practising.</v>
      </c>
      <c r="U139" s="10">
        <v>66</v>
      </c>
      <c r="V139" s="10">
        <v>74</v>
      </c>
      <c r="W139" s="10">
        <v>75</v>
      </c>
      <c r="X139" s="11">
        <f t="shared" si="24"/>
        <v>71.666666666666671</v>
      </c>
      <c r="Y139" s="12">
        <f t="shared" si="25"/>
        <v>0.7167</v>
      </c>
      <c r="Z139" s="5" t="str">
        <f t="shared" si="26"/>
        <v>B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Very good work in fitness and participation; aim higher.</v>
      </c>
    </row>
    <row r="140" spans="1:27" ht="14.25" customHeight="1" x14ac:dyDescent="0.3">
      <c r="A140" s="34"/>
      <c r="B140" s="34"/>
      <c r="C140" s="34"/>
      <c r="D140" s="34"/>
      <c r="E140" s="5" t="s">
        <v>34</v>
      </c>
      <c r="F140" s="5" t="s">
        <v>109</v>
      </c>
      <c r="G140" s="10">
        <v>53</v>
      </c>
      <c r="H140" s="10">
        <v>59</v>
      </c>
      <c r="I140" s="10">
        <v>59</v>
      </c>
      <c r="J140" s="11">
        <f t="shared" si="18"/>
        <v>57</v>
      </c>
      <c r="K140" s="12">
        <f t="shared" si="19"/>
        <v>0.56999999999999995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office practice; extra practice is needed.</v>
      </c>
      <c r="N140" s="10">
        <v>55</v>
      </c>
      <c r="O140" s="10">
        <v>53</v>
      </c>
      <c r="P140" s="10">
        <v>53</v>
      </c>
      <c r="Q140" s="11">
        <f t="shared" si="21"/>
        <v>53.666666666666664</v>
      </c>
      <c r="R140" s="12">
        <f t="shared" si="22"/>
        <v>0.53669999999999995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office practice; extra practice is needed.</v>
      </c>
      <c r="U140" s="10">
        <v>58</v>
      </c>
      <c r="V140" s="10">
        <v>58</v>
      </c>
      <c r="W140" s="10">
        <v>58</v>
      </c>
      <c r="X140" s="11">
        <f t="shared" si="24"/>
        <v>58</v>
      </c>
      <c r="Y140" s="12">
        <f t="shared" si="25"/>
        <v>0.57999999999999996</v>
      </c>
      <c r="Z140" s="5" t="str">
        <f t="shared" si="26"/>
        <v>D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Fair work in office practice; extra practice is needed.</v>
      </c>
    </row>
    <row r="141" spans="1:27" ht="14.25" customHeight="1" x14ac:dyDescent="0.3">
      <c r="A141" s="34" t="s">
        <v>138</v>
      </c>
      <c r="B141" s="34" t="s">
        <v>139</v>
      </c>
      <c r="C141" s="34" t="s">
        <v>431</v>
      </c>
      <c r="D141" s="34" t="s">
        <v>31</v>
      </c>
      <c r="E141" s="5" t="s">
        <v>12</v>
      </c>
      <c r="F141" s="5" t="s">
        <v>95</v>
      </c>
      <c r="G141" s="10">
        <v>60</v>
      </c>
      <c r="H141" s="10">
        <v>68</v>
      </c>
      <c r="I141" s="10">
        <v>54</v>
      </c>
      <c r="J141" s="11">
        <f t="shared" si="18"/>
        <v>60.666666666666664</v>
      </c>
      <c r="K141" s="12">
        <f t="shared" si="19"/>
        <v>0.60670000000000002</v>
      </c>
      <c r="L141" s="10" t="str">
        <f t="shared" si="20"/>
        <v>C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Satisfactory work in reading and writing; keep practising.</v>
      </c>
      <c r="N141" s="10">
        <v>67</v>
      </c>
      <c r="O141" s="10">
        <v>59</v>
      </c>
      <c r="P141" s="10">
        <v>65</v>
      </c>
      <c r="Q141" s="11">
        <f t="shared" si="21"/>
        <v>63.666666666666664</v>
      </c>
      <c r="R141" s="12">
        <f t="shared" si="22"/>
        <v>0.63670000000000004</v>
      </c>
      <c r="S141" s="10" t="str">
        <f t="shared" si="23"/>
        <v>C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Satisfactory work in reading and writing; keep practising.</v>
      </c>
      <c r="U141" s="10">
        <v>69</v>
      </c>
      <c r="V141" s="10">
        <v>66</v>
      </c>
      <c r="W141" s="10">
        <v>73</v>
      </c>
      <c r="X141" s="11">
        <f t="shared" si="24"/>
        <v>69.333333333333329</v>
      </c>
      <c r="Y141" s="12">
        <f t="shared" si="25"/>
        <v>0.69330000000000003</v>
      </c>
      <c r="Z141" s="5" t="str">
        <f t="shared" si="26"/>
        <v>C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Satisfactory work in reading and writing; keep practising.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99</v>
      </c>
      <c r="G142" s="10">
        <v>64</v>
      </c>
      <c r="H142" s="10">
        <v>61</v>
      </c>
      <c r="I142" s="10">
        <v>69</v>
      </c>
      <c r="J142" s="11">
        <f t="shared" si="18"/>
        <v>64.666666666666671</v>
      </c>
      <c r="K142" s="12">
        <f t="shared" si="19"/>
        <v>0.64670000000000005</v>
      </c>
      <c r="L142" s="10" t="str">
        <f t="shared" si="20"/>
        <v>C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Satisfactory work in reading, writing and speaking; keep practising.</v>
      </c>
      <c r="N142" s="10">
        <v>67</v>
      </c>
      <c r="O142" s="10">
        <v>69</v>
      </c>
      <c r="P142" s="10">
        <v>74</v>
      </c>
      <c r="Q142" s="11">
        <f t="shared" si="21"/>
        <v>70</v>
      </c>
      <c r="R142" s="12">
        <f t="shared" si="22"/>
        <v>0.7</v>
      </c>
      <c r="S142" s="10" t="str">
        <f t="shared" si="23"/>
        <v>B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Very good work in reading, writing and speaking; aim higher.</v>
      </c>
      <c r="U142" s="10">
        <v>70</v>
      </c>
      <c r="V142" s="10">
        <v>78</v>
      </c>
      <c r="W142" s="10">
        <v>64</v>
      </c>
      <c r="X142" s="11">
        <f t="shared" si="24"/>
        <v>70.666666666666671</v>
      </c>
      <c r="Y142" s="12">
        <f t="shared" si="25"/>
        <v>0.70669999999999999</v>
      </c>
      <c r="Z142" s="5" t="str">
        <f t="shared" si="26"/>
        <v>B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Very good work in reading, writing and speaking; aim higher.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100</v>
      </c>
      <c r="G143" s="10">
        <v>72</v>
      </c>
      <c r="H143" s="10">
        <v>71</v>
      </c>
      <c r="I143" s="10">
        <v>71</v>
      </c>
      <c r="J143" s="11">
        <f t="shared" si="18"/>
        <v>71.333333333333329</v>
      </c>
      <c r="K143" s="12">
        <f t="shared" si="19"/>
        <v>0.71330000000000005</v>
      </c>
      <c r="L143" s="10" t="str">
        <f t="shared" si="20"/>
        <v>B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Very good work in problem solving; aim higher.</v>
      </c>
      <c r="N143" s="10">
        <v>70</v>
      </c>
      <c r="O143" s="10">
        <v>75</v>
      </c>
      <c r="P143" s="10">
        <v>72</v>
      </c>
      <c r="Q143" s="11">
        <f t="shared" si="21"/>
        <v>72.333333333333329</v>
      </c>
      <c r="R143" s="12">
        <f t="shared" si="22"/>
        <v>0.72330000000000005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78</v>
      </c>
      <c r="V143" s="10">
        <v>76</v>
      </c>
      <c r="W143" s="10">
        <v>76</v>
      </c>
      <c r="X143" s="11">
        <f t="shared" si="24"/>
        <v>76.666666666666671</v>
      </c>
      <c r="Y143" s="12">
        <f t="shared" si="25"/>
        <v>0.76670000000000005</v>
      </c>
      <c r="Z143" s="5" t="str">
        <f t="shared" si="26"/>
        <v>B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Very good work in problem solving; aim higher.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101</v>
      </c>
      <c r="G144" s="10">
        <v>65</v>
      </c>
      <c r="H144" s="10">
        <v>69</v>
      </c>
      <c r="I144" s="10">
        <v>58</v>
      </c>
      <c r="J144" s="11">
        <f t="shared" si="18"/>
        <v>64</v>
      </c>
      <c r="K144" s="12">
        <f t="shared" si="19"/>
        <v>0.64</v>
      </c>
      <c r="L144" s="10" t="str">
        <f t="shared" si="20"/>
        <v>C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Satisfactory work in concepts and practicals; keep practising.</v>
      </c>
      <c r="N144" s="10">
        <v>67</v>
      </c>
      <c r="O144" s="10">
        <v>61</v>
      </c>
      <c r="P144" s="10">
        <v>61</v>
      </c>
      <c r="Q144" s="11">
        <f t="shared" si="21"/>
        <v>63</v>
      </c>
      <c r="R144" s="12">
        <f t="shared" si="22"/>
        <v>0.63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66</v>
      </c>
      <c r="V144" s="10">
        <v>63</v>
      </c>
      <c r="W144" s="10">
        <v>71</v>
      </c>
      <c r="X144" s="11">
        <f t="shared" si="24"/>
        <v>66.666666666666671</v>
      </c>
      <c r="Y144" s="12">
        <f t="shared" si="25"/>
        <v>0.66669999999999996</v>
      </c>
      <c r="Z144" s="5" t="str">
        <f t="shared" si="26"/>
        <v>C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Satisfactory work in concepts and practicals; keep practising.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102</v>
      </c>
      <c r="G145" s="10">
        <v>65</v>
      </c>
      <c r="H145" s="10">
        <v>74</v>
      </c>
      <c r="I145" s="10">
        <v>64</v>
      </c>
      <c r="J145" s="11">
        <f t="shared" si="18"/>
        <v>67.666666666666671</v>
      </c>
      <c r="K145" s="12">
        <f t="shared" si="19"/>
        <v>0.67669999999999997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61</v>
      </c>
      <c r="O145" s="10">
        <v>67</v>
      </c>
      <c r="P145" s="10">
        <v>68</v>
      </c>
      <c r="Q145" s="11">
        <f t="shared" si="21"/>
        <v>65.333333333333329</v>
      </c>
      <c r="R145" s="12">
        <f t="shared" si="22"/>
        <v>0.65329999999999999</v>
      </c>
      <c r="S145" s="10" t="str">
        <f t="shared" si="23"/>
        <v>C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Satisfactory work in content knowledge; keep practising.</v>
      </c>
      <c r="U145" s="10">
        <v>76</v>
      </c>
      <c r="V145" s="10">
        <v>81</v>
      </c>
      <c r="W145" s="10">
        <v>74</v>
      </c>
      <c r="X145" s="11">
        <f t="shared" si="24"/>
        <v>77</v>
      </c>
      <c r="Y145" s="12">
        <f t="shared" si="25"/>
        <v>0.77</v>
      </c>
      <c r="Z145" s="5" t="str">
        <f t="shared" si="26"/>
        <v>B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Very good work in content knowledge; aim higher.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103</v>
      </c>
      <c r="G146" s="10">
        <v>64</v>
      </c>
      <c r="H146" s="10">
        <v>77</v>
      </c>
      <c r="I146" s="10">
        <v>76</v>
      </c>
      <c r="J146" s="11">
        <f t="shared" si="18"/>
        <v>72.333333333333329</v>
      </c>
      <c r="K146" s="12">
        <f t="shared" si="19"/>
        <v>0.72330000000000005</v>
      </c>
      <c r="L146" s="10" t="str">
        <f t="shared" si="20"/>
        <v>B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Very good work in practical work and knowledge; aim higher.</v>
      </c>
      <c r="N146" s="10">
        <v>79</v>
      </c>
      <c r="O146" s="10">
        <v>74</v>
      </c>
      <c r="P146" s="10">
        <v>73</v>
      </c>
      <c r="Q146" s="11">
        <f t="shared" si="21"/>
        <v>75.333333333333329</v>
      </c>
      <c r="R146" s="12">
        <f t="shared" si="22"/>
        <v>0.75329999999999997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77</v>
      </c>
      <c r="V146" s="10">
        <v>79</v>
      </c>
      <c r="W146" s="10">
        <v>81</v>
      </c>
      <c r="X146" s="11">
        <f t="shared" si="24"/>
        <v>79</v>
      </c>
      <c r="Y146" s="12">
        <f t="shared" si="25"/>
        <v>0.79</v>
      </c>
      <c r="Z146" s="5" t="str">
        <f t="shared" si="26"/>
        <v>B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Very good work in practical work and knowledge; aim higher.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104</v>
      </c>
      <c r="G147" s="10">
        <v>59</v>
      </c>
      <c r="H147" s="10">
        <v>69</v>
      </c>
      <c r="I147" s="10">
        <v>70</v>
      </c>
      <c r="J147" s="11">
        <f t="shared" si="18"/>
        <v>66</v>
      </c>
      <c r="K147" s="12">
        <f t="shared" si="19"/>
        <v>0.66</v>
      </c>
      <c r="L147" s="10" t="str">
        <f t="shared" si="20"/>
        <v>C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Satisfactory work in values and participation; keep practising.</v>
      </c>
      <c r="N147" s="10">
        <v>58</v>
      </c>
      <c r="O147" s="10">
        <v>62</v>
      </c>
      <c r="P147" s="10">
        <v>73</v>
      </c>
      <c r="Q147" s="11">
        <f t="shared" si="21"/>
        <v>64.333333333333329</v>
      </c>
      <c r="R147" s="12">
        <f t="shared" si="22"/>
        <v>0.64329999999999998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71</v>
      </c>
      <c r="V147" s="10">
        <v>76</v>
      </c>
      <c r="W147" s="10">
        <v>69</v>
      </c>
      <c r="X147" s="11">
        <f t="shared" si="24"/>
        <v>72</v>
      </c>
      <c r="Y147" s="12">
        <f t="shared" si="25"/>
        <v>0.72</v>
      </c>
      <c r="Z147" s="5" t="str">
        <f t="shared" si="26"/>
        <v>B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Very good work in values and participation; aim higher.</v>
      </c>
    </row>
    <row r="148" spans="1:27" ht="14.25" customHeight="1" x14ac:dyDescent="0.3">
      <c r="A148" s="34"/>
      <c r="B148" s="34"/>
      <c r="C148" s="34"/>
      <c r="D148" s="34"/>
      <c r="E148" s="5" t="s">
        <v>25</v>
      </c>
      <c r="F148" s="5" t="s">
        <v>105</v>
      </c>
      <c r="G148" s="10">
        <v>69</v>
      </c>
      <c r="H148" s="10">
        <v>69</v>
      </c>
      <c r="I148" s="10">
        <v>66</v>
      </c>
      <c r="J148" s="11">
        <f t="shared" si="18"/>
        <v>68</v>
      </c>
      <c r="K148" s="12">
        <f t="shared" si="19"/>
        <v>0.68</v>
      </c>
      <c r="L148" s="10" t="str">
        <f t="shared" si="20"/>
        <v>C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Satisfactory work in fitness and participation; keep practising.</v>
      </c>
      <c r="N148" s="10">
        <v>77</v>
      </c>
      <c r="O148" s="10">
        <v>76</v>
      </c>
      <c r="P148" s="10">
        <v>72</v>
      </c>
      <c r="Q148" s="11">
        <f t="shared" si="21"/>
        <v>75</v>
      </c>
      <c r="R148" s="12">
        <f t="shared" si="22"/>
        <v>0.75</v>
      </c>
      <c r="S148" s="10" t="str">
        <f t="shared" si="23"/>
        <v>B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Very good work in fitness and participation; aim higher.</v>
      </c>
      <c r="U148" s="10">
        <v>72</v>
      </c>
      <c r="V148" s="10">
        <v>73</v>
      </c>
      <c r="W148" s="10">
        <v>73</v>
      </c>
      <c r="X148" s="11">
        <f t="shared" si="24"/>
        <v>72.666666666666671</v>
      </c>
      <c r="Y148" s="12">
        <f t="shared" si="25"/>
        <v>0.72670000000000001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fitness and participation; aim higher.</v>
      </c>
    </row>
    <row r="149" spans="1:27" ht="14.25" customHeight="1" x14ac:dyDescent="0.3">
      <c r="A149" s="34"/>
      <c r="B149" s="34"/>
      <c r="C149" s="34"/>
      <c r="D149" s="34"/>
      <c r="E149" s="5" t="s">
        <v>34</v>
      </c>
      <c r="F149" s="5" t="s">
        <v>109</v>
      </c>
      <c r="G149" s="10">
        <v>62</v>
      </c>
      <c r="H149" s="10">
        <v>58</v>
      </c>
      <c r="I149" s="10">
        <v>59</v>
      </c>
      <c r="J149" s="11">
        <f t="shared" si="18"/>
        <v>59.666666666666664</v>
      </c>
      <c r="K149" s="12">
        <f t="shared" si="19"/>
        <v>0.59670000000000001</v>
      </c>
      <c r="L149" s="10" t="str">
        <f t="shared" si="20"/>
        <v>D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Fair work in office practice; extra practice is needed.</v>
      </c>
      <c r="N149" s="10">
        <v>69</v>
      </c>
      <c r="O149" s="10">
        <v>58</v>
      </c>
      <c r="P149" s="10">
        <v>60</v>
      </c>
      <c r="Q149" s="11">
        <f t="shared" si="21"/>
        <v>62.333333333333336</v>
      </c>
      <c r="R149" s="12">
        <f t="shared" si="22"/>
        <v>0.62329999999999997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office practice; keep practising.</v>
      </c>
      <c r="U149" s="10">
        <v>61</v>
      </c>
      <c r="V149" s="10">
        <v>74</v>
      </c>
      <c r="W149" s="10">
        <v>68</v>
      </c>
      <c r="X149" s="11">
        <f t="shared" si="24"/>
        <v>67.666666666666671</v>
      </c>
      <c r="Y149" s="12">
        <f t="shared" si="25"/>
        <v>0.67669999999999997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office practice; keep practising.</v>
      </c>
    </row>
    <row r="150" spans="1:27" ht="14.25" customHeight="1" x14ac:dyDescent="0.3">
      <c r="A150" s="34" t="s">
        <v>140</v>
      </c>
      <c r="B150" s="34" t="s">
        <v>141</v>
      </c>
      <c r="C150" s="34" t="s">
        <v>431</v>
      </c>
      <c r="D150" s="34" t="s">
        <v>11</v>
      </c>
      <c r="E150" s="5" t="s">
        <v>12</v>
      </c>
      <c r="F150" s="5" t="s">
        <v>95</v>
      </c>
      <c r="G150" s="10">
        <v>62</v>
      </c>
      <c r="H150" s="10">
        <v>62</v>
      </c>
      <c r="I150" s="10">
        <v>64</v>
      </c>
      <c r="J150" s="11">
        <f t="shared" si="18"/>
        <v>62.666666666666664</v>
      </c>
      <c r="K150" s="12">
        <f t="shared" si="19"/>
        <v>0.62670000000000003</v>
      </c>
      <c r="L150" s="10" t="str">
        <f t="shared" si="20"/>
        <v>C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Satisfactory work in reading and writing; keep practising.</v>
      </c>
      <c r="N150" s="10">
        <v>67</v>
      </c>
      <c r="O150" s="10">
        <v>68</v>
      </c>
      <c r="P150" s="10">
        <v>73</v>
      </c>
      <c r="Q150" s="11">
        <f t="shared" si="21"/>
        <v>69.333333333333329</v>
      </c>
      <c r="R150" s="12">
        <f t="shared" si="22"/>
        <v>0.69330000000000003</v>
      </c>
      <c r="S150" s="10" t="str">
        <f t="shared" si="23"/>
        <v>C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Satisfactory work in reading and writing; keep practising.</v>
      </c>
      <c r="U150" s="10">
        <v>72</v>
      </c>
      <c r="V150" s="10">
        <v>77</v>
      </c>
      <c r="W150" s="10">
        <v>80</v>
      </c>
      <c r="X150" s="11">
        <f t="shared" si="24"/>
        <v>76.333333333333329</v>
      </c>
      <c r="Y150" s="12">
        <f t="shared" si="25"/>
        <v>0.76329999999999998</v>
      </c>
      <c r="Z150" s="5" t="str">
        <f t="shared" si="26"/>
        <v>B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Very good work in reading and writing; aim higher.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99</v>
      </c>
      <c r="G151" s="10"/>
      <c r="H151" s="10"/>
      <c r="I151" s="10"/>
      <c r="J151" s="11" t="str">
        <f t="shared" si="18"/>
        <v/>
      </c>
      <c r="K151" s="12" t="str">
        <f t="shared" si="19"/>
        <v/>
      </c>
      <c r="L151" s="10" t="str">
        <f t="shared" si="20"/>
        <v/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/>
      </c>
      <c r="N151" s="10">
        <v>69</v>
      </c>
      <c r="O151" s="10">
        <v>74</v>
      </c>
      <c r="P151" s="10">
        <v>77</v>
      </c>
      <c r="Q151" s="11">
        <f t="shared" si="21"/>
        <v>73.333333333333329</v>
      </c>
      <c r="R151" s="12">
        <f t="shared" si="22"/>
        <v>0.73329999999999995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72</v>
      </c>
      <c r="V151" s="10">
        <v>80</v>
      </c>
      <c r="W151" s="10">
        <v>81</v>
      </c>
      <c r="X151" s="11">
        <f t="shared" si="24"/>
        <v>77.666666666666671</v>
      </c>
      <c r="Y151" s="12">
        <f t="shared" si="25"/>
        <v>0.77669999999999995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100</v>
      </c>
      <c r="G152" s="10">
        <v>80</v>
      </c>
      <c r="H152" s="10">
        <v>74</v>
      </c>
      <c r="I152" s="10">
        <v>79</v>
      </c>
      <c r="J152" s="11">
        <f t="shared" si="18"/>
        <v>77.666666666666671</v>
      </c>
      <c r="K152" s="12">
        <f t="shared" si="19"/>
        <v>0.77669999999999995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74</v>
      </c>
      <c r="O152" s="10">
        <v>86</v>
      </c>
      <c r="P152" s="10">
        <v>76</v>
      </c>
      <c r="Q152" s="11">
        <f t="shared" si="21"/>
        <v>78.666666666666671</v>
      </c>
      <c r="R152" s="12">
        <f t="shared" si="22"/>
        <v>0.78669999999999995</v>
      </c>
      <c r="S152" s="10" t="str">
        <f t="shared" si="23"/>
        <v>B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Very good work in problem solving; aim higher.</v>
      </c>
      <c r="U152" s="10">
        <v>74</v>
      </c>
      <c r="V152" s="10">
        <v>83</v>
      </c>
      <c r="W152" s="10">
        <v>77</v>
      </c>
      <c r="X152" s="11">
        <f t="shared" si="24"/>
        <v>78</v>
      </c>
      <c r="Y152" s="12">
        <f t="shared" si="25"/>
        <v>0.78</v>
      </c>
      <c r="Z152" s="5" t="str">
        <f t="shared" si="26"/>
        <v>B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Very good work in problem solving; aim higher.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101</v>
      </c>
      <c r="G153" s="10">
        <v>70</v>
      </c>
      <c r="H153" s="10">
        <v>74</v>
      </c>
      <c r="I153" s="10">
        <v>64</v>
      </c>
      <c r="J153" s="11">
        <f t="shared" si="18"/>
        <v>69.333333333333329</v>
      </c>
      <c r="K153" s="12">
        <f t="shared" si="19"/>
        <v>0.69330000000000003</v>
      </c>
      <c r="L153" s="10" t="str">
        <f t="shared" si="20"/>
        <v>C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Satisfactory work in concepts and practicals; keep practising.</v>
      </c>
      <c r="N153" s="10">
        <v>75</v>
      </c>
      <c r="O153" s="10">
        <v>67</v>
      </c>
      <c r="P153" s="10">
        <v>79</v>
      </c>
      <c r="Q153" s="11">
        <f t="shared" si="21"/>
        <v>73.666666666666671</v>
      </c>
      <c r="R153" s="12">
        <f t="shared" si="22"/>
        <v>0.73670000000000002</v>
      </c>
      <c r="S153" s="10" t="str">
        <f t="shared" si="23"/>
        <v>B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Very good work in concepts and practicals; aim higher.</v>
      </c>
      <c r="U153" s="10">
        <v>78</v>
      </c>
      <c r="V153" s="10">
        <v>73</v>
      </c>
      <c r="W153" s="10">
        <v>79</v>
      </c>
      <c r="X153" s="11">
        <f t="shared" si="24"/>
        <v>76.666666666666671</v>
      </c>
      <c r="Y153" s="12">
        <f t="shared" si="25"/>
        <v>0.76670000000000005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102</v>
      </c>
      <c r="G154" s="10">
        <v>68</v>
      </c>
      <c r="H154" s="10">
        <v>83</v>
      </c>
      <c r="I154" s="10">
        <v>68</v>
      </c>
      <c r="J154" s="11">
        <f t="shared" si="18"/>
        <v>73</v>
      </c>
      <c r="K154" s="12">
        <f t="shared" si="19"/>
        <v>0.73</v>
      </c>
      <c r="L154" s="10" t="str">
        <f t="shared" si="20"/>
        <v>B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Very good work in content knowledge; aim higher.</v>
      </c>
      <c r="N154" s="10">
        <v>79</v>
      </c>
      <c r="O154" s="10">
        <v>74</v>
      </c>
      <c r="P154" s="10">
        <v>71</v>
      </c>
      <c r="Q154" s="11">
        <f t="shared" si="21"/>
        <v>74.666666666666671</v>
      </c>
      <c r="R154" s="12">
        <f t="shared" si="22"/>
        <v>0.74670000000000003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84</v>
      </c>
      <c r="V154" s="10">
        <v>82</v>
      </c>
      <c r="W154" s="10">
        <v>80</v>
      </c>
      <c r="X154" s="11">
        <f t="shared" si="24"/>
        <v>82</v>
      </c>
      <c r="Y154" s="12">
        <f t="shared" si="25"/>
        <v>0.82</v>
      </c>
      <c r="Z154" s="5" t="str">
        <f t="shared" si="26"/>
        <v>A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Excellent work in content knowledge; keep it up.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103</v>
      </c>
      <c r="G155" s="10">
        <v>75</v>
      </c>
      <c r="H155" s="10">
        <v>81</v>
      </c>
      <c r="I155" s="10">
        <v>81</v>
      </c>
      <c r="J155" s="11">
        <f t="shared" si="18"/>
        <v>79</v>
      </c>
      <c r="K155" s="12">
        <f t="shared" si="19"/>
        <v>0.79</v>
      </c>
      <c r="L155" s="10" t="str">
        <f t="shared" si="20"/>
        <v>B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Very good work in practical work and knowledge; aim higher.</v>
      </c>
      <c r="N155" s="10">
        <v>87</v>
      </c>
      <c r="O155" s="10">
        <v>80</v>
      </c>
      <c r="P155" s="10">
        <v>78</v>
      </c>
      <c r="Q155" s="11">
        <f t="shared" si="21"/>
        <v>81.666666666666671</v>
      </c>
      <c r="R155" s="12">
        <f t="shared" si="22"/>
        <v>0.81669999999999998</v>
      </c>
      <c r="S155" s="10" t="str">
        <f t="shared" si="23"/>
        <v>A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Excellent work in practical work and knowledge; keep it up.</v>
      </c>
      <c r="U155" s="10">
        <v>87</v>
      </c>
      <c r="V155" s="10">
        <v>89</v>
      </c>
      <c r="W155" s="10">
        <v>86</v>
      </c>
      <c r="X155" s="11">
        <f t="shared" si="24"/>
        <v>87.333333333333329</v>
      </c>
      <c r="Y155" s="12">
        <f t="shared" si="25"/>
        <v>0.87329999999999997</v>
      </c>
      <c r="Z155" s="5" t="str">
        <f t="shared" si="26"/>
        <v>A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Excellent work in practical work and knowledge; keep it up.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104</v>
      </c>
      <c r="G156" s="10">
        <v>74</v>
      </c>
      <c r="H156" s="10">
        <v>67</v>
      </c>
      <c r="I156" s="10">
        <v>72</v>
      </c>
      <c r="J156" s="11">
        <f t="shared" si="18"/>
        <v>71</v>
      </c>
      <c r="K156" s="12">
        <f t="shared" si="19"/>
        <v>0.71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76</v>
      </c>
      <c r="O156" s="10">
        <v>69</v>
      </c>
      <c r="P156" s="10">
        <v>67</v>
      </c>
      <c r="Q156" s="11">
        <f t="shared" si="21"/>
        <v>70.666666666666671</v>
      </c>
      <c r="R156" s="12">
        <f t="shared" si="22"/>
        <v>0.70669999999999999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73</v>
      </c>
      <c r="V156" s="10">
        <v>83</v>
      </c>
      <c r="W156" s="10">
        <v>76</v>
      </c>
      <c r="X156" s="11">
        <f t="shared" si="24"/>
        <v>77.333333333333329</v>
      </c>
      <c r="Y156" s="12">
        <f t="shared" si="25"/>
        <v>0.77329999999999999</v>
      </c>
      <c r="Z156" s="5" t="str">
        <f t="shared" si="26"/>
        <v>B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Very good work in values and participation; aim higher.</v>
      </c>
    </row>
    <row r="157" spans="1:27" ht="14.25" customHeight="1" x14ac:dyDescent="0.3">
      <c r="A157" s="34"/>
      <c r="B157" s="34"/>
      <c r="C157" s="34"/>
      <c r="D157" s="34"/>
      <c r="E157" s="5" t="s">
        <v>46</v>
      </c>
      <c r="F157" s="5" t="s">
        <v>116</v>
      </c>
      <c r="G157" s="10">
        <v>82</v>
      </c>
      <c r="H157" s="10">
        <v>73</v>
      </c>
      <c r="I157" s="10">
        <v>74</v>
      </c>
      <c r="J157" s="11">
        <f t="shared" si="18"/>
        <v>76.333333333333329</v>
      </c>
      <c r="K157" s="12">
        <f t="shared" si="19"/>
        <v>0.76329999999999998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religious knowledge and participation; aim higher.</v>
      </c>
      <c r="N157" s="10">
        <v>82</v>
      </c>
      <c r="O157" s="10">
        <v>87</v>
      </c>
      <c r="P157" s="10">
        <v>85</v>
      </c>
      <c r="Q157" s="11">
        <f t="shared" si="21"/>
        <v>84.666666666666671</v>
      </c>
      <c r="R157" s="12">
        <f t="shared" si="22"/>
        <v>0.84670000000000001</v>
      </c>
      <c r="S157" s="10" t="str">
        <f t="shared" si="23"/>
        <v>A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Excellent work in religious knowledge and participation; keep it up.</v>
      </c>
      <c r="U157" s="10">
        <v>75</v>
      </c>
      <c r="V157" s="10">
        <v>86</v>
      </c>
      <c r="W157" s="10">
        <v>87</v>
      </c>
      <c r="X157" s="11">
        <f t="shared" si="24"/>
        <v>82.666666666666671</v>
      </c>
      <c r="Y157" s="12">
        <f t="shared" si="25"/>
        <v>0.82669999999999999</v>
      </c>
      <c r="Z157" s="5" t="str">
        <f t="shared" si="26"/>
        <v>A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Excellent work in religious knowledge and participation; keep it up.</v>
      </c>
    </row>
    <row r="158" spans="1:27" ht="14.25" customHeight="1" x14ac:dyDescent="0.3">
      <c r="A158" s="34"/>
      <c r="B158" s="34"/>
      <c r="C158" s="34"/>
      <c r="D158" s="34"/>
      <c r="E158" s="5" t="s">
        <v>27</v>
      </c>
      <c r="F158" s="5" t="s">
        <v>106</v>
      </c>
      <c r="G158" s="10">
        <v>74</v>
      </c>
      <c r="H158" s="10">
        <v>75</v>
      </c>
      <c r="I158" s="10">
        <v>62</v>
      </c>
      <c r="J158" s="11">
        <f t="shared" si="18"/>
        <v>70.333333333333329</v>
      </c>
      <c r="K158" s="12">
        <f t="shared" si="19"/>
        <v>0.70330000000000004</v>
      </c>
      <c r="L158" s="10" t="str">
        <f t="shared" si="20"/>
        <v>B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Very good work in recording of accounts; aim higher.</v>
      </c>
      <c r="N158" s="10">
        <v>68</v>
      </c>
      <c r="O158" s="10">
        <v>68</v>
      </c>
      <c r="P158" s="10">
        <v>70</v>
      </c>
      <c r="Q158" s="11">
        <f t="shared" si="21"/>
        <v>68.666666666666671</v>
      </c>
      <c r="R158" s="12">
        <f t="shared" si="22"/>
        <v>0.68669999999999998</v>
      </c>
      <c r="S158" s="10" t="str">
        <f t="shared" si="23"/>
        <v>C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Satisfactory work in recording of accounts; keep practising.</v>
      </c>
      <c r="U158" s="10">
        <v>69</v>
      </c>
      <c r="V158" s="10">
        <v>79</v>
      </c>
      <c r="W158" s="10">
        <v>79</v>
      </c>
      <c r="X158" s="11">
        <f t="shared" si="24"/>
        <v>75.666666666666671</v>
      </c>
      <c r="Y158" s="12">
        <f t="shared" si="25"/>
        <v>0.75670000000000004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recording of accounts; aim higher.</v>
      </c>
    </row>
    <row r="159" spans="1:27" ht="14.25" customHeight="1" x14ac:dyDescent="0.3">
      <c r="A159" s="34" t="s">
        <v>142</v>
      </c>
      <c r="B159" s="34" t="s">
        <v>143</v>
      </c>
      <c r="C159" s="34" t="s">
        <v>431</v>
      </c>
      <c r="D159" s="34" t="s">
        <v>11</v>
      </c>
      <c r="E159" s="5" t="s">
        <v>12</v>
      </c>
      <c r="F159" s="5" t="s">
        <v>95</v>
      </c>
      <c r="G159" s="10">
        <v>67</v>
      </c>
      <c r="H159" s="10">
        <v>76</v>
      </c>
      <c r="I159" s="10">
        <v>68</v>
      </c>
      <c r="J159" s="11">
        <f t="shared" si="18"/>
        <v>70.333333333333329</v>
      </c>
      <c r="K159" s="12">
        <f t="shared" si="19"/>
        <v>0.70330000000000004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76</v>
      </c>
      <c r="O159" s="10">
        <v>85</v>
      </c>
      <c r="P159" s="10">
        <v>71</v>
      </c>
      <c r="Q159" s="11">
        <f t="shared" si="21"/>
        <v>77.333333333333329</v>
      </c>
      <c r="R159" s="12">
        <f t="shared" si="22"/>
        <v>0.77329999999999999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71</v>
      </c>
      <c r="V159" s="10">
        <v>74</v>
      </c>
      <c r="W159" s="10">
        <v>78</v>
      </c>
      <c r="X159" s="11">
        <f t="shared" si="24"/>
        <v>74.333333333333329</v>
      </c>
      <c r="Y159" s="12">
        <f t="shared" si="25"/>
        <v>0.74329999999999996</v>
      </c>
      <c r="Z159" s="5" t="str">
        <f t="shared" si="26"/>
        <v>B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Very good work in reading and writing; aim higher.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99</v>
      </c>
      <c r="G160" s="10">
        <v>82</v>
      </c>
      <c r="H160" s="10">
        <v>76</v>
      </c>
      <c r="I160" s="10">
        <v>75</v>
      </c>
      <c r="J160" s="11">
        <f t="shared" si="18"/>
        <v>77.666666666666671</v>
      </c>
      <c r="K160" s="12">
        <f t="shared" si="19"/>
        <v>0.77669999999999995</v>
      </c>
      <c r="L160" s="10" t="str">
        <f t="shared" si="20"/>
        <v>B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Very good work in reading, writing and speaking; aim higher.</v>
      </c>
      <c r="N160" s="10">
        <v>80</v>
      </c>
      <c r="O160" s="10">
        <v>90</v>
      </c>
      <c r="P160" s="10">
        <v>81</v>
      </c>
      <c r="Q160" s="11">
        <f t="shared" si="21"/>
        <v>83.666666666666671</v>
      </c>
      <c r="R160" s="12">
        <f t="shared" si="22"/>
        <v>0.8367</v>
      </c>
      <c r="S160" s="10" t="str">
        <f t="shared" si="23"/>
        <v>A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Excellent work in reading, writing and speaking; keep it up.</v>
      </c>
      <c r="U160" s="10">
        <v>76</v>
      </c>
      <c r="V160" s="10">
        <v>85</v>
      </c>
      <c r="W160" s="10">
        <v>83</v>
      </c>
      <c r="X160" s="11">
        <f t="shared" si="24"/>
        <v>81.333333333333329</v>
      </c>
      <c r="Y160" s="12">
        <f t="shared" si="25"/>
        <v>0.81330000000000002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100</v>
      </c>
      <c r="G161" s="10">
        <v>89</v>
      </c>
      <c r="H161" s="10">
        <v>88</v>
      </c>
      <c r="I161" s="10">
        <v>84</v>
      </c>
      <c r="J161" s="11">
        <f t="shared" si="18"/>
        <v>87</v>
      </c>
      <c r="K161" s="12">
        <f t="shared" si="19"/>
        <v>0.87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79</v>
      </c>
      <c r="O161" s="10">
        <v>90</v>
      </c>
      <c r="P161" s="10">
        <v>94</v>
      </c>
      <c r="Q161" s="11">
        <f t="shared" si="21"/>
        <v>87.666666666666671</v>
      </c>
      <c r="R161" s="12">
        <f t="shared" si="22"/>
        <v>0.87670000000000003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92</v>
      </c>
      <c r="V161" s="10">
        <v>85</v>
      </c>
      <c r="W161" s="10">
        <v>88</v>
      </c>
      <c r="X161" s="11">
        <f t="shared" si="24"/>
        <v>88.333333333333329</v>
      </c>
      <c r="Y161" s="12">
        <f t="shared" si="25"/>
        <v>0.88329999999999997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101</v>
      </c>
      <c r="G162" s="10">
        <v>81</v>
      </c>
      <c r="H162" s="10">
        <v>83</v>
      </c>
      <c r="I162" s="10">
        <v>73</v>
      </c>
      <c r="J162" s="11">
        <f t="shared" si="18"/>
        <v>79</v>
      </c>
      <c r="K162" s="12">
        <f t="shared" si="19"/>
        <v>0.79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83</v>
      </c>
      <c r="O162" s="10">
        <v>80</v>
      </c>
      <c r="P162" s="10">
        <v>83</v>
      </c>
      <c r="Q162" s="11">
        <f t="shared" si="21"/>
        <v>82</v>
      </c>
      <c r="R162" s="12">
        <f t="shared" si="22"/>
        <v>0.82</v>
      </c>
      <c r="S162" s="10" t="str">
        <f t="shared" si="23"/>
        <v>A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Excellent work in concepts and practicals; keep it up.</v>
      </c>
      <c r="U162" s="10">
        <v>84</v>
      </c>
      <c r="V162" s="10">
        <v>80</v>
      </c>
      <c r="W162" s="10">
        <v>87</v>
      </c>
      <c r="X162" s="11">
        <f t="shared" si="24"/>
        <v>83.666666666666671</v>
      </c>
      <c r="Y162" s="12">
        <f t="shared" si="25"/>
        <v>0.8367</v>
      </c>
      <c r="Z162" s="5" t="str">
        <f t="shared" si="26"/>
        <v>A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Excellent work in concepts and practicals; keep it up.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102</v>
      </c>
      <c r="G163" s="10">
        <v>82</v>
      </c>
      <c r="H163" s="10">
        <v>82</v>
      </c>
      <c r="I163" s="10">
        <v>79</v>
      </c>
      <c r="J163" s="11">
        <f t="shared" si="18"/>
        <v>81</v>
      </c>
      <c r="K163" s="12">
        <f t="shared" si="19"/>
        <v>0.81</v>
      </c>
      <c r="L163" s="10" t="str">
        <f t="shared" si="20"/>
        <v>A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Excellent work in content knowledge; keep it up.</v>
      </c>
      <c r="N163" s="10">
        <v>82</v>
      </c>
      <c r="O163" s="10">
        <v>83</v>
      </c>
      <c r="P163" s="10">
        <v>86</v>
      </c>
      <c r="Q163" s="11">
        <f t="shared" si="21"/>
        <v>83.666666666666671</v>
      </c>
      <c r="R163" s="12">
        <f t="shared" si="22"/>
        <v>0.8367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81</v>
      </c>
      <c r="V163" s="10">
        <v>81</v>
      </c>
      <c r="W163" s="10">
        <v>87</v>
      </c>
      <c r="X163" s="11">
        <f t="shared" si="24"/>
        <v>83</v>
      </c>
      <c r="Y163" s="12">
        <f t="shared" si="25"/>
        <v>0.83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103</v>
      </c>
      <c r="G164" s="10">
        <v>78</v>
      </c>
      <c r="H164" s="10">
        <v>93</v>
      </c>
      <c r="I164" s="10">
        <v>86</v>
      </c>
      <c r="J164" s="11">
        <f t="shared" si="18"/>
        <v>85.666666666666671</v>
      </c>
      <c r="K164" s="12">
        <f t="shared" si="19"/>
        <v>0.85670000000000002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88</v>
      </c>
      <c r="O164" s="10">
        <v>92</v>
      </c>
      <c r="P164" s="10">
        <v>88</v>
      </c>
      <c r="Q164" s="11">
        <f t="shared" si="21"/>
        <v>89.333333333333329</v>
      </c>
      <c r="R164" s="12">
        <f t="shared" si="22"/>
        <v>0.89329999999999998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94</v>
      </c>
      <c r="V164" s="10">
        <v>97</v>
      </c>
      <c r="W164" s="10">
        <v>98</v>
      </c>
      <c r="X164" s="11">
        <f t="shared" si="24"/>
        <v>96.333333333333329</v>
      </c>
      <c r="Y164" s="12">
        <f t="shared" si="25"/>
        <v>0.96330000000000005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104</v>
      </c>
      <c r="G165" s="10">
        <v>80</v>
      </c>
      <c r="H165" s="10">
        <v>80</v>
      </c>
      <c r="I165" s="10">
        <v>80</v>
      </c>
      <c r="J165" s="11">
        <f t="shared" si="18"/>
        <v>80</v>
      </c>
      <c r="K165" s="12">
        <f t="shared" si="19"/>
        <v>0.8</v>
      </c>
      <c r="L165" s="10" t="str">
        <f t="shared" si="20"/>
        <v>A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Excellent work in values and participation; keep it up.</v>
      </c>
      <c r="N165" s="10">
        <v>76</v>
      </c>
      <c r="O165" s="10">
        <v>76</v>
      </c>
      <c r="P165" s="10">
        <v>82</v>
      </c>
      <c r="Q165" s="11">
        <f t="shared" si="21"/>
        <v>78</v>
      </c>
      <c r="R165" s="12">
        <f t="shared" si="22"/>
        <v>0.78</v>
      </c>
      <c r="S165" s="10" t="str">
        <f t="shared" si="23"/>
        <v>B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Very good work in values and participation; aim higher.</v>
      </c>
      <c r="U165" s="10">
        <v>89</v>
      </c>
      <c r="V165" s="10">
        <v>86</v>
      </c>
      <c r="W165" s="10">
        <v>87</v>
      </c>
      <c r="X165" s="11">
        <f t="shared" si="24"/>
        <v>87.333333333333329</v>
      </c>
      <c r="Y165" s="12">
        <f t="shared" si="25"/>
        <v>0.87329999999999997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46</v>
      </c>
      <c r="F166" s="5" t="s">
        <v>116</v>
      </c>
      <c r="G166" s="10">
        <v>84</v>
      </c>
      <c r="H166" s="10">
        <v>89</v>
      </c>
      <c r="I166" s="10">
        <v>84</v>
      </c>
      <c r="J166" s="11">
        <f t="shared" si="18"/>
        <v>85.666666666666671</v>
      </c>
      <c r="K166" s="12">
        <f t="shared" si="19"/>
        <v>0.85670000000000002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religious knowledge and participation; keep it up.</v>
      </c>
      <c r="N166" s="10">
        <v>90</v>
      </c>
      <c r="O166" s="10">
        <v>89</v>
      </c>
      <c r="P166" s="10">
        <v>81</v>
      </c>
      <c r="Q166" s="11">
        <f t="shared" si="21"/>
        <v>86.666666666666671</v>
      </c>
      <c r="R166" s="12">
        <f t="shared" si="22"/>
        <v>0.86670000000000003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religious knowledge and participation; keep it up.</v>
      </c>
      <c r="U166" s="10">
        <v>89</v>
      </c>
      <c r="V166" s="10">
        <v>94</v>
      </c>
      <c r="W166" s="10">
        <v>91</v>
      </c>
      <c r="X166" s="11">
        <f t="shared" si="24"/>
        <v>91.333333333333329</v>
      </c>
      <c r="Y166" s="12">
        <f t="shared" si="25"/>
        <v>0.9133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religious knowledge and participation; keep it up.</v>
      </c>
    </row>
    <row r="167" spans="1:27" ht="14.25" customHeight="1" x14ac:dyDescent="0.3">
      <c r="A167" s="34"/>
      <c r="B167" s="34"/>
      <c r="C167" s="34"/>
      <c r="D167" s="34"/>
      <c r="E167" s="5" t="s">
        <v>34</v>
      </c>
      <c r="F167" s="5" t="s">
        <v>109</v>
      </c>
      <c r="G167" s="10">
        <v>79</v>
      </c>
      <c r="H167" s="10">
        <v>74</v>
      </c>
      <c r="I167" s="10">
        <v>70</v>
      </c>
      <c r="J167" s="11">
        <f t="shared" si="18"/>
        <v>74.333333333333329</v>
      </c>
      <c r="K167" s="12">
        <f t="shared" si="19"/>
        <v>0.74329999999999996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office practice; aim higher.</v>
      </c>
      <c r="N167" s="10">
        <v>75</v>
      </c>
      <c r="O167" s="10">
        <v>79</v>
      </c>
      <c r="P167" s="10">
        <v>71</v>
      </c>
      <c r="Q167" s="11">
        <f t="shared" si="21"/>
        <v>75</v>
      </c>
      <c r="R167" s="12">
        <f t="shared" si="22"/>
        <v>0.75</v>
      </c>
      <c r="S167" s="10" t="str">
        <f t="shared" si="23"/>
        <v>B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Very good work in office practice; aim higher.</v>
      </c>
      <c r="U167" s="10">
        <v>86</v>
      </c>
      <c r="V167" s="10">
        <v>79</v>
      </c>
      <c r="W167" s="10">
        <v>83</v>
      </c>
      <c r="X167" s="11">
        <f t="shared" si="24"/>
        <v>82.666666666666671</v>
      </c>
      <c r="Y167" s="12">
        <f t="shared" si="25"/>
        <v>0.82669999999999999</v>
      </c>
      <c r="Z167" s="5" t="str">
        <f t="shared" si="26"/>
        <v>A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Excellent work in office practice; keep it up.</v>
      </c>
    </row>
    <row r="168" spans="1:27" ht="14.25" customHeight="1" x14ac:dyDescent="0.3">
      <c r="A168" s="34" t="s">
        <v>144</v>
      </c>
      <c r="B168" s="34" t="s">
        <v>145</v>
      </c>
      <c r="C168" s="34" t="s">
        <v>431</v>
      </c>
      <c r="D168" s="34" t="s">
        <v>31</v>
      </c>
      <c r="E168" s="5" t="s">
        <v>12</v>
      </c>
      <c r="F168" s="5" t="s">
        <v>95</v>
      </c>
      <c r="G168" s="10">
        <v>83</v>
      </c>
      <c r="H168" s="10">
        <v>77</v>
      </c>
      <c r="I168" s="10">
        <v>82</v>
      </c>
      <c r="J168" s="11">
        <f t="shared" si="18"/>
        <v>80.666666666666671</v>
      </c>
      <c r="K168" s="12">
        <f t="shared" si="19"/>
        <v>0.80669999999999997</v>
      </c>
      <c r="L168" s="10" t="str">
        <f t="shared" si="20"/>
        <v>A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Excellent work in reading and writing; keep it up.</v>
      </c>
      <c r="N168" s="10">
        <v>88</v>
      </c>
      <c r="O168" s="10">
        <v>86</v>
      </c>
      <c r="P168" s="10">
        <v>83</v>
      </c>
      <c r="Q168" s="11">
        <f t="shared" si="21"/>
        <v>85.666666666666671</v>
      </c>
      <c r="R168" s="12">
        <f t="shared" si="22"/>
        <v>0.85670000000000002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83</v>
      </c>
      <c r="V168" s="10">
        <v>84</v>
      </c>
      <c r="W168" s="10">
        <v>90</v>
      </c>
      <c r="X168" s="11">
        <f t="shared" si="24"/>
        <v>85.666666666666671</v>
      </c>
      <c r="Y168" s="12">
        <f t="shared" si="25"/>
        <v>0.85670000000000002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99</v>
      </c>
      <c r="G169" s="10">
        <v>80</v>
      </c>
      <c r="H169" s="10">
        <v>88</v>
      </c>
      <c r="I169" s="10">
        <v>93</v>
      </c>
      <c r="J169" s="11">
        <f t="shared" si="18"/>
        <v>87</v>
      </c>
      <c r="K169" s="12">
        <f t="shared" si="19"/>
        <v>0.87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92</v>
      </c>
      <c r="O169" s="10">
        <v>95</v>
      </c>
      <c r="P169" s="10">
        <v>91</v>
      </c>
      <c r="Q169" s="11">
        <f t="shared" si="21"/>
        <v>92.666666666666671</v>
      </c>
      <c r="R169" s="12">
        <f t="shared" si="22"/>
        <v>0.92669999999999997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94</v>
      </c>
      <c r="V169" s="10">
        <v>88</v>
      </c>
      <c r="W169" s="10">
        <v>86</v>
      </c>
      <c r="X169" s="11">
        <f t="shared" si="24"/>
        <v>89.333333333333329</v>
      </c>
      <c r="Y169" s="12">
        <f t="shared" si="25"/>
        <v>0.89329999999999998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100</v>
      </c>
      <c r="G170" s="10">
        <v>96</v>
      </c>
      <c r="H170" s="10">
        <v>94</v>
      </c>
      <c r="I170" s="10">
        <v>96</v>
      </c>
      <c r="J170" s="11">
        <f t="shared" si="18"/>
        <v>95.333333333333329</v>
      </c>
      <c r="K170" s="12">
        <f t="shared" si="19"/>
        <v>0.95330000000000004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91</v>
      </c>
      <c r="O170" s="10">
        <v>95</v>
      </c>
      <c r="P170" s="10">
        <v>90</v>
      </c>
      <c r="Q170" s="11">
        <f t="shared" si="21"/>
        <v>92</v>
      </c>
      <c r="R170" s="12">
        <f t="shared" si="22"/>
        <v>0.92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90</v>
      </c>
      <c r="V170" s="10">
        <v>98</v>
      </c>
      <c r="W170" s="10">
        <v>95</v>
      </c>
      <c r="X170" s="11">
        <f t="shared" si="24"/>
        <v>94.333333333333329</v>
      </c>
      <c r="Y170" s="12">
        <f t="shared" si="25"/>
        <v>0.94330000000000003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101</v>
      </c>
      <c r="G171" s="10">
        <v>83</v>
      </c>
      <c r="H171" s="10">
        <v>83</v>
      </c>
      <c r="I171" s="10">
        <v>86</v>
      </c>
      <c r="J171" s="11">
        <f t="shared" si="18"/>
        <v>84</v>
      </c>
      <c r="K171" s="12">
        <f t="shared" si="19"/>
        <v>0.84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84</v>
      </c>
      <c r="O171" s="10">
        <v>80</v>
      </c>
      <c r="P171" s="10">
        <v>88</v>
      </c>
      <c r="Q171" s="11">
        <f t="shared" si="21"/>
        <v>84</v>
      </c>
      <c r="R171" s="12">
        <f t="shared" si="22"/>
        <v>0.84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88</v>
      </c>
      <c r="V171" s="10">
        <v>92</v>
      </c>
      <c r="W171" s="10">
        <v>91</v>
      </c>
      <c r="X171" s="11">
        <f t="shared" si="24"/>
        <v>90.333333333333329</v>
      </c>
      <c r="Y171" s="12">
        <f t="shared" si="25"/>
        <v>0.90329999999999999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102</v>
      </c>
      <c r="G172" s="10">
        <v>80</v>
      </c>
      <c r="H172" s="10">
        <v>84</v>
      </c>
      <c r="I172" s="10">
        <v>87</v>
      </c>
      <c r="J172" s="11">
        <f t="shared" si="18"/>
        <v>83.666666666666671</v>
      </c>
      <c r="K172" s="12">
        <f t="shared" si="19"/>
        <v>0.8367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95</v>
      </c>
      <c r="O172" s="10">
        <v>86</v>
      </c>
      <c r="P172" s="10">
        <v>88</v>
      </c>
      <c r="Q172" s="11">
        <f t="shared" si="21"/>
        <v>89.666666666666671</v>
      </c>
      <c r="R172" s="12">
        <f t="shared" si="22"/>
        <v>0.89670000000000005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94</v>
      </c>
      <c r="V172" s="10">
        <v>96</v>
      </c>
      <c r="W172" s="10">
        <v>98</v>
      </c>
      <c r="X172" s="11">
        <f t="shared" si="24"/>
        <v>96</v>
      </c>
      <c r="Y172" s="12">
        <f t="shared" si="25"/>
        <v>0.96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103</v>
      </c>
      <c r="G173" s="10">
        <v>89</v>
      </c>
      <c r="H173" s="10">
        <v>94</v>
      </c>
      <c r="I173" s="10">
        <v>88</v>
      </c>
      <c r="J173" s="11">
        <f t="shared" si="18"/>
        <v>90.333333333333329</v>
      </c>
      <c r="K173" s="12">
        <f t="shared" si="19"/>
        <v>0.90329999999999999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96</v>
      </c>
      <c r="O173" s="10">
        <v>92</v>
      </c>
      <c r="P173" s="10">
        <v>90</v>
      </c>
      <c r="Q173" s="11">
        <f t="shared" si="21"/>
        <v>92.666666666666671</v>
      </c>
      <c r="R173" s="12">
        <f t="shared" si="22"/>
        <v>0.92669999999999997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91</v>
      </c>
      <c r="V173" s="10">
        <v>98</v>
      </c>
      <c r="W173" s="10">
        <v>98</v>
      </c>
      <c r="X173" s="11">
        <f t="shared" si="24"/>
        <v>95.666666666666671</v>
      </c>
      <c r="Y173" s="12">
        <f t="shared" si="25"/>
        <v>0.95669999999999999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104</v>
      </c>
      <c r="G174" s="10">
        <v>78</v>
      </c>
      <c r="H174" s="10">
        <v>84</v>
      </c>
      <c r="I174" s="10">
        <v>86</v>
      </c>
      <c r="J174" s="11">
        <f t="shared" si="18"/>
        <v>82.666666666666671</v>
      </c>
      <c r="K174" s="12">
        <f t="shared" si="19"/>
        <v>0.82669999999999999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84</v>
      </c>
      <c r="O174" s="10">
        <v>83</v>
      </c>
      <c r="P174" s="10">
        <v>91</v>
      </c>
      <c r="Q174" s="11">
        <f t="shared" si="21"/>
        <v>86</v>
      </c>
      <c r="R174" s="12">
        <f t="shared" si="22"/>
        <v>0.86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82</v>
      </c>
      <c r="V174" s="10">
        <v>98</v>
      </c>
      <c r="W174" s="10">
        <v>97</v>
      </c>
      <c r="X174" s="11">
        <f t="shared" si="24"/>
        <v>92.333333333333329</v>
      </c>
      <c r="Y174" s="12">
        <f t="shared" si="25"/>
        <v>0.92330000000000001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25</v>
      </c>
      <c r="F175" s="5" t="s">
        <v>105</v>
      </c>
      <c r="G175" s="10">
        <v>82</v>
      </c>
      <c r="H175" s="10">
        <v>88</v>
      </c>
      <c r="I175" s="10">
        <v>92</v>
      </c>
      <c r="J175" s="11">
        <f t="shared" si="18"/>
        <v>87.333333333333329</v>
      </c>
      <c r="K175" s="12">
        <f t="shared" si="19"/>
        <v>0.87329999999999997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fitness and participation; keep it up.</v>
      </c>
      <c r="N175" s="10">
        <v>86</v>
      </c>
      <c r="O175" s="10">
        <v>90</v>
      </c>
      <c r="P175" s="10">
        <v>96</v>
      </c>
      <c r="Q175" s="11">
        <f t="shared" si="21"/>
        <v>90.666666666666671</v>
      </c>
      <c r="R175" s="12">
        <f t="shared" si="22"/>
        <v>0.90669999999999995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fitness and participation; keep it up.</v>
      </c>
      <c r="U175" s="10">
        <v>91</v>
      </c>
      <c r="V175" s="10">
        <v>97</v>
      </c>
      <c r="W175" s="10">
        <v>95</v>
      </c>
      <c r="X175" s="11">
        <f t="shared" si="24"/>
        <v>94.333333333333329</v>
      </c>
      <c r="Y175" s="12">
        <f t="shared" si="25"/>
        <v>0.94330000000000003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fitness and participation; keep it up.</v>
      </c>
    </row>
    <row r="176" spans="1:27" ht="14.25" customHeight="1" x14ac:dyDescent="0.3">
      <c r="A176" s="34"/>
      <c r="B176" s="34"/>
      <c r="C176" s="34"/>
      <c r="D176" s="34"/>
      <c r="E176" s="5" t="s">
        <v>34</v>
      </c>
      <c r="F176" s="5" t="s">
        <v>109</v>
      </c>
      <c r="G176" s="10">
        <v>76</v>
      </c>
      <c r="H176" s="10">
        <v>88</v>
      </c>
      <c r="I176" s="10">
        <v>89</v>
      </c>
      <c r="J176" s="11">
        <f t="shared" si="18"/>
        <v>84.333333333333329</v>
      </c>
      <c r="K176" s="12">
        <f t="shared" si="19"/>
        <v>0.84330000000000005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office practice; keep it up.</v>
      </c>
      <c r="N176" s="10">
        <v>76</v>
      </c>
      <c r="O176" s="10">
        <v>89</v>
      </c>
      <c r="P176" s="10">
        <v>81</v>
      </c>
      <c r="Q176" s="11">
        <f t="shared" si="21"/>
        <v>82</v>
      </c>
      <c r="R176" s="12">
        <f t="shared" si="22"/>
        <v>0.82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office practice; keep it up.</v>
      </c>
      <c r="U176" s="10">
        <v>93</v>
      </c>
      <c r="V176" s="10">
        <v>86</v>
      </c>
      <c r="W176" s="10">
        <v>95</v>
      </c>
      <c r="X176" s="11">
        <f t="shared" si="24"/>
        <v>91.333333333333329</v>
      </c>
      <c r="Y176" s="12">
        <f t="shared" si="25"/>
        <v>0.9133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office practice; keep it up.</v>
      </c>
    </row>
    <row r="177" spans="1:27" ht="14.25" customHeight="1" x14ac:dyDescent="0.3">
      <c r="A177" s="34" t="s">
        <v>146</v>
      </c>
      <c r="B177" s="34" t="s">
        <v>147</v>
      </c>
      <c r="C177" s="34" t="s">
        <v>431</v>
      </c>
      <c r="D177" s="34" t="s">
        <v>11</v>
      </c>
      <c r="E177" s="5" t="s">
        <v>12</v>
      </c>
      <c r="F177" s="5" t="s">
        <v>95</v>
      </c>
      <c r="G177" s="10">
        <v>55</v>
      </c>
      <c r="H177" s="10">
        <v>64</v>
      </c>
      <c r="I177" s="10">
        <v>54</v>
      </c>
      <c r="J177" s="11">
        <f t="shared" si="18"/>
        <v>57.666666666666664</v>
      </c>
      <c r="K177" s="12">
        <f t="shared" si="19"/>
        <v>0.57669999999999999</v>
      </c>
      <c r="L177" s="10" t="str">
        <f t="shared" si="20"/>
        <v>D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Fair work in reading and writing; extra practice is needed.</v>
      </c>
      <c r="N177" s="10">
        <v>61</v>
      </c>
      <c r="O177" s="10">
        <v>62</v>
      </c>
      <c r="P177" s="10">
        <v>64</v>
      </c>
      <c r="Q177" s="11">
        <f t="shared" si="21"/>
        <v>62.333333333333336</v>
      </c>
      <c r="R177" s="12">
        <f t="shared" si="22"/>
        <v>0.62329999999999997</v>
      </c>
      <c r="S177" s="10" t="str">
        <f t="shared" si="23"/>
        <v>C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Satisfactory work in reading and writing; keep practising.</v>
      </c>
      <c r="U177" s="10">
        <v>59</v>
      </c>
      <c r="V177" s="10">
        <v>63</v>
      </c>
      <c r="W177" s="10">
        <v>57</v>
      </c>
      <c r="X177" s="11">
        <f t="shared" si="24"/>
        <v>59.666666666666664</v>
      </c>
      <c r="Y177" s="12">
        <f t="shared" si="25"/>
        <v>0.59670000000000001</v>
      </c>
      <c r="Z177" s="5" t="str">
        <f t="shared" si="26"/>
        <v>D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Fair work in reading and writing; extra practice is needed.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99</v>
      </c>
      <c r="G178" s="10">
        <v>53</v>
      </c>
      <c r="H178" s="10">
        <v>64</v>
      </c>
      <c r="I178" s="10">
        <v>63</v>
      </c>
      <c r="J178" s="11">
        <f t="shared" si="18"/>
        <v>60</v>
      </c>
      <c r="K178" s="12">
        <f t="shared" si="19"/>
        <v>0.6</v>
      </c>
      <c r="L178" s="10" t="str">
        <f t="shared" si="20"/>
        <v>C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Satisfactory work in reading, writing and speaking; keep practising.</v>
      </c>
      <c r="N178" s="10">
        <v>61</v>
      </c>
      <c r="O178" s="10">
        <v>72</v>
      </c>
      <c r="P178" s="10">
        <v>61</v>
      </c>
      <c r="Q178" s="11">
        <f t="shared" si="21"/>
        <v>64.666666666666671</v>
      </c>
      <c r="R178" s="12">
        <f t="shared" si="22"/>
        <v>0.64670000000000005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68</v>
      </c>
      <c r="V178" s="10">
        <v>73</v>
      </c>
      <c r="W178" s="10">
        <v>72</v>
      </c>
      <c r="X178" s="11">
        <f t="shared" si="24"/>
        <v>71</v>
      </c>
      <c r="Y178" s="12">
        <f t="shared" si="25"/>
        <v>0.71</v>
      </c>
      <c r="Z178" s="5" t="str">
        <f t="shared" si="26"/>
        <v>B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Very good work in reading, writing and speaking; aim higher.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100</v>
      </c>
      <c r="G179" s="10">
        <v>59</v>
      </c>
      <c r="H179" s="10">
        <v>69</v>
      </c>
      <c r="I179" s="10">
        <v>66</v>
      </c>
      <c r="J179" s="11">
        <f t="shared" si="18"/>
        <v>64.666666666666671</v>
      </c>
      <c r="K179" s="12">
        <f t="shared" si="19"/>
        <v>0.64670000000000005</v>
      </c>
      <c r="L179" s="10" t="str">
        <f t="shared" si="20"/>
        <v>C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Satisfactory work in problem solving; keep practising.</v>
      </c>
      <c r="N179" s="10">
        <v>69</v>
      </c>
      <c r="O179" s="10">
        <v>73</v>
      </c>
      <c r="P179" s="10">
        <v>69</v>
      </c>
      <c r="Q179" s="11">
        <f t="shared" si="21"/>
        <v>70.333333333333329</v>
      </c>
      <c r="R179" s="12">
        <f t="shared" si="22"/>
        <v>0.70330000000000004</v>
      </c>
      <c r="S179" s="10" t="str">
        <f t="shared" si="23"/>
        <v>B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Very good work in problem solving; aim higher.</v>
      </c>
      <c r="U179" s="10">
        <v>69</v>
      </c>
      <c r="V179" s="10">
        <v>69</v>
      </c>
      <c r="W179" s="10">
        <v>72</v>
      </c>
      <c r="X179" s="11">
        <f t="shared" si="24"/>
        <v>70</v>
      </c>
      <c r="Y179" s="12">
        <f t="shared" si="25"/>
        <v>0.7</v>
      </c>
      <c r="Z179" s="5" t="str">
        <f t="shared" si="26"/>
        <v>B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Very good work in problem solving; aim higher.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101</v>
      </c>
      <c r="G180" s="10">
        <v>53</v>
      </c>
      <c r="H180" s="10">
        <v>67</v>
      </c>
      <c r="I180" s="10">
        <v>64</v>
      </c>
      <c r="J180" s="11">
        <f t="shared" si="18"/>
        <v>61.333333333333336</v>
      </c>
      <c r="K180" s="12">
        <f t="shared" si="19"/>
        <v>0.61329999999999996</v>
      </c>
      <c r="L180" s="10" t="str">
        <f t="shared" si="20"/>
        <v>C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Satisfactory work in concepts and practicals; keep practising.</v>
      </c>
      <c r="N180" s="10">
        <v>64</v>
      </c>
      <c r="O180" s="10">
        <v>64</v>
      </c>
      <c r="P180" s="10">
        <v>55</v>
      </c>
      <c r="Q180" s="11">
        <f t="shared" si="21"/>
        <v>61</v>
      </c>
      <c r="R180" s="12">
        <f t="shared" si="22"/>
        <v>0.61</v>
      </c>
      <c r="S180" s="10" t="str">
        <f t="shared" si="23"/>
        <v>C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Satisfactory work in concepts and practicals; keep practising.</v>
      </c>
      <c r="U180" s="10">
        <v>66</v>
      </c>
      <c r="V180" s="10">
        <v>69</v>
      </c>
      <c r="W180" s="10">
        <v>57</v>
      </c>
      <c r="X180" s="11">
        <f t="shared" si="24"/>
        <v>64</v>
      </c>
      <c r="Y180" s="12">
        <f t="shared" si="25"/>
        <v>0.64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102</v>
      </c>
      <c r="G181" s="10">
        <v>62</v>
      </c>
      <c r="H181" s="10">
        <v>69</v>
      </c>
      <c r="I181" s="10">
        <v>58</v>
      </c>
      <c r="J181" s="11">
        <f t="shared" si="18"/>
        <v>63</v>
      </c>
      <c r="K181" s="12">
        <f t="shared" si="19"/>
        <v>0.63</v>
      </c>
      <c r="L181" s="10" t="str">
        <f t="shared" si="20"/>
        <v>C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Satisfactory work in content knowledge; keep practising.</v>
      </c>
      <c r="N181" s="10">
        <v>62</v>
      </c>
      <c r="O181" s="10">
        <v>63</v>
      </c>
      <c r="P181" s="10">
        <v>60</v>
      </c>
      <c r="Q181" s="11">
        <f t="shared" si="21"/>
        <v>61.666666666666664</v>
      </c>
      <c r="R181" s="12">
        <f t="shared" si="22"/>
        <v>0.61670000000000003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73</v>
      </c>
      <c r="V181" s="10">
        <v>77</v>
      </c>
      <c r="W181" s="10">
        <v>64</v>
      </c>
      <c r="X181" s="11">
        <f t="shared" si="24"/>
        <v>71.333333333333329</v>
      </c>
      <c r="Y181" s="12">
        <f t="shared" si="25"/>
        <v>0.71330000000000005</v>
      </c>
      <c r="Z181" s="5" t="str">
        <f t="shared" si="26"/>
        <v>B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Very good work in content knowledge; aim higher.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103</v>
      </c>
      <c r="G182" s="10">
        <v>73</v>
      </c>
      <c r="H182" s="10">
        <v>64</v>
      </c>
      <c r="I182" s="10">
        <v>66</v>
      </c>
      <c r="J182" s="11">
        <f t="shared" si="18"/>
        <v>67.666666666666671</v>
      </c>
      <c r="K182" s="12">
        <f t="shared" si="19"/>
        <v>0.67669999999999997</v>
      </c>
      <c r="L182" s="10" t="str">
        <f t="shared" si="20"/>
        <v>C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Satisfactory work in practical work and knowledge; keep practising.</v>
      </c>
      <c r="N182" s="10">
        <v>64</v>
      </c>
      <c r="O182" s="10">
        <v>71</v>
      </c>
      <c r="P182" s="10">
        <v>72</v>
      </c>
      <c r="Q182" s="11">
        <f t="shared" si="21"/>
        <v>69</v>
      </c>
      <c r="R182" s="12">
        <f t="shared" si="22"/>
        <v>0.69</v>
      </c>
      <c r="S182" s="10" t="str">
        <f t="shared" si="23"/>
        <v>C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Satisfactory work in practical work and knowledge; keep practising.</v>
      </c>
      <c r="U182" s="10">
        <v>72</v>
      </c>
      <c r="V182" s="10">
        <v>80</v>
      </c>
      <c r="W182" s="10">
        <v>75</v>
      </c>
      <c r="X182" s="11">
        <f t="shared" si="24"/>
        <v>75.666666666666671</v>
      </c>
      <c r="Y182" s="12">
        <f t="shared" si="25"/>
        <v>0.75670000000000004</v>
      </c>
      <c r="Z182" s="5" t="str">
        <f t="shared" si="26"/>
        <v>B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Very good work in practical work and knowledge; aim higher.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104</v>
      </c>
      <c r="G183" s="10">
        <v>52</v>
      </c>
      <c r="H183" s="10">
        <v>63</v>
      </c>
      <c r="I183" s="10">
        <v>60</v>
      </c>
      <c r="J183" s="11">
        <f t="shared" si="18"/>
        <v>58.333333333333336</v>
      </c>
      <c r="K183" s="12">
        <f t="shared" si="19"/>
        <v>0.58330000000000004</v>
      </c>
      <c r="L183" s="10" t="str">
        <f t="shared" si="20"/>
        <v>D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Fair work in values and participation; extra practice is needed.</v>
      </c>
      <c r="N183" s="10">
        <v>68</v>
      </c>
      <c r="O183" s="10">
        <v>66</v>
      </c>
      <c r="P183" s="10">
        <v>61</v>
      </c>
      <c r="Q183" s="11">
        <f t="shared" si="21"/>
        <v>65</v>
      </c>
      <c r="R183" s="12">
        <f t="shared" si="22"/>
        <v>0.65</v>
      </c>
      <c r="S183" s="10" t="str">
        <f t="shared" si="23"/>
        <v>C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Satisfactory work in values and participation; keep practising.</v>
      </c>
      <c r="U183" s="10">
        <v>67</v>
      </c>
      <c r="V183" s="10">
        <v>72</v>
      </c>
      <c r="W183" s="10">
        <v>64</v>
      </c>
      <c r="X183" s="11">
        <f t="shared" si="24"/>
        <v>67.666666666666671</v>
      </c>
      <c r="Y183" s="12">
        <f t="shared" si="25"/>
        <v>0.67669999999999997</v>
      </c>
      <c r="Z183" s="5" t="str">
        <f t="shared" si="26"/>
        <v>C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Satisfactory work in values and participation; keep practising.</v>
      </c>
    </row>
    <row r="184" spans="1:27" ht="14.25" customHeight="1" x14ac:dyDescent="0.3">
      <c r="A184" s="34"/>
      <c r="B184" s="34"/>
      <c r="C184" s="34"/>
      <c r="D184" s="34"/>
      <c r="E184" s="5" t="s">
        <v>25</v>
      </c>
      <c r="F184" s="5" t="s">
        <v>105</v>
      </c>
      <c r="G184" s="10">
        <v>58</v>
      </c>
      <c r="H184" s="10">
        <v>72</v>
      </c>
      <c r="I184" s="10">
        <v>67</v>
      </c>
      <c r="J184" s="11">
        <f t="shared" si="18"/>
        <v>65.666666666666671</v>
      </c>
      <c r="K184" s="12">
        <f t="shared" si="19"/>
        <v>0.65669999999999995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fitness and participation; keep practising.</v>
      </c>
      <c r="N184" s="10">
        <v>72</v>
      </c>
      <c r="O184" s="10">
        <v>70</v>
      </c>
      <c r="P184" s="10">
        <v>68</v>
      </c>
      <c r="Q184" s="11">
        <f t="shared" si="21"/>
        <v>70</v>
      </c>
      <c r="R184" s="12">
        <f t="shared" si="22"/>
        <v>0.7</v>
      </c>
      <c r="S184" s="10" t="str">
        <f t="shared" si="23"/>
        <v>B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Very good work in fitness and participation; aim higher.</v>
      </c>
      <c r="U184" s="10">
        <v>73</v>
      </c>
      <c r="V184" s="10">
        <v>66</v>
      </c>
      <c r="W184" s="10">
        <v>66</v>
      </c>
      <c r="X184" s="11">
        <f t="shared" si="24"/>
        <v>68.333333333333329</v>
      </c>
      <c r="Y184" s="12">
        <f t="shared" si="25"/>
        <v>0.68330000000000002</v>
      </c>
      <c r="Z184" s="5" t="str">
        <f t="shared" si="26"/>
        <v>C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Satisfactory work in fitness and participation; keep practising.</v>
      </c>
    </row>
    <row r="185" spans="1:27" ht="14.25" customHeight="1" x14ac:dyDescent="0.3">
      <c r="A185" s="34"/>
      <c r="B185" s="34"/>
      <c r="C185" s="34"/>
      <c r="D185" s="34"/>
      <c r="E185" s="5" t="s">
        <v>34</v>
      </c>
      <c r="F185" s="5" t="s">
        <v>109</v>
      </c>
      <c r="G185" s="10">
        <v>54</v>
      </c>
      <c r="H185" s="10">
        <v>55</v>
      </c>
      <c r="I185" s="10">
        <v>59</v>
      </c>
      <c r="J185" s="11">
        <f t="shared" si="18"/>
        <v>56</v>
      </c>
      <c r="K185" s="12">
        <f t="shared" si="19"/>
        <v>0.56000000000000005</v>
      </c>
      <c r="L185" s="10" t="str">
        <f t="shared" si="20"/>
        <v>D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Fair work in office practice; extra practice is needed.</v>
      </c>
      <c r="N185" s="10">
        <v>53</v>
      </c>
      <c r="O185" s="10">
        <v>60</v>
      </c>
      <c r="P185" s="10">
        <v>67</v>
      </c>
      <c r="Q185" s="11">
        <f t="shared" si="21"/>
        <v>60</v>
      </c>
      <c r="R185" s="12">
        <f t="shared" si="22"/>
        <v>0.6</v>
      </c>
      <c r="S185" s="10" t="str">
        <f t="shared" si="23"/>
        <v>C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Satisfactory work in office practice; keep practising.</v>
      </c>
      <c r="U185" s="10">
        <v>63</v>
      </c>
      <c r="V185" s="10">
        <v>68</v>
      </c>
      <c r="W185" s="10">
        <v>65</v>
      </c>
      <c r="X185" s="11">
        <f t="shared" si="24"/>
        <v>65.333333333333329</v>
      </c>
      <c r="Y185" s="12">
        <f t="shared" si="25"/>
        <v>0.65329999999999999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office practice; keep practising.</v>
      </c>
    </row>
    <row r="186" spans="1:27" ht="14.25" customHeight="1" x14ac:dyDescent="0.3">
      <c r="A186" s="34" t="s">
        <v>148</v>
      </c>
      <c r="B186" s="34" t="s">
        <v>149</v>
      </c>
      <c r="C186" s="34" t="s">
        <v>431</v>
      </c>
      <c r="D186" s="34" t="s">
        <v>11</v>
      </c>
      <c r="E186" s="5" t="s">
        <v>12</v>
      </c>
      <c r="F186" s="5" t="s">
        <v>95</v>
      </c>
      <c r="G186" s="10">
        <v>58</v>
      </c>
      <c r="H186" s="10">
        <v>69</v>
      </c>
      <c r="I186" s="10">
        <v>58</v>
      </c>
      <c r="J186" s="11">
        <f t="shared" si="18"/>
        <v>61.666666666666664</v>
      </c>
      <c r="K186" s="12">
        <f t="shared" si="19"/>
        <v>0.61670000000000003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69</v>
      </c>
      <c r="O186" s="10">
        <v>71</v>
      </c>
      <c r="P186" s="10">
        <v>61</v>
      </c>
      <c r="Q186" s="11">
        <f t="shared" si="21"/>
        <v>67</v>
      </c>
      <c r="R186" s="12">
        <f t="shared" si="22"/>
        <v>0.67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74</v>
      </c>
      <c r="V186" s="10">
        <v>63</v>
      </c>
      <c r="W186" s="10">
        <v>68</v>
      </c>
      <c r="X186" s="11">
        <f t="shared" si="24"/>
        <v>68.333333333333329</v>
      </c>
      <c r="Y186" s="12">
        <f t="shared" si="25"/>
        <v>0.68330000000000002</v>
      </c>
      <c r="Z186" s="5" t="str">
        <f t="shared" si="26"/>
        <v>C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Satisfactory work in reading and writing; keep practising.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99</v>
      </c>
      <c r="G187" s="10">
        <v>62</v>
      </c>
      <c r="H187" s="10">
        <v>73</v>
      </c>
      <c r="I187" s="10">
        <v>76</v>
      </c>
      <c r="J187" s="11">
        <f t="shared" si="18"/>
        <v>70.333333333333329</v>
      </c>
      <c r="K187" s="12">
        <f t="shared" si="19"/>
        <v>0.70330000000000004</v>
      </c>
      <c r="L187" s="10" t="str">
        <f t="shared" si="20"/>
        <v>B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Very good work in reading, writing and speaking; aim higher.</v>
      </c>
      <c r="N187" s="10">
        <v>67</v>
      </c>
      <c r="O187" s="10">
        <v>65</v>
      </c>
      <c r="P187" s="10">
        <v>68</v>
      </c>
      <c r="Q187" s="11">
        <f t="shared" si="21"/>
        <v>66.666666666666671</v>
      </c>
      <c r="R187" s="12">
        <f t="shared" si="22"/>
        <v>0.66669999999999996</v>
      </c>
      <c r="S187" s="10" t="str">
        <f t="shared" si="23"/>
        <v>C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Satisfactory work in reading, writing and speaking; keep practising.</v>
      </c>
      <c r="U187" s="10">
        <v>74</v>
      </c>
      <c r="V187" s="10">
        <v>71</v>
      </c>
      <c r="W187" s="10">
        <v>71</v>
      </c>
      <c r="X187" s="11">
        <f t="shared" si="24"/>
        <v>72</v>
      </c>
      <c r="Y187" s="12">
        <f t="shared" si="25"/>
        <v>0.72</v>
      </c>
      <c r="Z187" s="5" t="str">
        <f t="shared" si="26"/>
        <v>B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Very good work in reading, writing and speaking; aim higher.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100</v>
      </c>
      <c r="G188" s="10">
        <v>77</v>
      </c>
      <c r="H188" s="10">
        <v>80</v>
      </c>
      <c r="I188" s="10">
        <v>79</v>
      </c>
      <c r="J188" s="11">
        <f t="shared" si="18"/>
        <v>78.666666666666671</v>
      </c>
      <c r="K188" s="12">
        <f t="shared" si="19"/>
        <v>0.78669999999999995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79</v>
      </c>
      <c r="O188" s="10">
        <v>84</v>
      </c>
      <c r="P188" s="10">
        <v>76</v>
      </c>
      <c r="Q188" s="11">
        <f t="shared" si="21"/>
        <v>79.666666666666671</v>
      </c>
      <c r="R188" s="12">
        <f t="shared" si="22"/>
        <v>0.79669999999999996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83</v>
      </c>
      <c r="V188" s="10">
        <v>82</v>
      </c>
      <c r="W188" s="10">
        <v>83</v>
      </c>
      <c r="X188" s="11">
        <f t="shared" si="24"/>
        <v>82.666666666666671</v>
      </c>
      <c r="Y188" s="12">
        <f t="shared" si="25"/>
        <v>0.82669999999999999</v>
      </c>
      <c r="Z188" s="5" t="str">
        <f t="shared" si="26"/>
        <v>A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Excellent work in problem solving; keep it up.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101</v>
      </c>
      <c r="G189" s="10">
        <v>68</v>
      </c>
      <c r="H189" s="10">
        <v>62</v>
      </c>
      <c r="I189" s="10">
        <v>61</v>
      </c>
      <c r="J189" s="11">
        <f t="shared" si="18"/>
        <v>63.666666666666664</v>
      </c>
      <c r="K189" s="12">
        <f t="shared" si="19"/>
        <v>0.63670000000000004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71</v>
      </c>
      <c r="O189" s="10">
        <v>66</v>
      </c>
      <c r="P189" s="10">
        <v>69</v>
      </c>
      <c r="Q189" s="11">
        <f t="shared" si="21"/>
        <v>68.666666666666671</v>
      </c>
      <c r="R189" s="12">
        <f t="shared" si="22"/>
        <v>0.68669999999999998</v>
      </c>
      <c r="S189" s="10" t="str">
        <f t="shared" si="23"/>
        <v>C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Satisfactory work in concepts and practicals; keep practising.</v>
      </c>
      <c r="U189" s="10">
        <v>74</v>
      </c>
      <c r="V189" s="10">
        <v>76</v>
      </c>
      <c r="W189" s="10">
        <v>65</v>
      </c>
      <c r="X189" s="11">
        <f t="shared" si="24"/>
        <v>71.666666666666671</v>
      </c>
      <c r="Y189" s="12">
        <f t="shared" si="25"/>
        <v>0.7167</v>
      </c>
      <c r="Z189" s="5" t="str">
        <f t="shared" si="26"/>
        <v>B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Very good work in concepts and practicals; aim higher.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102</v>
      </c>
      <c r="G190" s="10">
        <v>70</v>
      </c>
      <c r="H190" s="10">
        <v>71</v>
      </c>
      <c r="I190" s="10">
        <v>67</v>
      </c>
      <c r="J190" s="11">
        <f t="shared" si="18"/>
        <v>69.333333333333329</v>
      </c>
      <c r="K190" s="12">
        <f t="shared" si="19"/>
        <v>0.69330000000000003</v>
      </c>
      <c r="L190" s="10" t="str">
        <f t="shared" si="20"/>
        <v>C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Satisfactory work in content knowledge; keep practising.</v>
      </c>
      <c r="N190" s="10">
        <v>77</v>
      </c>
      <c r="O190" s="10">
        <v>68</v>
      </c>
      <c r="P190" s="10">
        <v>73</v>
      </c>
      <c r="Q190" s="11">
        <f t="shared" si="21"/>
        <v>72.666666666666671</v>
      </c>
      <c r="R190" s="12">
        <f t="shared" si="22"/>
        <v>0.72670000000000001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70</v>
      </c>
      <c r="V190" s="10">
        <v>80</v>
      </c>
      <c r="W190" s="10">
        <v>81</v>
      </c>
      <c r="X190" s="11">
        <f t="shared" si="24"/>
        <v>77</v>
      </c>
      <c r="Y190" s="12">
        <f t="shared" si="25"/>
        <v>0.77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103</v>
      </c>
      <c r="G191" s="10">
        <v>74</v>
      </c>
      <c r="H191" s="10">
        <v>77</v>
      </c>
      <c r="I191" s="10">
        <v>77</v>
      </c>
      <c r="J191" s="11">
        <f t="shared" si="18"/>
        <v>76</v>
      </c>
      <c r="K191" s="12">
        <f t="shared" si="19"/>
        <v>0.76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73</v>
      </c>
      <c r="O191" s="10">
        <v>82</v>
      </c>
      <c r="P191" s="10">
        <v>77</v>
      </c>
      <c r="Q191" s="11">
        <f t="shared" si="21"/>
        <v>77.333333333333329</v>
      </c>
      <c r="R191" s="12">
        <f t="shared" si="22"/>
        <v>0.77329999999999999</v>
      </c>
      <c r="S191" s="10" t="str">
        <f t="shared" si="23"/>
        <v>B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Very good work in practical work and knowledge; aim higher.</v>
      </c>
      <c r="U191" s="10">
        <v>81</v>
      </c>
      <c r="V191" s="10">
        <v>83</v>
      </c>
      <c r="W191" s="10">
        <v>85</v>
      </c>
      <c r="X191" s="11">
        <f t="shared" si="24"/>
        <v>83</v>
      </c>
      <c r="Y191" s="12">
        <f t="shared" si="25"/>
        <v>0.83</v>
      </c>
      <c r="Z191" s="5" t="str">
        <f t="shared" si="26"/>
        <v>A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Excellent work in practical work and knowledge; keep it up.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104</v>
      </c>
      <c r="G192" s="10">
        <v>66</v>
      </c>
      <c r="H192" s="10">
        <v>72</v>
      </c>
      <c r="I192" s="10">
        <v>63</v>
      </c>
      <c r="J192" s="11">
        <f t="shared" si="18"/>
        <v>67</v>
      </c>
      <c r="K192" s="12">
        <f t="shared" si="19"/>
        <v>0.67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68</v>
      </c>
      <c r="O192" s="10">
        <v>68</v>
      </c>
      <c r="P192" s="10">
        <v>64</v>
      </c>
      <c r="Q192" s="11">
        <f t="shared" si="21"/>
        <v>66.666666666666671</v>
      </c>
      <c r="R192" s="12">
        <f t="shared" si="22"/>
        <v>0.66669999999999996</v>
      </c>
      <c r="S192" s="10" t="str">
        <f t="shared" si="23"/>
        <v>C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Satisfactory work in values and participation; keep practising.</v>
      </c>
      <c r="U192" s="10">
        <v>71</v>
      </c>
      <c r="V192" s="10">
        <v>74</v>
      </c>
      <c r="W192" s="10">
        <v>78</v>
      </c>
      <c r="X192" s="11">
        <f t="shared" si="24"/>
        <v>74.333333333333329</v>
      </c>
      <c r="Y192" s="12">
        <f t="shared" si="25"/>
        <v>0.74329999999999996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25</v>
      </c>
      <c r="F193" s="5" t="s">
        <v>105</v>
      </c>
      <c r="G193" s="10">
        <v>70</v>
      </c>
      <c r="H193" s="10">
        <v>68</v>
      </c>
      <c r="I193" s="10">
        <v>80</v>
      </c>
      <c r="J193" s="11">
        <f t="shared" si="18"/>
        <v>72.666666666666671</v>
      </c>
      <c r="K193" s="12">
        <f t="shared" si="19"/>
        <v>0.72670000000000001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fitness and participation; aim higher.</v>
      </c>
      <c r="N193" s="10">
        <v>77</v>
      </c>
      <c r="O193" s="10">
        <v>69</v>
      </c>
      <c r="P193" s="10">
        <v>80</v>
      </c>
      <c r="Q193" s="11">
        <f t="shared" si="21"/>
        <v>75.333333333333329</v>
      </c>
      <c r="R193" s="12">
        <f t="shared" si="22"/>
        <v>0.75329999999999997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fitness and participation; aim higher.</v>
      </c>
      <c r="U193" s="10">
        <v>83</v>
      </c>
      <c r="V193" s="10">
        <v>85</v>
      </c>
      <c r="W193" s="10">
        <v>72</v>
      </c>
      <c r="X193" s="11">
        <f t="shared" si="24"/>
        <v>80</v>
      </c>
      <c r="Y193" s="12">
        <f t="shared" si="25"/>
        <v>0.8</v>
      </c>
      <c r="Z193" s="5" t="str">
        <f t="shared" si="26"/>
        <v>A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Excellent work in fitness and participation; keep it up.</v>
      </c>
    </row>
    <row r="194" spans="1:27" ht="14.25" customHeight="1" x14ac:dyDescent="0.3">
      <c r="A194" s="34"/>
      <c r="B194" s="34"/>
      <c r="C194" s="34"/>
      <c r="D194" s="34"/>
      <c r="E194" s="5" t="s">
        <v>34</v>
      </c>
      <c r="F194" s="5" t="s">
        <v>109</v>
      </c>
      <c r="G194" s="10">
        <v>66</v>
      </c>
      <c r="H194" s="10">
        <v>64</v>
      </c>
      <c r="I194" s="10">
        <v>71</v>
      </c>
      <c r="J194" s="11">
        <f t="shared" si="18"/>
        <v>67</v>
      </c>
      <c r="K194" s="12">
        <f t="shared" si="19"/>
        <v>0.67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office practice; keep practising.</v>
      </c>
      <c r="N194" s="10">
        <v>61</v>
      </c>
      <c r="O194" s="10">
        <v>64</v>
      </c>
      <c r="P194" s="10">
        <v>61</v>
      </c>
      <c r="Q194" s="11">
        <f t="shared" si="21"/>
        <v>62</v>
      </c>
      <c r="R194" s="12">
        <f t="shared" si="22"/>
        <v>0.62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office practice; keep practising.</v>
      </c>
      <c r="U194" s="10">
        <v>72</v>
      </c>
      <c r="V194" s="10">
        <v>68</v>
      </c>
      <c r="W194" s="10">
        <v>74</v>
      </c>
      <c r="X194" s="11">
        <f t="shared" si="24"/>
        <v>71.333333333333329</v>
      </c>
      <c r="Y194" s="12">
        <f t="shared" si="25"/>
        <v>0.71330000000000005</v>
      </c>
      <c r="Z194" s="5" t="str">
        <f t="shared" si="26"/>
        <v>B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Very good work in office practice; aim higher.</v>
      </c>
    </row>
    <row r="195" spans="1:27" ht="14.25" customHeight="1" x14ac:dyDescent="0.3">
      <c r="A195" s="34" t="s">
        <v>150</v>
      </c>
      <c r="B195" s="34" t="s">
        <v>151</v>
      </c>
      <c r="C195" s="34" t="s">
        <v>431</v>
      </c>
      <c r="D195" s="34" t="s">
        <v>11</v>
      </c>
      <c r="E195" s="5" t="s">
        <v>12</v>
      </c>
      <c r="F195" s="5" t="s">
        <v>95</v>
      </c>
      <c r="G195" s="10">
        <v>73</v>
      </c>
      <c r="H195" s="10">
        <v>66</v>
      </c>
      <c r="I195" s="10">
        <v>66</v>
      </c>
      <c r="J195" s="11">
        <f t="shared" si="18"/>
        <v>68.333333333333329</v>
      </c>
      <c r="K195" s="12">
        <f t="shared" si="19"/>
        <v>0.68330000000000002</v>
      </c>
      <c r="L195" s="10" t="str">
        <f t="shared" si="20"/>
        <v>C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Satisfactory work in reading and writing; keep practising.</v>
      </c>
      <c r="N195" s="10">
        <v>67</v>
      </c>
      <c r="O195" s="10">
        <v>80</v>
      </c>
      <c r="P195" s="10">
        <v>68</v>
      </c>
      <c r="Q195" s="11">
        <f t="shared" si="21"/>
        <v>71.666666666666671</v>
      </c>
      <c r="R195" s="12">
        <f t="shared" si="22"/>
        <v>0.7167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80</v>
      </c>
      <c r="V195" s="10">
        <v>82</v>
      </c>
      <c r="W195" s="10">
        <v>75</v>
      </c>
      <c r="X195" s="11">
        <f t="shared" si="24"/>
        <v>79</v>
      </c>
      <c r="Y195" s="12">
        <f t="shared" si="25"/>
        <v>0.79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99</v>
      </c>
      <c r="G196" s="10">
        <v>72</v>
      </c>
      <c r="H196" s="10">
        <v>71</v>
      </c>
      <c r="I196" s="10">
        <v>75</v>
      </c>
      <c r="J196" s="11">
        <f t="shared" si="18"/>
        <v>72.666666666666671</v>
      </c>
      <c r="K196" s="12">
        <f t="shared" si="19"/>
        <v>0.72670000000000001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72</v>
      </c>
      <c r="O196" s="10">
        <v>77</v>
      </c>
      <c r="P196" s="10">
        <v>71</v>
      </c>
      <c r="Q196" s="11">
        <f t="shared" si="21"/>
        <v>73.333333333333329</v>
      </c>
      <c r="R196" s="12">
        <f t="shared" si="22"/>
        <v>0.73329999999999995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86</v>
      </c>
      <c r="V196" s="10">
        <v>83</v>
      </c>
      <c r="W196" s="10">
        <v>74</v>
      </c>
      <c r="X196" s="11">
        <f t="shared" si="24"/>
        <v>81</v>
      </c>
      <c r="Y196" s="12">
        <f t="shared" si="25"/>
        <v>0.81</v>
      </c>
      <c r="Z196" s="5" t="str">
        <f t="shared" si="26"/>
        <v>A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Excellent work in reading, writing and speaking; keep it up.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100</v>
      </c>
      <c r="G197" s="10">
        <v>74</v>
      </c>
      <c r="H197" s="10">
        <v>75</v>
      </c>
      <c r="I197" s="10">
        <v>75</v>
      </c>
      <c r="J197" s="11">
        <f t="shared" si="18"/>
        <v>74.666666666666671</v>
      </c>
      <c r="K197" s="12">
        <f t="shared" si="19"/>
        <v>0.74670000000000003</v>
      </c>
      <c r="L197" s="10" t="str">
        <f t="shared" si="20"/>
        <v>B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Very good work in problem solving; aim higher.</v>
      </c>
      <c r="N197" s="10">
        <v>87</v>
      </c>
      <c r="O197" s="10">
        <v>82</v>
      </c>
      <c r="P197" s="10">
        <v>76</v>
      </c>
      <c r="Q197" s="11">
        <f t="shared" si="21"/>
        <v>81.666666666666671</v>
      </c>
      <c r="R197" s="12">
        <f t="shared" si="22"/>
        <v>0.81669999999999998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82</v>
      </c>
      <c r="V197" s="10">
        <v>87</v>
      </c>
      <c r="W197" s="10">
        <v>85</v>
      </c>
      <c r="X197" s="11">
        <f t="shared" si="24"/>
        <v>84.666666666666671</v>
      </c>
      <c r="Y197" s="12">
        <f t="shared" si="25"/>
        <v>0.84670000000000001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101</v>
      </c>
      <c r="G198" s="10">
        <v>75</v>
      </c>
      <c r="H198" s="10">
        <v>77</v>
      </c>
      <c r="I198" s="10">
        <v>72</v>
      </c>
      <c r="J198" s="11">
        <f t="shared" ref="J198:J261" si="27">IF(COUNT(G198:I198)=0,"",AVERAGE(G198:I198))</f>
        <v>74.666666666666671</v>
      </c>
      <c r="K198" s="12">
        <f t="shared" ref="K198:K261" si="28">IF(J198="","",ROUND(J198/100,4))</f>
        <v>0.74670000000000003</v>
      </c>
      <c r="L198" s="10" t="str">
        <f t="shared" ref="L198:L261" si="29">IF(J198="","",IF(J198&gt;=80,"A",IF(J198&gt;=70,"B",IF(J198&gt;=60,"C",IF(J198&gt;=50,"D","F")))))</f>
        <v>B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Very good work in concepts and practicals; aim higher.</v>
      </c>
      <c r="N198" s="10">
        <v>78</v>
      </c>
      <c r="O198" s="10">
        <v>81</v>
      </c>
      <c r="P198" s="10">
        <v>70</v>
      </c>
      <c r="Q198" s="11">
        <f t="shared" ref="Q198:Q261" si="30">IF(COUNT(N198:P198)=0,"",AVERAGE(N198:P198))</f>
        <v>76.333333333333329</v>
      </c>
      <c r="R198" s="12">
        <f t="shared" ref="R198:R261" si="31">IF(Q198="","",ROUND(Q198/100,4))</f>
        <v>0.76329999999999998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69</v>
      </c>
      <c r="V198" s="10">
        <v>83</v>
      </c>
      <c r="W198" s="10">
        <v>82</v>
      </c>
      <c r="X198" s="11">
        <f t="shared" ref="X198:X261" si="33">IF(COUNT(U198:W198)=0,"",AVERAGE(U198:W198))</f>
        <v>78</v>
      </c>
      <c r="Y198" s="12">
        <f t="shared" ref="Y198:Y261" si="34">IF(X198="","",ROUND(X198/100,4))</f>
        <v>0.78</v>
      </c>
      <c r="Z198" s="5" t="str">
        <f t="shared" ref="Z198:Z261" si="35">IF(X198="","",IF(X198&gt;=80,"A",IF(X198&gt;=70,"B",IF(X198&gt;=60,"C",IF(X198&gt;=50,"D","F")))))</f>
        <v>B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Very good work in concepts and practicals; aim higher.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102</v>
      </c>
      <c r="G199" s="10">
        <v>82</v>
      </c>
      <c r="H199" s="10">
        <v>75</v>
      </c>
      <c r="I199" s="10">
        <v>84</v>
      </c>
      <c r="J199" s="11">
        <f t="shared" si="27"/>
        <v>80.333333333333329</v>
      </c>
      <c r="K199" s="12">
        <f t="shared" si="28"/>
        <v>0.80330000000000001</v>
      </c>
      <c r="L199" s="10" t="str">
        <f t="shared" si="29"/>
        <v>A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Excellent work in content knowledge; keep it up.</v>
      </c>
      <c r="N199" s="10">
        <v>74</v>
      </c>
      <c r="O199" s="10">
        <v>81</v>
      </c>
      <c r="P199" s="10">
        <v>81</v>
      </c>
      <c r="Q199" s="11">
        <f t="shared" si="30"/>
        <v>78.666666666666671</v>
      </c>
      <c r="R199" s="12">
        <f t="shared" si="31"/>
        <v>0.78669999999999995</v>
      </c>
      <c r="S199" s="10" t="str">
        <f t="shared" si="32"/>
        <v>B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Very good work in content knowledge; aim higher.</v>
      </c>
      <c r="U199" s="10">
        <v>74</v>
      </c>
      <c r="V199" s="10">
        <v>83</v>
      </c>
      <c r="W199" s="10">
        <v>90</v>
      </c>
      <c r="X199" s="11">
        <f t="shared" si="33"/>
        <v>82.333333333333329</v>
      </c>
      <c r="Y199" s="12">
        <f t="shared" si="34"/>
        <v>0.82330000000000003</v>
      </c>
      <c r="Z199" s="5" t="str">
        <f t="shared" si="35"/>
        <v>A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Excellent work in content knowledge; keep it up.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103</v>
      </c>
      <c r="G200" s="10">
        <v>88</v>
      </c>
      <c r="H200" s="10">
        <v>81</v>
      </c>
      <c r="I200" s="10">
        <v>81</v>
      </c>
      <c r="J200" s="11">
        <f t="shared" si="27"/>
        <v>83.333333333333329</v>
      </c>
      <c r="K200" s="12">
        <f t="shared" si="28"/>
        <v>0.83330000000000004</v>
      </c>
      <c r="L200" s="10" t="str">
        <f t="shared" si="29"/>
        <v>A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Excellent work in practical work and knowledge; keep it up.</v>
      </c>
      <c r="N200" s="10">
        <v>87</v>
      </c>
      <c r="O200" s="10">
        <v>89</v>
      </c>
      <c r="P200" s="10">
        <v>88</v>
      </c>
      <c r="Q200" s="11">
        <f t="shared" si="30"/>
        <v>88</v>
      </c>
      <c r="R200" s="12">
        <f t="shared" si="31"/>
        <v>0.88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82</v>
      </c>
      <c r="V200" s="10">
        <v>85</v>
      </c>
      <c r="W200" s="10">
        <v>91</v>
      </c>
      <c r="X200" s="11">
        <f t="shared" si="33"/>
        <v>86</v>
      </c>
      <c r="Y200" s="12">
        <f t="shared" si="34"/>
        <v>0.86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104</v>
      </c>
      <c r="G201" s="10">
        <v>67</v>
      </c>
      <c r="H201" s="10">
        <v>70</v>
      </c>
      <c r="I201" s="10">
        <v>81</v>
      </c>
      <c r="J201" s="11">
        <f t="shared" si="27"/>
        <v>72.666666666666671</v>
      </c>
      <c r="K201" s="12">
        <f t="shared" si="28"/>
        <v>0.72670000000000001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80</v>
      </c>
      <c r="O201" s="10">
        <v>81</v>
      </c>
      <c r="P201" s="10">
        <v>84</v>
      </c>
      <c r="Q201" s="11">
        <f t="shared" si="30"/>
        <v>81.666666666666671</v>
      </c>
      <c r="R201" s="12">
        <f t="shared" si="31"/>
        <v>0.81669999999999998</v>
      </c>
      <c r="S201" s="10" t="str">
        <f t="shared" si="32"/>
        <v>A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Excellent work in values and participation; keep it up.</v>
      </c>
      <c r="U201" s="10">
        <v>71</v>
      </c>
      <c r="V201" s="10">
        <v>76</v>
      </c>
      <c r="W201" s="10">
        <v>85</v>
      </c>
      <c r="X201" s="11">
        <f t="shared" si="33"/>
        <v>77.333333333333329</v>
      </c>
      <c r="Y201" s="12">
        <f t="shared" si="34"/>
        <v>0.77329999999999999</v>
      </c>
      <c r="Z201" s="5" t="str">
        <f t="shared" si="35"/>
        <v>B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Very good work in values and participation; aim higher.</v>
      </c>
    </row>
    <row r="202" spans="1:27" ht="14.25" customHeight="1" x14ac:dyDescent="0.3">
      <c r="A202" s="34"/>
      <c r="B202" s="34"/>
      <c r="C202" s="34"/>
      <c r="D202" s="34"/>
      <c r="E202" s="5" t="s">
        <v>46</v>
      </c>
      <c r="F202" s="5" t="s">
        <v>116</v>
      </c>
      <c r="G202" s="10">
        <v>81</v>
      </c>
      <c r="H202" s="10">
        <v>79</v>
      </c>
      <c r="I202" s="10">
        <v>85</v>
      </c>
      <c r="J202" s="11">
        <f t="shared" si="27"/>
        <v>81.666666666666671</v>
      </c>
      <c r="K202" s="12">
        <f t="shared" si="28"/>
        <v>0.81669999999999998</v>
      </c>
      <c r="L202" s="10" t="str">
        <f t="shared" si="29"/>
        <v>A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Excellent work in religious knowledge and participation; keep it up.</v>
      </c>
      <c r="N202" s="10">
        <v>87</v>
      </c>
      <c r="O202" s="10">
        <v>90</v>
      </c>
      <c r="P202" s="10">
        <v>85</v>
      </c>
      <c r="Q202" s="11">
        <f t="shared" si="30"/>
        <v>87.333333333333329</v>
      </c>
      <c r="R202" s="12">
        <f t="shared" si="31"/>
        <v>0.87329999999999997</v>
      </c>
      <c r="S202" s="10" t="str">
        <f t="shared" si="32"/>
        <v>A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Excellent work in religious knowledge and participation; keep it up.</v>
      </c>
      <c r="U202" s="10">
        <v>85</v>
      </c>
      <c r="V202" s="10">
        <v>85</v>
      </c>
      <c r="W202" s="10">
        <v>78</v>
      </c>
      <c r="X202" s="11">
        <f t="shared" si="33"/>
        <v>82.666666666666671</v>
      </c>
      <c r="Y202" s="12">
        <f t="shared" si="34"/>
        <v>0.82669999999999999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religious knowledge and participation; keep it up.</v>
      </c>
    </row>
    <row r="203" spans="1:27" ht="14.25" customHeight="1" x14ac:dyDescent="0.3">
      <c r="A203" s="34"/>
      <c r="B203" s="34"/>
      <c r="C203" s="34"/>
      <c r="D203" s="34"/>
      <c r="E203" s="5" t="s">
        <v>34</v>
      </c>
      <c r="F203" s="5" t="s">
        <v>109</v>
      </c>
      <c r="G203" s="10">
        <v>66</v>
      </c>
      <c r="H203" s="10">
        <v>68</v>
      </c>
      <c r="I203" s="10">
        <v>77</v>
      </c>
      <c r="J203" s="11">
        <f t="shared" si="27"/>
        <v>70.333333333333329</v>
      </c>
      <c r="K203" s="12">
        <f t="shared" si="28"/>
        <v>0.70330000000000004</v>
      </c>
      <c r="L203" s="10" t="str">
        <f t="shared" si="29"/>
        <v>B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Very good work in office practice; aim higher.</v>
      </c>
      <c r="N203" s="10">
        <v>72</v>
      </c>
      <c r="O203" s="10">
        <v>82</v>
      </c>
      <c r="P203" s="10">
        <v>77</v>
      </c>
      <c r="Q203" s="11">
        <f t="shared" si="30"/>
        <v>77</v>
      </c>
      <c r="R203" s="12">
        <f t="shared" si="31"/>
        <v>0.77</v>
      </c>
      <c r="S203" s="10" t="str">
        <f t="shared" si="32"/>
        <v>B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Very good work in office practice; aim higher.</v>
      </c>
      <c r="U203" s="10">
        <v>71</v>
      </c>
      <c r="V203" s="10">
        <v>79</v>
      </c>
      <c r="W203" s="10">
        <v>76</v>
      </c>
      <c r="X203" s="11">
        <f t="shared" si="33"/>
        <v>75.333333333333329</v>
      </c>
      <c r="Y203" s="12">
        <f t="shared" si="34"/>
        <v>0.75329999999999997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office practice; aim higher.</v>
      </c>
    </row>
    <row r="204" spans="1:27" ht="14.25" customHeight="1" x14ac:dyDescent="0.3">
      <c r="A204" s="34" t="s">
        <v>152</v>
      </c>
      <c r="B204" s="34" t="s">
        <v>153</v>
      </c>
      <c r="C204" s="34" t="s">
        <v>431</v>
      </c>
      <c r="D204" s="34" t="s">
        <v>11</v>
      </c>
      <c r="E204" s="5" t="s">
        <v>12</v>
      </c>
      <c r="F204" s="5" t="s">
        <v>95</v>
      </c>
      <c r="G204" s="10">
        <v>70</v>
      </c>
      <c r="H204" s="10">
        <v>83</v>
      </c>
      <c r="I204" s="10">
        <v>79</v>
      </c>
      <c r="J204" s="11">
        <f t="shared" si="27"/>
        <v>77.333333333333329</v>
      </c>
      <c r="K204" s="12">
        <f t="shared" si="28"/>
        <v>0.77329999999999999</v>
      </c>
      <c r="L204" s="10" t="str">
        <f t="shared" si="29"/>
        <v>B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Very good work in reading and writing; aim higher.</v>
      </c>
      <c r="N204" s="10">
        <v>78</v>
      </c>
      <c r="O204" s="10">
        <v>75</v>
      </c>
      <c r="P204" s="10">
        <v>74</v>
      </c>
      <c r="Q204" s="11">
        <f t="shared" si="30"/>
        <v>75.666666666666671</v>
      </c>
      <c r="R204" s="12">
        <f t="shared" si="31"/>
        <v>0.75670000000000004</v>
      </c>
      <c r="S204" s="10" t="str">
        <f t="shared" si="32"/>
        <v>B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Very good work in reading and writing; aim higher.</v>
      </c>
      <c r="U204" s="10">
        <v>86</v>
      </c>
      <c r="V204" s="10">
        <v>91</v>
      </c>
      <c r="W204" s="10">
        <v>83</v>
      </c>
      <c r="X204" s="11">
        <f t="shared" si="33"/>
        <v>86.666666666666671</v>
      </c>
      <c r="Y204" s="12">
        <f t="shared" si="34"/>
        <v>0.86670000000000003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99</v>
      </c>
      <c r="G205" s="10">
        <v>76</v>
      </c>
      <c r="H205" s="10">
        <v>77</v>
      </c>
      <c r="I205" s="10">
        <v>87</v>
      </c>
      <c r="J205" s="11">
        <f t="shared" si="27"/>
        <v>80</v>
      </c>
      <c r="K205" s="12">
        <f t="shared" si="28"/>
        <v>0.8</v>
      </c>
      <c r="L205" s="10" t="str">
        <f t="shared" si="29"/>
        <v>A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Excellent work in reading, writing and speaking; keep it up.</v>
      </c>
      <c r="N205" s="10">
        <v>80</v>
      </c>
      <c r="O205" s="10">
        <v>93</v>
      </c>
      <c r="P205" s="10">
        <v>84</v>
      </c>
      <c r="Q205" s="11">
        <f t="shared" si="30"/>
        <v>85.666666666666671</v>
      </c>
      <c r="R205" s="12">
        <f t="shared" si="31"/>
        <v>0.85670000000000002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87</v>
      </c>
      <c r="V205" s="10">
        <v>87</v>
      </c>
      <c r="W205" s="10">
        <v>95</v>
      </c>
      <c r="X205" s="11">
        <f t="shared" si="33"/>
        <v>89.666666666666671</v>
      </c>
      <c r="Y205" s="12">
        <f t="shared" si="34"/>
        <v>0.89670000000000005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100</v>
      </c>
      <c r="G206" s="10">
        <v>92</v>
      </c>
      <c r="H206" s="10">
        <v>84</v>
      </c>
      <c r="I206" s="10">
        <v>81</v>
      </c>
      <c r="J206" s="11">
        <f t="shared" si="27"/>
        <v>85.666666666666671</v>
      </c>
      <c r="K206" s="12">
        <f t="shared" si="28"/>
        <v>0.85670000000000002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87</v>
      </c>
      <c r="O206" s="10">
        <v>92</v>
      </c>
      <c r="P206" s="10">
        <v>95</v>
      </c>
      <c r="Q206" s="11">
        <f t="shared" si="30"/>
        <v>91.333333333333329</v>
      </c>
      <c r="R206" s="12">
        <f t="shared" si="31"/>
        <v>0.9133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84</v>
      </c>
      <c r="V206" s="10">
        <v>98</v>
      </c>
      <c r="W206" s="10">
        <v>89</v>
      </c>
      <c r="X206" s="11">
        <f t="shared" si="33"/>
        <v>90.333333333333329</v>
      </c>
      <c r="Y206" s="12">
        <f t="shared" si="34"/>
        <v>0.90329999999999999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101</v>
      </c>
      <c r="G207" s="10">
        <v>71</v>
      </c>
      <c r="H207" s="10">
        <v>87</v>
      </c>
      <c r="I207" s="10">
        <v>78</v>
      </c>
      <c r="J207" s="11">
        <f t="shared" si="27"/>
        <v>78.666666666666671</v>
      </c>
      <c r="K207" s="12">
        <f t="shared" si="28"/>
        <v>0.78669999999999995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77</v>
      </c>
      <c r="O207" s="10">
        <v>76</v>
      </c>
      <c r="P207" s="10">
        <v>89</v>
      </c>
      <c r="Q207" s="11">
        <f t="shared" si="30"/>
        <v>80.666666666666671</v>
      </c>
      <c r="R207" s="12">
        <f t="shared" si="31"/>
        <v>0.80669999999999997</v>
      </c>
      <c r="S207" s="10" t="str">
        <f t="shared" si="32"/>
        <v>A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Excellent work in concepts and practicals; keep it up.</v>
      </c>
      <c r="U207" s="10">
        <v>89</v>
      </c>
      <c r="V207" s="10">
        <v>91</v>
      </c>
      <c r="W207" s="10">
        <v>86</v>
      </c>
      <c r="X207" s="11">
        <f t="shared" si="33"/>
        <v>88.666666666666671</v>
      </c>
      <c r="Y207" s="12">
        <f t="shared" si="34"/>
        <v>0.88670000000000004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102</v>
      </c>
      <c r="G208" s="10">
        <v>81</v>
      </c>
      <c r="H208" s="10">
        <v>82</v>
      </c>
      <c r="I208" s="10">
        <v>91</v>
      </c>
      <c r="J208" s="11">
        <f t="shared" si="27"/>
        <v>84.666666666666671</v>
      </c>
      <c r="K208" s="12">
        <f t="shared" si="28"/>
        <v>0.84670000000000001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80</v>
      </c>
      <c r="O208" s="10">
        <v>91</v>
      </c>
      <c r="P208" s="10">
        <v>81</v>
      </c>
      <c r="Q208" s="11">
        <f t="shared" si="30"/>
        <v>84</v>
      </c>
      <c r="R208" s="12">
        <f t="shared" si="31"/>
        <v>0.84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94</v>
      </c>
      <c r="V208" s="10">
        <v>87</v>
      </c>
      <c r="W208" s="10">
        <v>95</v>
      </c>
      <c r="X208" s="11">
        <f t="shared" si="33"/>
        <v>92</v>
      </c>
      <c r="Y208" s="12">
        <f t="shared" si="34"/>
        <v>0.92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103</v>
      </c>
      <c r="G209" s="10">
        <v>84</v>
      </c>
      <c r="H209" s="10">
        <v>97</v>
      </c>
      <c r="I209" s="10">
        <v>92</v>
      </c>
      <c r="J209" s="11">
        <f t="shared" si="27"/>
        <v>91</v>
      </c>
      <c r="K209" s="12">
        <f t="shared" si="28"/>
        <v>0.91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91</v>
      </c>
      <c r="O209" s="10">
        <v>93</v>
      </c>
      <c r="P209" s="10">
        <v>94</v>
      </c>
      <c r="Q209" s="11">
        <f t="shared" si="30"/>
        <v>92.666666666666671</v>
      </c>
      <c r="R209" s="12">
        <f t="shared" si="31"/>
        <v>0.92669999999999997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89</v>
      </c>
      <c r="V209" s="10">
        <v>90</v>
      </c>
      <c r="W209" s="10">
        <v>98</v>
      </c>
      <c r="X209" s="11">
        <f t="shared" si="33"/>
        <v>92.333333333333329</v>
      </c>
      <c r="Y209" s="12">
        <f t="shared" si="34"/>
        <v>0.92330000000000001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104</v>
      </c>
      <c r="G210" s="10">
        <v>87</v>
      </c>
      <c r="H210" s="10">
        <v>77</v>
      </c>
      <c r="I210" s="10">
        <v>78</v>
      </c>
      <c r="J210" s="11">
        <f t="shared" si="27"/>
        <v>80.666666666666671</v>
      </c>
      <c r="K210" s="12">
        <f t="shared" si="28"/>
        <v>0.80669999999999997</v>
      </c>
      <c r="L210" s="10" t="str">
        <f t="shared" si="29"/>
        <v>A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Excellent work in values and participation; keep it up.</v>
      </c>
      <c r="N210" s="10">
        <v>83</v>
      </c>
      <c r="O210" s="10">
        <v>88</v>
      </c>
      <c r="P210" s="10">
        <v>78</v>
      </c>
      <c r="Q210" s="11">
        <f t="shared" si="30"/>
        <v>83</v>
      </c>
      <c r="R210" s="12">
        <f t="shared" si="31"/>
        <v>0.83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90</v>
      </c>
      <c r="V210" s="10">
        <v>82</v>
      </c>
      <c r="W210" s="10">
        <v>84</v>
      </c>
      <c r="X210" s="11">
        <f t="shared" si="33"/>
        <v>85.333333333333329</v>
      </c>
      <c r="Y210" s="12">
        <f t="shared" si="34"/>
        <v>0.85329999999999995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25</v>
      </c>
      <c r="F211" s="5" t="s">
        <v>105</v>
      </c>
      <c r="G211" s="10">
        <v>89</v>
      </c>
      <c r="H211" s="10">
        <v>84</v>
      </c>
      <c r="I211" s="10">
        <v>92</v>
      </c>
      <c r="J211" s="11">
        <f t="shared" si="27"/>
        <v>88.333333333333329</v>
      </c>
      <c r="K211" s="12">
        <f t="shared" si="28"/>
        <v>0.88329999999999997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fitness and participation; keep it up.</v>
      </c>
      <c r="N211" s="10">
        <v>85</v>
      </c>
      <c r="O211" s="10">
        <v>92</v>
      </c>
      <c r="P211" s="10">
        <v>83</v>
      </c>
      <c r="Q211" s="11">
        <f t="shared" si="30"/>
        <v>86.666666666666671</v>
      </c>
      <c r="R211" s="12">
        <f t="shared" si="31"/>
        <v>0.86670000000000003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fitness and participation; keep it up.</v>
      </c>
      <c r="U211" s="10">
        <v>90</v>
      </c>
      <c r="V211" s="10">
        <v>98</v>
      </c>
      <c r="W211" s="10">
        <v>94</v>
      </c>
      <c r="X211" s="11">
        <f t="shared" si="33"/>
        <v>94</v>
      </c>
      <c r="Y211" s="12">
        <f t="shared" si="34"/>
        <v>0.94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fitness and participation; keep it up.</v>
      </c>
    </row>
    <row r="212" spans="1:27" ht="14.25" customHeight="1" x14ac:dyDescent="0.3">
      <c r="A212" s="34"/>
      <c r="B212" s="34"/>
      <c r="C212" s="34"/>
      <c r="D212" s="34"/>
      <c r="E212" s="5" t="s">
        <v>27</v>
      </c>
      <c r="F212" s="5" t="s">
        <v>106</v>
      </c>
      <c r="G212" s="10">
        <v>74</v>
      </c>
      <c r="H212" s="10">
        <v>80</v>
      </c>
      <c r="I212" s="10">
        <v>80</v>
      </c>
      <c r="J212" s="11">
        <f t="shared" si="27"/>
        <v>78</v>
      </c>
      <c r="K212" s="12">
        <f t="shared" si="28"/>
        <v>0.78</v>
      </c>
      <c r="L212" s="10" t="str">
        <f t="shared" si="29"/>
        <v>B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Very good work in recording of accounts; aim higher.</v>
      </c>
      <c r="N212" s="10">
        <v>80</v>
      </c>
      <c r="O212" s="10">
        <v>85</v>
      </c>
      <c r="P212" s="10">
        <v>84</v>
      </c>
      <c r="Q212" s="11">
        <f t="shared" si="30"/>
        <v>83</v>
      </c>
      <c r="R212" s="12">
        <f t="shared" si="31"/>
        <v>0.83</v>
      </c>
      <c r="S212" s="10" t="str">
        <f t="shared" si="32"/>
        <v>A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Excellent work in recording of accounts; keep it up.</v>
      </c>
      <c r="U212" s="10">
        <v>77</v>
      </c>
      <c r="V212" s="10">
        <v>91</v>
      </c>
      <c r="W212" s="10">
        <v>85</v>
      </c>
      <c r="X212" s="11">
        <f t="shared" si="33"/>
        <v>84.333333333333329</v>
      </c>
      <c r="Y212" s="12">
        <f t="shared" si="34"/>
        <v>0.84330000000000005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recording of accounts; keep it up.</v>
      </c>
    </row>
    <row r="213" spans="1:27" ht="14.25" customHeight="1" x14ac:dyDescent="0.3">
      <c r="A213" s="34" t="s">
        <v>154</v>
      </c>
      <c r="B213" s="34" t="s">
        <v>155</v>
      </c>
      <c r="C213" s="34" t="s">
        <v>431</v>
      </c>
      <c r="D213" s="34" t="s">
        <v>11</v>
      </c>
      <c r="E213" s="5" t="s">
        <v>12</v>
      </c>
      <c r="F213" s="5" t="s">
        <v>95</v>
      </c>
      <c r="G213" s="10">
        <v>54</v>
      </c>
      <c r="H213" s="10">
        <v>50</v>
      </c>
      <c r="I213" s="10">
        <v>54</v>
      </c>
      <c r="J213" s="11">
        <f t="shared" si="27"/>
        <v>52.666666666666664</v>
      </c>
      <c r="K213" s="12">
        <f t="shared" si="28"/>
        <v>0.52669999999999995</v>
      </c>
      <c r="L213" s="10" t="str">
        <f t="shared" si="29"/>
        <v>D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Fair work in reading and writing; extra practice is needed.</v>
      </c>
      <c r="N213" s="10">
        <v>54</v>
      </c>
      <c r="O213" s="10">
        <v>53</v>
      </c>
      <c r="P213" s="10">
        <v>49</v>
      </c>
      <c r="Q213" s="11">
        <f t="shared" si="30"/>
        <v>52</v>
      </c>
      <c r="R213" s="12">
        <f t="shared" si="31"/>
        <v>0.52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56</v>
      </c>
      <c r="V213" s="10">
        <v>54</v>
      </c>
      <c r="W213" s="10">
        <v>54</v>
      </c>
      <c r="X213" s="11">
        <f t="shared" si="33"/>
        <v>54.666666666666664</v>
      </c>
      <c r="Y213" s="12">
        <f t="shared" si="34"/>
        <v>0.54669999999999996</v>
      </c>
      <c r="Z213" s="5" t="str">
        <f t="shared" si="35"/>
        <v>D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Fair work in reading and writing; extra practice is needed.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99</v>
      </c>
      <c r="G214" s="10">
        <v>57</v>
      </c>
      <c r="H214" s="10">
        <v>54</v>
      </c>
      <c r="I214" s="10">
        <v>53</v>
      </c>
      <c r="J214" s="11">
        <f t="shared" si="27"/>
        <v>54.666666666666664</v>
      </c>
      <c r="K214" s="12">
        <f t="shared" si="28"/>
        <v>0.54669999999999996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57</v>
      </c>
      <c r="O214" s="10">
        <v>68</v>
      </c>
      <c r="P214" s="10">
        <v>65</v>
      </c>
      <c r="Q214" s="11">
        <f t="shared" si="30"/>
        <v>63.333333333333336</v>
      </c>
      <c r="R214" s="12">
        <f t="shared" si="31"/>
        <v>0.63329999999999997</v>
      </c>
      <c r="S214" s="10" t="str">
        <f t="shared" si="32"/>
        <v>C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Satisfactory work in reading, writing and speaking; keep practising.</v>
      </c>
      <c r="U214" s="10">
        <v>58</v>
      </c>
      <c r="V214" s="10">
        <v>71</v>
      </c>
      <c r="W214" s="10">
        <v>58</v>
      </c>
      <c r="X214" s="11">
        <f t="shared" si="33"/>
        <v>62.333333333333336</v>
      </c>
      <c r="Y214" s="12">
        <f t="shared" si="34"/>
        <v>0.62329999999999997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100</v>
      </c>
      <c r="G215" s="10">
        <v>55</v>
      </c>
      <c r="H215" s="10">
        <v>60</v>
      </c>
      <c r="I215" s="10">
        <v>63</v>
      </c>
      <c r="J215" s="11">
        <f t="shared" si="27"/>
        <v>59.333333333333336</v>
      </c>
      <c r="K215" s="12">
        <f t="shared" si="28"/>
        <v>0.59330000000000005</v>
      </c>
      <c r="L215" s="10" t="str">
        <f t="shared" si="29"/>
        <v>D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Fair work in problem solving; extra practice is needed.</v>
      </c>
      <c r="N215" s="10">
        <v>65</v>
      </c>
      <c r="O215" s="10">
        <v>59</v>
      </c>
      <c r="P215" s="10">
        <v>69</v>
      </c>
      <c r="Q215" s="11">
        <f t="shared" si="30"/>
        <v>64.333333333333329</v>
      </c>
      <c r="R215" s="12">
        <f t="shared" si="31"/>
        <v>0.64329999999999998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60</v>
      </c>
      <c r="V215" s="10">
        <v>71</v>
      </c>
      <c r="W215" s="10">
        <v>66</v>
      </c>
      <c r="X215" s="11">
        <f t="shared" si="33"/>
        <v>65.666666666666671</v>
      </c>
      <c r="Y215" s="12">
        <f t="shared" si="34"/>
        <v>0.65669999999999995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101</v>
      </c>
      <c r="G216" s="10">
        <v>57</v>
      </c>
      <c r="H216" s="10">
        <v>56</v>
      </c>
      <c r="I216" s="10">
        <v>52</v>
      </c>
      <c r="J216" s="11">
        <f t="shared" si="27"/>
        <v>55</v>
      </c>
      <c r="K216" s="12">
        <f t="shared" si="28"/>
        <v>0.55000000000000004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55</v>
      </c>
      <c r="O216" s="10">
        <v>52</v>
      </c>
      <c r="P216" s="10">
        <v>58</v>
      </c>
      <c r="Q216" s="11">
        <f t="shared" si="30"/>
        <v>55</v>
      </c>
      <c r="R216" s="12">
        <f t="shared" si="31"/>
        <v>0.55000000000000004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54</v>
      </c>
      <c r="V216" s="10">
        <v>58</v>
      </c>
      <c r="W216" s="10">
        <v>53</v>
      </c>
      <c r="X216" s="11">
        <f t="shared" si="33"/>
        <v>55</v>
      </c>
      <c r="Y216" s="12">
        <f t="shared" si="34"/>
        <v>0.55000000000000004</v>
      </c>
      <c r="Z216" s="5" t="str">
        <f t="shared" si="35"/>
        <v>D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Fair work in concepts and practicals; extra practice is needed.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102</v>
      </c>
      <c r="G217" s="10">
        <v>59</v>
      </c>
      <c r="H217" s="10">
        <v>57</v>
      </c>
      <c r="I217" s="10">
        <v>64</v>
      </c>
      <c r="J217" s="11">
        <f t="shared" si="27"/>
        <v>60</v>
      </c>
      <c r="K217" s="12">
        <f t="shared" si="28"/>
        <v>0.6</v>
      </c>
      <c r="L217" s="10" t="str">
        <f t="shared" si="29"/>
        <v>C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Satisfactory work in content knowledge; keep practising.</v>
      </c>
      <c r="N217" s="10">
        <v>53</v>
      </c>
      <c r="O217" s="10">
        <v>58</v>
      </c>
      <c r="P217" s="10">
        <v>69</v>
      </c>
      <c r="Q217" s="11">
        <f t="shared" si="30"/>
        <v>60</v>
      </c>
      <c r="R217" s="12">
        <f t="shared" si="31"/>
        <v>0.6</v>
      </c>
      <c r="S217" s="10" t="str">
        <f t="shared" si="32"/>
        <v>C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Satisfactory work in content knowledge; keep practising.</v>
      </c>
      <c r="U217" s="10">
        <v>62</v>
      </c>
      <c r="V217" s="10">
        <v>71</v>
      </c>
      <c r="W217" s="10">
        <v>65</v>
      </c>
      <c r="X217" s="11">
        <f t="shared" si="33"/>
        <v>66</v>
      </c>
      <c r="Y217" s="12">
        <f t="shared" si="34"/>
        <v>0.66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103</v>
      </c>
      <c r="G218" s="10">
        <v>61</v>
      </c>
      <c r="H218" s="10">
        <v>71</v>
      </c>
      <c r="I218" s="10">
        <v>64</v>
      </c>
      <c r="J218" s="11">
        <f t="shared" si="27"/>
        <v>65.333333333333329</v>
      </c>
      <c r="K218" s="12">
        <f t="shared" si="28"/>
        <v>0.65329999999999999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64</v>
      </c>
      <c r="O218" s="10">
        <v>62</v>
      </c>
      <c r="P218" s="10">
        <v>74</v>
      </c>
      <c r="Q218" s="11">
        <f t="shared" si="30"/>
        <v>66.666666666666671</v>
      </c>
      <c r="R218" s="12">
        <f t="shared" si="31"/>
        <v>0.66669999999999996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66</v>
      </c>
      <c r="V218" s="10">
        <v>76</v>
      </c>
      <c r="W218" s="10">
        <v>74</v>
      </c>
      <c r="X218" s="11">
        <f t="shared" si="33"/>
        <v>72</v>
      </c>
      <c r="Y218" s="12">
        <f t="shared" si="34"/>
        <v>0.72</v>
      </c>
      <c r="Z218" s="5" t="str">
        <f t="shared" si="35"/>
        <v>B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Very good work in practical work and knowledge; aim higher.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104</v>
      </c>
      <c r="G219" s="10">
        <v>59</v>
      </c>
      <c r="H219" s="10">
        <v>52</v>
      </c>
      <c r="I219" s="10">
        <v>63</v>
      </c>
      <c r="J219" s="11">
        <f t="shared" si="27"/>
        <v>58</v>
      </c>
      <c r="K219" s="12">
        <f t="shared" si="28"/>
        <v>0.57999999999999996</v>
      </c>
      <c r="L219" s="10" t="str">
        <f t="shared" si="29"/>
        <v>D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Fair work in values and participation; extra practice is needed.</v>
      </c>
      <c r="N219" s="10">
        <v>60</v>
      </c>
      <c r="O219" s="10">
        <v>67</v>
      </c>
      <c r="P219" s="10">
        <v>60</v>
      </c>
      <c r="Q219" s="11">
        <f t="shared" si="30"/>
        <v>62.333333333333336</v>
      </c>
      <c r="R219" s="12">
        <f t="shared" si="31"/>
        <v>0.62329999999999997</v>
      </c>
      <c r="S219" s="10" t="str">
        <f t="shared" si="32"/>
        <v>C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Satisfactory work in values and participation; keep practising.</v>
      </c>
      <c r="U219" s="10">
        <v>59</v>
      </c>
      <c r="V219" s="10">
        <v>70</v>
      </c>
      <c r="W219" s="10">
        <v>67</v>
      </c>
      <c r="X219" s="11">
        <f t="shared" si="33"/>
        <v>65.333333333333329</v>
      </c>
      <c r="Y219" s="12">
        <f t="shared" si="34"/>
        <v>0.65329999999999999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46</v>
      </c>
      <c r="F220" s="5" t="s">
        <v>116</v>
      </c>
      <c r="G220" s="10">
        <v>61</v>
      </c>
      <c r="H220" s="10">
        <v>63</v>
      </c>
      <c r="I220" s="10">
        <v>56</v>
      </c>
      <c r="J220" s="11">
        <f t="shared" si="27"/>
        <v>60</v>
      </c>
      <c r="K220" s="12">
        <f t="shared" si="28"/>
        <v>0.6</v>
      </c>
      <c r="L220" s="10" t="str">
        <f t="shared" si="29"/>
        <v>C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Satisfactory work in religious knowledge and participation; keep practising.</v>
      </c>
      <c r="N220" s="10">
        <v>58</v>
      </c>
      <c r="O220" s="10">
        <v>64</v>
      </c>
      <c r="P220" s="10">
        <v>57</v>
      </c>
      <c r="Q220" s="11">
        <f t="shared" si="30"/>
        <v>59.666666666666664</v>
      </c>
      <c r="R220" s="12">
        <f t="shared" si="31"/>
        <v>0.59670000000000001</v>
      </c>
      <c r="S220" s="10" t="str">
        <f t="shared" si="32"/>
        <v>D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Fair work in religious knowledge and participation; extra practice is needed.</v>
      </c>
      <c r="U220" s="10">
        <v>64</v>
      </c>
      <c r="V220" s="10">
        <v>61</v>
      </c>
      <c r="W220" s="10">
        <v>72</v>
      </c>
      <c r="X220" s="11">
        <f t="shared" si="33"/>
        <v>65.666666666666671</v>
      </c>
      <c r="Y220" s="12">
        <f t="shared" si="34"/>
        <v>0.65669999999999995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religious knowledge and participation; keep practising.</v>
      </c>
    </row>
    <row r="221" spans="1:27" ht="14.25" customHeight="1" x14ac:dyDescent="0.3">
      <c r="A221" s="34"/>
      <c r="B221" s="34"/>
      <c r="C221" s="34"/>
      <c r="D221" s="34"/>
      <c r="E221" s="5" t="s">
        <v>27</v>
      </c>
      <c r="F221" s="5" t="s">
        <v>106</v>
      </c>
      <c r="G221" s="10">
        <v>59</v>
      </c>
      <c r="H221" s="10">
        <v>59</v>
      </c>
      <c r="I221" s="10">
        <v>59</v>
      </c>
      <c r="J221" s="11">
        <f t="shared" si="27"/>
        <v>59</v>
      </c>
      <c r="K221" s="12">
        <f t="shared" si="28"/>
        <v>0.59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recording of accounts; extra practice is needed.</v>
      </c>
      <c r="N221" s="10">
        <v>56</v>
      </c>
      <c r="O221" s="10">
        <v>63</v>
      </c>
      <c r="P221" s="10">
        <v>49</v>
      </c>
      <c r="Q221" s="11">
        <f t="shared" si="30"/>
        <v>56</v>
      </c>
      <c r="R221" s="12">
        <f t="shared" si="31"/>
        <v>0.56000000000000005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recording of accounts; extra practice is needed.</v>
      </c>
      <c r="U221" s="10">
        <v>61</v>
      </c>
      <c r="V221" s="10">
        <v>56</v>
      </c>
      <c r="W221" s="10">
        <v>64</v>
      </c>
      <c r="X221" s="11">
        <f t="shared" si="33"/>
        <v>60.333333333333336</v>
      </c>
      <c r="Y221" s="12">
        <f t="shared" si="34"/>
        <v>0.60329999999999995</v>
      </c>
      <c r="Z221" s="5" t="str">
        <f t="shared" si="35"/>
        <v>C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Satisfactory work in recording of accounts; keep practising.</v>
      </c>
    </row>
    <row r="222" spans="1:27" ht="14.25" customHeight="1" x14ac:dyDescent="0.3">
      <c r="A222" s="34" t="s">
        <v>156</v>
      </c>
      <c r="B222" s="34" t="s">
        <v>157</v>
      </c>
      <c r="C222" s="34" t="s">
        <v>431</v>
      </c>
      <c r="D222" s="34" t="s">
        <v>11</v>
      </c>
      <c r="E222" s="5" t="s">
        <v>12</v>
      </c>
      <c r="F222" s="5" t="s">
        <v>95</v>
      </c>
      <c r="G222" s="10">
        <v>52</v>
      </c>
      <c r="H222" s="10">
        <v>64</v>
      </c>
      <c r="I222" s="10">
        <v>58</v>
      </c>
      <c r="J222" s="11">
        <f t="shared" si="27"/>
        <v>58</v>
      </c>
      <c r="K222" s="12">
        <f t="shared" si="28"/>
        <v>0.57999999999999996</v>
      </c>
      <c r="L222" s="10" t="str">
        <f t="shared" si="29"/>
        <v>D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Fair work in reading and writing; extra practice is needed.</v>
      </c>
      <c r="N222" s="10">
        <v>58</v>
      </c>
      <c r="O222" s="10">
        <v>70</v>
      </c>
      <c r="P222" s="10">
        <v>56</v>
      </c>
      <c r="Q222" s="11">
        <f t="shared" si="30"/>
        <v>61.333333333333336</v>
      </c>
      <c r="R222" s="12">
        <f t="shared" si="31"/>
        <v>0.61329999999999996</v>
      </c>
      <c r="S222" s="10" t="str">
        <f t="shared" si="32"/>
        <v>C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Satisfactory work in reading and writing; keep practising.</v>
      </c>
      <c r="U222" s="10">
        <v>59</v>
      </c>
      <c r="V222" s="10">
        <v>64</v>
      </c>
      <c r="W222" s="10">
        <v>71</v>
      </c>
      <c r="X222" s="11">
        <f t="shared" si="33"/>
        <v>64.666666666666671</v>
      </c>
      <c r="Y222" s="12">
        <f t="shared" si="34"/>
        <v>0.64670000000000005</v>
      </c>
      <c r="Z222" s="5" t="str">
        <f t="shared" si="35"/>
        <v>C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Satisfactory work in reading and writing; keep practising.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99</v>
      </c>
      <c r="G223" s="10">
        <v>59</v>
      </c>
      <c r="H223" s="10">
        <v>67</v>
      </c>
      <c r="I223" s="10">
        <v>59</v>
      </c>
      <c r="J223" s="11">
        <f t="shared" si="27"/>
        <v>61.666666666666664</v>
      </c>
      <c r="K223" s="12">
        <f t="shared" si="28"/>
        <v>0.61670000000000003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71</v>
      </c>
      <c r="O223" s="10">
        <v>69</v>
      </c>
      <c r="P223" s="10">
        <v>62</v>
      </c>
      <c r="Q223" s="11">
        <f t="shared" si="30"/>
        <v>67.333333333333329</v>
      </c>
      <c r="R223" s="12">
        <f t="shared" si="31"/>
        <v>0.67330000000000001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75</v>
      </c>
      <c r="V223" s="10">
        <v>71</v>
      </c>
      <c r="W223" s="10">
        <v>66</v>
      </c>
      <c r="X223" s="11">
        <f t="shared" si="33"/>
        <v>70.666666666666671</v>
      </c>
      <c r="Y223" s="12">
        <f t="shared" si="34"/>
        <v>0.70669999999999999</v>
      </c>
      <c r="Z223" s="5" t="str">
        <f t="shared" si="35"/>
        <v>B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Very good work in reading, writing and speaking; aim higher.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100</v>
      </c>
      <c r="G224" s="10">
        <v>70</v>
      </c>
      <c r="H224" s="10">
        <v>78</v>
      </c>
      <c r="I224" s="10">
        <v>70</v>
      </c>
      <c r="J224" s="11">
        <f t="shared" si="27"/>
        <v>72.666666666666671</v>
      </c>
      <c r="K224" s="12">
        <f t="shared" si="28"/>
        <v>0.72670000000000001</v>
      </c>
      <c r="L224" s="10" t="str">
        <f t="shared" si="29"/>
        <v>B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Very good work in problem solving; aim higher.</v>
      </c>
      <c r="N224" s="10">
        <v>68</v>
      </c>
      <c r="O224" s="10">
        <v>73</v>
      </c>
      <c r="P224" s="10">
        <v>68</v>
      </c>
      <c r="Q224" s="11">
        <f t="shared" si="30"/>
        <v>69.666666666666671</v>
      </c>
      <c r="R224" s="12">
        <f t="shared" si="31"/>
        <v>0.69669999999999999</v>
      </c>
      <c r="S224" s="10" t="str">
        <f t="shared" si="32"/>
        <v>C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Satisfactory work in problem solving; keep practising.</v>
      </c>
      <c r="U224" s="10">
        <v>72</v>
      </c>
      <c r="V224" s="10">
        <v>83</v>
      </c>
      <c r="W224" s="10">
        <v>77</v>
      </c>
      <c r="X224" s="11">
        <f t="shared" si="33"/>
        <v>77.333333333333329</v>
      </c>
      <c r="Y224" s="12">
        <f t="shared" si="34"/>
        <v>0.77329999999999999</v>
      </c>
      <c r="Z224" s="5" t="str">
        <f t="shared" si="35"/>
        <v>B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Very good work in problem solving; aim higher.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101</v>
      </c>
      <c r="G225" s="10">
        <v>62</v>
      </c>
      <c r="H225" s="10">
        <v>57</v>
      </c>
      <c r="I225" s="10">
        <v>60</v>
      </c>
      <c r="J225" s="11">
        <f t="shared" si="27"/>
        <v>59.666666666666664</v>
      </c>
      <c r="K225" s="12">
        <f t="shared" si="28"/>
        <v>0.59670000000000001</v>
      </c>
      <c r="L225" s="10" t="str">
        <f t="shared" si="29"/>
        <v>D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Fair work in concepts and practicals; extra practice is needed.</v>
      </c>
      <c r="N225" s="10">
        <v>65</v>
      </c>
      <c r="O225" s="10">
        <v>70</v>
      </c>
      <c r="P225" s="10">
        <v>66</v>
      </c>
      <c r="Q225" s="11">
        <f t="shared" si="30"/>
        <v>67</v>
      </c>
      <c r="R225" s="12">
        <f t="shared" si="31"/>
        <v>0.67</v>
      </c>
      <c r="S225" s="10" t="str">
        <f t="shared" si="32"/>
        <v>C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Satisfactory work in concepts and practicals; keep practising.</v>
      </c>
      <c r="U225" s="10">
        <v>65</v>
      </c>
      <c r="V225" s="10">
        <v>68</v>
      </c>
      <c r="W225" s="10">
        <v>61</v>
      </c>
      <c r="X225" s="11">
        <f t="shared" si="33"/>
        <v>64.666666666666671</v>
      </c>
      <c r="Y225" s="12">
        <f t="shared" si="34"/>
        <v>0.64670000000000005</v>
      </c>
      <c r="Z225" s="5" t="str">
        <f t="shared" si="35"/>
        <v>C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Satisfactory work in concepts and practicals; keep practising.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102</v>
      </c>
      <c r="G226" s="10">
        <v>70</v>
      </c>
      <c r="H226" s="10">
        <v>61</v>
      </c>
      <c r="I226" s="10">
        <v>63</v>
      </c>
      <c r="J226" s="11">
        <f t="shared" si="27"/>
        <v>64.666666666666671</v>
      </c>
      <c r="K226" s="12">
        <f t="shared" si="28"/>
        <v>0.64670000000000005</v>
      </c>
      <c r="L226" s="10" t="str">
        <f t="shared" si="29"/>
        <v>C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Satisfactory work in content knowledge; keep practising.</v>
      </c>
      <c r="N226" s="10">
        <v>61</v>
      </c>
      <c r="O226" s="10">
        <v>70</v>
      </c>
      <c r="P226" s="10">
        <v>73</v>
      </c>
      <c r="Q226" s="11">
        <f t="shared" si="30"/>
        <v>68</v>
      </c>
      <c r="R226" s="12">
        <f t="shared" si="31"/>
        <v>0.68</v>
      </c>
      <c r="S226" s="10" t="str">
        <f t="shared" si="32"/>
        <v>C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Satisfactory work in content knowledge; keep practising.</v>
      </c>
      <c r="U226" s="10">
        <v>69</v>
      </c>
      <c r="V226" s="10">
        <v>73</v>
      </c>
      <c r="W226" s="10">
        <v>79</v>
      </c>
      <c r="X226" s="11">
        <f t="shared" si="33"/>
        <v>73.666666666666671</v>
      </c>
      <c r="Y226" s="12">
        <f t="shared" si="34"/>
        <v>0.73670000000000002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103</v>
      </c>
      <c r="G227" s="10">
        <v>64</v>
      </c>
      <c r="H227" s="10">
        <v>72</v>
      </c>
      <c r="I227" s="10">
        <v>66</v>
      </c>
      <c r="J227" s="11">
        <f t="shared" si="27"/>
        <v>67.333333333333329</v>
      </c>
      <c r="K227" s="12">
        <f t="shared" si="28"/>
        <v>0.67330000000000001</v>
      </c>
      <c r="L227" s="10" t="str">
        <f t="shared" si="29"/>
        <v>C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Satisfactory work in practical work and knowledge; keep practising.</v>
      </c>
      <c r="N227" s="10">
        <v>66</v>
      </c>
      <c r="O227" s="10">
        <v>72</v>
      </c>
      <c r="P227" s="10">
        <v>77</v>
      </c>
      <c r="Q227" s="11">
        <f t="shared" si="30"/>
        <v>71.666666666666671</v>
      </c>
      <c r="R227" s="12">
        <f t="shared" si="31"/>
        <v>0.7167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78</v>
      </c>
      <c r="V227" s="10">
        <v>78</v>
      </c>
      <c r="W227" s="10">
        <v>71</v>
      </c>
      <c r="X227" s="11">
        <f t="shared" si="33"/>
        <v>75.666666666666671</v>
      </c>
      <c r="Y227" s="12">
        <f t="shared" si="34"/>
        <v>0.75670000000000004</v>
      </c>
      <c r="Z227" s="5" t="str">
        <f t="shared" si="35"/>
        <v>B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Very good work in practical work and knowledge; aim higher.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104</v>
      </c>
      <c r="G228" s="10">
        <v>63</v>
      </c>
      <c r="H228" s="10">
        <v>60</v>
      </c>
      <c r="I228" s="10">
        <v>60</v>
      </c>
      <c r="J228" s="11">
        <f t="shared" si="27"/>
        <v>61</v>
      </c>
      <c r="K228" s="12">
        <f t="shared" si="28"/>
        <v>0.61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70</v>
      </c>
      <c r="O228" s="10">
        <v>74</v>
      </c>
      <c r="P228" s="10">
        <v>59</v>
      </c>
      <c r="Q228" s="11">
        <f t="shared" si="30"/>
        <v>67.666666666666671</v>
      </c>
      <c r="R228" s="12">
        <f t="shared" si="31"/>
        <v>0.67669999999999997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69</v>
      </c>
      <c r="V228" s="10">
        <v>65</v>
      </c>
      <c r="W228" s="10">
        <v>67</v>
      </c>
      <c r="X228" s="11">
        <f t="shared" si="33"/>
        <v>67</v>
      </c>
      <c r="Y228" s="12">
        <f t="shared" si="34"/>
        <v>0.67</v>
      </c>
      <c r="Z228" s="5" t="str">
        <f t="shared" si="35"/>
        <v>C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Satisfactory work in values and participation; keep practising.</v>
      </c>
    </row>
    <row r="229" spans="1:27" ht="14.25" customHeight="1" x14ac:dyDescent="0.3">
      <c r="A229" s="34"/>
      <c r="B229" s="34"/>
      <c r="C229" s="34"/>
      <c r="D229" s="34"/>
      <c r="E229" s="5" t="s">
        <v>46</v>
      </c>
      <c r="F229" s="5" t="s">
        <v>116</v>
      </c>
      <c r="G229" s="10">
        <v>64</v>
      </c>
      <c r="H229" s="10">
        <v>69</v>
      </c>
      <c r="I229" s="10">
        <v>64</v>
      </c>
      <c r="J229" s="11">
        <f t="shared" si="27"/>
        <v>65.666666666666671</v>
      </c>
      <c r="K229" s="12">
        <f t="shared" si="28"/>
        <v>0.65669999999999995</v>
      </c>
      <c r="L229" s="10" t="str">
        <f t="shared" si="29"/>
        <v>C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Satisfactory work in religious knowledge and participation; keep practising.</v>
      </c>
      <c r="N229" s="10">
        <v>75</v>
      </c>
      <c r="O229" s="10">
        <v>71</v>
      </c>
      <c r="P229" s="10">
        <v>70</v>
      </c>
      <c r="Q229" s="11">
        <f t="shared" si="30"/>
        <v>72</v>
      </c>
      <c r="R229" s="12">
        <f t="shared" si="31"/>
        <v>0.72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religious knowledge and participation; aim higher.</v>
      </c>
      <c r="U229" s="10">
        <v>73</v>
      </c>
      <c r="V229" s="10">
        <v>82</v>
      </c>
      <c r="W229" s="10">
        <v>79</v>
      </c>
      <c r="X229" s="11">
        <f t="shared" si="33"/>
        <v>78</v>
      </c>
      <c r="Y229" s="12">
        <f t="shared" si="34"/>
        <v>0.78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religious knowledge and participation; aim higher.</v>
      </c>
    </row>
    <row r="230" spans="1:27" ht="14.25" customHeight="1" x14ac:dyDescent="0.3">
      <c r="A230" s="34"/>
      <c r="B230" s="34"/>
      <c r="C230" s="34"/>
      <c r="D230" s="34"/>
      <c r="E230" s="5" t="s">
        <v>27</v>
      </c>
      <c r="F230" s="5" t="s">
        <v>106</v>
      </c>
      <c r="G230" s="10">
        <v>55</v>
      </c>
      <c r="H230" s="10">
        <v>65</v>
      </c>
      <c r="I230" s="10">
        <v>60</v>
      </c>
      <c r="J230" s="11">
        <f t="shared" si="27"/>
        <v>60</v>
      </c>
      <c r="K230" s="12">
        <f t="shared" si="28"/>
        <v>0.6</v>
      </c>
      <c r="L230" s="10" t="str">
        <f t="shared" si="29"/>
        <v>C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Satisfactory work in recording of accounts; keep practising.</v>
      </c>
      <c r="N230" s="10">
        <v>68</v>
      </c>
      <c r="O230" s="10">
        <v>58</v>
      </c>
      <c r="P230" s="10">
        <v>65</v>
      </c>
      <c r="Q230" s="11">
        <f t="shared" si="30"/>
        <v>63.666666666666664</v>
      </c>
      <c r="R230" s="12">
        <f t="shared" si="31"/>
        <v>0.63670000000000004</v>
      </c>
      <c r="S230" s="10" t="str">
        <f t="shared" si="32"/>
        <v>C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Satisfactory work in recording of accounts; keep practising.</v>
      </c>
      <c r="U230" s="10">
        <v>62</v>
      </c>
      <c r="V230" s="10">
        <v>65</v>
      </c>
      <c r="W230" s="10">
        <v>70</v>
      </c>
      <c r="X230" s="11">
        <f t="shared" si="33"/>
        <v>65.666666666666671</v>
      </c>
      <c r="Y230" s="12">
        <f t="shared" si="34"/>
        <v>0.65669999999999995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recording of accounts; keep practising.</v>
      </c>
    </row>
    <row r="231" spans="1:27" ht="14.25" customHeight="1" x14ac:dyDescent="0.3">
      <c r="A231" s="34" t="s">
        <v>158</v>
      </c>
      <c r="B231" s="34" t="s">
        <v>159</v>
      </c>
      <c r="C231" s="34" t="s">
        <v>431</v>
      </c>
      <c r="D231" s="34" t="s">
        <v>11</v>
      </c>
      <c r="E231" s="5" t="s">
        <v>12</v>
      </c>
      <c r="F231" s="5" t="s">
        <v>95</v>
      </c>
      <c r="G231" s="10">
        <v>69</v>
      </c>
      <c r="H231" s="10">
        <v>69</v>
      </c>
      <c r="I231" s="10">
        <v>71</v>
      </c>
      <c r="J231" s="11">
        <f t="shared" si="27"/>
        <v>69.666666666666671</v>
      </c>
      <c r="K231" s="12">
        <f t="shared" si="28"/>
        <v>0.69669999999999999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64</v>
      </c>
      <c r="O231" s="10">
        <v>68</v>
      </c>
      <c r="P231" s="10">
        <v>75</v>
      </c>
      <c r="Q231" s="11">
        <f t="shared" si="30"/>
        <v>69</v>
      </c>
      <c r="R231" s="12">
        <f t="shared" si="31"/>
        <v>0.69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63</v>
      </c>
      <c r="V231" s="10">
        <v>69</v>
      </c>
      <c r="W231" s="10">
        <v>66</v>
      </c>
      <c r="X231" s="11">
        <f t="shared" si="33"/>
        <v>66</v>
      </c>
      <c r="Y231" s="12">
        <f t="shared" si="34"/>
        <v>0.66</v>
      </c>
      <c r="Z231" s="5" t="str">
        <f t="shared" si="35"/>
        <v>C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Satisfactory work in reading and writing; keep practising.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99</v>
      </c>
      <c r="G232" s="10">
        <v>70</v>
      </c>
      <c r="H232" s="10">
        <v>78</v>
      </c>
      <c r="I232" s="10">
        <v>72</v>
      </c>
      <c r="J232" s="11">
        <f t="shared" si="27"/>
        <v>73.333333333333329</v>
      </c>
      <c r="K232" s="12">
        <f t="shared" si="28"/>
        <v>0.73329999999999995</v>
      </c>
      <c r="L232" s="10" t="str">
        <f t="shared" si="29"/>
        <v>B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Very good work in reading, writing and speaking; aim higher.</v>
      </c>
      <c r="N232" s="10">
        <v>70</v>
      </c>
      <c r="O232" s="10">
        <v>69</v>
      </c>
      <c r="P232" s="10">
        <v>80</v>
      </c>
      <c r="Q232" s="11">
        <f t="shared" si="30"/>
        <v>73</v>
      </c>
      <c r="R232" s="12">
        <f t="shared" si="31"/>
        <v>0.73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69</v>
      </c>
      <c r="V232" s="10">
        <v>85</v>
      </c>
      <c r="W232" s="10">
        <v>83</v>
      </c>
      <c r="X232" s="11">
        <f t="shared" si="33"/>
        <v>79</v>
      </c>
      <c r="Y232" s="12">
        <f t="shared" si="34"/>
        <v>0.79</v>
      </c>
      <c r="Z232" s="5" t="str">
        <f t="shared" si="35"/>
        <v>B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Very good work in reading, writing and speaking; aim higher.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100</v>
      </c>
      <c r="G233" s="10">
        <v>71</v>
      </c>
      <c r="H233" s="10">
        <v>80</v>
      </c>
      <c r="I233" s="10">
        <v>83</v>
      </c>
      <c r="J233" s="11">
        <f t="shared" si="27"/>
        <v>78</v>
      </c>
      <c r="K233" s="12">
        <f t="shared" si="28"/>
        <v>0.78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74</v>
      </c>
      <c r="O233" s="10">
        <v>85</v>
      </c>
      <c r="P233" s="10">
        <v>74</v>
      </c>
      <c r="Q233" s="11">
        <f t="shared" si="30"/>
        <v>77.666666666666671</v>
      </c>
      <c r="R233" s="12">
        <f t="shared" si="31"/>
        <v>0.77669999999999995</v>
      </c>
      <c r="S233" s="10" t="str">
        <f t="shared" si="32"/>
        <v>B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Very good work in problem solving; aim higher.</v>
      </c>
      <c r="U233" s="10">
        <v>77</v>
      </c>
      <c r="V233" s="10">
        <v>79</v>
      </c>
      <c r="W233" s="10">
        <v>81</v>
      </c>
      <c r="X233" s="11">
        <f t="shared" si="33"/>
        <v>79</v>
      </c>
      <c r="Y233" s="12">
        <f t="shared" si="34"/>
        <v>0.79</v>
      </c>
      <c r="Z233" s="5" t="str">
        <f t="shared" si="35"/>
        <v>B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Very good work in problem solving; aim higher.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101</v>
      </c>
      <c r="G234" s="10">
        <v>67</v>
      </c>
      <c r="H234" s="10">
        <v>63</v>
      </c>
      <c r="I234" s="10">
        <v>72</v>
      </c>
      <c r="J234" s="11">
        <f t="shared" si="27"/>
        <v>67.333333333333329</v>
      </c>
      <c r="K234" s="12">
        <f t="shared" si="28"/>
        <v>0.67330000000000001</v>
      </c>
      <c r="L234" s="10" t="str">
        <f t="shared" si="29"/>
        <v>C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Satisfactory work in concepts and practicals; keep practising.</v>
      </c>
      <c r="N234" s="10">
        <v>75</v>
      </c>
      <c r="O234" s="10">
        <v>78</v>
      </c>
      <c r="P234" s="10">
        <v>68</v>
      </c>
      <c r="Q234" s="11">
        <f t="shared" si="30"/>
        <v>73.666666666666671</v>
      </c>
      <c r="R234" s="12">
        <f t="shared" si="31"/>
        <v>0.73670000000000002</v>
      </c>
      <c r="S234" s="10" t="str">
        <f t="shared" si="32"/>
        <v>B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Very good work in concepts and practicals; aim higher.</v>
      </c>
      <c r="U234" s="10">
        <v>75</v>
      </c>
      <c r="V234" s="10">
        <v>78</v>
      </c>
      <c r="W234" s="10">
        <v>67</v>
      </c>
      <c r="X234" s="11">
        <f t="shared" si="33"/>
        <v>73.333333333333329</v>
      </c>
      <c r="Y234" s="12">
        <f t="shared" si="34"/>
        <v>0.73329999999999995</v>
      </c>
      <c r="Z234" s="5" t="str">
        <f t="shared" si="35"/>
        <v>B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Very good work in concepts and practicals; aim higher.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102</v>
      </c>
      <c r="G235" s="10">
        <v>65</v>
      </c>
      <c r="H235" s="10">
        <v>74</v>
      </c>
      <c r="I235" s="10">
        <v>78</v>
      </c>
      <c r="J235" s="11">
        <f t="shared" si="27"/>
        <v>72.333333333333329</v>
      </c>
      <c r="K235" s="12">
        <f t="shared" si="28"/>
        <v>0.72330000000000005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67</v>
      </c>
      <c r="O235" s="10">
        <v>82</v>
      </c>
      <c r="P235" s="10">
        <v>77</v>
      </c>
      <c r="Q235" s="11">
        <f t="shared" si="30"/>
        <v>75.333333333333329</v>
      </c>
      <c r="R235" s="12">
        <f t="shared" si="31"/>
        <v>0.75329999999999997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84</v>
      </c>
      <c r="V235" s="10">
        <v>83</v>
      </c>
      <c r="W235" s="10">
        <v>83</v>
      </c>
      <c r="X235" s="11">
        <f t="shared" si="33"/>
        <v>83.333333333333329</v>
      </c>
      <c r="Y235" s="12">
        <f t="shared" si="34"/>
        <v>0.83330000000000004</v>
      </c>
      <c r="Z235" s="5" t="str">
        <f t="shared" si="35"/>
        <v>A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Excellent work in content knowledge; keep it up.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103</v>
      </c>
      <c r="G236" s="10">
        <v>76</v>
      </c>
      <c r="H236" s="10">
        <v>82</v>
      </c>
      <c r="I236" s="10">
        <v>79</v>
      </c>
      <c r="J236" s="11">
        <f t="shared" si="27"/>
        <v>79</v>
      </c>
      <c r="K236" s="12">
        <f t="shared" si="28"/>
        <v>0.79</v>
      </c>
      <c r="L236" s="10" t="str">
        <f t="shared" si="29"/>
        <v>B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Very good work in practical work and knowledge; aim higher.</v>
      </c>
      <c r="N236" s="10">
        <v>79</v>
      </c>
      <c r="O236" s="10">
        <v>86</v>
      </c>
      <c r="P236" s="10">
        <v>84</v>
      </c>
      <c r="Q236" s="11">
        <f t="shared" si="30"/>
        <v>83</v>
      </c>
      <c r="R236" s="12">
        <f t="shared" si="31"/>
        <v>0.83</v>
      </c>
      <c r="S236" s="10" t="str">
        <f t="shared" si="32"/>
        <v>A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Excellent work in practical work and knowledge; keep it up.</v>
      </c>
      <c r="U236" s="10">
        <v>76</v>
      </c>
      <c r="V236" s="10">
        <v>82</v>
      </c>
      <c r="W236" s="10">
        <v>80</v>
      </c>
      <c r="X236" s="11">
        <f t="shared" si="33"/>
        <v>79.333333333333329</v>
      </c>
      <c r="Y236" s="12">
        <f t="shared" si="34"/>
        <v>0.79330000000000001</v>
      </c>
      <c r="Z236" s="5" t="str">
        <f t="shared" si="35"/>
        <v>B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Very good work in practical work and knowledge; aim higher.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104</v>
      </c>
      <c r="G237" s="10">
        <v>74</v>
      </c>
      <c r="H237" s="10">
        <v>68</v>
      </c>
      <c r="I237" s="10">
        <v>71</v>
      </c>
      <c r="J237" s="11">
        <f t="shared" si="27"/>
        <v>71</v>
      </c>
      <c r="K237" s="12">
        <f t="shared" si="28"/>
        <v>0.71</v>
      </c>
      <c r="L237" s="10" t="str">
        <f t="shared" si="29"/>
        <v>B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Very good work in values and participation; aim higher.</v>
      </c>
      <c r="N237" s="10">
        <v>70</v>
      </c>
      <c r="O237" s="10">
        <v>71</v>
      </c>
      <c r="P237" s="10">
        <v>70</v>
      </c>
      <c r="Q237" s="11">
        <f t="shared" si="30"/>
        <v>70.333333333333329</v>
      </c>
      <c r="R237" s="12">
        <f t="shared" si="31"/>
        <v>0.70330000000000004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68</v>
      </c>
      <c r="V237" s="10">
        <v>74</v>
      </c>
      <c r="W237" s="10">
        <v>78</v>
      </c>
      <c r="X237" s="11">
        <f t="shared" si="33"/>
        <v>73.333333333333329</v>
      </c>
      <c r="Y237" s="12">
        <f t="shared" si="34"/>
        <v>0.73329999999999995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32</v>
      </c>
      <c r="F238" s="5" t="s">
        <v>127</v>
      </c>
      <c r="G238" s="10">
        <v>77</v>
      </c>
      <c r="H238" s="10">
        <v>71</v>
      </c>
      <c r="I238" s="10">
        <v>70</v>
      </c>
      <c r="J238" s="11">
        <f t="shared" si="27"/>
        <v>72.666666666666671</v>
      </c>
      <c r="K238" s="12">
        <f t="shared" si="28"/>
        <v>0.72670000000000001</v>
      </c>
      <c r="L238" s="10" t="str">
        <f t="shared" si="29"/>
        <v>B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Very good work in practical skills; aim higher.</v>
      </c>
      <c r="N238" s="10">
        <v>79</v>
      </c>
      <c r="O238" s="10">
        <v>84</v>
      </c>
      <c r="P238" s="10">
        <v>85</v>
      </c>
      <c r="Q238" s="11">
        <f t="shared" si="30"/>
        <v>82.666666666666671</v>
      </c>
      <c r="R238" s="12">
        <f t="shared" si="31"/>
        <v>0.82669999999999999</v>
      </c>
      <c r="S238" s="10" t="str">
        <f t="shared" si="32"/>
        <v>A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Excellent work in practical skills; keep it up.</v>
      </c>
      <c r="U238" s="10">
        <v>82</v>
      </c>
      <c r="V238" s="10">
        <v>78</v>
      </c>
      <c r="W238" s="10">
        <v>83</v>
      </c>
      <c r="X238" s="11">
        <f t="shared" si="33"/>
        <v>81</v>
      </c>
      <c r="Y238" s="12">
        <f t="shared" si="34"/>
        <v>0.81</v>
      </c>
      <c r="Z238" s="5" t="str">
        <f t="shared" si="35"/>
        <v>A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Excellent work in practical skills; keep it up.</v>
      </c>
    </row>
    <row r="239" spans="1:27" ht="14.25" customHeight="1" x14ac:dyDescent="0.3">
      <c r="A239" s="34"/>
      <c r="B239" s="34"/>
      <c r="C239" s="34"/>
      <c r="D239" s="34"/>
      <c r="E239" s="5" t="s">
        <v>34</v>
      </c>
      <c r="F239" s="5" t="s">
        <v>109</v>
      </c>
      <c r="G239" s="10">
        <v>59</v>
      </c>
      <c r="H239" s="10">
        <v>76</v>
      </c>
      <c r="I239" s="10">
        <v>63</v>
      </c>
      <c r="J239" s="11">
        <f t="shared" si="27"/>
        <v>66</v>
      </c>
      <c r="K239" s="12">
        <f t="shared" si="28"/>
        <v>0.66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office practice; keep practising.</v>
      </c>
      <c r="N239" s="10">
        <v>70</v>
      </c>
      <c r="O239" s="10">
        <v>77</v>
      </c>
      <c r="P239" s="10">
        <v>75</v>
      </c>
      <c r="Q239" s="11">
        <f t="shared" si="30"/>
        <v>74</v>
      </c>
      <c r="R239" s="12">
        <f t="shared" si="31"/>
        <v>0.74</v>
      </c>
      <c r="S239" s="10" t="str">
        <f t="shared" si="32"/>
        <v>B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Very good work in office practice; aim higher.</v>
      </c>
      <c r="U239" s="10">
        <v>74</v>
      </c>
      <c r="V239" s="10">
        <v>80</v>
      </c>
      <c r="W239" s="10">
        <v>68</v>
      </c>
      <c r="X239" s="11">
        <f t="shared" si="33"/>
        <v>74</v>
      </c>
      <c r="Y239" s="12">
        <f t="shared" si="34"/>
        <v>0.74</v>
      </c>
      <c r="Z239" s="5" t="str">
        <f t="shared" si="35"/>
        <v>B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Very good work in office practice; aim higher.</v>
      </c>
    </row>
    <row r="240" spans="1:27" ht="14.25" customHeight="1" x14ac:dyDescent="0.3">
      <c r="A240" s="34" t="s">
        <v>160</v>
      </c>
      <c r="B240" s="34" t="s">
        <v>161</v>
      </c>
      <c r="C240" s="34" t="s">
        <v>431</v>
      </c>
      <c r="D240" s="34" t="s">
        <v>11</v>
      </c>
      <c r="E240" s="5" t="s">
        <v>12</v>
      </c>
      <c r="F240" s="5" t="s">
        <v>95</v>
      </c>
      <c r="G240" s="10">
        <v>66</v>
      </c>
      <c r="H240" s="10">
        <v>73</v>
      </c>
      <c r="I240" s="10">
        <v>78</v>
      </c>
      <c r="J240" s="11">
        <f t="shared" si="27"/>
        <v>72.333333333333329</v>
      </c>
      <c r="K240" s="12">
        <f t="shared" si="28"/>
        <v>0.72330000000000005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69</v>
      </c>
      <c r="O240" s="10">
        <v>80</v>
      </c>
      <c r="P240" s="10">
        <v>70</v>
      </c>
      <c r="Q240" s="11">
        <f t="shared" si="30"/>
        <v>73</v>
      </c>
      <c r="R240" s="12">
        <f t="shared" si="31"/>
        <v>0.73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81</v>
      </c>
      <c r="V240" s="10">
        <v>75</v>
      </c>
      <c r="W240" s="10">
        <v>78</v>
      </c>
      <c r="X240" s="11">
        <f t="shared" si="33"/>
        <v>78</v>
      </c>
      <c r="Y240" s="12">
        <f t="shared" si="34"/>
        <v>0.78</v>
      </c>
      <c r="Z240" s="5" t="str">
        <f t="shared" si="35"/>
        <v>B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Very good work in reading and writing; aim higher.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99</v>
      </c>
      <c r="G241" s="10">
        <v>73</v>
      </c>
      <c r="H241" s="10">
        <v>82</v>
      </c>
      <c r="I241" s="10">
        <v>84</v>
      </c>
      <c r="J241" s="11">
        <f t="shared" si="27"/>
        <v>79.666666666666671</v>
      </c>
      <c r="K241" s="12">
        <f t="shared" si="28"/>
        <v>0.79669999999999996</v>
      </c>
      <c r="L241" s="10" t="str">
        <f t="shared" si="29"/>
        <v>B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Very good work in reading, writing and speaking; aim higher.</v>
      </c>
      <c r="N241" s="10">
        <v>72</v>
      </c>
      <c r="O241" s="10">
        <v>86</v>
      </c>
      <c r="P241" s="10">
        <v>78</v>
      </c>
      <c r="Q241" s="11">
        <f t="shared" si="30"/>
        <v>78.666666666666671</v>
      </c>
      <c r="R241" s="12">
        <f t="shared" si="31"/>
        <v>0.78669999999999995</v>
      </c>
      <c r="S241" s="10" t="str">
        <f t="shared" si="32"/>
        <v>B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Very good work in reading, writing and speaking; aim higher.</v>
      </c>
      <c r="U241" s="10">
        <v>79</v>
      </c>
      <c r="V241" s="10">
        <v>87</v>
      </c>
      <c r="W241" s="10">
        <v>77</v>
      </c>
      <c r="X241" s="11">
        <f t="shared" si="33"/>
        <v>81</v>
      </c>
      <c r="Y241" s="12">
        <f t="shared" si="34"/>
        <v>0.81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100</v>
      </c>
      <c r="G242" s="10">
        <v>79</v>
      </c>
      <c r="H242" s="10">
        <v>90</v>
      </c>
      <c r="I242" s="10">
        <v>80</v>
      </c>
      <c r="J242" s="11">
        <f t="shared" si="27"/>
        <v>83</v>
      </c>
      <c r="K242" s="12">
        <f t="shared" si="28"/>
        <v>0.83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77</v>
      </c>
      <c r="O242" s="10">
        <v>87</v>
      </c>
      <c r="P242" s="10">
        <v>91</v>
      </c>
      <c r="Q242" s="11">
        <f t="shared" si="30"/>
        <v>85</v>
      </c>
      <c r="R242" s="12">
        <f t="shared" si="31"/>
        <v>0.85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86</v>
      </c>
      <c r="V242" s="10">
        <v>96</v>
      </c>
      <c r="W242" s="10">
        <v>90</v>
      </c>
      <c r="X242" s="11">
        <f t="shared" si="33"/>
        <v>90.666666666666671</v>
      </c>
      <c r="Y242" s="12">
        <f t="shared" si="34"/>
        <v>0.90669999999999995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101</v>
      </c>
      <c r="G243" s="10">
        <v>69</v>
      </c>
      <c r="H243" s="10">
        <v>71</v>
      </c>
      <c r="I243" s="10">
        <v>70</v>
      </c>
      <c r="J243" s="11">
        <f t="shared" si="27"/>
        <v>70</v>
      </c>
      <c r="K243" s="12">
        <f t="shared" si="28"/>
        <v>0.7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76</v>
      </c>
      <c r="O243" s="10">
        <v>76</v>
      </c>
      <c r="P243" s="10">
        <v>81</v>
      </c>
      <c r="Q243" s="11">
        <f t="shared" si="30"/>
        <v>77.666666666666671</v>
      </c>
      <c r="R243" s="12">
        <f t="shared" si="31"/>
        <v>0.77669999999999995</v>
      </c>
      <c r="S243" s="10" t="str">
        <f t="shared" si="32"/>
        <v>B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Very good work in concepts and practicals; aim higher.</v>
      </c>
      <c r="U243" s="10">
        <v>81</v>
      </c>
      <c r="V243" s="10">
        <v>84</v>
      </c>
      <c r="W243" s="10">
        <v>79</v>
      </c>
      <c r="X243" s="11">
        <f t="shared" si="33"/>
        <v>81.333333333333329</v>
      </c>
      <c r="Y243" s="12">
        <f t="shared" si="34"/>
        <v>0.81330000000000002</v>
      </c>
      <c r="Z243" s="5" t="str">
        <f t="shared" si="35"/>
        <v>A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Excellent work in concepts and practicals; keep it up.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102</v>
      </c>
      <c r="G244" s="10">
        <v>74</v>
      </c>
      <c r="H244" s="10">
        <v>87</v>
      </c>
      <c r="I244" s="10">
        <v>84</v>
      </c>
      <c r="J244" s="11">
        <f t="shared" si="27"/>
        <v>81.666666666666671</v>
      </c>
      <c r="K244" s="12">
        <f t="shared" si="28"/>
        <v>0.81669999999999998</v>
      </c>
      <c r="L244" s="10" t="str">
        <f t="shared" si="29"/>
        <v>A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Excellent work in content knowledge; keep it up.</v>
      </c>
      <c r="N244" s="10">
        <v>88</v>
      </c>
      <c r="O244" s="10">
        <v>78</v>
      </c>
      <c r="P244" s="10">
        <v>79</v>
      </c>
      <c r="Q244" s="11">
        <f t="shared" si="30"/>
        <v>81.666666666666671</v>
      </c>
      <c r="R244" s="12">
        <f t="shared" si="31"/>
        <v>0.81669999999999998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86</v>
      </c>
      <c r="V244" s="10">
        <v>91</v>
      </c>
      <c r="W244" s="10">
        <v>84</v>
      </c>
      <c r="X244" s="11">
        <f t="shared" si="33"/>
        <v>87</v>
      </c>
      <c r="Y244" s="12">
        <f t="shared" si="34"/>
        <v>0.87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103</v>
      </c>
      <c r="G245" s="10">
        <v>88</v>
      </c>
      <c r="H245" s="10">
        <v>80</v>
      </c>
      <c r="I245" s="10">
        <v>89</v>
      </c>
      <c r="J245" s="11">
        <f t="shared" si="27"/>
        <v>85.666666666666671</v>
      </c>
      <c r="K245" s="12">
        <f t="shared" si="28"/>
        <v>0.85670000000000002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89</v>
      </c>
      <c r="O245" s="10">
        <v>93</v>
      </c>
      <c r="P245" s="10">
        <v>85</v>
      </c>
      <c r="Q245" s="11">
        <f t="shared" si="30"/>
        <v>89</v>
      </c>
      <c r="R245" s="12">
        <f t="shared" si="31"/>
        <v>0.89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84</v>
      </c>
      <c r="V245" s="10">
        <v>87</v>
      </c>
      <c r="W245" s="10">
        <v>84</v>
      </c>
      <c r="X245" s="11">
        <f t="shared" si="33"/>
        <v>85</v>
      </c>
      <c r="Y245" s="12">
        <f t="shared" si="34"/>
        <v>0.85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104</v>
      </c>
      <c r="G246" s="10">
        <v>76</v>
      </c>
      <c r="H246" s="10">
        <v>76</v>
      </c>
      <c r="I246" s="10">
        <v>72</v>
      </c>
      <c r="J246" s="11">
        <f t="shared" si="27"/>
        <v>74.666666666666671</v>
      </c>
      <c r="K246" s="12">
        <f t="shared" si="28"/>
        <v>0.74670000000000003</v>
      </c>
      <c r="L246" s="10" t="str">
        <f t="shared" si="29"/>
        <v>B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Very good work in values and participation; aim higher.</v>
      </c>
      <c r="N246" s="10">
        <v>82</v>
      </c>
      <c r="O246" s="10">
        <v>83</v>
      </c>
      <c r="P246" s="10">
        <v>86</v>
      </c>
      <c r="Q246" s="11">
        <f t="shared" si="30"/>
        <v>83.666666666666671</v>
      </c>
      <c r="R246" s="12">
        <f t="shared" si="31"/>
        <v>0.8367</v>
      </c>
      <c r="S246" s="10" t="str">
        <f t="shared" si="32"/>
        <v>A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Excellent work in values and participation; keep it up.</v>
      </c>
      <c r="U246" s="10">
        <v>75</v>
      </c>
      <c r="V246" s="10">
        <v>78</v>
      </c>
      <c r="W246" s="10">
        <v>87</v>
      </c>
      <c r="X246" s="11">
        <f t="shared" si="33"/>
        <v>80</v>
      </c>
      <c r="Y246" s="12">
        <f t="shared" si="34"/>
        <v>0.8</v>
      </c>
      <c r="Z246" s="5" t="str">
        <f t="shared" si="35"/>
        <v>A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Excellent work in values and participation; keep it up.</v>
      </c>
    </row>
    <row r="247" spans="1:27" ht="14.25" customHeight="1" x14ac:dyDescent="0.3">
      <c r="A247" s="34"/>
      <c r="B247" s="34"/>
      <c r="C247" s="34"/>
      <c r="D247" s="34"/>
      <c r="E247" s="5" t="s">
        <v>32</v>
      </c>
      <c r="F247" s="5" t="s">
        <v>127</v>
      </c>
      <c r="G247" s="10">
        <v>75</v>
      </c>
      <c r="H247" s="10">
        <v>81</v>
      </c>
      <c r="I247" s="10">
        <v>86</v>
      </c>
      <c r="J247" s="11">
        <f t="shared" si="27"/>
        <v>80.666666666666671</v>
      </c>
      <c r="K247" s="12">
        <f t="shared" si="28"/>
        <v>0.80669999999999997</v>
      </c>
      <c r="L247" s="10" t="str">
        <f t="shared" si="29"/>
        <v>A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Excellent work in practical skills; keep it up.</v>
      </c>
      <c r="N247" s="10">
        <v>87</v>
      </c>
      <c r="O247" s="10">
        <v>88</v>
      </c>
      <c r="P247" s="10">
        <v>92</v>
      </c>
      <c r="Q247" s="11">
        <f t="shared" si="30"/>
        <v>89</v>
      </c>
      <c r="R247" s="12">
        <f t="shared" si="31"/>
        <v>0.89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practical skills; keep it up.</v>
      </c>
      <c r="U247" s="10">
        <v>90</v>
      </c>
      <c r="V247" s="10">
        <v>91</v>
      </c>
      <c r="W247" s="10">
        <v>87</v>
      </c>
      <c r="X247" s="11">
        <f t="shared" si="33"/>
        <v>89.333333333333329</v>
      </c>
      <c r="Y247" s="12">
        <f t="shared" si="34"/>
        <v>0.89329999999999998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practical skills; keep it up.</v>
      </c>
    </row>
    <row r="248" spans="1:27" ht="14.25" customHeight="1" x14ac:dyDescent="0.3">
      <c r="A248" s="34"/>
      <c r="B248" s="34"/>
      <c r="C248" s="34"/>
      <c r="D248" s="34"/>
      <c r="E248" s="5" t="s">
        <v>27</v>
      </c>
      <c r="F248" s="5" t="s">
        <v>106</v>
      </c>
      <c r="G248" s="10">
        <v>71</v>
      </c>
      <c r="H248" s="10">
        <v>75</v>
      </c>
      <c r="I248" s="10">
        <v>68</v>
      </c>
      <c r="J248" s="11">
        <f t="shared" si="27"/>
        <v>71.333333333333329</v>
      </c>
      <c r="K248" s="12">
        <f t="shared" si="28"/>
        <v>0.71330000000000005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recording of accounts; aim higher.</v>
      </c>
      <c r="N248" s="10">
        <v>82</v>
      </c>
      <c r="O248" s="10">
        <v>71</v>
      </c>
      <c r="P248" s="10">
        <v>72</v>
      </c>
      <c r="Q248" s="11">
        <f t="shared" si="30"/>
        <v>75</v>
      </c>
      <c r="R248" s="12">
        <f t="shared" si="31"/>
        <v>0.75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recording of accounts; aim higher.</v>
      </c>
      <c r="U248" s="10">
        <v>81</v>
      </c>
      <c r="V248" s="10">
        <v>77</v>
      </c>
      <c r="W248" s="10">
        <v>74</v>
      </c>
      <c r="X248" s="11">
        <f t="shared" si="33"/>
        <v>77.333333333333329</v>
      </c>
      <c r="Y248" s="12">
        <f t="shared" si="34"/>
        <v>0.77329999999999999</v>
      </c>
      <c r="Z248" s="5" t="str">
        <f t="shared" si="35"/>
        <v>B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Very good work in recording of accounts; aim higher.</v>
      </c>
    </row>
    <row r="249" spans="1:27" ht="14.25" customHeight="1" x14ac:dyDescent="0.3">
      <c r="A249" s="34" t="s">
        <v>162</v>
      </c>
      <c r="B249" s="34" t="s">
        <v>163</v>
      </c>
      <c r="C249" s="34" t="s">
        <v>431</v>
      </c>
      <c r="D249" s="34" t="s">
        <v>31</v>
      </c>
      <c r="E249" s="5" t="s">
        <v>12</v>
      </c>
      <c r="F249" s="5" t="s">
        <v>95</v>
      </c>
      <c r="G249" s="10">
        <v>79</v>
      </c>
      <c r="H249" s="10">
        <v>84</v>
      </c>
      <c r="I249" s="10">
        <v>87</v>
      </c>
      <c r="J249" s="11">
        <f t="shared" si="27"/>
        <v>83.333333333333329</v>
      </c>
      <c r="K249" s="12">
        <f t="shared" si="28"/>
        <v>0.83330000000000004</v>
      </c>
      <c r="L249" s="10" t="str">
        <f t="shared" si="29"/>
        <v>A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Excellent work in reading and writing; keep it up.</v>
      </c>
      <c r="N249" s="10">
        <v>77</v>
      </c>
      <c r="O249" s="10">
        <v>79</v>
      </c>
      <c r="P249" s="10">
        <v>90</v>
      </c>
      <c r="Q249" s="11">
        <f t="shared" si="30"/>
        <v>82</v>
      </c>
      <c r="R249" s="12">
        <f t="shared" si="31"/>
        <v>0.82</v>
      </c>
      <c r="S249" s="10" t="str">
        <f t="shared" si="32"/>
        <v>A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Excellent work in reading and writing; keep it up.</v>
      </c>
      <c r="U249" s="10">
        <v>78</v>
      </c>
      <c r="V249" s="10">
        <v>92</v>
      </c>
      <c r="W249" s="10">
        <v>92</v>
      </c>
      <c r="X249" s="11">
        <f t="shared" si="33"/>
        <v>87.333333333333329</v>
      </c>
      <c r="Y249" s="12">
        <f t="shared" si="34"/>
        <v>0.87329999999999997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99</v>
      </c>
      <c r="G250" s="10">
        <v>88</v>
      </c>
      <c r="H250" s="10">
        <v>91</v>
      </c>
      <c r="I250" s="10">
        <v>91</v>
      </c>
      <c r="J250" s="11">
        <f t="shared" si="27"/>
        <v>90</v>
      </c>
      <c r="K250" s="12">
        <f t="shared" si="28"/>
        <v>0.9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89</v>
      </c>
      <c r="O250" s="10">
        <v>84</v>
      </c>
      <c r="P250" s="10">
        <v>82</v>
      </c>
      <c r="Q250" s="11">
        <f t="shared" si="30"/>
        <v>85</v>
      </c>
      <c r="R250" s="12">
        <f t="shared" si="31"/>
        <v>0.85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82</v>
      </c>
      <c r="V250" s="10">
        <v>98</v>
      </c>
      <c r="W250" s="10">
        <v>84</v>
      </c>
      <c r="X250" s="11">
        <f t="shared" si="33"/>
        <v>88</v>
      </c>
      <c r="Y250" s="12">
        <f t="shared" si="34"/>
        <v>0.88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100</v>
      </c>
      <c r="G251" s="10">
        <v>91</v>
      </c>
      <c r="H251" s="10">
        <v>88</v>
      </c>
      <c r="I251" s="10">
        <v>92</v>
      </c>
      <c r="J251" s="11">
        <f t="shared" si="27"/>
        <v>90.333333333333329</v>
      </c>
      <c r="K251" s="12">
        <f t="shared" si="28"/>
        <v>0.90329999999999999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85</v>
      </c>
      <c r="O251" s="10">
        <v>92</v>
      </c>
      <c r="P251" s="10">
        <v>90</v>
      </c>
      <c r="Q251" s="11">
        <f t="shared" si="30"/>
        <v>89</v>
      </c>
      <c r="R251" s="12">
        <f t="shared" si="31"/>
        <v>0.89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94</v>
      </c>
      <c r="V251" s="10">
        <v>98</v>
      </c>
      <c r="W251" s="10">
        <v>98</v>
      </c>
      <c r="X251" s="11">
        <f t="shared" si="33"/>
        <v>96.666666666666671</v>
      </c>
      <c r="Y251" s="12">
        <f t="shared" si="34"/>
        <v>0.9667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101</v>
      </c>
      <c r="G252" s="10">
        <v>84</v>
      </c>
      <c r="H252" s="10">
        <v>85</v>
      </c>
      <c r="I252" s="10">
        <v>81</v>
      </c>
      <c r="J252" s="11">
        <f t="shared" si="27"/>
        <v>83.333333333333329</v>
      </c>
      <c r="K252" s="12">
        <f t="shared" si="28"/>
        <v>0.83330000000000004</v>
      </c>
      <c r="L252" s="10" t="str">
        <f t="shared" si="29"/>
        <v>A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Excellent work in concepts and practicals; keep it up.</v>
      </c>
      <c r="N252" s="10">
        <v>86</v>
      </c>
      <c r="O252" s="10">
        <v>90</v>
      </c>
      <c r="P252" s="10">
        <v>92</v>
      </c>
      <c r="Q252" s="11">
        <f t="shared" si="30"/>
        <v>89.333333333333329</v>
      </c>
      <c r="R252" s="12">
        <f t="shared" si="31"/>
        <v>0.89329999999999998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81</v>
      </c>
      <c r="V252" s="10">
        <v>87</v>
      </c>
      <c r="W252" s="10">
        <v>91</v>
      </c>
      <c r="X252" s="11">
        <f t="shared" si="33"/>
        <v>86.333333333333329</v>
      </c>
      <c r="Y252" s="12">
        <f t="shared" si="34"/>
        <v>0.86329999999999996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102</v>
      </c>
      <c r="G253" s="10">
        <v>81</v>
      </c>
      <c r="H253" s="10">
        <v>89</v>
      </c>
      <c r="I253" s="10">
        <v>91</v>
      </c>
      <c r="J253" s="11">
        <f t="shared" si="27"/>
        <v>87</v>
      </c>
      <c r="K253" s="12">
        <f t="shared" si="28"/>
        <v>0.87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82</v>
      </c>
      <c r="O253" s="10">
        <v>95</v>
      </c>
      <c r="P253" s="10">
        <v>85</v>
      </c>
      <c r="Q253" s="11">
        <f t="shared" si="30"/>
        <v>87.333333333333329</v>
      </c>
      <c r="R253" s="12">
        <f t="shared" si="31"/>
        <v>0.87329999999999997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92</v>
      </c>
      <c r="V253" s="10">
        <v>93</v>
      </c>
      <c r="W253" s="10">
        <v>95</v>
      </c>
      <c r="X253" s="11">
        <f t="shared" si="33"/>
        <v>93.333333333333329</v>
      </c>
      <c r="Y253" s="12">
        <f t="shared" si="34"/>
        <v>0.93330000000000002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103</v>
      </c>
      <c r="G254" s="10">
        <v>89</v>
      </c>
      <c r="H254" s="10">
        <v>95</v>
      </c>
      <c r="I254" s="10">
        <v>96</v>
      </c>
      <c r="J254" s="11">
        <f t="shared" si="27"/>
        <v>93.333333333333329</v>
      </c>
      <c r="K254" s="12">
        <f t="shared" si="28"/>
        <v>0.93330000000000002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92</v>
      </c>
      <c r="O254" s="10">
        <v>90</v>
      </c>
      <c r="P254" s="10">
        <v>93</v>
      </c>
      <c r="Q254" s="11">
        <f t="shared" si="30"/>
        <v>91.666666666666671</v>
      </c>
      <c r="R254" s="12">
        <f t="shared" si="31"/>
        <v>0.91669999999999996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93</v>
      </c>
      <c r="V254" s="10">
        <v>98</v>
      </c>
      <c r="W254" s="10">
        <v>98</v>
      </c>
      <c r="X254" s="11">
        <f t="shared" si="33"/>
        <v>96.333333333333329</v>
      </c>
      <c r="Y254" s="12">
        <f t="shared" si="34"/>
        <v>0.96330000000000005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104</v>
      </c>
      <c r="G255" s="10">
        <v>84</v>
      </c>
      <c r="H255" s="10">
        <v>86</v>
      </c>
      <c r="I255" s="10">
        <v>87</v>
      </c>
      <c r="J255" s="11">
        <f t="shared" si="27"/>
        <v>85.666666666666671</v>
      </c>
      <c r="K255" s="12">
        <f t="shared" si="28"/>
        <v>0.85670000000000002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90</v>
      </c>
      <c r="O255" s="10">
        <v>94</v>
      </c>
      <c r="P255" s="10">
        <v>90</v>
      </c>
      <c r="Q255" s="11">
        <f t="shared" si="30"/>
        <v>91.333333333333329</v>
      </c>
      <c r="R255" s="12">
        <f t="shared" si="31"/>
        <v>0.9133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90</v>
      </c>
      <c r="V255" s="10">
        <v>97</v>
      </c>
      <c r="W255" s="10">
        <v>83</v>
      </c>
      <c r="X255" s="11">
        <f t="shared" si="33"/>
        <v>90</v>
      </c>
      <c r="Y255" s="12">
        <f t="shared" si="34"/>
        <v>0.9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32</v>
      </c>
      <c r="F256" s="5" t="s">
        <v>127</v>
      </c>
      <c r="G256" s="10">
        <v>92</v>
      </c>
      <c r="H256" s="10">
        <v>86</v>
      </c>
      <c r="I256" s="10">
        <v>93</v>
      </c>
      <c r="J256" s="11">
        <f t="shared" si="27"/>
        <v>90.333333333333329</v>
      </c>
      <c r="K256" s="12">
        <f t="shared" si="28"/>
        <v>0.90329999999999999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practical skills; keep it up.</v>
      </c>
      <c r="N256" s="10">
        <v>95</v>
      </c>
      <c r="O256" s="10">
        <v>96</v>
      </c>
      <c r="P256" s="10">
        <v>89</v>
      </c>
      <c r="Q256" s="11">
        <f t="shared" si="30"/>
        <v>93.333333333333329</v>
      </c>
      <c r="R256" s="12">
        <f t="shared" si="31"/>
        <v>0.93330000000000002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practical skills; keep it up.</v>
      </c>
      <c r="U256" s="10">
        <v>93</v>
      </c>
      <c r="V256" s="10">
        <v>95</v>
      </c>
      <c r="W256" s="10">
        <v>94</v>
      </c>
      <c r="X256" s="11">
        <f t="shared" si="33"/>
        <v>94</v>
      </c>
      <c r="Y256" s="12">
        <f t="shared" si="34"/>
        <v>0.94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practical skills; keep it up.</v>
      </c>
    </row>
    <row r="257" spans="1:27" ht="14.25" customHeight="1" x14ac:dyDescent="0.3">
      <c r="A257" s="34"/>
      <c r="B257" s="34"/>
      <c r="C257" s="34"/>
      <c r="D257" s="34"/>
      <c r="E257" s="5" t="s">
        <v>27</v>
      </c>
      <c r="F257" s="5" t="s">
        <v>106</v>
      </c>
      <c r="G257" s="10">
        <v>78</v>
      </c>
      <c r="H257" s="10">
        <v>84</v>
      </c>
      <c r="I257" s="10">
        <v>89</v>
      </c>
      <c r="J257" s="11">
        <f t="shared" si="27"/>
        <v>83.666666666666671</v>
      </c>
      <c r="K257" s="12">
        <f t="shared" si="28"/>
        <v>0.8367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recording of accounts; keep it up.</v>
      </c>
      <c r="N257" s="10">
        <v>76</v>
      </c>
      <c r="O257" s="10">
        <v>84</v>
      </c>
      <c r="P257" s="10">
        <v>83</v>
      </c>
      <c r="Q257" s="11">
        <f t="shared" si="30"/>
        <v>81</v>
      </c>
      <c r="R257" s="12">
        <f t="shared" si="31"/>
        <v>0.81</v>
      </c>
      <c r="S257" s="10" t="str">
        <f t="shared" si="32"/>
        <v>A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Excellent work in recording of accounts; keep it up.</v>
      </c>
      <c r="U257" s="10">
        <v>88</v>
      </c>
      <c r="V257" s="10">
        <v>94</v>
      </c>
      <c r="W257" s="10">
        <v>83</v>
      </c>
      <c r="X257" s="11">
        <f t="shared" si="33"/>
        <v>88.333333333333329</v>
      </c>
      <c r="Y257" s="12">
        <f t="shared" si="34"/>
        <v>0.88329999999999997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recording of accounts; keep it up.</v>
      </c>
    </row>
    <row r="258" spans="1:27" ht="14.25" customHeight="1" x14ac:dyDescent="0.3">
      <c r="A258" s="34" t="s">
        <v>164</v>
      </c>
      <c r="B258" s="34" t="s">
        <v>165</v>
      </c>
      <c r="C258" s="34" t="s">
        <v>431</v>
      </c>
      <c r="D258" s="34" t="s">
        <v>31</v>
      </c>
      <c r="E258" s="5" t="s">
        <v>12</v>
      </c>
      <c r="F258" s="5" t="s">
        <v>95</v>
      </c>
      <c r="G258" s="10">
        <v>50</v>
      </c>
      <c r="H258" s="10">
        <v>60</v>
      </c>
      <c r="I258" s="10">
        <v>54</v>
      </c>
      <c r="J258" s="11">
        <f t="shared" si="27"/>
        <v>54.666666666666664</v>
      </c>
      <c r="K258" s="12">
        <f t="shared" si="28"/>
        <v>0.54669999999999996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54</v>
      </c>
      <c r="O258" s="10">
        <v>66</v>
      </c>
      <c r="P258" s="10">
        <v>58</v>
      </c>
      <c r="Q258" s="11">
        <f t="shared" si="30"/>
        <v>59.333333333333336</v>
      </c>
      <c r="R258" s="12">
        <f t="shared" si="31"/>
        <v>0.59330000000000005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59</v>
      </c>
      <c r="V258" s="10">
        <v>58</v>
      </c>
      <c r="W258" s="10">
        <v>64</v>
      </c>
      <c r="X258" s="11">
        <f t="shared" si="33"/>
        <v>60.333333333333336</v>
      </c>
      <c r="Y258" s="12">
        <f t="shared" si="34"/>
        <v>0.60329999999999995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99</v>
      </c>
      <c r="G259" s="10">
        <v>53</v>
      </c>
      <c r="H259" s="10">
        <v>58</v>
      </c>
      <c r="I259" s="10">
        <v>63</v>
      </c>
      <c r="J259" s="11">
        <f t="shared" si="27"/>
        <v>58</v>
      </c>
      <c r="K259" s="12">
        <f t="shared" si="28"/>
        <v>0.57999999999999996</v>
      </c>
      <c r="L259" s="10" t="str">
        <f t="shared" si="29"/>
        <v>D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Fair work in reading, writing and speaking; extra practice is needed.</v>
      </c>
      <c r="N259" s="10">
        <v>60</v>
      </c>
      <c r="O259" s="10">
        <v>61</v>
      </c>
      <c r="P259" s="10">
        <v>62</v>
      </c>
      <c r="Q259" s="11">
        <f t="shared" si="30"/>
        <v>61</v>
      </c>
      <c r="R259" s="12">
        <f t="shared" si="31"/>
        <v>0.61</v>
      </c>
      <c r="S259" s="10" t="str">
        <f t="shared" si="32"/>
        <v>C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Satisfactory work in reading, writing and speaking; keep practising.</v>
      </c>
      <c r="U259" s="10">
        <v>65</v>
      </c>
      <c r="V259" s="10">
        <v>60</v>
      </c>
      <c r="W259" s="10">
        <v>59</v>
      </c>
      <c r="X259" s="11">
        <f t="shared" si="33"/>
        <v>61.333333333333336</v>
      </c>
      <c r="Y259" s="12">
        <f t="shared" si="34"/>
        <v>0.61329999999999996</v>
      </c>
      <c r="Z259" s="5" t="str">
        <f t="shared" si="35"/>
        <v>C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Satisfactory work in reading, writing and speaking; keep practising.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100</v>
      </c>
      <c r="G260" s="10">
        <v>71</v>
      </c>
      <c r="H260" s="10">
        <v>60</v>
      </c>
      <c r="I260" s="10">
        <v>65</v>
      </c>
      <c r="J260" s="11">
        <f t="shared" si="27"/>
        <v>65.333333333333329</v>
      </c>
      <c r="K260" s="12">
        <f t="shared" si="28"/>
        <v>0.65329999999999999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71</v>
      </c>
      <c r="O260" s="10">
        <v>66</v>
      </c>
      <c r="P260" s="10">
        <v>75</v>
      </c>
      <c r="Q260" s="11">
        <f t="shared" si="30"/>
        <v>70.666666666666671</v>
      </c>
      <c r="R260" s="12">
        <f t="shared" si="31"/>
        <v>0.70669999999999999</v>
      </c>
      <c r="S260" s="10" t="str">
        <f t="shared" si="32"/>
        <v>B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Very good work in problem solving; aim higher.</v>
      </c>
      <c r="U260" s="10">
        <v>76</v>
      </c>
      <c r="V260" s="10">
        <v>77</v>
      </c>
      <c r="W260" s="10">
        <v>75</v>
      </c>
      <c r="X260" s="11">
        <f t="shared" si="33"/>
        <v>76</v>
      </c>
      <c r="Y260" s="12">
        <f t="shared" si="34"/>
        <v>0.76</v>
      </c>
      <c r="Z260" s="5" t="str">
        <f t="shared" si="35"/>
        <v>B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Very good work in problem solving; aim higher.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101</v>
      </c>
      <c r="G261" s="10">
        <v>51</v>
      </c>
      <c r="H261" s="10">
        <v>52</v>
      </c>
      <c r="I261" s="10">
        <v>60</v>
      </c>
      <c r="J261" s="11">
        <f t="shared" si="27"/>
        <v>54.333333333333336</v>
      </c>
      <c r="K261" s="12">
        <f t="shared" si="28"/>
        <v>0.54330000000000001</v>
      </c>
      <c r="L261" s="10" t="str">
        <f t="shared" si="29"/>
        <v>D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Fair work in concepts and practicals; extra practice is needed.</v>
      </c>
      <c r="N261" s="10">
        <v>61</v>
      </c>
      <c r="O261" s="10">
        <v>56</v>
      </c>
      <c r="P261" s="10">
        <v>54</v>
      </c>
      <c r="Q261" s="11">
        <f t="shared" si="30"/>
        <v>57</v>
      </c>
      <c r="R261" s="12">
        <f t="shared" si="31"/>
        <v>0.56999999999999995</v>
      </c>
      <c r="S261" s="10" t="str">
        <f t="shared" si="32"/>
        <v>D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Fair work in concepts and practicals; extra practice is needed.</v>
      </c>
      <c r="U261" s="10">
        <v>59</v>
      </c>
      <c r="V261" s="10">
        <v>62</v>
      </c>
      <c r="W261" s="10">
        <v>67</v>
      </c>
      <c r="X261" s="11">
        <f t="shared" si="33"/>
        <v>62.666666666666664</v>
      </c>
      <c r="Y261" s="12">
        <f t="shared" si="34"/>
        <v>0.62670000000000003</v>
      </c>
      <c r="Z261" s="5" t="str">
        <f t="shared" si="35"/>
        <v>C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Satisfactory work in concepts and practicals; keep practising.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102</v>
      </c>
      <c r="G262" s="10">
        <v>61</v>
      </c>
      <c r="H262" s="10">
        <v>57</v>
      </c>
      <c r="I262" s="10">
        <v>61</v>
      </c>
      <c r="J262" s="11">
        <f t="shared" ref="J262:J275" si="36">IF(COUNT(G262:I262)=0,"",AVERAGE(G262:I262))</f>
        <v>59.666666666666664</v>
      </c>
      <c r="K262" s="12">
        <f t="shared" ref="K262:K275" si="37">IF(J262="","",ROUND(J262/100,4))</f>
        <v>0.59670000000000001</v>
      </c>
      <c r="L262" s="10" t="str">
        <f t="shared" ref="L262:L275" si="38">IF(J262="","",IF(J262&gt;=80,"A",IF(J262&gt;=70,"B",IF(J262&gt;=60,"C",IF(J262&gt;=50,"D","F")))))</f>
        <v>D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Fair work in content knowledge; extra practice is needed.</v>
      </c>
      <c r="N262" s="10">
        <v>64</v>
      </c>
      <c r="O262" s="10">
        <v>62</v>
      </c>
      <c r="P262" s="10">
        <v>66</v>
      </c>
      <c r="Q262" s="11">
        <f t="shared" ref="Q262:Q275" si="39">IF(COUNT(N262:P262)=0,"",AVERAGE(N262:P262))</f>
        <v>64</v>
      </c>
      <c r="R262" s="12">
        <f t="shared" ref="R262:R275" si="40">IF(Q262="","",ROUND(Q262/100,4))</f>
        <v>0.64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70</v>
      </c>
      <c r="V262" s="10">
        <v>67</v>
      </c>
      <c r="W262" s="10">
        <v>63</v>
      </c>
      <c r="X262" s="11">
        <f t="shared" ref="X262:X275" si="42">IF(COUNT(U262:W262)=0,"",AVERAGE(U262:W262))</f>
        <v>66.666666666666671</v>
      </c>
      <c r="Y262" s="12">
        <f t="shared" ref="Y262:Y275" si="43">IF(X262="","",ROUND(X262/100,4))</f>
        <v>0.66669999999999996</v>
      </c>
      <c r="Z262" s="5" t="str">
        <f t="shared" ref="Z262:Z275" si="44">IF(X262="","",IF(X262&gt;=80,"A",IF(X262&gt;=70,"B",IF(X262&gt;=60,"C",IF(X262&gt;=50,"D","F")))))</f>
        <v>C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Satisfactory work in content knowledge; keep practising.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103</v>
      </c>
      <c r="G263" s="10">
        <v>60</v>
      </c>
      <c r="H263" s="10">
        <v>68</v>
      </c>
      <c r="I263" s="10">
        <v>69</v>
      </c>
      <c r="J263" s="11">
        <f t="shared" si="36"/>
        <v>65.666666666666671</v>
      </c>
      <c r="K263" s="12">
        <f t="shared" si="37"/>
        <v>0.65669999999999995</v>
      </c>
      <c r="L263" s="10" t="str">
        <f t="shared" si="38"/>
        <v>C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Satisfactory work in practical work and knowledge; keep practising.</v>
      </c>
      <c r="N263" s="10">
        <v>70</v>
      </c>
      <c r="O263" s="10">
        <v>69</v>
      </c>
      <c r="P263" s="10">
        <v>72</v>
      </c>
      <c r="Q263" s="11">
        <f t="shared" si="39"/>
        <v>70.333333333333329</v>
      </c>
      <c r="R263" s="12">
        <f t="shared" si="40"/>
        <v>0.70330000000000004</v>
      </c>
      <c r="S263" s="10" t="str">
        <f t="shared" si="41"/>
        <v>B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Very good work in practical work and knowledge; aim higher.</v>
      </c>
      <c r="U263" s="10">
        <v>68</v>
      </c>
      <c r="V263" s="10">
        <v>74</v>
      </c>
      <c r="W263" s="10">
        <v>75</v>
      </c>
      <c r="X263" s="11">
        <f t="shared" si="42"/>
        <v>72.333333333333329</v>
      </c>
      <c r="Y263" s="12">
        <f t="shared" si="43"/>
        <v>0.72330000000000005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104</v>
      </c>
      <c r="G264" s="10">
        <v>62</v>
      </c>
      <c r="H264" s="10">
        <v>60</v>
      </c>
      <c r="I264" s="10">
        <v>54</v>
      </c>
      <c r="J264" s="11">
        <f t="shared" si="36"/>
        <v>58.666666666666664</v>
      </c>
      <c r="K264" s="12">
        <f t="shared" si="37"/>
        <v>0.5867</v>
      </c>
      <c r="L264" s="10" t="str">
        <f t="shared" si="38"/>
        <v>D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Fair work in values and participation; extra practice is needed.</v>
      </c>
      <c r="N264" s="10">
        <v>61</v>
      </c>
      <c r="O264" s="10">
        <v>68</v>
      </c>
      <c r="P264" s="10">
        <v>55</v>
      </c>
      <c r="Q264" s="11">
        <f t="shared" si="39"/>
        <v>61.333333333333336</v>
      </c>
      <c r="R264" s="12">
        <f t="shared" si="40"/>
        <v>0.61329999999999996</v>
      </c>
      <c r="S264" s="10" t="str">
        <f t="shared" si="41"/>
        <v>C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Satisfactory work in values and participation; keep practising.</v>
      </c>
      <c r="U264" s="10">
        <v>60</v>
      </c>
      <c r="V264" s="10">
        <v>70</v>
      </c>
      <c r="W264" s="10">
        <v>72</v>
      </c>
      <c r="X264" s="11">
        <f t="shared" si="42"/>
        <v>67.333333333333329</v>
      </c>
      <c r="Y264" s="12">
        <f t="shared" si="43"/>
        <v>0.67330000000000001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25</v>
      </c>
      <c r="F265" s="5" t="s">
        <v>105</v>
      </c>
      <c r="G265" s="10">
        <v>69</v>
      </c>
      <c r="H265" s="10">
        <v>61</v>
      </c>
      <c r="I265" s="10">
        <v>66</v>
      </c>
      <c r="J265" s="11">
        <f t="shared" si="36"/>
        <v>65.333333333333329</v>
      </c>
      <c r="K265" s="12">
        <f t="shared" si="37"/>
        <v>0.65329999999999999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fitness and participation; keep practising.</v>
      </c>
      <c r="N265" s="10">
        <v>64</v>
      </c>
      <c r="O265" s="10">
        <v>69</v>
      </c>
      <c r="P265" s="10">
        <v>68</v>
      </c>
      <c r="Q265" s="11">
        <f t="shared" si="39"/>
        <v>67</v>
      </c>
      <c r="R265" s="12">
        <f t="shared" si="40"/>
        <v>0.67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fitness and participation; keep practising.</v>
      </c>
      <c r="U265" s="10">
        <v>66</v>
      </c>
      <c r="V265" s="10">
        <v>74</v>
      </c>
      <c r="W265" s="10">
        <v>66</v>
      </c>
      <c r="X265" s="11">
        <f t="shared" si="42"/>
        <v>68.666666666666671</v>
      </c>
      <c r="Y265" s="12">
        <f t="shared" si="43"/>
        <v>0.68669999999999998</v>
      </c>
      <c r="Z265" s="5" t="str">
        <f t="shared" si="44"/>
        <v>C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Satisfactory work in fitness and participation; keep practising.</v>
      </c>
    </row>
    <row r="266" spans="1:27" ht="14.25" customHeight="1" x14ac:dyDescent="0.3">
      <c r="A266" s="34"/>
      <c r="B266" s="34"/>
      <c r="C266" s="34"/>
      <c r="D266" s="34"/>
      <c r="E266" s="5" t="s">
        <v>34</v>
      </c>
      <c r="F266" s="5" t="s">
        <v>109</v>
      </c>
      <c r="G266" s="10">
        <v>52</v>
      </c>
      <c r="H266" s="10">
        <v>64</v>
      </c>
      <c r="I266" s="10">
        <v>51</v>
      </c>
      <c r="J266" s="11">
        <f t="shared" si="36"/>
        <v>55.666666666666664</v>
      </c>
      <c r="K266" s="12">
        <f t="shared" si="37"/>
        <v>0.55669999999999997</v>
      </c>
      <c r="L266" s="10" t="str">
        <f t="shared" si="38"/>
        <v>D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Fair work in office practice; extra practice is needed.</v>
      </c>
      <c r="N266" s="10">
        <v>60</v>
      </c>
      <c r="O266" s="10">
        <v>60</v>
      </c>
      <c r="P266" s="10">
        <v>65</v>
      </c>
      <c r="Q266" s="11">
        <f t="shared" si="39"/>
        <v>61.666666666666664</v>
      </c>
      <c r="R266" s="12">
        <f t="shared" si="40"/>
        <v>0.61670000000000003</v>
      </c>
      <c r="S266" s="10" t="str">
        <f t="shared" si="41"/>
        <v>C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Satisfactory work in office practice; keep practising.</v>
      </c>
      <c r="U266" s="10">
        <v>59</v>
      </c>
      <c r="V266" s="10">
        <v>66</v>
      </c>
      <c r="W266" s="10">
        <v>61</v>
      </c>
      <c r="X266" s="11">
        <f t="shared" si="42"/>
        <v>62</v>
      </c>
      <c r="Y266" s="12">
        <f t="shared" si="43"/>
        <v>0.62</v>
      </c>
      <c r="Z266" s="5" t="str">
        <f t="shared" si="44"/>
        <v>C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Satisfactory work in office practice; keep practising.</v>
      </c>
    </row>
    <row r="267" spans="1:27" ht="14.25" customHeight="1" x14ac:dyDescent="0.3">
      <c r="A267" s="34" t="s">
        <v>166</v>
      </c>
      <c r="B267" s="34" t="s">
        <v>167</v>
      </c>
      <c r="C267" s="34" t="s">
        <v>431</v>
      </c>
      <c r="D267" s="34" t="s">
        <v>31</v>
      </c>
      <c r="E267" s="5" t="s">
        <v>12</v>
      </c>
      <c r="F267" s="5" t="s">
        <v>95</v>
      </c>
      <c r="G267" s="10">
        <v>66</v>
      </c>
      <c r="H267" s="10">
        <v>68</v>
      </c>
      <c r="I267" s="10">
        <v>69</v>
      </c>
      <c r="J267" s="11">
        <f t="shared" si="36"/>
        <v>67.666666666666671</v>
      </c>
      <c r="K267" s="12">
        <f t="shared" si="37"/>
        <v>0.67669999999999997</v>
      </c>
      <c r="L267" s="10" t="str">
        <f t="shared" si="38"/>
        <v>C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Satisfactory work in reading and writing; keep practising.</v>
      </c>
      <c r="N267" s="10">
        <v>62</v>
      </c>
      <c r="O267" s="10">
        <v>62</v>
      </c>
      <c r="P267" s="10">
        <v>61</v>
      </c>
      <c r="Q267" s="11">
        <f t="shared" si="39"/>
        <v>61.666666666666664</v>
      </c>
      <c r="R267" s="12">
        <f t="shared" si="40"/>
        <v>0.61670000000000003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67</v>
      </c>
      <c r="V267" s="10">
        <v>62</v>
      </c>
      <c r="W267" s="10">
        <v>62</v>
      </c>
      <c r="X267" s="11">
        <f t="shared" si="42"/>
        <v>63.666666666666664</v>
      </c>
      <c r="Y267" s="12">
        <f t="shared" si="43"/>
        <v>0.63670000000000004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99</v>
      </c>
      <c r="G268" s="10">
        <v>72</v>
      </c>
      <c r="H268" s="10">
        <v>72</v>
      </c>
      <c r="I268" s="10">
        <v>75</v>
      </c>
      <c r="J268" s="11">
        <f t="shared" si="36"/>
        <v>73</v>
      </c>
      <c r="K268" s="12">
        <f t="shared" si="37"/>
        <v>0.73</v>
      </c>
      <c r="L268" s="10" t="str">
        <f t="shared" si="38"/>
        <v>B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Very good work in reading, writing and speaking; aim higher.</v>
      </c>
      <c r="N268" s="10">
        <v>66</v>
      </c>
      <c r="O268" s="10">
        <v>70</v>
      </c>
      <c r="P268" s="10">
        <v>76</v>
      </c>
      <c r="Q268" s="11">
        <f t="shared" si="39"/>
        <v>70.666666666666671</v>
      </c>
      <c r="R268" s="12">
        <f t="shared" si="40"/>
        <v>0.70669999999999999</v>
      </c>
      <c r="S268" s="10" t="str">
        <f t="shared" si="41"/>
        <v>B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Very good work in reading, writing and speaking; aim higher.</v>
      </c>
      <c r="U268" s="10">
        <v>78</v>
      </c>
      <c r="V268" s="10">
        <v>78</v>
      </c>
      <c r="W268" s="10">
        <v>71</v>
      </c>
      <c r="X268" s="11">
        <f t="shared" si="42"/>
        <v>75.666666666666671</v>
      </c>
      <c r="Y268" s="12">
        <f t="shared" si="43"/>
        <v>0.75670000000000004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100</v>
      </c>
      <c r="G269" s="10">
        <v>72</v>
      </c>
      <c r="H269" s="10">
        <v>78</v>
      </c>
      <c r="I269" s="10">
        <v>72</v>
      </c>
      <c r="J269" s="11">
        <f t="shared" si="36"/>
        <v>74</v>
      </c>
      <c r="K269" s="12">
        <f t="shared" si="37"/>
        <v>0.74</v>
      </c>
      <c r="L269" s="10" t="str">
        <f t="shared" si="38"/>
        <v>B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Very good work in problem solving; aim higher.</v>
      </c>
      <c r="N269" s="10">
        <v>76</v>
      </c>
      <c r="O269" s="10">
        <v>79</v>
      </c>
      <c r="P269" s="10">
        <v>82</v>
      </c>
      <c r="Q269" s="11">
        <f t="shared" si="39"/>
        <v>79</v>
      </c>
      <c r="R269" s="12">
        <f t="shared" si="40"/>
        <v>0.79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70</v>
      </c>
      <c r="V269" s="10">
        <v>81</v>
      </c>
      <c r="W269" s="10">
        <v>83</v>
      </c>
      <c r="X269" s="11">
        <f t="shared" si="42"/>
        <v>78</v>
      </c>
      <c r="Y269" s="12">
        <f t="shared" si="43"/>
        <v>0.78</v>
      </c>
      <c r="Z269" s="5" t="str">
        <f t="shared" si="44"/>
        <v>B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Very good work in problem solving; aim higher.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101</v>
      </c>
      <c r="G270" s="10">
        <v>59</v>
      </c>
      <c r="H270" s="10">
        <v>73</v>
      </c>
      <c r="I270" s="10">
        <v>71</v>
      </c>
      <c r="J270" s="11">
        <f t="shared" si="36"/>
        <v>67.666666666666671</v>
      </c>
      <c r="K270" s="12">
        <f t="shared" si="37"/>
        <v>0.67669999999999997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69</v>
      </c>
      <c r="O270" s="10">
        <v>69</v>
      </c>
      <c r="P270" s="10">
        <v>70</v>
      </c>
      <c r="Q270" s="11">
        <f t="shared" si="39"/>
        <v>69.333333333333329</v>
      </c>
      <c r="R270" s="12">
        <f t="shared" si="40"/>
        <v>0.69330000000000003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61</v>
      </c>
      <c r="V270" s="10">
        <v>66</v>
      </c>
      <c r="W270" s="10">
        <v>71</v>
      </c>
      <c r="X270" s="11">
        <f t="shared" si="42"/>
        <v>66</v>
      </c>
      <c r="Y270" s="12">
        <f t="shared" si="43"/>
        <v>0.66</v>
      </c>
      <c r="Z270" s="5" t="str">
        <f t="shared" si="44"/>
        <v>C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Satisfactory work in concepts and practicals; keep practising.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102</v>
      </c>
      <c r="G271" s="10">
        <v>62</v>
      </c>
      <c r="H271" s="10">
        <v>70</v>
      </c>
      <c r="I271" s="10">
        <v>75</v>
      </c>
      <c r="J271" s="11">
        <f t="shared" si="36"/>
        <v>69</v>
      </c>
      <c r="K271" s="12">
        <f t="shared" si="37"/>
        <v>0.69</v>
      </c>
      <c r="L271" s="10" t="str">
        <f t="shared" si="38"/>
        <v>C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Satisfactory work in content knowledge; keep practising.</v>
      </c>
      <c r="N271" s="10">
        <v>69</v>
      </c>
      <c r="O271" s="10">
        <v>78</v>
      </c>
      <c r="P271" s="10">
        <v>66</v>
      </c>
      <c r="Q271" s="11">
        <f t="shared" si="39"/>
        <v>71</v>
      </c>
      <c r="R271" s="12">
        <f t="shared" si="40"/>
        <v>0.71</v>
      </c>
      <c r="S271" s="10" t="str">
        <f t="shared" si="41"/>
        <v>B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Very good work in content knowledge; aim higher.</v>
      </c>
      <c r="U271" s="10">
        <v>69</v>
      </c>
      <c r="V271" s="10">
        <v>81</v>
      </c>
      <c r="W271" s="10">
        <v>73</v>
      </c>
      <c r="X271" s="11">
        <f t="shared" si="42"/>
        <v>74.333333333333329</v>
      </c>
      <c r="Y271" s="12">
        <f t="shared" si="43"/>
        <v>0.74329999999999996</v>
      </c>
      <c r="Z271" s="5" t="str">
        <f t="shared" si="44"/>
        <v>B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Very good work in content knowledge; aim higher.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103</v>
      </c>
      <c r="G272" s="10">
        <v>73</v>
      </c>
      <c r="H272" s="10">
        <v>79</v>
      </c>
      <c r="I272" s="10">
        <v>74</v>
      </c>
      <c r="J272" s="11">
        <f t="shared" si="36"/>
        <v>75.333333333333329</v>
      </c>
      <c r="K272" s="12">
        <f t="shared" si="37"/>
        <v>0.75329999999999997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81</v>
      </c>
      <c r="O272" s="10">
        <v>75</v>
      </c>
      <c r="P272" s="10">
        <v>79</v>
      </c>
      <c r="Q272" s="11">
        <f t="shared" si="39"/>
        <v>78.333333333333329</v>
      </c>
      <c r="R272" s="12">
        <f t="shared" si="40"/>
        <v>0.7833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84</v>
      </c>
      <c r="V272" s="10">
        <v>77</v>
      </c>
      <c r="W272" s="10">
        <v>87</v>
      </c>
      <c r="X272" s="11">
        <f t="shared" si="42"/>
        <v>82.666666666666671</v>
      </c>
      <c r="Y272" s="12">
        <f t="shared" si="43"/>
        <v>0.82669999999999999</v>
      </c>
      <c r="Z272" s="5" t="str">
        <f t="shared" si="44"/>
        <v>A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Excellent work in practical work and knowledge; keep it up.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104</v>
      </c>
      <c r="G273" s="10">
        <v>72</v>
      </c>
      <c r="H273" s="10">
        <v>70</v>
      </c>
      <c r="I273" s="10">
        <v>66</v>
      </c>
      <c r="J273" s="11">
        <f t="shared" si="36"/>
        <v>69.333333333333329</v>
      </c>
      <c r="K273" s="12">
        <f t="shared" si="37"/>
        <v>0.69330000000000003</v>
      </c>
      <c r="L273" s="10" t="str">
        <f t="shared" si="38"/>
        <v>C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Satisfactory work in values and participation; keep practising.</v>
      </c>
      <c r="N273" s="10">
        <v>60</v>
      </c>
      <c r="O273" s="10">
        <v>70</v>
      </c>
      <c r="P273" s="10">
        <v>62</v>
      </c>
      <c r="Q273" s="11">
        <f t="shared" si="39"/>
        <v>64</v>
      </c>
      <c r="R273" s="12">
        <f t="shared" si="40"/>
        <v>0.64</v>
      </c>
      <c r="S273" s="10" t="str">
        <f t="shared" si="41"/>
        <v>C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Satisfactory work in values and participation; keep practising.</v>
      </c>
      <c r="U273" s="10">
        <v>70</v>
      </c>
      <c r="V273" s="10">
        <v>77</v>
      </c>
      <c r="W273" s="10">
        <v>73</v>
      </c>
      <c r="X273" s="11">
        <f t="shared" si="42"/>
        <v>73.333333333333329</v>
      </c>
      <c r="Y273" s="12">
        <f t="shared" si="43"/>
        <v>0.73329999999999995</v>
      </c>
      <c r="Z273" s="5" t="str">
        <f t="shared" si="44"/>
        <v>B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Very good work in values and participation; aim higher.</v>
      </c>
    </row>
    <row r="274" spans="1:27" ht="14.25" customHeight="1" x14ac:dyDescent="0.3">
      <c r="A274" s="34"/>
      <c r="B274" s="34"/>
      <c r="C274" s="34"/>
      <c r="D274" s="34"/>
      <c r="E274" s="5" t="s">
        <v>46</v>
      </c>
      <c r="F274" s="5" t="s">
        <v>116</v>
      </c>
      <c r="G274" s="10">
        <v>76</v>
      </c>
      <c r="H274" s="10">
        <v>77</v>
      </c>
      <c r="I274" s="10">
        <v>75</v>
      </c>
      <c r="J274" s="11">
        <f t="shared" si="36"/>
        <v>76</v>
      </c>
      <c r="K274" s="12">
        <f t="shared" si="37"/>
        <v>0.76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religious knowledge and participation; aim higher.</v>
      </c>
      <c r="N274" s="10">
        <v>76</v>
      </c>
      <c r="O274" s="10">
        <v>74</v>
      </c>
      <c r="P274" s="10">
        <v>71</v>
      </c>
      <c r="Q274" s="11">
        <f t="shared" si="39"/>
        <v>73.666666666666671</v>
      </c>
      <c r="R274" s="12">
        <f t="shared" si="40"/>
        <v>0.73670000000000002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religious knowledge and participation; aim higher.</v>
      </c>
      <c r="U274" s="10">
        <v>73</v>
      </c>
      <c r="V274" s="10">
        <v>79</v>
      </c>
      <c r="W274" s="10">
        <v>74</v>
      </c>
      <c r="X274" s="11">
        <f t="shared" si="42"/>
        <v>75.333333333333329</v>
      </c>
      <c r="Y274" s="12">
        <f t="shared" si="43"/>
        <v>0.75329999999999997</v>
      </c>
      <c r="Z274" s="5" t="str">
        <f t="shared" si="44"/>
        <v>B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Very good work in religious knowledge and participation; aim higher.</v>
      </c>
    </row>
    <row r="275" spans="1:27" ht="14.25" customHeight="1" x14ac:dyDescent="0.3">
      <c r="A275" s="34"/>
      <c r="B275" s="34"/>
      <c r="C275" s="34"/>
      <c r="D275" s="34"/>
      <c r="E275" s="5" t="s">
        <v>27</v>
      </c>
      <c r="F275" s="5" t="s">
        <v>106</v>
      </c>
      <c r="G275" s="10">
        <v>66</v>
      </c>
      <c r="H275" s="10">
        <v>61</v>
      </c>
      <c r="I275" s="10">
        <v>58</v>
      </c>
      <c r="J275" s="11">
        <f t="shared" si="36"/>
        <v>61.666666666666664</v>
      </c>
      <c r="K275" s="12">
        <f t="shared" si="37"/>
        <v>0.61670000000000003</v>
      </c>
      <c r="L275" s="10" t="str">
        <f t="shared" si="38"/>
        <v>C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Satisfactory work in recording of accounts; keep practising.</v>
      </c>
      <c r="N275" s="10">
        <v>68</v>
      </c>
      <c r="O275" s="10">
        <v>70</v>
      </c>
      <c r="P275" s="10">
        <v>70</v>
      </c>
      <c r="Q275" s="11">
        <f t="shared" si="39"/>
        <v>69.333333333333329</v>
      </c>
      <c r="R275" s="12">
        <f t="shared" si="40"/>
        <v>0.69330000000000003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recording of accounts; keep practising.</v>
      </c>
      <c r="U275" s="10">
        <v>62</v>
      </c>
      <c r="V275" s="10">
        <v>68</v>
      </c>
      <c r="W275" s="10">
        <v>76</v>
      </c>
      <c r="X275" s="11">
        <f t="shared" si="42"/>
        <v>68.666666666666671</v>
      </c>
      <c r="Y275" s="12">
        <f t="shared" si="43"/>
        <v>0.68669999999999998</v>
      </c>
      <c r="Z275" s="5" t="str">
        <f t="shared" si="44"/>
        <v>C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Satisfactory work in recording of accounts; keep practising.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75"/>
  <sheetViews>
    <sheetView zoomScaleNormal="100" workbookViewId="0">
      <pane xSplit="6" ySplit="5" topLeftCell="AA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432</v>
      </c>
    </row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36" t="s">
        <v>420</v>
      </c>
      <c r="O4" s="36"/>
      <c r="P4" s="36"/>
      <c r="Q4" s="36"/>
      <c r="R4" s="36"/>
      <c r="S4" s="36"/>
      <c r="T4" s="36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170</v>
      </c>
      <c r="B6" s="34" t="s">
        <v>171</v>
      </c>
      <c r="C6" s="34" t="s">
        <v>433</v>
      </c>
      <c r="D6" s="34" t="s">
        <v>31</v>
      </c>
      <c r="E6" s="5" t="s">
        <v>12</v>
      </c>
      <c r="F6" s="5" t="s">
        <v>2</v>
      </c>
      <c r="G6" s="10">
        <v>56</v>
      </c>
      <c r="H6" s="10">
        <v>55</v>
      </c>
      <c r="I6" s="10">
        <v>52</v>
      </c>
      <c r="J6" s="11">
        <f t="shared" ref="J6:J69" si="0">IF(COUNT(G6:I6)=0,"",AVERAGE(G6:I6))</f>
        <v>54.333333333333336</v>
      </c>
      <c r="K6" s="12">
        <f t="shared" ref="K6:K69" si="1">IF(J6="","",ROUND(J6/100,4))</f>
        <v>0.54330000000000001</v>
      </c>
      <c r="L6" s="10" t="str">
        <f t="shared" ref="L6:L69" si="2">IF(J6="","",IF(J6&gt;=80,"A",IF(J6&gt;=70,"B",IF(J6&gt;=60,"C",IF(J6&gt;=50,"D","F")))))</f>
        <v>D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Fair work in reading and writing; extra practice is needed.</v>
      </c>
      <c r="N6" s="10">
        <v>50</v>
      </c>
      <c r="O6" s="10">
        <v>57</v>
      </c>
      <c r="P6" s="10">
        <v>56</v>
      </c>
      <c r="Q6" s="11">
        <f t="shared" ref="Q6:Q69" si="3">IF(COUNT(N6:P6)=0,"",AVERAGE(N6:P6))</f>
        <v>54.333333333333336</v>
      </c>
      <c r="R6" s="12">
        <f t="shared" ref="R6:R69" si="4">IF(Q6="","",ROUND(Q6/100,4))</f>
        <v>0.54330000000000001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>
        <v>54</v>
      </c>
      <c r="V6" s="10">
        <v>55</v>
      </c>
      <c r="W6" s="10">
        <v>50</v>
      </c>
      <c r="X6" s="11">
        <f t="shared" ref="X6:X69" si="6">IF(COUNT(U6:W6)=0,"",AVERAGE(U6:W6))</f>
        <v>53</v>
      </c>
      <c r="Y6" s="12">
        <f t="shared" ref="Y6:Y69" si="7">IF(X6="","",ROUND(X6/100,4))</f>
        <v>0.53</v>
      </c>
      <c r="Z6" s="5" t="str">
        <f t="shared" ref="Z6:Z69" si="8">IF(X6="","",IF(X6&gt;=80,"A",IF(X6&gt;=70,"B",IF(X6&gt;=60,"C",IF(X6&gt;=50,"D","F")))))</f>
        <v>D</v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>Fair work in reading and writing; extra practice is needed.</v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14</v>
      </c>
      <c r="G7" s="10">
        <v>54</v>
      </c>
      <c r="H7" s="10">
        <v>58</v>
      </c>
      <c r="I7" s="10">
        <v>50</v>
      </c>
      <c r="J7" s="11">
        <f t="shared" si="0"/>
        <v>54</v>
      </c>
      <c r="K7" s="12">
        <f t="shared" si="1"/>
        <v>0.54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58</v>
      </c>
      <c r="O7" s="10">
        <v>60</v>
      </c>
      <c r="P7" s="10">
        <v>62</v>
      </c>
      <c r="Q7" s="11">
        <f t="shared" si="3"/>
        <v>60</v>
      </c>
      <c r="R7" s="12">
        <f t="shared" si="4"/>
        <v>0.6</v>
      </c>
      <c r="S7" s="10" t="str">
        <f t="shared" si="5"/>
        <v>C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Satisfactory work in reading, writing and speaking; keep practising.</v>
      </c>
      <c r="U7" s="10">
        <v>53</v>
      </c>
      <c r="V7" s="10">
        <v>63</v>
      </c>
      <c r="W7" s="10">
        <v>62</v>
      </c>
      <c r="X7" s="11">
        <f t="shared" si="6"/>
        <v>59.333333333333336</v>
      </c>
      <c r="Y7" s="12">
        <f t="shared" si="7"/>
        <v>0.59330000000000005</v>
      </c>
      <c r="Z7" s="5" t="str">
        <f t="shared" si="8"/>
        <v>D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Fair work in reading, writing and speaking; extra practice is needed.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16</v>
      </c>
      <c r="G8" s="10">
        <v>62</v>
      </c>
      <c r="H8" s="10">
        <v>66</v>
      </c>
      <c r="I8" s="10">
        <v>60</v>
      </c>
      <c r="J8" s="11">
        <f t="shared" si="0"/>
        <v>62.666666666666664</v>
      </c>
      <c r="K8" s="12">
        <f t="shared" si="1"/>
        <v>0.62670000000000003</v>
      </c>
      <c r="L8" s="10" t="str">
        <f t="shared" si="2"/>
        <v>C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Satisfactory work in problem solving; keep practising.</v>
      </c>
      <c r="N8" s="10">
        <v>61</v>
      </c>
      <c r="O8" s="10">
        <v>58</v>
      </c>
      <c r="P8" s="10">
        <v>57</v>
      </c>
      <c r="Q8" s="11">
        <f t="shared" si="3"/>
        <v>58.666666666666664</v>
      </c>
      <c r="R8" s="12">
        <f t="shared" si="4"/>
        <v>0.5867</v>
      </c>
      <c r="S8" s="10" t="str">
        <f t="shared" si="5"/>
        <v>D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Fair work in problem solving; extra practice is needed.</v>
      </c>
      <c r="U8" s="10">
        <v>70</v>
      </c>
      <c r="V8" s="10">
        <v>63</v>
      </c>
      <c r="W8" s="10">
        <v>68</v>
      </c>
      <c r="X8" s="11">
        <f t="shared" si="6"/>
        <v>67</v>
      </c>
      <c r="Y8" s="12">
        <f t="shared" si="7"/>
        <v>0.67</v>
      </c>
      <c r="Z8" s="5" t="str">
        <f t="shared" si="8"/>
        <v>C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Satisfactory work in problem solving; keep practising.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18</v>
      </c>
      <c r="G9" s="10">
        <v>56</v>
      </c>
      <c r="H9" s="10">
        <v>48</v>
      </c>
      <c r="I9" s="10">
        <v>50</v>
      </c>
      <c r="J9" s="11">
        <f t="shared" si="0"/>
        <v>51.333333333333336</v>
      </c>
      <c r="K9" s="12">
        <f t="shared" si="1"/>
        <v>0.51329999999999998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47</v>
      </c>
      <c r="O9" s="10">
        <v>55</v>
      </c>
      <c r="P9" s="10">
        <v>57</v>
      </c>
      <c r="Q9" s="11">
        <f t="shared" si="3"/>
        <v>53</v>
      </c>
      <c r="R9" s="12">
        <f t="shared" si="4"/>
        <v>0.53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61</v>
      </c>
      <c r="V9" s="10">
        <v>64</v>
      </c>
      <c r="W9" s="10">
        <v>64</v>
      </c>
      <c r="X9" s="11">
        <f t="shared" si="6"/>
        <v>63</v>
      </c>
      <c r="Y9" s="12">
        <f t="shared" si="7"/>
        <v>0.63</v>
      </c>
      <c r="Z9" s="5" t="str">
        <f t="shared" si="8"/>
        <v>C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Satisfactory work in concepts and practicals; keep practising.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20</v>
      </c>
      <c r="G10" s="10">
        <v>59</v>
      </c>
      <c r="H10" s="10">
        <v>54</v>
      </c>
      <c r="I10" s="10">
        <v>54</v>
      </c>
      <c r="J10" s="11">
        <f t="shared" si="0"/>
        <v>55.666666666666664</v>
      </c>
      <c r="K10" s="12">
        <f t="shared" si="1"/>
        <v>0.55669999999999997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54</v>
      </c>
      <c r="O10" s="10">
        <v>55</v>
      </c>
      <c r="P10" s="10">
        <v>64</v>
      </c>
      <c r="Q10" s="11">
        <f t="shared" si="3"/>
        <v>57.666666666666664</v>
      </c>
      <c r="R10" s="12">
        <f t="shared" si="4"/>
        <v>0.57669999999999999</v>
      </c>
      <c r="S10" s="10" t="str">
        <f t="shared" si="5"/>
        <v>D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Fair work in content knowledge; extra practice is needed.</v>
      </c>
      <c r="U10" s="10">
        <v>61</v>
      </c>
      <c r="V10" s="10">
        <v>67</v>
      </c>
      <c r="W10" s="10">
        <v>67</v>
      </c>
      <c r="X10" s="11">
        <f t="shared" si="6"/>
        <v>65</v>
      </c>
      <c r="Y10" s="12">
        <f t="shared" si="7"/>
        <v>0.65</v>
      </c>
      <c r="Z10" s="5" t="str">
        <f t="shared" si="8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22</v>
      </c>
      <c r="G11" s="10">
        <v>65</v>
      </c>
      <c r="H11" s="10">
        <v>64</v>
      </c>
      <c r="I11" s="10">
        <v>64</v>
      </c>
      <c r="J11" s="11">
        <f t="shared" si="0"/>
        <v>64.333333333333329</v>
      </c>
      <c r="K11" s="12">
        <f t="shared" si="1"/>
        <v>0.64329999999999998</v>
      </c>
      <c r="L11" s="10" t="str">
        <f t="shared" si="2"/>
        <v>C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Satisfactory work in practical work and knowledge; keep practising.</v>
      </c>
      <c r="N11" s="10">
        <v>65</v>
      </c>
      <c r="O11" s="10">
        <v>71</v>
      </c>
      <c r="P11" s="10">
        <v>60</v>
      </c>
      <c r="Q11" s="11">
        <f t="shared" si="3"/>
        <v>65.333333333333329</v>
      </c>
      <c r="R11" s="12">
        <f t="shared" si="4"/>
        <v>0.65329999999999999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66</v>
      </c>
      <c r="V11" s="10">
        <v>69</v>
      </c>
      <c r="W11" s="10">
        <v>71</v>
      </c>
      <c r="X11" s="11">
        <f t="shared" si="6"/>
        <v>68.666666666666671</v>
      </c>
      <c r="Y11" s="12">
        <f t="shared" si="7"/>
        <v>0.68669999999999998</v>
      </c>
      <c r="Z11" s="5" t="str">
        <f t="shared" si="8"/>
        <v>C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Satisfactory work in practical work and knowledge; keep practising.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24</v>
      </c>
      <c r="G12" s="10">
        <v>56</v>
      </c>
      <c r="H12" s="10">
        <v>56</v>
      </c>
      <c r="I12" s="10">
        <v>58</v>
      </c>
      <c r="J12" s="11">
        <f t="shared" si="0"/>
        <v>56.666666666666664</v>
      </c>
      <c r="K12" s="12">
        <f t="shared" si="1"/>
        <v>0.56669999999999998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55</v>
      </c>
      <c r="O12" s="10">
        <v>66</v>
      </c>
      <c r="P12" s="10">
        <v>52</v>
      </c>
      <c r="Q12" s="11">
        <f t="shared" si="3"/>
        <v>57.666666666666664</v>
      </c>
      <c r="R12" s="12">
        <f t="shared" si="4"/>
        <v>0.57669999999999999</v>
      </c>
      <c r="S12" s="10" t="str">
        <f t="shared" si="5"/>
        <v>D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Fair work in values and participation; extra practice is needed.</v>
      </c>
      <c r="U12" s="10">
        <v>54</v>
      </c>
      <c r="V12" s="10">
        <v>58</v>
      </c>
      <c r="W12" s="10">
        <v>63</v>
      </c>
      <c r="X12" s="11">
        <f t="shared" si="6"/>
        <v>58.333333333333336</v>
      </c>
      <c r="Y12" s="12">
        <f t="shared" si="7"/>
        <v>0.58330000000000004</v>
      </c>
      <c r="Z12" s="5" t="str">
        <f t="shared" si="8"/>
        <v>D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Fair work in values and participation; extra practice is needed.</v>
      </c>
    </row>
    <row r="13" spans="1:27" ht="14.25" customHeight="1" x14ac:dyDescent="0.3">
      <c r="A13" s="34"/>
      <c r="B13" s="34"/>
      <c r="C13" s="34"/>
      <c r="D13" s="34"/>
      <c r="E13" s="5" t="s">
        <v>25</v>
      </c>
      <c r="F13" s="5" t="s">
        <v>26</v>
      </c>
      <c r="G13" s="10">
        <v>57</v>
      </c>
      <c r="H13" s="10">
        <v>56</v>
      </c>
      <c r="I13" s="10">
        <v>56</v>
      </c>
      <c r="J13" s="11">
        <f t="shared" si="0"/>
        <v>56.333333333333336</v>
      </c>
      <c r="K13" s="12">
        <f t="shared" si="1"/>
        <v>0.56330000000000002</v>
      </c>
      <c r="L13" s="10" t="str">
        <f t="shared" si="2"/>
        <v>D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Fair work in fitness and participation; extra practice is needed.</v>
      </c>
      <c r="N13" s="10">
        <v>58</v>
      </c>
      <c r="O13" s="10">
        <v>63</v>
      </c>
      <c r="P13" s="10">
        <v>70</v>
      </c>
      <c r="Q13" s="11">
        <f t="shared" si="3"/>
        <v>63.666666666666664</v>
      </c>
      <c r="R13" s="12">
        <f t="shared" si="4"/>
        <v>0.63670000000000004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fitness and participation; keep practising.</v>
      </c>
      <c r="U13" s="10">
        <v>70</v>
      </c>
      <c r="V13" s="10">
        <v>71</v>
      </c>
      <c r="W13" s="10">
        <v>69</v>
      </c>
      <c r="X13" s="11">
        <f t="shared" si="6"/>
        <v>70</v>
      </c>
      <c r="Y13" s="12">
        <f t="shared" si="7"/>
        <v>0.7</v>
      </c>
      <c r="Z13" s="5" t="str">
        <f t="shared" si="8"/>
        <v>B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Very good work in fitness and participation; aim higher.</v>
      </c>
    </row>
    <row r="14" spans="1:27" ht="14.25" customHeight="1" x14ac:dyDescent="0.3">
      <c r="A14" s="34"/>
      <c r="B14" s="34"/>
      <c r="C14" s="34"/>
      <c r="D14" s="34"/>
      <c r="E14" s="5" t="s">
        <v>34</v>
      </c>
      <c r="F14" s="5" t="s">
        <v>35</v>
      </c>
      <c r="G14" s="10">
        <v>47</v>
      </c>
      <c r="H14" s="10">
        <v>60</v>
      </c>
      <c r="I14" s="10">
        <v>56</v>
      </c>
      <c r="J14" s="11">
        <f t="shared" si="0"/>
        <v>54.333333333333336</v>
      </c>
      <c r="K14" s="12">
        <f t="shared" si="1"/>
        <v>0.54330000000000001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office practice; extra practice is needed.</v>
      </c>
      <c r="N14" s="10">
        <v>48</v>
      </c>
      <c r="O14" s="10">
        <v>49</v>
      </c>
      <c r="P14" s="10">
        <v>60</v>
      </c>
      <c r="Q14" s="11">
        <f t="shared" si="3"/>
        <v>52.333333333333336</v>
      </c>
      <c r="R14" s="12">
        <f t="shared" si="4"/>
        <v>0.52329999999999999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office practice; extra practice is needed.</v>
      </c>
      <c r="U14" s="10">
        <v>59</v>
      </c>
      <c r="V14" s="10">
        <v>66</v>
      </c>
      <c r="W14" s="10">
        <v>51</v>
      </c>
      <c r="X14" s="11">
        <f t="shared" si="6"/>
        <v>58.666666666666664</v>
      </c>
      <c r="Y14" s="12">
        <f t="shared" si="7"/>
        <v>0.5867</v>
      </c>
      <c r="Z14" s="5" t="str">
        <f t="shared" si="8"/>
        <v>D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Fair work in office practice; extra practice is needed.</v>
      </c>
    </row>
    <row r="15" spans="1:27" ht="14.25" customHeight="1" x14ac:dyDescent="0.3">
      <c r="A15" s="34" t="s">
        <v>172</v>
      </c>
      <c r="B15" s="34" t="s">
        <v>173</v>
      </c>
      <c r="C15" s="34" t="s">
        <v>433</v>
      </c>
      <c r="D15" s="34" t="s">
        <v>11</v>
      </c>
      <c r="E15" s="5" t="s">
        <v>12</v>
      </c>
      <c r="F15" s="5" t="s">
        <v>2</v>
      </c>
      <c r="G15" s="10">
        <v>54</v>
      </c>
      <c r="H15" s="10">
        <v>59</v>
      </c>
      <c r="I15" s="10">
        <v>58</v>
      </c>
      <c r="J15" s="11">
        <f t="shared" si="0"/>
        <v>57</v>
      </c>
      <c r="K15" s="12">
        <f t="shared" si="1"/>
        <v>0.56999999999999995</v>
      </c>
      <c r="L15" s="10" t="str">
        <f t="shared" si="2"/>
        <v>D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Fair work in reading and writing; extra practice is needed.</v>
      </c>
      <c r="N15" s="10">
        <v>54</v>
      </c>
      <c r="O15" s="10">
        <v>66</v>
      </c>
      <c r="P15" s="10">
        <v>58</v>
      </c>
      <c r="Q15" s="11">
        <f t="shared" si="3"/>
        <v>59.333333333333336</v>
      </c>
      <c r="R15" s="12">
        <f t="shared" si="4"/>
        <v>0.59330000000000005</v>
      </c>
      <c r="S15" s="10" t="str">
        <f t="shared" si="5"/>
        <v>D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Fair work in reading and writing; extra practice is needed.</v>
      </c>
      <c r="U15" s="10">
        <v>67</v>
      </c>
      <c r="V15" s="10">
        <v>63</v>
      </c>
      <c r="W15" s="10">
        <v>64</v>
      </c>
      <c r="X15" s="11">
        <f t="shared" si="6"/>
        <v>64.666666666666671</v>
      </c>
      <c r="Y15" s="12">
        <f t="shared" si="7"/>
        <v>0.64670000000000005</v>
      </c>
      <c r="Z15" s="5" t="str">
        <f t="shared" si="8"/>
        <v>C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Satisfactory work in reading and writing; keep practising.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14</v>
      </c>
      <c r="G16" s="10">
        <v>69</v>
      </c>
      <c r="H16" s="10">
        <v>58</v>
      </c>
      <c r="I16" s="10">
        <v>64</v>
      </c>
      <c r="J16" s="11">
        <f t="shared" si="0"/>
        <v>63.666666666666664</v>
      </c>
      <c r="K16" s="12">
        <f t="shared" si="1"/>
        <v>0.63670000000000004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65</v>
      </c>
      <c r="O16" s="10">
        <v>71</v>
      </c>
      <c r="P16" s="10">
        <v>66</v>
      </c>
      <c r="Q16" s="11">
        <f t="shared" si="3"/>
        <v>67.333333333333329</v>
      </c>
      <c r="R16" s="12">
        <f t="shared" si="4"/>
        <v>0.67330000000000001</v>
      </c>
      <c r="S16" s="10" t="str">
        <f t="shared" si="5"/>
        <v>C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Satisfactory work in reading, writing and speaking; keep practising.</v>
      </c>
      <c r="U16" s="10">
        <v>60</v>
      </c>
      <c r="V16" s="10">
        <v>69</v>
      </c>
      <c r="W16" s="10">
        <v>66</v>
      </c>
      <c r="X16" s="11">
        <f t="shared" si="6"/>
        <v>65</v>
      </c>
      <c r="Y16" s="12">
        <f t="shared" si="7"/>
        <v>0.65</v>
      </c>
      <c r="Z16" s="5" t="str">
        <f t="shared" si="8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16</v>
      </c>
      <c r="G17" s="10">
        <v>61</v>
      </c>
      <c r="H17" s="10">
        <v>65</v>
      </c>
      <c r="I17" s="10">
        <v>75</v>
      </c>
      <c r="J17" s="11">
        <f t="shared" si="0"/>
        <v>67</v>
      </c>
      <c r="K17" s="12">
        <f t="shared" si="1"/>
        <v>0.67</v>
      </c>
      <c r="L17" s="10" t="str">
        <f t="shared" si="2"/>
        <v>C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Satisfactory work in problem solving; keep practising.</v>
      </c>
      <c r="N17" s="10">
        <v>74</v>
      </c>
      <c r="O17" s="10">
        <v>71</v>
      </c>
      <c r="P17" s="10">
        <v>75</v>
      </c>
      <c r="Q17" s="11">
        <f t="shared" si="3"/>
        <v>73.333333333333329</v>
      </c>
      <c r="R17" s="12">
        <f t="shared" si="4"/>
        <v>0.73329999999999995</v>
      </c>
      <c r="S17" s="10" t="str">
        <f t="shared" si="5"/>
        <v>B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Very good work in problem solving; aim higher.</v>
      </c>
      <c r="U17" s="10">
        <v>73</v>
      </c>
      <c r="V17" s="10">
        <v>68</v>
      </c>
      <c r="W17" s="10">
        <v>71</v>
      </c>
      <c r="X17" s="11">
        <f t="shared" si="6"/>
        <v>70.666666666666671</v>
      </c>
      <c r="Y17" s="12">
        <f t="shared" si="7"/>
        <v>0.70669999999999999</v>
      </c>
      <c r="Z17" s="5" t="str">
        <f t="shared" si="8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18</v>
      </c>
      <c r="G18" s="10">
        <v>64</v>
      </c>
      <c r="H18" s="10">
        <v>63</v>
      </c>
      <c r="I18" s="10">
        <v>62</v>
      </c>
      <c r="J18" s="11">
        <f t="shared" si="0"/>
        <v>63</v>
      </c>
      <c r="K18" s="12">
        <f t="shared" si="1"/>
        <v>0.63</v>
      </c>
      <c r="L18" s="10" t="str">
        <f t="shared" si="2"/>
        <v>C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Satisfactory work in concepts and practicals; keep practising.</v>
      </c>
      <c r="N18" s="10">
        <v>61</v>
      </c>
      <c r="O18" s="10">
        <v>65</v>
      </c>
      <c r="P18" s="10">
        <v>57</v>
      </c>
      <c r="Q18" s="11">
        <f t="shared" si="3"/>
        <v>61</v>
      </c>
      <c r="R18" s="12">
        <f t="shared" si="4"/>
        <v>0.61</v>
      </c>
      <c r="S18" s="10" t="str">
        <f t="shared" si="5"/>
        <v>C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Satisfactory work in concepts and practicals; keep practising.</v>
      </c>
      <c r="U18" s="10">
        <v>66</v>
      </c>
      <c r="V18" s="10">
        <v>72</v>
      </c>
      <c r="W18" s="10">
        <v>72</v>
      </c>
      <c r="X18" s="11">
        <f t="shared" si="6"/>
        <v>70</v>
      </c>
      <c r="Y18" s="12">
        <f t="shared" si="7"/>
        <v>0.7</v>
      </c>
      <c r="Z18" s="5" t="str">
        <f t="shared" si="8"/>
        <v>B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Very good work in concepts and practicals; aim higher.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20</v>
      </c>
      <c r="G19" s="10">
        <v>66</v>
      </c>
      <c r="H19" s="10">
        <v>72</v>
      </c>
      <c r="I19" s="10">
        <v>66</v>
      </c>
      <c r="J19" s="11">
        <f t="shared" si="0"/>
        <v>68</v>
      </c>
      <c r="K19" s="12">
        <f t="shared" si="1"/>
        <v>0.68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68</v>
      </c>
      <c r="O19" s="10">
        <v>70</v>
      </c>
      <c r="P19" s="10">
        <v>67</v>
      </c>
      <c r="Q19" s="11">
        <f t="shared" si="3"/>
        <v>68.333333333333329</v>
      </c>
      <c r="R19" s="12">
        <f t="shared" si="4"/>
        <v>0.68330000000000002</v>
      </c>
      <c r="S19" s="10" t="str">
        <f t="shared" si="5"/>
        <v>C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Satisfactory work in content knowledge; keep practising.</v>
      </c>
      <c r="U19" s="10">
        <v>67</v>
      </c>
      <c r="V19" s="10">
        <v>67</v>
      </c>
      <c r="W19" s="10">
        <v>68</v>
      </c>
      <c r="X19" s="11">
        <f t="shared" si="6"/>
        <v>67.333333333333329</v>
      </c>
      <c r="Y19" s="12">
        <f t="shared" si="7"/>
        <v>0.67330000000000001</v>
      </c>
      <c r="Z19" s="5" t="str">
        <f t="shared" si="8"/>
        <v>C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Satisfactory work in content knowledge; keep practising.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22</v>
      </c>
      <c r="G20" s="10">
        <v>76</v>
      </c>
      <c r="H20" s="10">
        <v>66</v>
      </c>
      <c r="I20" s="10">
        <v>76</v>
      </c>
      <c r="J20" s="11">
        <f t="shared" si="0"/>
        <v>72.666666666666671</v>
      </c>
      <c r="K20" s="12">
        <f t="shared" si="1"/>
        <v>0.72670000000000001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64</v>
      </c>
      <c r="O20" s="10">
        <v>73</v>
      </c>
      <c r="P20" s="10">
        <v>79</v>
      </c>
      <c r="Q20" s="11">
        <f t="shared" si="3"/>
        <v>72</v>
      </c>
      <c r="R20" s="12">
        <f t="shared" si="4"/>
        <v>0.72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74</v>
      </c>
      <c r="V20" s="10">
        <v>78</v>
      </c>
      <c r="W20" s="10">
        <v>76</v>
      </c>
      <c r="X20" s="11">
        <f t="shared" si="6"/>
        <v>76</v>
      </c>
      <c r="Y20" s="12">
        <f t="shared" si="7"/>
        <v>0.76</v>
      </c>
      <c r="Z20" s="5" t="str">
        <f t="shared" si="8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24</v>
      </c>
      <c r="G21" s="10">
        <v>56</v>
      </c>
      <c r="H21" s="10">
        <v>57</v>
      </c>
      <c r="I21" s="10">
        <v>59</v>
      </c>
      <c r="J21" s="11">
        <f t="shared" si="0"/>
        <v>57.333333333333336</v>
      </c>
      <c r="K21" s="12">
        <f t="shared" si="1"/>
        <v>0.57330000000000003</v>
      </c>
      <c r="L21" s="10" t="str">
        <f t="shared" si="2"/>
        <v>D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Fair work in values and participation; extra practice is needed.</v>
      </c>
      <c r="N21" s="10">
        <v>64</v>
      </c>
      <c r="O21" s="10">
        <v>66</v>
      </c>
      <c r="P21" s="10">
        <v>59</v>
      </c>
      <c r="Q21" s="11">
        <f t="shared" si="3"/>
        <v>63</v>
      </c>
      <c r="R21" s="12">
        <f t="shared" si="4"/>
        <v>0.63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59</v>
      </c>
      <c r="V21" s="10">
        <v>62</v>
      </c>
      <c r="W21" s="10">
        <v>67</v>
      </c>
      <c r="X21" s="11">
        <f t="shared" si="6"/>
        <v>62.666666666666664</v>
      </c>
      <c r="Y21" s="12">
        <f t="shared" si="7"/>
        <v>0.62670000000000003</v>
      </c>
      <c r="Z21" s="5" t="str">
        <f t="shared" si="8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25</v>
      </c>
      <c r="F22" s="5" t="s">
        <v>26</v>
      </c>
      <c r="G22" s="10">
        <v>68</v>
      </c>
      <c r="H22" s="10">
        <v>62</v>
      </c>
      <c r="I22" s="10">
        <v>61</v>
      </c>
      <c r="J22" s="11">
        <f t="shared" si="0"/>
        <v>63.666666666666664</v>
      </c>
      <c r="K22" s="12">
        <f t="shared" si="1"/>
        <v>0.63670000000000004</v>
      </c>
      <c r="L22" s="10" t="str">
        <f t="shared" si="2"/>
        <v>C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Satisfactory work in fitness and participation; keep practising.</v>
      </c>
      <c r="N22" s="10">
        <v>73</v>
      </c>
      <c r="O22" s="10">
        <v>64</v>
      </c>
      <c r="P22" s="10">
        <v>72</v>
      </c>
      <c r="Q22" s="11">
        <f t="shared" si="3"/>
        <v>69.666666666666671</v>
      </c>
      <c r="R22" s="12">
        <f t="shared" si="4"/>
        <v>0.69669999999999999</v>
      </c>
      <c r="S22" s="10" t="str">
        <f t="shared" si="5"/>
        <v>C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Satisfactory work in fitness and participation; keep practising.</v>
      </c>
      <c r="U22" s="10">
        <v>74</v>
      </c>
      <c r="V22" s="10">
        <v>75</v>
      </c>
      <c r="W22" s="10">
        <v>71</v>
      </c>
      <c r="X22" s="11">
        <f t="shared" si="6"/>
        <v>73.333333333333329</v>
      </c>
      <c r="Y22" s="12">
        <f t="shared" si="7"/>
        <v>0.73329999999999995</v>
      </c>
      <c r="Z22" s="5" t="str">
        <f t="shared" si="8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fitness and participation; aim higher.</v>
      </c>
    </row>
    <row r="23" spans="1:27" ht="14.25" customHeight="1" x14ac:dyDescent="0.3">
      <c r="A23" s="34"/>
      <c r="B23" s="34"/>
      <c r="C23" s="34"/>
      <c r="D23" s="34"/>
      <c r="E23" s="5" t="s">
        <v>34</v>
      </c>
      <c r="F23" s="5" t="s">
        <v>35</v>
      </c>
      <c r="G23" s="10">
        <v>53</v>
      </c>
      <c r="H23" s="10">
        <v>60</v>
      </c>
      <c r="I23" s="10">
        <v>60</v>
      </c>
      <c r="J23" s="11">
        <f t="shared" si="0"/>
        <v>57.666666666666664</v>
      </c>
      <c r="K23" s="12">
        <f t="shared" si="1"/>
        <v>0.57669999999999999</v>
      </c>
      <c r="L23" s="10" t="str">
        <f t="shared" si="2"/>
        <v>D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Fair work in office practice; extra practice is needed.</v>
      </c>
      <c r="N23" s="10">
        <v>67</v>
      </c>
      <c r="O23" s="10">
        <v>57</v>
      </c>
      <c r="P23" s="10">
        <v>69</v>
      </c>
      <c r="Q23" s="11">
        <f t="shared" si="3"/>
        <v>64.333333333333329</v>
      </c>
      <c r="R23" s="12">
        <f t="shared" si="4"/>
        <v>0.64329999999999998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office practice; keep practising.</v>
      </c>
      <c r="U23" s="10">
        <v>58</v>
      </c>
      <c r="V23" s="10">
        <v>66</v>
      </c>
      <c r="W23" s="10">
        <v>58</v>
      </c>
      <c r="X23" s="11">
        <f t="shared" si="6"/>
        <v>60.666666666666664</v>
      </c>
      <c r="Y23" s="12">
        <f t="shared" si="7"/>
        <v>0.60670000000000002</v>
      </c>
      <c r="Z23" s="5" t="str">
        <f t="shared" si="8"/>
        <v>C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Satisfactory work in office practice; keep practising.</v>
      </c>
    </row>
    <row r="24" spans="1:27" ht="14.25" customHeight="1" x14ac:dyDescent="0.3">
      <c r="A24" s="34" t="s">
        <v>174</v>
      </c>
      <c r="B24" s="34" t="s">
        <v>175</v>
      </c>
      <c r="C24" s="34" t="s">
        <v>433</v>
      </c>
      <c r="D24" s="34" t="s">
        <v>31</v>
      </c>
      <c r="E24" s="5" t="s">
        <v>12</v>
      </c>
      <c r="F24" s="5" t="s">
        <v>2</v>
      </c>
      <c r="G24" s="10">
        <v>60</v>
      </c>
      <c r="H24" s="10">
        <v>70</v>
      </c>
      <c r="I24" s="10">
        <v>66</v>
      </c>
      <c r="J24" s="11">
        <f t="shared" si="0"/>
        <v>65.333333333333329</v>
      </c>
      <c r="K24" s="12">
        <f t="shared" si="1"/>
        <v>0.65329999999999999</v>
      </c>
      <c r="L24" s="10" t="str">
        <f t="shared" si="2"/>
        <v>C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Satisfactory work in reading and writing; keep practising.</v>
      </c>
      <c r="N24" s="10">
        <v>64</v>
      </c>
      <c r="O24" s="10">
        <v>70</v>
      </c>
      <c r="P24" s="10">
        <v>61</v>
      </c>
      <c r="Q24" s="11">
        <f t="shared" si="3"/>
        <v>65</v>
      </c>
      <c r="R24" s="12">
        <f t="shared" si="4"/>
        <v>0.65</v>
      </c>
      <c r="S24" s="10" t="str">
        <f t="shared" si="5"/>
        <v>C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Satisfactory work in reading and writing; keep practising.</v>
      </c>
      <c r="U24" s="10">
        <v>74</v>
      </c>
      <c r="V24" s="10">
        <v>68</v>
      </c>
      <c r="W24" s="10">
        <v>78</v>
      </c>
      <c r="X24" s="11">
        <f t="shared" si="6"/>
        <v>73.333333333333329</v>
      </c>
      <c r="Y24" s="12">
        <f t="shared" si="7"/>
        <v>0.73329999999999995</v>
      </c>
      <c r="Z24" s="5" t="str">
        <f t="shared" si="8"/>
        <v>B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Very good work in reading and writing; aim higher.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14</v>
      </c>
      <c r="G25" s="10">
        <v>63</v>
      </c>
      <c r="H25" s="10">
        <v>79</v>
      </c>
      <c r="I25" s="10">
        <v>76</v>
      </c>
      <c r="J25" s="11">
        <f t="shared" si="0"/>
        <v>72.666666666666671</v>
      </c>
      <c r="K25" s="12">
        <f t="shared" si="1"/>
        <v>0.72670000000000001</v>
      </c>
      <c r="L25" s="10" t="str">
        <f t="shared" si="2"/>
        <v>B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Very good work in reading, writing and speaking; aim higher.</v>
      </c>
      <c r="N25" s="10">
        <v>65</v>
      </c>
      <c r="O25" s="10">
        <v>81</v>
      </c>
      <c r="P25" s="10">
        <v>70</v>
      </c>
      <c r="Q25" s="11">
        <f t="shared" si="3"/>
        <v>72</v>
      </c>
      <c r="R25" s="12">
        <f t="shared" si="4"/>
        <v>0.72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73</v>
      </c>
      <c r="V25" s="10">
        <v>76</v>
      </c>
      <c r="W25" s="10">
        <v>78</v>
      </c>
      <c r="X25" s="11">
        <f t="shared" si="6"/>
        <v>75.666666666666671</v>
      </c>
      <c r="Y25" s="12">
        <f t="shared" si="7"/>
        <v>0.75670000000000004</v>
      </c>
      <c r="Z25" s="5" t="str">
        <f t="shared" si="8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16</v>
      </c>
      <c r="G26" s="10">
        <v>69</v>
      </c>
      <c r="H26" s="10">
        <v>75</v>
      </c>
      <c r="I26" s="10">
        <v>80</v>
      </c>
      <c r="J26" s="11">
        <f t="shared" si="0"/>
        <v>74.666666666666671</v>
      </c>
      <c r="K26" s="12">
        <f t="shared" si="1"/>
        <v>0.74670000000000003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75</v>
      </c>
      <c r="O26" s="10">
        <v>72</v>
      </c>
      <c r="P26" s="10">
        <v>80</v>
      </c>
      <c r="Q26" s="11">
        <f t="shared" si="3"/>
        <v>75.666666666666671</v>
      </c>
      <c r="R26" s="12">
        <f t="shared" si="4"/>
        <v>0.75670000000000004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73</v>
      </c>
      <c r="V26" s="10">
        <v>87</v>
      </c>
      <c r="W26" s="10">
        <v>77</v>
      </c>
      <c r="X26" s="11">
        <f t="shared" si="6"/>
        <v>79</v>
      </c>
      <c r="Y26" s="12">
        <f t="shared" si="7"/>
        <v>0.79</v>
      </c>
      <c r="Z26" s="5" t="str">
        <f t="shared" si="8"/>
        <v>B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Very good work in problem solving; aim higher.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18</v>
      </c>
      <c r="G27" s="10">
        <v>64</v>
      </c>
      <c r="H27" s="10">
        <v>73</v>
      </c>
      <c r="I27" s="10">
        <v>75</v>
      </c>
      <c r="J27" s="11">
        <f t="shared" si="0"/>
        <v>70.666666666666671</v>
      </c>
      <c r="K27" s="12">
        <f t="shared" si="1"/>
        <v>0.70669999999999999</v>
      </c>
      <c r="L27" s="10" t="str">
        <f t="shared" si="2"/>
        <v>B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Very good work in concepts and practicals; aim higher.</v>
      </c>
      <c r="N27" s="10">
        <v>63</v>
      </c>
      <c r="O27" s="10">
        <v>64</v>
      </c>
      <c r="P27" s="10">
        <v>75</v>
      </c>
      <c r="Q27" s="11">
        <f t="shared" si="3"/>
        <v>67.333333333333329</v>
      </c>
      <c r="R27" s="12">
        <f t="shared" si="4"/>
        <v>0.67330000000000001</v>
      </c>
      <c r="S27" s="10" t="str">
        <f t="shared" si="5"/>
        <v>C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Satisfactory work in concepts and practicals; keep practising.</v>
      </c>
      <c r="U27" s="10">
        <v>71</v>
      </c>
      <c r="V27" s="10">
        <v>75</v>
      </c>
      <c r="W27" s="10">
        <v>73</v>
      </c>
      <c r="X27" s="11">
        <f t="shared" si="6"/>
        <v>73</v>
      </c>
      <c r="Y27" s="12">
        <f t="shared" si="7"/>
        <v>0.73</v>
      </c>
      <c r="Z27" s="5" t="str">
        <f t="shared" si="8"/>
        <v>B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Very good work in concepts and practicals; aim higher.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20</v>
      </c>
      <c r="G28" s="10">
        <v>75</v>
      </c>
      <c r="H28" s="10">
        <v>67</v>
      </c>
      <c r="I28" s="10">
        <v>71</v>
      </c>
      <c r="J28" s="11">
        <f t="shared" si="0"/>
        <v>71</v>
      </c>
      <c r="K28" s="12">
        <f t="shared" si="1"/>
        <v>0.71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72</v>
      </c>
      <c r="O28" s="10">
        <v>73</v>
      </c>
      <c r="P28" s="10">
        <v>81</v>
      </c>
      <c r="Q28" s="11">
        <f t="shared" si="3"/>
        <v>75.333333333333329</v>
      </c>
      <c r="R28" s="12">
        <f t="shared" si="4"/>
        <v>0.75329999999999997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80</v>
      </c>
      <c r="V28" s="10">
        <v>78</v>
      </c>
      <c r="W28" s="10">
        <v>83</v>
      </c>
      <c r="X28" s="11">
        <f t="shared" si="6"/>
        <v>80.333333333333329</v>
      </c>
      <c r="Y28" s="12">
        <f t="shared" si="7"/>
        <v>0.80330000000000001</v>
      </c>
      <c r="Z28" s="5" t="str">
        <f t="shared" si="8"/>
        <v>A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Excellent work in content knowledge; keep it up.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22</v>
      </c>
      <c r="G29" s="10">
        <v>70</v>
      </c>
      <c r="H29" s="10">
        <v>85</v>
      </c>
      <c r="I29" s="10">
        <v>85</v>
      </c>
      <c r="J29" s="11">
        <f t="shared" si="0"/>
        <v>80</v>
      </c>
      <c r="K29" s="12">
        <f t="shared" si="1"/>
        <v>0.8</v>
      </c>
      <c r="L29" s="10" t="str">
        <f t="shared" si="2"/>
        <v>A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Excellent work in practical work and knowledge; keep it up.</v>
      </c>
      <c r="N29" s="10">
        <v>82</v>
      </c>
      <c r="O29" s="10">
        <v>87</v>
      </c>
      <c r="P29" s="10">
        <v>73</v>
      </c>
      <c r="Q29" s="11">
        <f t="shared" si="3"/>
        <v>80.666666666666671</v>
      </c>
      <c r="R29" s="12">
        <f t="shared" si="4"/>
        <v>0.80669999999999997</v>
      </c>
      <c r="S29" s="10" t="str">
        <f t="shared" si="5"/>
        <v>A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Excellent work in practical work and knowledge; keep it up.</v>
      </c>
      <c r="U29" s="10">
        <v>76</v>
      </c>
      <c r="V29" s="10">
        <v>85</v>
      </c>
      <c r="W29" s="10">
        <v>87</v>
      </c>
      <c r="X29" s="11">
        <f t="shared" si="6"/>
        <v>82.666666666666671</v>
      </c>
      <c r="Y29" s="12">
        <f t="shared" si="7"/>
        <v>0.82669999999999999</v>
      </c>
      <c r="Z29" s="5" t="str">
        <f t="shared" si="8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24</v>
      </c>
      <c r="G30" s="10">
        <v>72</v>
      </c>
      <c r="H30" s="10">
        <v>76</v>
      </c>
      <c r="I30" s="10">
        <v>64</v>
      </c>
      <c r="J30" s="11">
        <f t="shared" si="0"/>
        <v>70.666666666666671</v>
      </c>
      <c r="K30" s="12">
        <f t="shared" si="1"/>
        <v>0.70669999999999999</v>
      </c>
      <c r="L30" s="10" t="str">
        <f t="shared" si="2"/>
        <v>B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Very good work in values and participation; aim higher.</v>
      </c>
      <c r="N30" s="10">
        <v>63</v>
      </c>
      <c r="O30" s="10">
        <v>75</v>
      </c>
      <c r="P30" s="10">
        <v>75</v>
      </c>
      <c r="Q30" s="11">
        <f t="shared" si="3"/>
        <v>71</v>
      </c>
      <c r="R30" s="12">
        <f t="shared" si="4"/>
        <v>0.71</v>
      </c>
      <c r="S30" s="10" t="str">
        <f t="shared" si="5"/>
        <v>B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Very good work in values and participation; aim higher.</v>
      </c>
      <c r="U30" s="10">
        <v>70</v>
      </c>
      <c r="V30" s="10">
        <v>72</v>
      </c>
      <c r="W30" s="10">
        <v>73</v>
      </c>
      <c r="X30" s="11">
        <f t="shared" si="6"/>
        <v>71.666666666666671</v>
      </c>
      <c r="Y30" s="12">
        <f t="shared" si="7"/>
        <v>0.7167</v>
      </c>
      <c r="Z30" s="5" t="str">
        <f t="shared" si="8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46</v>
      </c>
      <c r="F31" s="5" t="s">
        <v>47</v>
      </c>
      <c r="G31" s="10">
        <v>79</v>
      </c>
      <c r="H31" s="10">
        <v>80</v>
      </c>
      <c r="I31" s="10">
        <v>81</v>
      </c>
      <c r="J31" s="11">
        <f t="shared" si="0"/>
        <v>80</v>
      </c>
      <c r="K31" s="12">
        <f t="shared" si="1"/>
        <v>0.8</v>
      </c>
      <c r="L31" s="10" t="str">
        <f t="shared" si="2"/>
        <v>A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Excellent work in religious knowledge and participation; keep it up.</v>
      </c>
      <c r="N31" s="10">
        <v>72</v>
      </c>
      <c r="O31" s="10">
        <v>78</v>
      </c>
      <c r="P31" s="10">
        <v>72</v>
      </c>
      <c r="Q31" s="11">
        <f t="shared" si="3"/>
        <v>74</v>
      </c>
      <c r="R31" s="12">
        <f t="shared" si="4"/>
        <v>0.74</v>
      </c>
      <c r="S31" s="10" t="str">
        <f t="shared" si="5"/>
        <v>B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Very good work in religious knowledge and participation; aim higher.</v>
      </c>
      <c r="U31" s="10">
        <v>85</v>
      </c>
      <c r="V31" s="10">
        <v>82</v>
      </c>
      <c r="W31" s="10">
        <v>82</v>
      </c>
      <c r="X31" s="11">
        <f t="shared" si="6"/>
        <v>83</v>
      </c>
      <c r="Y31" s="12">
        <f t="shared" si="7"/>
        <v>0.83</v>
      </c>
      <c r="Z31" s="5" t="str">
        <f t="shared" si="8"/>
        <v>A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Excellent work in religious knowledge and participation; keep it up.</v>
      </c>
    </row>
    <row r="32" spans="1:27" ht="14.25" customHeight="1" x14ac:dyDescent="0.3">
      <c r="A32" s="34"/>
      <c r="B32" s="34"/>
      <c r="C32" s="34"/>
      <c r="D32" s="34"/>
      <c r="E32" s="5" t="s">
        <v>27</v>
      </c>
      <c r="F32" s="5" t="s">
        <v>28</v>
      </c>
      <c r="G32" s="10">
        <v>66</v>
      </c>
      <c r="H32" s="10">
        <v>67</v>
      </c>
      <c r="I32" s="10">
        <v>64</v>
      </c>
      <c r="J32" s="11">
        <f t="shared" si="0"/>
        <v>65.666666666666671</v>
      </c>
      <c r="K32" s="12">
        <f t="shared" si="1"/>
        <v>0.65669999999999995</v>
      </c>
      <c r="L32" s="10" t="str">
        <f t="shared" si="2"/>
        <v>C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Satisfactory work in recording of accounts; keep practising.</v>
      </c>
      <c r="N32" s="10">
        <v>62</v>
      </c>
      <c r="O32" s="10">
        <v>70</v>
      </c>
      <c r="P32" s="10">
        <v>69</v>
      </c>
      <c r="Q32" s="11">
        <f t="shared" si="3"/>
        <v>67</v>
      </c>
      <c r="R32" s="12">
        <f t="shared" si="4"/>
        <v>0.67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recording of accounts; keep practising.</v>
      </c>
      <c r="U32" s="10">
        <v>67</v>
      </c>
      <c r="V32" s="10">
        <v>66</v>
      </c>
      <c r="W32" s="10">
        <v>79</v>
      </c>
      <c r="X32" s="11">
        <f t="shared" si="6"/>
        <v>70.666666666666671</v>
      </c>
      <c r="Y32" s="12">
        <f t="shared" si="7"/>
        <v>0.70669999999999999</v>
      </c>
      <c r="Z32" s="5" t="str">
        <f t="shared" si="8"/>
        <v>B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Very good work in recording of accounts; aim higher.</v>
      </c>
    </row>
    <row r="33" spans="1:27" ht="14.25" customHeight="1" x14ac:dyDescent="0.3">
      <c r="A33" s="34" t="s">
        <v>176</v>
      </c>
      <c r="B33" s="34" t="s">
        <v>177</v>
      </c>
      <c r="C33" s="34" t="s">
        <v>433</v>
      </c>
      <c r="D33" s="34" t="s">
        <v>31</v>
      </c>
      <c r="E33" s="5" t="s">
        <v>12</v>
      </c>
      <c r="F33" s="5" t="s">
        <v>2</v>
      </c>
      <c r="G33" s="10">
        <v>73</v>
      </c>
      <c r="H33" s="10">
        <v>77</v>
      </c>
      <c r="I33" s="10">
        <v>66</v>
      </c>
      <c r="J33" s="11">
        <f t="shared" si="0"/>
        <v>72</v>
      </c>
      <c r="K33" s="12">
        <f t="shared" si="1"/>
        <v>0.72</v>
      </c>
      <c r="L33" s="10" t="str">
        <f t="shared" si="2"/>
        <v>B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Very good work in reading and writing; aim higher.</v>
      </c>
      <c r="N33" s="10">
        <v>75</v>
      </c>
      <c r="O33" s="10">
        <v>78</v>
      </c>
      <c r="P33" s="10">
        <v>68</v>
      </c>
      <c r="Q33" s="11">
        <f t="shared" si="3"/>
        <v>73.666666666666671</v>
      </c>
      <c r="R33" s="12">
        <f t="shared" si="4"/>
        <v>0.73670000000000002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82</v>
      </c>
      <c r="V33" s="10">
        <v>81</v>
      </c>
      <c r="W33" s="10">
        <v>80</v>
      </c>
      <c r="X33" s="11">
        <f t="shared" si="6"/>
        <v>81</v>
      </c>
      <c r="Y33" s="12">
        <f t="shared" si="7"/>
        <v>0.81</v>
      </c>
      <c r="Z33" s="5" t="str">
        <f t="shared" si="8"/>
        <v>A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Excellent work in reading and writing; keep it up.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14</v>
      </c>
      <c r="G34" s="10">
        <v>73</v>
      </c>
      <c r="H34" s="10">
        <v>76</v>
      </c>
      <c r="I34" s="10">
        <v>83</v>
      </c>
      <c r="J34" s="11">
        <f t="shared" si="0"/>
        <v>77.333333333333329</v>
      </c>
      <c r="K34" s="12">
        <f t="shared" si="1"/>
        <v>0.77329999999999999</v>
      </c>
      <c r="L34" s="10" t="str">
        <f t="shared" si="2"/>
        <v>B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Very good work in reading, writing and speaking; aim higher.</v>
      </c>
      <c r="N34" s="10">
        <v>75</v>
      </c>
      <c r="O34" s="10">
        <v>76</v>
      </c>
      <c r="P34" s="10">
        <v>73</v>
      </c>
      <c r="Q34" s="11">
        <f t="shared" si="3"/>
        <v>74.666666666666671</v>
      </c>
      <c r="R34" s="12">
        <f t="shared" si="4"/>
        <v>0.74670000000000003</v>
      </c>
      <c r="S34" s="10" t="str">
        <f t="shared" si="5"/>
        <v>B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Very good work in reading, writing and speaking; aim higher.</v>
      </c>
      <c r="U34" s="10">
        <v>86</v>
      </c>
      <c r="V34" s="10">
        <v>87</v>
      </c>
      <c r="W34" s="10">
        <v>89</v>
      </c>
      <c r="X34" s="11">
        <f t="shared" si="6"/>
        <v>87.333333333333329</v>
      </c>
      <c r="Y34" s="12">
        <f t="shared" si="7"/>
        <v>0.87329999999999997</v>
      </c>
      <c r="Z34" s="5" t="str">
        <f t="shared" si="8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16</v>
      </c>
      <c r="G35" s="10">
        <v>81</v>
      </c>
      <c r="H35" s="10">
        <v>83</v>
      </c>
      <c r="I35" s="10">
        <v>86</v>
      </c>
      <c r="J35" s="11">
        <f t="shared" si="0"/>
        <v>83.333333333333329</v>
      </c>
      <c r="K35" s="12">
        <f t="shared" si="1"/>
        <v>0.83330000000000004</v>
      </c>
      <c r="L35" s="10" t="str">
        <f t="shared" si="2"/>
        <v>A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Excellent work in problem solving; keep it up.</v>
      </c>
      <c r="N35" s="10">
        <v>79</v>
      </c>
      <c r="O35" s="10">
        <v>90</v>
      </c>
      <c r="P35" s="10">
        <v>86</v>
      </c>
      <c r="Q35" s="11">
        <f t="shared" si="3"/>
        <v>85</v>
      </c>
      <c r="R35" s="12">
        <f t="shared" si="4"/>
        <v>0.85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87</v>
      </c>
      <c r="V35" s="10">
        <v>83</v>
      </c>
      <c r="W35" s="10">
        <v>91</v>
      </c>
      <c r="X35" s="11">
        <f t="shared" si="6"/>
        <v>87</v>
      </c>
      <c r="Y35" s="12">
        <f t="shared" si="7"/>
        <v>0.87</v>
      </c>
      <c r="Z35" s="5" t="str">
        <f t="shared" si="8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18</v>
      </c>
      <c r="G36" s="10">
        <v>80</v>
      </c>
      <c r="H36" s="10">
        <v>82</v>
      </c>
      <c r="I36" s="10">
        <v>76</v>
      </c>
      <c r="J36" s="11">
        <f t="shared" si="0"/>
        <v>79.333333333333329</v>
      </c>
      <c r="K36" s="12">
        <f t="shared" si="1"/>
        <v>0.79330000000000001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82</v>
      </c>
      <c r="O36" s="10">
        <v>72</v>
      </c>
      <c r="P36" s="10">
        <v>72</v>
      </c>
      <c r="Q36" s="11">
        <f t="shared" si="3"/>
        <v>75.333333333333329</v>
      </c>
      <c r="R36" s="12">
        <f t="shared" si="4"/>
        <v>0.75329999999999997</v>
      </c>
      <c r="S36" s="10" t="str">
        <f t="shared" si="5"/>
        <v>B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Very good work in concepts and practicals; aim higher.</v>
      </c>
      <c r="U36" s="10">
        <v>71</v>
      </c>
      <c r="V36" s="10">
        <v>85</v>
      </c>
      <c r="W36" s="10">
        <v>75</v>
      </c>
      <c r="X36" s="11">
        <f t="shared" si="6"/>
        <v>77</v>
      </c>
      <c r="Y36" s="12">
        <f t="shared" si="7"/>
        <v>0.77</v>
      </c>
      <c r="Z36" s="5" t="str">
        <f t="shared" si="8"/>
        <v>B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Very good work in concepts and practicals; aim higher.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20</v>
      </c>
      <c r="G37" s="10">
        <v>73</v>
      </c>
      <c r="H37" s="10">
        <v>76</v>
      </c>
      <c r="I37" s="10">
        <v>87</v>
      </c>
      <c r="J37" s="11">
        <f t="shared" si="0"/>
        <v>78.666666666666671</v>
      </c>
      <c r="K37" s="12">
        <f t="shared" si="1"/>
        <v>0.78669999999999995</v>
      </c>
      <c r="L37" s="10" t="str">
        <f t="shared" si="2"/>
        <v>B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Very good work in content knowledge; aim higher.</v>
      </c>
      <c r="N37" s="10">
        <v>81</v>
      </c>
      <c r="O37" s="10">
        <v>87</v>
      </c>
      <c r="P37" s="10">
        <v>84</v>
      </c>
      <c r="Q37" s="11">
        <f t="shared" si="3"/>
        <v>84</v>
      </c>
      <c r="R37" s="12">
        <f t="shared" si="4"/>
        <v>0.84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86</v>
      </c>
      <c r="V37" s="10">
        <v>90</v>
      </c>
      <c r="W37" s="10">
        <v>81</v>
      </c>
      <c r="X37" s="11">
        <f t="shared" si="6"/>
        <v>85.666666666666671</v>
      </c>
      <c r="Y37" s="12">
        <f t="shared" si="7"/>
        <v>0.85670000000000002</v>
      </c>
      <c r="Z37" s="5" t="str">
        <f t="shared" si="8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22</v>
      </c>
      <c r="G38" s="10">
        <v>81</v>
      </c>
      <c r="H38" s="10">
        <v>88</v>
      </c>
      <c r="I38" s="10">
        <v>85</v>
      </c>
      <c r="J38" s="11">
        <f t="shared" si="0"/>
        <v>84.666666666666671</v>
      </c>
      <c r="K38" s="12">
        <f t="shared" si="1"/>
        <v>0.84670000000000001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82</v>
      </c>
      <c r="O38" s="10">
        <v>85</v>
      </c>
      <c r="P38" s="10">
        <v>81</v>
      </c>
      <c r="Q38" s="11">
        <f t="shared" si="3"/>
        <v>82.666666666666671</v>
      </c>
      <c r="R38" s="12">
        <f t="shared" si="4"/>
        <v>0.82669999999999999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95</v>
      </c>
      <c r="V38" s="10">
        <v>87</v>
      </c>
      <c r="W38" s="10">
        <v>95</v>
      </c>
      <c r="X38" s="11">
        <f t="shared" si="6"/>
        <v>92.333333333333329</v>
      </c>
      <c r="Y38" s="12">
        <f t="shared" si="7"/>
        <v>0.92330000000000001</v>
      </c>
      <c r="Z38" s="5" t="str">
        <f t="shared" si="8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24</v>
      </c>
      <c r="G39" s="10">
        <v>81</v>
      </c>
      <c r="H39" s="10">
        <v>76</v>
      </c>
      <c r="I39" s="10">
        <v>76</v>
      </c>
      <c r="J39" s="11">
        <f t="shared" si="0"/>
        <v>77.666666666666671</v>
      </c>
      <c r="K39" s="12">
        <f t="shared" si="1"/>
        <v>0.77669999999999995</v>
      </c>
      <c r="L39" s="10" t="str">
        <f t="shared" si="2"/>
        <v>B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Very good work in values and participation; aim higher.</v>
      </c>
      <c r="N39" s="10">
        <v>73</v>
      </c>
      <c r="O39" s="10">
        <v>79</v>
      </c>
      <c r="P39" s="10">
        <v>78</v>
      </c>
      <c r="Q39" s="11">
        <f t="shared" si="3"/>
        <v>76.666666666666671</v>
      </c>
      <c r="R39" s="12">
        <f t="shared" si="4"/>
        <v>0.76670000000000005</v>
      </c>
      <c r="S39" s="10" t="str">
        <f t="shared" si="5"/>
        <v>B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Very good work in values and participation; aim higher.</v>
      </c>
      <c r="U39" s="10">
        <v>87</v>
      </c>
      <c r="V39" s="10">
        <v>83</v>
      </c>
      <c r="W39" s="10">
        <v>75</v>
      </c>
      <c r="X39" s="11">
        <f t="shared" si="6"/>
        <v>81.666666666666671</v>
      </c>
      <c r="Y39" s="12">
        <f t="shared" si="7"/>
        <v>0.81669999999999998</v>
      </c>
      <c r="Z39" s="5" t="str">
        <f t="shared" si="8"/>
        <v>A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Excellent work in values and participation; keep it up.</v>
      </c>
    </row>
    <row r="40" spans="1:27" ht="14.25" customHeight="1" x14ac:dyDescent="0.3">
      <c r="A40" s="34"/>
      <c r="B40" s="34"/>
      <c r="C40" s="34"/>
      <c r="D40" s="34"/>
      <c r="E40" s="5" t="s">
        <v>46</v>
      </c>
      <c r="F40" s="5" t="s">
        <v>47</v>
      </c>
      <c r="G40" s="10">
        <v>86</v>
      </c>
      <c r="H40" s="10">
        <v>80</v>
      </c>
      <c r="I40" s="10">
        <v>84</v>
      </c>
      <c r="J40" s="11">
        <f t="shared" si="0"/>
        <v>83.333333333333329</v>
      </c>
      <c r="K40" s="12">
        <f t="shared" si="1"/>
        <v>0.83330000000000004</v>
      </c>
      <c r="L40" s="10" t="str">
        <f t="shared" si="2"/>
        <v>A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Excellent work in religious knowledge and participation; keep it up.</v>
      </c>
      <c r="N40" s="10">
        <v>81</v>
      </c>
      <c r="O40" s="10">
        <v>83</v>
      </c>
      <c r="P40" s="10">
        <v>79</v>
      </c>
      <c r="Q40" s="11">
        <f t="shared" si="3"/>
        <v>81</v>
      </c>
      <c r="R40" s="12">
        <f t="shared" si="4"/>
        <v>0.81</v>
      </c>
      <c r="S40" s="10" t="str">
        <f t="shared" si="5"/>
        <v>A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Excellent work in religious knowledge and participation; keep it up.</v>
      </c>
      <c r="U40" s="10">
        <v>89</v>
      </c>
      <c r="V40" s="10">
        <v>82</v>
      </c>
      <c r="W40" s="10">
        <v>94</v>
      </c>
      <c r="X40" s="11">
        <f t="shared" si="6"/>
        <v>88.333333333333329</v>
      </c>
      <c r="Y40" s="12">
        <f t="shared" si="7"/>
        <v>0.88329999999999997</v>
      </c>
      <c r="Z40" s="5" t="str">
        <f t="shared" si="8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religious knowledge and participation; keep it up.</v>
      </c>
    </row>
    <row r="41" spans="1:27" ht="14.25" customHeight="1" x14ac:dyDescent="0.3">
      <c r="A41" s="34"/>
      <c r="B41" s="34"/>
      <c r="C41" s="34"/>
      <c r="D41" s="34"/>
      <c r="E41" s="5" t="s">
        <v>27</v>
      </c>
      <c r="F41" s="5" t="s">
        <v>28</v>
      </c>
      <c r="G41" s="10">
        <v>71</v>
      </c>
      <c r="H41" s="10">
        <v>80</v>
      </c>
      <c r="I41" s="10">
        <v>73</v>
      </c>
      <c r="J41" s="11">
        <f t="shared" si="0"/>
        <v>74.666666666666671</v>
      </c>
      <c r="K41" s="12">
        <f t="shared" si="1"/>
        <v>0.74670000000000003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recording of accounts; aim higher.</v>
      </c>
      <c r="N41" s="10">
        <v>76</v>
      </c>
      <c r="O41" s="10">
        <v>78</v>
      </c>
      <c r="P41" s="10">
        <v>76</v>
      </c>
      <c r="Q41" s="11">
        <f t="shared" si="3"/>
        <v>76.666666666666671</v>
      </c>
      <c r="R41" s="12">
        <f t="shared" si="4"/>
        <v>0.76670000000000005</v>
      </c>
      <c r="S41" s="10" t="str">
        <f t="shared" si="5"/>
        <v>B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Very good work in recording of accounts; aim higher.</v>
      </c>
      <c r="U41" s="10">
        <v>84</v>
      </c>
      <c r="V41" s="10">
        <v>76</v>
      </c>
      <c r="W41" s="10">
        <v>81</v>
      </c>
      <c r="X41" s="11">
        <f t="shared" si="6"/>
        <v>80.333333333333329</v>
      </c>
      <c r="Y41" s="12">
        <f t="shared" si="7"/>
        <v>0.80330000000000001</v>
      </c>
      <c r="Z41" s="5" t="str">
        <f t="shared" si="8"/>
        <v>A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Excellent work in recording of accounts; keep it up.</v>
      </c>
    </row>
    <row r="42" spans="1:27" ht="14.25" customHeight="1" x14ac:dyDescent="0.3">
      <c r="A42" s="34" t="s">
        <v>178</v>
      </c>
      <c r="B42" s="34" t="s">
        <v>179</v>
      </c>
      <c r="C42" s="34" t="s">
        <v>433</v>
      </c>
      <c r="D42" s="34" t="s">
        <v>11</v>
      </c>
      <c r="E42" s="5" t="s">
        <v>12</v>
      </c>
      <c r="F42" s="5" t="s">
        <v>2</v>
      </c>
      <c r="G42" s="10">
        <v>74</v>
      </c>
      <c r="H42" s="10">
        <v>85</v>
      </c>
      <c r="I42" s="10">
        <v>76</v>
      </c>
      <c r="J42" s="11">
        <f t="shared" si="0"/>
        <v>78.333333333333329</v>
      </c>
      <c r="K42" s="12">
        <f t="shared" si="1"/>
        <v>0.7833</v>
      </c>
      <c r="L42" s="10" t="str">
        <f t="shared" si="2"/>
        <v>B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Very good work in reading and writing; aim higher.</v>
      </c>
      <c r="N42" s="10">
        <v>78</v>
      </c>
      <c r="O42" s="10">
        <v>86</v>
      </c>
      <c r="P42" s="10">
        <v>87</v>
      </c>
      <c r="Q42" s="11">
        <f t="shared" si="3"/>
        <v>83.666666666666671</v>
      </c>
      <c r="R42" s="12">
        <f t="shared" si="4"/>
        <v>0.8367</v>
      </c>
      <c r="S42" s="10" t="str">
        <f t="shared" si="5"/>
        <v>A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Excellent work in reading and writing; keep it up.</v>
      </c>
      <c r="U42" s="10">
        <v>85</v>
      </c>
      <c r="V42" s="10">
        <v>82</v>
      </c>
      <c r="W42" s="10">
        <v>82</v>
      </c>
      <c r="X42" s="11">
        <f t="shared" si="6"/>
        <v>83</v>
      </c>
      <c r="Y42" s="12">
        <f t="shared" si="7"/>
        <v>0.83</v>
      </c>
      <c r="Z42" s="5" t="str">
        <f t="shared" si="8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14</v>
      </c>
      <c r="G43" s="10">
        <v>76</v>
      </c>
      <c r="H43" s="10">
        <v>81</v>
      </c>
      <c r="I43" s="10">
        <v>81</v>
      </c>
      <c r="J43" s="11">
        <f t="shared" si="0"/>
        <v>79.333333333333329</v>
      </c>
      <c r="K43" s="12">
        <f t="shared" si="1"/>
        <v>0.79330000000000001</v>
      </c>
      <c r="L43" s="10" t="str">
        <f t="shared" si="2"/>
        <v>B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Very good work in reading, writing and speaking; aim higher.</v>
      </c>
      <c r="N43" s="10">
        <v>88</v>
      </c>
      <c r="O43" s="10">
        <v>89</v>
      </c>
      <c r="P43" s="10">
        <v>91</v>
      </c>
      <c r="Q43" s="11">
        <f t="shared" si="3"/>
        <v>89.333333333333329</v>
      </c>
      <c r="R43" s="12">
        <f t="shared" si="4"/>
        <v>0.89329999999999998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84</v>
      </c>
      <c r="V43" s="10">
        <v>91</v>
      </c>
      <c r="W43" s="10">
        <v>96</v>
      </c>
      <c r="X43" s="11">
        <f t="shared" si="6"/>
        <v>90.333333333333329</v>
      </c>
      <c r="Y43" s="12">
        <f t="shared" si="7"/>
        <v>0.90329999999999999</v>
      </c>
      <c r="Z43" s="5" t="str">
        <f t="shared" si="8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16</v>
      </c>
      <c r="G44" s="10">
        <v>94</v>
      </c>
      <c r="H44" s="10">
        <v>98</v>
      </c>
      <c r="I44" s="10">
        <v>93</v>
      </c>
      <c r="J44" s="11">
        <f t="shared" si="0"/>
        <v>95</v>
      </c>
      <c r="K44" s="12">
        <f t="shared" si="1"/>
        <v>0.95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87</v>
      </c>
      <c r="O44" s="10">
        <v>96</v>
      </c>
      <c r="P44" s="10">
        <v>89</v>
      </c>
      <c r="Q44" s="11">
        <f t="shared" si="3"/>
        <v>90.666666666666671</v>
      </c>
      <c r="R44" s="12">
        <f t="shared" si="4"/>
        <v>0.90669999999999995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98</v>
      </c>
      <c r="V44" s="10">
        <v>98</v>
      </c>
      <c r="W44" s="10">
        <v>91</v>
      </c>
      <c r="X44" s="11">
        <f t="shared" si="6"/>
        <v>95.666666666666671</v>
      </c>
      <c r="Y44" s="12">
        <f t="shared" si="7"/>
        <v>0.95669999999999999</v>
      </c>
      <c r="Z44" s="5" t="str">
        <f t="shared" si="8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18</v>
      </c>
      <c r="G45" s="10">
        <v>76</v>
      </c>
      <c r="H45" s="10">
        <v>85</v>
      </c>
      <c r="I45" s="10">
        <v>76</v>
      </c>
      <c r="J45" s="11">
        <f t="shared" si="0"/>
        <v>79</v>
      </c>
      <c r="K45" s="12">
        <f t="shared" si="1"/>
        <v>0.79</v>
      </c>
      <c r="L45" s="10" t="str">
        <f t="shared" si="2"/>
        <v>B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Very good work in concepts and practicals; aim higher.</v>
      </c>
      <c r="N45" s="10">
        <v>84</v>
      </c>
      <c r="O45" s="10">
        <v>81</v>
      </c>
      <c r="P45" s="10">
        <v>91</v>
      </c>
      <c r="Q45" s="11">
        <f t="shared" si="3"/>
        <v>85.333333333333329</v>
      </c>
      <c r="R45" s="12">
        <f t="shared" si="4"/>
        <v>0.85329999999999995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79</v>
      </c>
      <c r="V45" s="10">
        <v>93</v>
      </c>
      <c r="W45" s="10">
        <v>86</v>
      </c>
      <c r="X45" s="11">
        <f t="shared" si="6"/>
        <v>86</v>
      </c>
      <c r="Y45" s="12">
        <f t="shared" si="7"/>
        <v>0.86</v>
      </c>
      <c r="Z45" s="5" t="str">
        <f t="shared" si="8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20</v>
      </c>
      <c r="G46" s="10">
        <v>79</v>
      </c>
      <c r="H46" s="10">
        <v>81</v>
      </c>
      <c r="I46" s="10">
        <v>94</v>
      </c>
      <c r="J46" s="11">
        <f t="shared" si="0"/>
        <v>84.666666666666671</v>
      </c>
      <c r="K46" s="12">
        <f t="shared" si="1"/>
        <v>0.84670000000000001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90</v>
      </c>
      <c r="O46" s="10">
        <v>89</v>
      </c>
      <c r="P46" s="10">
        <v>87</v>
      </c>
      <c r="Q46" s="11">
        <f t="shared" si="3"/>
        <v>88.666666666666671</v>
      </c>
      <c r="R46" s="12">
        <f t="shared" si="4"/>
        <v>0.88670000000000004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89</v>
      </c>
      <c r="V46" s="10">
        <v>98</v>
      </c>
      <c r="W46" s="10">
        <v>92</v>
      </c>
      <c r="X46" s="11">
        <f t="shared" si="6"/>
        <v>93</v>
      </c>
      <c r="Y46" s="12">
        <f t="shared" si="7"/>
        <v>0.93</v>
      </c>
      <c r="Z46" s="5" t="str">
        <f t="shared" si="8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22</v>
      </c>
      <c r="G47" s="10">
        <v>84</v>
      </c>
      <c r="H47" s="10">
        <v>89</v>
      </c>
      <c r="I47" s="10">
        <v>86</v>
      </c>
      <c r="J47" s="11">
        <f t="shared" si="0"/>
        <v>86.333333333333329</v>
      </c>
      <c r="K47" s="12">
        <f t="shared" si="1"/>
        <v>0.86329999999999996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90</v>
      </c>
      <c r="O47" s="10">
        <v>90</v>
      </c>
      <c r="P47" s="10">
        <v>87</v>
      </c>
      <c r="Q47" s="11">
        <f t="shared" si="3"/>
        <v>89</v>
      </c>
      <c r="R47" s="12">
        <f t="shared" si="4"/>
        <v>0.89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88</v>
      </c>
      <c r="V47" s="10">
        <v>93</v>
      </c>
      <c r="W47" s="10">
        <v>98</v>
      </c>
      <c r="X47" s="11">
        <f t="shared" si="6"/>
        <v>93</v>
      </c>
      <c r="Y47" s="12">
        <f t="shared" si="7"/>
        <v>0.93</v>
      </c>
      <c r="Z47" s="5" t="str">
        <f t="shared" si="8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24</v>
      </c>
      <c r="G48" s="10">
        <v>80</v>
      </c>
      <c r="H48" s="10">
        <v>89</v>
      </c>
      <c r="I48" s="10">
        <v>81</v>
      </c>
      <c r="J48" s="11">
        <f t="shared" si="0"/>
        <v>83.333333333333329</v>
      </c>
      <c r="K48" s="12">
        <f t="shared" si="1"/>
        <v>0.83330000000000004</v>
      </c>
      <c r="L48" s="10" t="str">
        <f t="shared" si="2"/>
        <v>A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Excellent work in values and participation; keep it up.</v>
      </c>
      <c r="N48" s="10">
        <v>84</v>
      </c>
      <c r="O48" s="10">
        <v>81</v>
      </c>
      <c r="P48" s="10">
        <v>85</v>
      </c>
      <c r="Q48" s="11">
        <f t="shared" si="3"/>
        <v>83.333333333333329</v>
      </c>
      <c r="R48" s="12">
        <f t="shared" si="4"/>
        <v>0.83330000000000004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82</v>
      </c>
      <c r="V48" s="10">
        <v>91</v>
      </c>
      <c r="W48" s="10">
        <v>91</v>
      </c>
      <c r="X48" s="11">
        <f t="shared" si="6"/>
        <v>88</v>
      </c>
      <c r="Y48" s="12">
        <f t="shared" si="7"/>
        <v>0.88</v>
      </c>
      <c r="Z48" s="5" t="str">
        <f t="shared" si="8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46</v>
      </c>
      <c r="F49" s="5" t="s">
        <v>47</v>
      </c>
      <c r="G49" s="10">
        <v>91</v>
      </c>
      <c r="H49" s="10">
        <v>96</v>
      </c>
      <c r="I49" s="10">
        <v>91</v>
      </c>
      <c r="J49" s="11">
        <f t="shared" si="0"/>
        <v>92.666666666666671</v>
      </c>
      <c r="K49" s="12">
        <f t="shared" si="1"/>
        <v>0.92669999999999997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religious knowledge and participation; keep it up.</v>
      </c>
      <c r="N49" s="10">
        <v>91</v>
      </c>
      <c r="O49" s="10">
        <v>95</v>
      </c>
      <c r="P49" s="10">
        <v>98</v>
      </c>
      <c r="Q49" s="11">
        <f t="shared" si="3"/>
        <v>94.666666666666671</v>
      </c>
      <c r="R49" s="12">
        <f t="shared" si="4"/>
        <v>0.94669999999999999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religious knowledge and participation; keep it up.</v>
      </c>
      <c r="U49" s="10">
        <v>90</v>
      </c>
      <c r="V49" s="10">
        <v>98</v>
      </c>
      <c r="W49" s="10">
        <v>98</v>
      </c>
      <c r="X49" s="11">
        <f t="shared" si="6"/>
        <v>95.333333333333329</v>
      </c>
      <c r="Y49" s="12">
        <f t="shared" si="7"/>
        <v>0.95330000000000004</v>
      </c>
      <c r="Z49" s="5" t="str">
        <f t="shared" si="8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religious knowledge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27</v>
      </c>
      <c r="F50" s="5" t="s">
        <v>28</v>
      </c>
      <c r="G50" s="10">
        <v>76</v>
      </c>
      <c r="H50" s="10">
        <v>89</v>
      </c>
      <c r="I50" s="10">
        <v>86</v>
      </c>
      <c r="J50" s="11">
        <f t="shared" si="0"/>
        <v>83.666666666666671</v>
      </c>
      <c r="K50" s="12">
        <f t="shared" si="1"/>
        <v>0.8367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recording of accounts; keep it up.</v>
      </c>
      <c r="N50" s="10">
        <v>87</v>
      </c>
      <c r="O50" s="10">
        <v>86</v>
      </c>
      <c r="P50" s="10">
        <v>86</v>
      </c>
      <c r="Q50" s="11">
        <f t="shared" si="3"/>
        <v>86.333333333333329</v>
      </c>
      <c r="R50" s="12">
        <f t="shared" si="4"/>
        <v>0.86329999999999996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recording of accounts; keep it up.</v>
      </c>
      <c r="U50" s="10">
        <v>85</v>
      </c>
      <c r="V50" s="10">
        <v>87</v>
      </c>
      <c r="W50" s="10">
        <v>83</v>
      </c>
      <c r="X50" s="11">
        <f t="shared" si="6"/>
        <v>85</v>
      </c>
      <c r="Y50" s="12">
        <f t="shared" si="7"/>
        <v>0.85</v>
      </c>
      <c r="Z50" s="5" t="str">
        <f t="shared" si="8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recording of accounts; keep it up.</v>
      </c>
    </row>
    <row r="51" spans="1:27" ht="14.25" customHeight="1" x14ac:dyDescent="0.3">
      <c r="A51" s="34" t="s">
        <v>180</v>
      </c>
      <c r="B51" s="34" t="s">
        <v>181</v>
      </c>
      <c r="C51" s="34" t="s">
        <v>433</v>
      </c>
      <c r="D51" s="34" t="s">
        <v>11</v>
      </c>
      <c r="E51" s="5" t="s">
        <v>12</v>
      </c>
      <c r="F51" s="5" t="s">
        <v>2</v>
      </c>
      <c r="G51" s="10">
        <v>55</v>
      </c>
      <c r="H51" s="10">
        <v>50</v>
      </c>
      <c r="I51" s="10">
        <v>51</v>
      </c>
      <c r="J51" s="11">
        <f t="shared" si="0"/>
        <v>52</v>
      </c>
      <c r="K51" s="12">
        <f t="shared" si="1"/>
        <v>0.52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53</v>
      </c>
      <c r="O51" s="10">
        <v>60</v>
      </c>
      <c r="P51" s="10">
        <v>54</v>
      </c>
      <c r="Q51" s="11">
        <f t="shared" si="3"/>
        <v>55.666666666666664</v>
      </c>
      <c r="R51" s="12">
        <f t="shared" si="4"/>
        <v>0.55669999999999997</v>
      </c>
      <c r="S51" s="10" t="str">
        <f t="shared" si="5"/>
        <v>D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Fair work in reading and writing; extra practice is needed.</v>
      </c>
      <c r="U51" s="10">
        <v>54</v>
      </c>
      <c r="V51" s="10">
        <v>60</v>
      </c>
      <c r="W51" s="10">
        <v>58</v>
      </c>
      <c r="X51" s="11">
        <f t="shared" si="6"/>
        <v>57.333333333333336</v>
      </c>
      <c r="Y51" s="12">
        <f t="shared" si="7"/>
        <v>0.57330000000000003</v>
      </c>
      <c r="Z51" s="5" t="str">
        <f t="shared" si="8"/>
        <v>D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Fair work in reading and writing; extra practice is needed.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14</v>
      </c>
      <c r="G52" s="10">
        <v>61</v>
      </c>
      <c r="H52" s="10">
        <v>58</v>
      </c>
      <c r="I52" s="10">
        <v>59</v>
      </c>
      <c r="J52" s="11">
        <f t="shared" si="0"/>
        <v>59.333333333333336</v>
      </c>
      <c r="K52" s="12">
        <f t="shared" si="1"/>
        <v>0.59330000000000005</v>
      </c>
      <c r="L52" s="10" t="str">
        <f t="shared" si="2"/>
        <v>D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Fair work in reading, writing and speaking; extra practice is needed.</v>
      </c>
      <c r="N52" s="10">
        <v>55</v>
      </c>
      <c r="O52" s="10">
        <v>63</v>
      </c>
      <c r="P52" s="10">
        <v>61</v>
      </c>
      <c r="Q52" s="11">
        <f t="shared" si="3"/>
        <v>59.666666666666664</v>
      </c>
      <c r="R52" s="12">
        <f t="shared" si="4"/>
        <v>0.59670000000000001</v>
      </c>
      <c r="S52" s="10" t="str">
        <f t="shared" si="5"/>
        <v>D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Fair work in reading, writing and speaking; extra practice is needed.</v>
      </c>
      <c r="U52" s="10">
        <v>65</v>
      </c>
      <c r="V52" s="10">
        <v>70</v>
      </c>
      <c r="W52" s="10">
        <v>68</v>
      </c>
      <c r="X52" s="11">
        <f t="shared" si="6"/>
        <v>67.666666666666671</v>
      </c>
      <c r="Y52" s="12">
        <f t="shared" si="7"/>
        <v>0.67669999999999997</v>
      </c>
      <c r="Z52" s="5" t="str">
        <f t="shared" si="8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16</v>
      </c>
      <c r="G53" s="10">
        <v>61</v>
      </c>
      <c r="H53" s="10">
        <v>60</v>
      </c>
      <c r="I53" s="10">
        <v>69</v>
      </c>
      <c r="J53" s="11">
        <f t="shared" si="0"/>
        <v>63.333333333333336</v>
      </c>
      <c r="K53" s="12">
        <f t="shared" si="1"/>
        <v>0.63329999999999997</v>
      </c>
      <c r="L53" s="10" t="str">
        <f t="shared" si="2"/>
        <v>C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Satisfactory work in problem solving; keep practising.</v>
      </c>
      <c r="N53" s="10">
        <v>70</v>
      </c>
      <c r="O53" s="10">
        <v>65</v>
      </c>
      <c r="P53" s="10">
        <v>70</v>
      </c>
      <c r="Q53" s="11">
        <f t="shared" si="3"/>
        <v>68.333333333333329</v>
      </c>
      <c r="R53" s="12">
        <f t="shared" si="4"/>
        <v>0.68330000000000002</v>
      </c>
      <c r="S53" s="10" t="str">
        <f t="shared" si="5"/>
        <v>C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Satisfactory work in problem solving; keep practising.</v>
      </c>
      <c r="U53" s="10">
        <v>70</v>
      </c>
      <c r="V53" s="10">
        <v>78</v>
      </c>
      <c r="W53" s="10">
        <v>63</v>
      </c>
      <c r="X53" s="11">
        <f t="shared" si="6"/>
        <v>70.333333333333329</v>
      </c>
      <c r="Y53" s="12">
        <f t="shared" si="7"/>
        <v>0.70330000000000004</v>
      </c>
      <c r="Z53" s="5" t="str">
        <f t="shared" si="8"/>
        <v>B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Very good work in problem solving; aim higher.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18</v>
      </c>
      <c r="G54" s="10">
        <v>56</v>
      </c>
      <c r="H54" s="10">
        <v>57</v>
      </c>
      <c r="I54" s="10">
        <v>53</v>
      </c>
      <c r="J54" s="11">
        <f t="shared" si="0"/>
        <v>55.333333333333336</v>
      </c>
      <c r="K54" s="12">
        <f t="shared" si="1"/>
        <v>0.55330000000000001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52</v>
      </c>
      <c r="O54" s="10">
        <v>64</v>
      </c>
      <c r="P54" s="10">
        <v>66</v>
      </c>
      <c r="Q54" s="11">
        <f t="shared" si="3"/>
        <v>60.666666666666664</v>
      </c>
      <c r="R54" s="12">
        <f t="shared" si="4"/>
        <v>0.60670000000000002</v>
      </c>
      <c r="S54" s="10" t="str">
        <f t="shared" si="5"/>
        <v>C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Satisfactory work in concepts and practicals; keep practising.</v>
      </c>
      <c r="U54" s="10">
        <v>59</v>
      </c>
      <c r="V54" s="10">
        <v>64</v>
      </c>
      <c r="W54" s="10">
        <v>62</v>
      </c>
      <c r="X54" s="11">
        <f t="shared" si="6"/>
        <v>61.666666666666664</v>
      </c>
      <c r="Y54" s="12">
        <f t="shared" si="7"/>
        <v>0.61670000000000003</v>
      </c>
      <c r="Z54" s="5" t="str">
        <f t="shared" si="8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20</v>
      </c>
      <c r="G55" s="10">
        <v>59</v>
      </c>
      <c r="H55" s="10">
        <v>56</v>
      </c>
      <c r="I55" s="10">
        <v>58</v>
      </c>
      <c r="J55" s="11">
        <f t="shared" si="0"/>
        <v>57.666666666666664</v>
      </c>
      <c r="K55" s="12">
        <f t="shared" si="1"/>
        <v>0.57669999999999999</v>
      </c>
      <c r="L55" s="10" t="str">
        <f t="shared" si="2"/>
        <v>D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Fair work in content knowledge; extra practice is needed.</v>
      </c>
      <c r="N55" s="10">
        <v>66</v>
      </c>
      <c r="O55" s="10">
        <v>60</v>
      </c>
      <c r="P55" s="10">
        <v>68</v>
      </c>
      <c r="Q55" s="11">
        <f t="shared" si="3"/>
        <v>64.666666666666671</v>
      </c>
      <c r="R55" s="12">
        <f t="shared" si="4"/>
        <v>0.64670000000000005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67</v>
      </c>
      <c r="V55" s="10">
        <v>62</v>
      </c>
      <c r="W55" s="10">
        <v>74</v>
      </c>
      <c r="X55" s="11">
        <f t="shared" si="6"/>
        <v>67.666666666666671</v>
      </c>
      <c r="Y55" s="12">
        <f t="shared" si="7"/>
        <v>0.67669999999999997</v>
      </c>
      <c r="Z55" s="5" t="str">
        <f t="shared" si="8"/>
        <v>C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Satisfactory work in content knowledge; keep practising.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22</v>
      </c>
      <c r="G56" s="10">
        <v>69</v>
      </c>
      <c r="H56" s="10">
        <v>67</v>
      </c>
      <c r="I56" s="10">
        <v>66</v>
      </c>
      <c r="J56" s="11">
        <f t="shared" si="0"/>
        <v>67.333333333333329</v>
      </c>
      <c r="K56" s="12">
        <f t="shared" si="1"/>
        <v>0.67330000000000001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71</v>
      </c>
      <c r="O56" s="10">
        <v>72</v>
      </c>
      <c r="P56" s="10">
        <v>70</v>
      </c>
      <c r="Q56" s="11">
        <f t="shared" si="3"/>
        <v>71</v>
      </c>
      <c r="R56" s="12">
        <f t="shared" si="4"/>
        <v>0.71</v>
      </c>
      <c r="S56" s="10" t="str">
        <f t="shared" si="5"/>
        <v>B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Very good work in practical work and knowledge; aim higher.</v>
      </c>
      <c r="U56" s="10">
        <v>72</v>
      </c>
      <c r="V56" s="10">
        <v>80</v>
      </c>
      <c r="W56" s="10">
        <v>72</v>
      </c>
      <c r="X56" s="11">
        <f t="shared" si="6"/>
        <v>74.666666666666671</v>
      </c>
      <c r="Y56" s="12">
        <f t="shared" si="7"/>
        <v>0.74670000000000003</v>
      </c>
      <c r="Z56" s="5" t="str">
        <f t="shared" si="8"/>
        <v>B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Very good work in practical work and knowledge; aim higher.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24</v>
      </c>
      <c r="G57" s="10">
        <v>63</v>
      </c>
      <c r="H57" s="10">
        <v>58</v>
      </c>
      <c r="I57" s="10">
        <v>66</v>
      </c>
      <c r="J57" s="11">
        <f t="shared" si="0"/>
        <v>62.333333333333336</v>
      </c>
      <c r="K57" s="12">
        <f t="shared" si="1"/>
        <v>0.62329999999999997</v>
      </c>
      <c r="L57" s="10" t="str">
        <f t="shared" si="2"/>
        <v>C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Satisfactory work in values and participation; keep practising.</v>
      </c>
      <c r="N57" s="10">
        <v>64</v>
      </c>
      <c r="O57" s="10">
        <v>62</v>
      </c>
      <c r="P57" s="10">
        <v>58</v>
      </c>
      <c r="Q57" s="11">
        <f t="shared" si="3"/>
        <v>61.333333333333336</v>
      </c>
      <c r="R57" s="12">
        <f t="shared" si="4"/>
        <v>0.61329999999999996</v>
      </c>
      <c r="S57" s="10" t="str">
        <f t="shared" si="5"/>
        <v>C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Satisfactory work in values and participation; keep practising.</v>
      </c>
      <c r="U57" s="10">
        <v>65</v>
      </c>
      <c r="V57" s="10">
        <v>64</v>
      </c>
      <c r="W57" s="10">
        <v>62</v>
      </c>
      <c r="X57" s="11">
        <f t="shared" si="6"/>
        <v>63.666666666666664</v>
      </c>
      <c r="Y57" s="12">
        <f t="shared" si="7"/>
        <v>0.63670000000000004</v>
      </c>
      <c r="Z57" s="5" t="str">
        <f t="shared" si="8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46</v>
      </c>
      <c r="F58" s="5" t="s">
        <v>47</v>
      </c>
      <c r="G58" s="10">
        <v>62</v>
      </c>
      <c r="H58" s="10">
        <v>60</v>
      </c>
      <c r="I58" s="10">
        <v>67</v>
      </c>
      <c r="J58" s="11">
        <f t="shared" si="0"/>
        <v>63</v>
      </c>
      <c r="K58" s="12">
        <f t="shared" si="1"/>
        <v>0.63</v>
      </c>
      <c r="L58" s="10" t="str">
        <f t="shared" si="2"/>
        <v>C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Satisfactory work in religious knowledge and participation; keep practising.</v>
      </c>
      <c r="N58" s="10">
        <v>58</v>
      </c>
      <c r="O58" s="10">
        <v>60</v>
      </c>
      <c r="P58" s="10">
        <v>62</v>
      </c>
      <c r="Q58" s="11">
        <f t="shared" si="3"/>
        <v>60</v>
      </c>
      <c r="R58" s="12">
        <f t="shared" si="4"/>
        <v>0.6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religious knowledge and participation; keep practising.</v>
      </c>
      <c r="U58" s="10">
        <v>73</v>
      </c>
      <c r="V58" s="10">
        <v>72</v>
      </c>
      <c r="W58" s="10">
        <v>66</v>
      </c>
      <c r="X58" s="11">
        <f t="shared" si="6"/>
        <v>70.333333333333329</v>
      </c>
      <c r="Y58" s="12">
        <f t="shared" si="7"/>
        <v>0.70330000000000004</v>
      </c>
      <c r="Z58" s="5" t="str">
        <f t="shared" si="8"/>
        <v>B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Very good work in religious knowledge and participation; aim higher.</v>
      </c>
    </row>
    <row r="59" spans="1:27" ht="14.25" customHeight="1" x14ac:dyDescent="0.3">
      <c r="A59" s="34"/>
      <c r="B59" s="34"/>
      <c r="C59" s="34"/>
      <c r="D59" s="34"/>
      <c r="E59" s="5" t="s">
        <v>34</v>
      </c>
      <c r="F59" s="5" t="s">
        <v>35</v>
      </c>
      <c r="G59" s="10">
        <v>55</v>
      </c>
      <c r="H59" s="10">
        <v>55</v>
      </c>
      <c r="I59" s="10">
        <v>53</v>
      </c>
      <c r="J59" s="11">
        <f t="shared" si="0"/>
        <v>54.333333333333336</v>
      </c>
      <c r="K59" s="12">
        <f t="shared" si="1"/>
        <v>0.54330000000000001</v>
      </c>
      <c r="L59" s="10" t="str">
        <f t="shared" si="2"/>
        <v>D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Fair work in office practice; extra practice is needed.</v>
      </c>
      <c r="N59" s="10">
        <v>53</v>
      </c>
      <c r="O59" s="10">
        <v>64</v>
      </c>
      <c r="P59" s="10">
        <v>53</v>
      </c>
      <c r="Q59" s="11">
        <f t="shared" si="3"/>
        <v>56.666666666666664</v>
      </c>
      <c r="R59" s="12">
        <f t="shared" si="4"/>
        <v>0.56669999999999998</v>
      </c>
      <c r="S59" s="10" t="str">
        <f t="shared" si="5"/>
        <v>D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Fair work in office practice; extra practice is needed.</v>
      </c>
      <c r="U59" s="10">
        <v>66</v>
      </c>
      <c r="V59" s="10">
        <v>61</v>
      </c>
      <c r="W59" s="10">
        <v>67</v>
      </c>
      <c r="X59" s="11">
        <f t="shared" si="6"/>
        <v>64.666666666666671</v>
      </c>
      <c r="Y59" s="12">
        <f t="shared" si="7"/>
        <v>0.64670000000000005</v>
      </c>
      <c r="Z59" s="5" t="str">
        <f t="shared" si="8"/>
        <v>C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Satisfactory work in office practice; keep practising.</v>
      </c>
    </row>
    <row r="60" spans="1:27" ht="14.25" customHeight="1" x14ac:dyDescent="0.3">
      <c r="A60" s="34" t="s">
        <v>182</v>
      </c>
      <c r="B60" s="34" t="s">
        <v>183</v>
      </c>
      <c r="C60" s="34" t="s">
        <v>433</v>
      </c>
      <c r="D60" s="34" t="s">
        <v>11</v>
      </c>
      <c r="E60" s="5" t="s">
        <v>12</v>
      </c>
      <c r="F60" s="5" t="s">
        <v>2</v>
      </c>
      <c r="G60" s="10">
        <v>57</v>
      </c>
      <c r="H60" s="10">
        <v>61</v>
      </c>
      <c r="I60" s="10">
        <v>69</v>
      </c>
      <c r="J60" s="11">
        <f t="shared" si="0"/>
        <v>62.333333333333336</v>
      </c>
      <c r="K60" s="12">
        <f t="shared" si="1"/>
        <v>0.62329999999999997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55</v>
      </c>
      <c r="O60" s="10">
        <v>65</v>
      </c>
      <c r="P60" s="10">
        <v>63</v>
      </c>
      <c r="Q60" s="11">
        <f t="shared" si="3"/>
        <v>61</v>
      </c>
      <c r="R60" s="12">
        <f t="shared" si="4"/>
        <v>0.61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65</v>
      </c>
      <c r="V60" s="10">
        <v>66</v>
      </c>
      <c r="W60" s="10">
        <v>69</v>
      </c>
      <c r="X60" s="11">
        <f t="shared" si="6"/>
        <v>66.666666666666671</v>
      </c>
      <c r="Y60" s="12">
        <f t="shared" si="7"/>
        <v>0.66669999999999996</v>
      </c>
      <c r="Z60" s="5" t="str">
        <f t="shared" si="8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14</v>
      </c>
      <c r="G61" s="10">
        <v>71</v>
      </c>
      <c r="H61" s="10">
        <v>74</v>
      </c>
      <c r="I61" s="10">
        <v>74</v>
      </c>
      <c r="J61" s="11">
        <f t="shared" si="0"/>
        <v>73</v>
      </c>
      <c r="K61" s="12">
        <f t="shared" si="1"/>
        <v>0.73</v>
      </c>
      <c r="L61" s="10" t="str">
        <f t="shared" si="2"/>
        <v>B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Very good work in reading, writing and speaking; aim higher.</v>
      </c>
      <c r="N61" s="10">
        <v>65</v>
      </c>
      <c r="O61" s="10">
        <v>70</v>
      </c>
      <c r="P61" s="10">
        <v>63</v>
      </c>
      <c r="Q61" s="11">
        <f t="shared" si="3"/>
        <v>66</v>
      </c>
      <c r="R61" s="12">
        <f t="shared" si="4"/>
        <v>0.66</v>
      </c>
      <c r="S61" s="10" t="str">
        <f t="shared" si="5"/>
        <v>C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Satisfactory work in reading, writing and speaking; keep practising.</v>
      </c>
      <c r="U61" s="10">
        <v>70</v>
      </c>
      <c r="V61" s="10">
        <v>71</v>
      </c>
      <c r="W61" s="10">
        <v>74</v>
      </c>
      <c r="X61" s="11">
        <f t="shared" si="6"/>
        <v>71.666666666666671</v>
      </c>
      <c r="Y61" s="12">
        <f t="shared" si="7"/>
        <v>0.7167</v>
      </c>
      <c r="Z61" s="5" t="str">
        <f t="shared" si="8"/>
        <v>B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Very good work in reading, writing and speaking; aim higher.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16</v>
      </c>
      <c r="G62" s="10">
        <v>68</v>
      </c>
      <c r="H62" s="10">
        <v>67</v>
      </c>
      <c r="I62" s="10">
        <v>76</v>
      </c>
      <c r="J62" s="11">
        <f t="shared" si="0"/>
        <v>70.333333333333329</v>
      </c>
      <c r="K62" s="12">
        <f t="shared" si="1"/>
        <v>0.70330000000000004</v>
      </c>
      <c r="L62" s="10" t="str">
        <f t="shared" si="2"/>
        <v>B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Very good work in problem solving; aim higher.</v>
      </c>
      <c r="N62" s="10">
        <v>71</v>
      </c>
      <c r="O62" s="10">
        <v>73</v>
      </c>
      <c r="P62" s="10">
        <v>75</v>
      </c>
      <c r="Q62" s="11">
        <f t="shared" si="3"/>
        <v>73</v>
      </c>
      <c r="R62" s="12">
        <f t="shared" si="4"/>
        <v>0.73</v>
      </c>
      <c r="S62" s="10" t="str">
        <f t="shared" si="5"/>
        <v>B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Very good work in problem solving; aim higher.</v>
      </c>
      <c r="U62" s="10">
        <v>69</v>
      </c>
      <c r="V62" s="10">
        <v>78</v>
      </c>
      <c r="W62" s="10">
        <v>82</v>
      </c>
      <c r="X62" s="11">
        <f t="shared" si="6"/>
        <v>76.333333333333329</v>
      </c>
      <c r="Y62" s="12">
        <f t="shared" si="7"/>
        <v>0.76329999999999998</v>
      </c>
      <c r="Z62" s="5" t="str">
        <f t="shared" si="8"/>
        <v>B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Very good work in problem solving; aim higher.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18</v>
      </c>
      <c r="G63" s="10">
        <v>55</v>
      </c>
      <c r="H63" s="10">
        <v>67</v>
      </c>
      <c r="I63" s="10">
        <v>65</v>
      </c>
      <c r="J63" s="11">
        <f t="shared" si="0"/>
        <v>62.333333333333336</v>
      </c>
      <c r="K63" s="12">
        <f t="shared" si="1"/>
        <v>0.62329999999999997</v>
      </c>
      <c r="L63" s="10" t="str">
        <f t="shared" si="2"/>
        <v>C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Satisfactory work in concepts and practicals; keep practising.</v>
      </c>
      <c r="N63" s="10">
        <v>58</v>
      </c>
      <c r="O63" s="10">
        <v>74</v>
      </c>
      <c r="P63" s="10">
        <v>68</v>
      </c>
      <c r="Q63" s="11">
        <f t="shared" si="3"/>
        <v>66.666666666666671</v>
      </c>
      <c r="R63" s="12">
        <f t="shared" si="4"/>
        <v>0.66669999999999996</v>
      </c>
      <c r="S63" s="10" t="str">
        <f t="shared" si="5"/>
        <v>C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Satisfactory work in concepts and practicals; keep practising.</v>
      </c>
      <c r="U63" s="10">
        <v>66</v>
      </c>
      <c r="V63" s="10">
        <v>67</v>
      </c>
      <c r="W63" s="10">
        <v>64</v>
      </c>
      <c r="X63" s="11">
        <f t="shared" si="6"/>
        <v>65.666666666666671</v>
      </c>
      <c r="Y63" s="12">
        <f t="shared" si="7"/>
        <v>0.65669999999999995</v>
      </c>
      <c r="Z63" s="5" t="str">
        <f t="shared" si="8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20</v>
      </c>
      <c r="G64" s="10">
        <v>74</v>
      </c>
      <c r="H64" s="10">
        <v>71</v>
      </c>
      <c r="I64" s="10">
        <v>64</v>
      </c>
      <c r="J64" s="11">
        <f t="shared" si="0"/>
        <v>69.666666666666671</v>
      </c>
      <c r="K64" s="12">
        <f t="shared" si="1"/>
        <v>0.69669999999999999</v>
      </c>
      <c r="L64" s="10" t="str">
        <f t="shared" si="2"/>
        <v>C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Satisfactory work in content knowledge; keep practising.</v>
      </c>
      <c r="N64" s="10">
        <v>65</v>
      </c>
      <c r="O64" s="10">
        <v>66</v>
      </c>
      <c r="P64" s="10">
        <v>71</v>
      </c>
      <c r="Q64" s="11">
        <f t="shared" si="3"/>
        <v>67.333333333333329</v>
      </c>
      <c r="R64" s="12">
        <f t="shared" si="4"/>
        <v>0.67330000000000001</v>
      </c>
      <c r="S64" s="10" t="str">
        <f t="shared" si="5"/>
        <v>C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Satisfactory work in content knowledge; keep practising.</v>
      </c>
      <c r="U64" s="10">
        <v>71</v>
      </c>
      <c r="V64" s="10">
        <v>78</v>
      </c>
      <c r="W64" s="10">
        <v>80</v>
      </c>
      <c r="X64" s="11">
        <f t="shared" si="6"/>
        <v>76.333333333333329</v>
      </c>
      <c r="Y64" s="12">
        <f t="shared" si="7"/>
        <v>0.76329999999999998</v>
      </c>
      <c r="Z64" s="5" t="str">
        <f t="shared" si="8"/>
        <v>B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Very good work in content knowledge; aim higher.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22</v>
      </c>
      <c r="G65" s="10">
        <v>75</v>
      </c>
      <c r="H65" s="10">
        <v>77</v>
      </c>
      <c r="I65" s="10">
        <v>73</v>
      </c>
      <c r="J65" s="11">
        <f t="shared" si="0"/>
        <v>75</v>
      </c>
      <c r="K65" s="12">
        <f t="shared" si="1"/>
        <v>0.75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69</v>
      </c>
      <c r="O65" s="10">
        <v>76</v>
      </c>
      <c r="P65" s="10">
        <v>77</v>
      </c>
      <c r="Q65" s="11">
        <f t="shared" si="3"/>
        <v>74</v>
      </c>
      <c r="R65" s="12">
        <f t="shared" si="4"/>
        <v>0.74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84</v>
      </c>
      <c r="V65" s="10">
        <v>82</v>
      </c>
      <c r="W65" s="10">
        <v>84</v>
      </c>
      <c r="X65" s="11">
        <f t="shared" si="6"/>
        <v>83.333333333333329</v>
      </c>
      <c r="Y65" s="12">
        <f t="shared" si="7"/>
        <v>0.83330000000000004</v>
      </c>
      <c r="Z65" s="5" t="str">
        <f t="shared" si="8"/>
        <v>A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Excellent work in practical work and knowledge; keep it up.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24</v>
      </c>
      <c r="G66" s="10">
        <v>69</v>
      </c>
      <c r="H66" s="10">
        <v>67</v>
      </c>
      <c r="I66" s="10">
        <v>67</v>
      </c>
      <c r="J66" s="11">
        <f t="shared" si="0"/>
        <v>67.666666666666671</v>
      </c>
      <c r="K66" s="12">
        <f t="shared" si="1"/>
        <v>0.67669999999999997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64</v>
      </c>
      <c r="O66" s="10">
        <v>63</v>
      </c>
      <c r="P66" s="10">
        <v>73</v>
      </c>
      <c r="Q66" s="11">
        <f t="shared" si="3"/>
        <v>66.666666666666671</v>
      </c>
      <c r="R66" s="12">
        <f t="shared" si="4"/>
        <v>0.66669999999999996</v>
      </c>
      <c r="S66" s="10" t="str">
        <f t="shared" si="5"/>
        <v>C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Satisfactory work in values and participation; keep practising.</v>
      </c>
      <c r="U66" s="10">
        <v>66</v>
      </c>
      <c r="V66" s="10">
        <v>70</v>
      </c>
      <c r="W66" s="10">
        <v>73</v>
      </c>
      <c r="X66" s="11">
        <f t="shared" si="6"/>
        <v>69.666666666666671</v>
      </c>
      <c r="Y66" s="12">
        <f t="shared" si="7"/>
        <v>0.69669999999999999</v>
      </c>
      <c r="Z66" s="5" t="str">
        <f t="shared" si="8"/>
        <v>C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Satisfactory work in values and participation; keep practising.</v>
      </c>
    </row>
    <row r="67" spans="1:27" ht="14.25" customHeight="1" x14ac:dyDescent="0.3">
      <c r="A67" s="34"/>
      <c r="B67" s="34"/>
      <c r="C67" s="34"/>
      <c r="D67" s="34"/>
      <c r="E67" s="5" t="s">
        <v>25</v>
      </c>
      <c r="F67" s="5" t="s">
        <v>26</v>
      </c>
      <c r="G67" s="10">
        <v>68</v>
      </c>
      <c r="H67" s="10">
        <v>73</v>
      </c>
      <c r="I67" s="10">
        <v>76</v>
      </c>
      <c r="J67" s="11">
        <f t="shared" si="0"/>
        <v>72.333333333333329</v>
      </c>
      <c r="K67" s="12">
        <f t="shared" si="1"/>
        <v>0.72330000000000005</v>
      </c>
      <c r="L67" s="10" t="str">
        <f t="shared" si="2"/>
        <v>B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Very good work in fitness and participation; aim higher.</v>
      </c>
      <c r="N67" s="10">
        <v>76</v>
      </c>
      <c r="O67" s="10">
        <v>71</v>
      </c>
      <c r="P67" s="10">
        <v>68</v>
      </c>
      <c r="Q67" s="11">
        <f t="shared" si="3"/>
        <v>71.666666666666671</v>
      </c>
      <c r="R67" s="12">
        <f t="shared" si="4"/>
        <v>0.7167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fitness and participation; aim higher.</v>
      </c>
      <c r="U67" s="10">
        <v>80</v>
      </c>
      <c r="V67" s="10">
        <v>84</v>
      </c>
      <c r="W67" s="10">
        <v>70</v>
      </c>
      <c r="X67" s="11">
        <f t="shared" si="6"/>
        <v>78</v>
      </c>
      <c r="Y67" s="12">
        <f t="shared" si="7"/>
        <v>0.78</v>
      </c>
      <c r="Z67" s="5" t="str">
        <f t="shared" si="8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fitness and participation;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35</v>
      </c>
      <c r="G68" s="10">
        <v>58</v>
      </c>
      <c r="H68" s="10">
        <v>61</v>
      </c>
      <c r="I68" s="10">
        <v>59</v>
      </c>
      <c r="J68" s="11">
        <f t="shared" si="0"/>
        <v>59.333333333333336</v>
      </c>
      <c r="K68" s="12">
        <f t="shared" si="1"/>
        <v>0.59330000000000005</v>
      </c>
      <c r="L68" s="10" t="str">
        <f t="shared" si="2"/>
        <v>D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Fair work in office practice; extra practice is needed.</v>
      </c>
      <c r="N68" s="10">
        <v>63</v>
      </c>
      <c r="O68" s="10">
        <v>59</v>
      </c>
      <c r="P68" s="10">
        <v>68</v>
      </c>
      <c r="Q68" s="11">
        <f t="shared" si="3"/>
        <v>63.333333333333336</v>
      </c>
      <c r="R68" s="12">
        <f t="shared" si="4"/>
        <v>0.63329999999999997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72</v>
      </c>
      <c r="V68" s="10">
        <v>72</v>
      </c>
      <c r="W68" s="10">
        <v>69</v>
      </c>
      <c r="X68" s="11">
        <f t="shared" si="6"/>
        <v>71</v>
      </c>
      <c r="Y68" s="12">
        <f t="shared" si="7"/>
        <v>0.71</v>
      </c>
      <c r="Z68" s="5" t="str">
        <f t="shared" si="8"/>
        <v>B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Very good work in office practice; aim higher.</v>
      </c>
    </row>
    <row r="69" spans="1:27" ht="14.25" customHeight="1" x14ac:dyDescent="0.3">
      <c r="A69" s="34" t="s">
        <v>184</v>
      </c>
      <c r="B69" s="34" t="s">
        <v>185</v>
      </c>
      <c r="C69" s="34" t="s">
        <v>433</v>
      </c>
      <c r="D69" s="34" t="s">
        <v>11</v>
      </c>
      <c r="E69" s="5" t="s">
        <v>12</v>
      </c>
      <c r="F69" s="5" t="s">
        <v>2</v>
      </c>
      <c r="G69" s="10">
        <v>72</v>
      </c>
      <c r="H69" s="10">
        <v>64</v>
      </c>
      <c r="I69" s="10">
        <v>73</v>
      </c>
      <c r="J69" s="11">
        <f t="shared" si="0"/>
        <v>69.666666666666671</v>
      </c>
      <c r="K69" s="12">
        <f t="shared" si="1"/>
        <v>0.69669999999999999</v>
      </c>
      <c r="L69" s="10" t="str">
        <f t="shared" si="2"/>
        <v>C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Satisfactory work in reading and writing; keep practising.</v>
      </c>
      <c r="N69" s="10">
        <v>75</v>
      </c>
      <c r="O69" s="10">
        <v>67</v>
      </c>
      <c r="P69" s="10">
        <v>68</v>
      </c>
      <c r="Q69" s="11">
        <f t="shared" si="3"/>
        <v>70</v>
      </c>
      <c r="R69" s="12">
        <f t="shared" si="4"/>
        <v>0.7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74</v>
      </c>
      <c r="V69" s="10">
        <v>70</v>
      </c>
      <c r="W69" s="10">
        <v>78</v>
      </c>
      <c r="X69" s="11">
        <f t="shared" si="6"/>
        <v>74</v>
      </c>
      <c r="Y69" s="12">
        <f t="shared" si="7"/>
        <v>0.74</v>
      </c>
      <c r="Z69" s="5" t="str">
        <f t="shared" si="8"/>
        <v>B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Very good work in reading and writing; aim higher.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14</v>
      </c>
      <c r="G70" s="10">
        <v>67</v>
      </c>
      <c r="H70" s="10">
        <v>78</v>
      </c>
      <c r="I70" s="10">
        <v>75</v>
      </c>
      <c r="J70" s="11">
        <f t="shared" ref="J70:J133" si="9">IF(COUNT(G70:I70)=0,"",AVERAGE(G70:I70))</f>
        <v>73.333333333333329</v>
      </c>
      <c r="K70" s="12">
        <f t="shared" ref="K70:K133" si="10">IF(J70="","",ROUND(J70/100,4))</f>
        <v>0.73329999999999995</v>
      </c>
      <c r="L70" s="10" t="str">
        <f t="shared" ref="L70:L133" si="11">IF(J70="","",IF(J70&gt;=80,"A",IF(J70&gt;=70,"B",IF(J70&gt;=60,"C",IF(J70&gt;=50,"D","F")))))</f>
        <v>B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Very good work in reading, writing and speaking; aim higher.</v>
      </c>
      <c r="N70" s="10">
        <v>71</v>
      </c>
      <c r="O70" s="10">
        <v>76</v>
      </c>
      <c r="P70" s="10">
        <v>74</v>
      </c>
      <c r="Q70" s="11">
        <f t="shared" ref="Q70:Q133" si="12">IF(COUNT(N70:P70)=0,"",AVERAGE(N70:P70))</f>
        <v>73.666666666666671</v>
      </c>
      <c r="R70" s="12">
        <f t="shared" ref="R70:R133" si="13">IF(Q70="","",ROUND(Q70/100,4))</f>
        <v>0.73670000000000002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76</v>
      </c>
      <c r="V70" s="10">
        <v>85</v>
      </c>
      <c r="W70" s="10">
        <v>84</v>
      </c>
      <c r="X70" s="11">
        <f t="shared" ref="X70:X133" si="15">IF(COUNT(U70:W70)=0,"",AVERAGE(U70:W70))</f>
        <v>81.666666666666671</v>
      </c>
      <c r="Y70" s="12">
        <f t="shared" ref="Y70:Y133" si="16">IF(X70="","",ROUND(X70/100,4))</f>
        <v>0.81669999999999998</v>
      </c>
      <c r="Z70" s="5" t="str">
        <f t="shared" ref="Z70:Z133" si="17">IF(X70="","",IF(X70&gt;=80,"A",IF(X70&gt;=70,"B",IF(X70&gt;=60,"C",IF(X70&gt;=50,"D","F")))))</f>
        <v>A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Excellent work in reading, writing and speaking; keep it up.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16</v>
      </c>
      <c r="G71" s="10">
        <v>83</v>
      </c>
      <c r="H71" s="10">
        <v>75</v>
      </c>
      <c r="I71" s="10">
        <v>80</v>
      </c>
      <c r="J71" s="11">
        <f t="shared" si="9"/>
        <v>79.333333333333329</v>
      </c>
      <c r="K71" s="12">
        <f t="shared" si="10"/>
        <v>0.79330000000000001</v>
      </c>
      <c r="L71" s="10" t="str">
        <f t="shared" si="11"/>
        <v>B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Very good work in problem solving; aim higher.</v>
      </c>
      <c r="N71" s="10">
        <v>83</v>
      </c>
      <c r="O71" s="10">
        <v>79</v>
      </c>
      <c r="P71" s="10">
        <v>87</v>
      </c>
      <c r="Q71" s="11">
        <f t="shared" si="12"/>
        <v>83</v>
      </c>
      <c r="R71" s="12">
        <f t="shared" si="13"/>
        <v>0.83</v>
      </c>
      <c r="S71" s="10" t="str">
        <f t="shared" si="14"/>
        <v>A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Excellent work in problem solving; keep it up.</v>
      </c>
      <c r="U71" s="10">
        <v>89</v>
      </c>
      <c r="V71" s="10">
        <v>85</v>
      </c>
      <c r="W71" s="10">
        <v>78</v>
      </c>
      <c r="X71" s="11">
        <f t="shared" si="15"/>
        <v>84</v>
      </c>
      <c r="Y71" s="12">
        <f t="shared" si="16"/>
        <v>0.84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18</v>
      </c>
      <c r="G72" s="10">
        <v>62</v>
      </c>
      <c r="H72" s="10">
        <v>79</v>
      </c>
      <c r="I72" s="10">
        <v>77</v>
      </c>
      <c r="J72" s="11">
        <f t="shared" si="9"/>
        <v>72.666666666666671</v>
      </c>
      <c r="K72" s="12">
        <f t="shared" si="10"/>
        <v>0.72670000000000001</v>
      </c>
      <c r="L72" s="10" t="str">
        <f t="shared" si="11"/>
        <v>B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Very good work in concepts and practicals; aim higher.</v>
      </c>
      <c r="N72" s="10">
        <v>70</v>
      </c>
      <c r="O72" s="10">
        <v>74</v>
      </c>
      <c r="P72" s="10">
        <v>70</v>
      </c>
      <c r="Q72" s="11">
        <f t="shared" si="12"/>
        <v>71.333333333333329</v>
      </c>
      <c r="R72" s="12">
        <f t="shared" si="13"/>
        <v>0.71330000000000005</v>
      </c>
      <c r="S72" s="10" t="str">
        <f t="shared" si="14"/>
        <v>B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Very good work in concepts and practicals; aim higher.</v>
      </c>
      <c r="U72" s="10">
        <v>69</v>
      </c>
      <c r="V72" s="10">
        <v>72</v>
      </c>
      <c r="W72" s="10">
        <v>69</v>
      </c>
      <c r="X72" s="11">
        <f t="shared" si="15"/>
        <v>70</v>
      </c>
      <c r="Y72" s="12">
        <f t="shared" si="16"/>
        <v>0.7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20</v>
      </c>
      <c r="G73" s="10">
        <v>78</v>
      </c>
      <c r="H73" s="10">
        <v>78</v>
      </c>
      <c r="I73" s="10">
        <v>70</v>
      </c>
      <c r="J73" s="11">
        <f t="shared" si="9"/>
        <v>75.333333333333329</v>
      </c>
      <c r="K73" s="12">
        <f t="shared" si="10"/>
        <v>0.75329999999999997</v>
      </c>
      <c r="L73" s="10" t="str">
        <f t="shared" si="11"/>
        <v>B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Very good work in content knowledge; aim higher.</v>
      </c>
      <c r="N73" s="10">
        <v>72</v>
      </c>
      <c r="O73" s="10">
        <v>79</v>
      </c>
      <c r="P73" s="10">
        <v>83</v>
      </c>
      <c r="Q73" s="11">
        <f t="shared" si="12"/>
        <v>78</v>
      </c>
      <c r="R73" s="12">
        <f t="shared" si="13"/>
        <v>0.78</v>
      </c>
      <c r="S73" s="10" t="str">
        <f t="shared" si="14"/>
        <v>B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Very good work in content knowledge; aim higher.</v>
      </c>
      <c r="U73" s="10">
        <v>79</v>
      </c>
      <c r="V73" s="10">
        <v>84</v>
      </c>
      <c r="W73" s="10">
        <v>84</v>
      </c>
      <c r="X73" s="11">
        <f t="shared" si="15"/>
        <v>82.333333333333329</v>
      </c>
      <c r="Y73" s="12">
        <f t="shared" si="16"/>
        <v>0.82330000000000003</v>
      </c>
      <c r="Z73" s="5" t="str">
        <f t="shared" si="17"/>
        <v>A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Excellent work in content knowledge; keep it up.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22</v>
      </c>
      <c r="G74" s="10">
        <v>82</v>
      </c>
      <c r="H74" s="10">
        <v>89</v>
      </c>
      <c r="I74" s="10">
        <v>78</v>
      </c>
      <c r="J74" s="11">
        <f t="shared" si="9"/>
        <v>83</v>
      </c>
      <c r="K74" s="12">
        <f t="shared" si="10"/>
        <v>0.83</v>
      </c>
      <c r="L74" s="10" t="str">
        <f t="shared" si="11"/>
        <v>A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Excellent work in practical work and knowledge; keep it up.</v>
      </c>
      <c r="N74" s="10">
        <v>86</v>
      </c>
      <c r="O74" s="10">
        <v>79</v>
      </c>
      <c r="P74" s="10">
        <v>87</v>
      </c>
      <c r="Q74" s="11">
        <f t="shared" si="12"/>
        <v>84</v>
      </c>
      <c r="R74" s="12">
        <f t="shared" si="13"/>
        <v>0.84</v>
      </c>
      <c r="S74" s="10" t="str">
        <f t="shared" si="14"/>
        <v>A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Excellent work in practical work and knowledge; keep it up.</v>
      </c>
      <c r="U74" s="10">
        <v>82</v>
      </c>
      <c r="V74" s="10">
        <v>82</v>
      </c>
      <c r="W74" s="10">
        <v>86</v>
      </c>
      <c r="X74" s="11">
        <f t="shared" si="15"/>
        <v>83.333333333333329</v>
      </c>
      <c r="Y74" s="12">
        <f t="shared" si="16"/>
        <v>0.83330000000000004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24</v>
      </c>
      <c r="G75" s="10">
        <v>68</v>
      </c>
      <c r="H75" s="10">
        <v>77</v>
      </c>
      <c r="I75" s="10">
        <v>66</v>
      </c>
      <c r="J75" s="11">
        <f t="shared" si="9"/>
        <v>70.333333333333329</v>
      </c>
      <c r="K75" s="12">
        <f t="shared" si="10"/>
        <v>0.70330000000000004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74</v>
      </c>
      <c r="O75" s="10">
        <v>73</v>
      </c>
      <c r="P75" s="10">
        <v>75</v>
      </c>
      <c r="Q75" s="11">
        <f t="shared" si="12"/>
        <v>74</v>
      </c>
      <c r="R75" s="12">
        <f t="shared" si="13"/>
        <v>0.74</v>
      </c>
      <c r="S75" s="10" t="str">
        <f t="shared" si="14"/>
        <v>B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Very good work in values and participation; aim higher.</v>
      </c>
      <c r="U75" s="10">
        <v>71</v>
      </c>
      <c r="V75" s="10">
        <v>80</v>
      </c>
      <c r="W75" s="10">
        <v>82</v>
      </c>
      <c r="X75" s="11">
        <f t="shared" si="15"/>
        <v>77.666666666666671</v>
      </c>
      <c r="Y75" s="12">
        <f t="shared" si="16"/>
        <v>0.77669999999999995</v>
      </c>
      <c r="Z75" s="5" t="str">
        <f t="shared" si="17"/>
        <v>B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Very good work in values and participation; aim higher.</v>
      </c>
    </row>
    <row r="76" spans="1:27" ht="14.25" customHeight="1" x14ac:dyDescent="0.3">
      <c r="A76" s="34"/>
      <c r="B76" s="34"/>
      <c r="C76" s="34"/>
      <c r="D76" s="34"/>
      <c r="E76" s="5" t="s">
        <v>46</v>
      </c>
      <c r="F76" s="5" t="s">
        <v>47</v>
      </c>
      <c r="G76" s="10">
        <v>75</v>
      </c>
      <c r="H76" s="10">
        <v>76</v>
      </c>
      <c r="I76" s="10">
        <v>80</v>
      </c>
      <c r="J76" s="11">
        <f t="shared" si="9"/>
        <v>77</v>
      </c>
      <c r="K76" s="12">
        <f t="shared" si="10"/>
        <v>0.77</v>
      </c>
      <c r="L76" s="10" t="str">
        <f t="shared" si="11"/>
        <v>B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Very good work in religious knowledge and participation; aim higher.</v>
      </c>
      <c r="N76" s="10">
        <v>82</v>
      </c>
      <c r="O76" s="10">
        <v>78</v>
      </c>
      <c r="P76" s="10">
        <v>86</v>
      </c>
      <c r="Q76" s="11">
        <f t="shared" si="12"/>
        <v>82</v>
      </c>
      <c r="R76" s="12">
        <f t="shared" si="13"/>
        <v>0.82</v>
      </c>
      <c r="S76" s="10" t="str">
        <f t="shared" si="14"/>
        <v>A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Excellent work in religious knowledge and participation; keep it up.</v>
      </c>
      <c r="U76" s="10">
        <v>77</v>
      </c>
      <c r="V76" s="10">
        <v>88</v>
      </c>
      <c r="W76" s="10">
        <v>80</v>
      </c>
      <c r="X76" s="11">
        <f t="shared" si="15"/>
        <v>81.666666666666671</v>
      </c>
      <c r="Y76" s="12">
        <f t="shared" si="16"/>
        <v>0.81669999999999998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religious knowledge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27</v>
      </c>
      <c r="F77" s="5" t="s">
        <v>28</v>
      </c>
      <c r="G77" s="10">
        <v>70</v>
      </c>
      <c r="H77" s="10">
        <v>78</v>
      </c>
      <c r="I77" s="10">
        <v>75</v>
      </c>
      <c r="J77" s="11">
        <f t="shared" si="9"/>
        <v>74.333333333333329</v>
      </c>
      <c r="K77" s="12">
        <f t="shared" si="10"/>
        <v>0.74329999999999996</v>
      </c>
      <c r="L77" s="10" t="str">
        <f t="shared" si="11"/>
        <v>B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Very good work in recording of accounts; aim higher.</v>
      </c>
      <c r="N77" s="10">
        <v>65</v>
      </c>
      <c r="O77" s="10">
        <v>69</v>
      </c>
      <c r="P77" s="10">
        <v>73</v>
      </c>
      <c r="Q77" s="11">
        <f t="shared" si="12"/>
        <v>69</v>
      </c>
      <c r="R77" s="12">
        <f t="shared" si="13"/>
        <v>0.69</v>
      </c>
      <c r="S77" s="10" t="str">
        <f t="shared" si="14"/>
        <v>C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Satisfactory work in recording of accounts; keep practising.</v>
      </c>
      <c r="U77" s="10">
        <v>74</v>
      </c>
      <c r="V77" s="10">
        <v>69</v>
      </c>
      <c r="W77" s="10">
        <v>69</v>
      </c>
      <c r="X77" s="11">
        <f t="shared" si="15"/>
        <v>70.666666666666671</v>
      </c>
      <c r="Y77" s="12">
        <f t="shared" si="16"/>
        <v>0.70669999999999999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recording of accounts; aim higher.</v>
      </c>
    </row>
    <row r="78" spans="1:27" ht="14.25" customHeight="1" x14ac:dyDescent="0.3">
      <c r="A78" s="34" t="s">
        <v>186</v>
      </c>
      <c r="B78" s="34" t="s">
        <v>187</v>
      </c>
      <c r="C78" s="34" t="s">
        <v>433</v>
      </c>
      <c r="D78" s="34" t="s">
        <v>31</v>
      </c>
      <c r="E78" s="5" t="s">
        <v>12</v>
      </c>
      <c r="F78" s="5" t="s">
        <v>2</v>
      </c>
      <c r="G78" s="10">
        <v>78</v>
      </c>
      <c r="H78" s="10">
        <v>76</v>
      </c>
      <c r="I78" s="10">
        <v>83</v>
      </c>
      <c r="J78" s="11">
        <f t="shared" si="9"/>
        <v>79</v>
      </c>
      <c r="K78" s="12">
        <f t="shared" si="10"/>
        <v>0.79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77</v>
      </c>
      <c r="O78" s="10">
        <v>77</v>
      </c>
      <c r="P78" s="10">
        <v>77</v>
      </c>
      <c r="Q78" s="11">
        <f t="shared" si="12"/>
        <v>77</v>
      </c>
      <c r="R78" s="12">
        <f t="shared" si="13"/>
        <v>0.77</v>
      </c>
      <c r="S78" s="10" t="str">
        <f t="shared" si="14"/>
        <v>B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Very good work in reading and writing; aim higher.</v>
      </c>
      <c r="U78" s="10">
        <v>84</v>
      </c>
      <c r="V78" s="10">
        <v>89</v>
      </c>
      <c r="W78" s="10">
        <v>83</v>
      </c>
      <c r="X78" s="11">
        <f t="shared" si="15"/>
        <v>85.333333333333329</v>
      </c>
      <c r="Y78" s="12">
        <f t="shared" si="16"/>
        <v>0.85329999999999995</v>
      </c>
      <c r="Z78" s="5" t="str">
        <f t="shared" si="17"/>
        <v>A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Excellent work in reading and writing; keep it up.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14</v>
      </c>
      <c r="G79" s="10">
        <v>74</v>
      </c>
      <c r="H79" s="10">
        <v>80</v>
      </c>
      <c r="I79" s="10">
        <v>82</v>
      </c>
      <c r="J79" s="11">
        <f t="shared" si="9"/>
        <v>78.666666666666671</v>
      </c>
      <c r="K79" s="12">
        <f t="shared" si="10"/>
        <v>0.78669999999999995</v>
      </c>
      <c r="L79" s="10" t="str">
        <f t="shared" si="11"/>
        <v>B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Very good work in reading, writing and speaking; aim higher.</v>
      </c>
      <c r="N79" s="10">
        <v>86</v>
      </c>
      <c r="O79" s="10">
        <v>89</v>
      </c>
      <c r="P79" s="10">
        <v>76</v>
      </c>
      <c r="Q79" s="11">
        <f t="shared" si="12"/>
        <v>83.666666666666671</v>
      </c>
      <c r="R79" s="12">
        <f t="shared" si="13"/>
        <v>0.8367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88</v>
      </c>
      <c r="V79" s="10">
        <v>86</v>
      </c>
      <c r="W79" s="10">
        <v>82</v>
      </c>
      <c r="X79" s="11">
        <f t="shared" si="15"/>
        <v>85.333333333333329</v>
      </c>
      <c r="Y79" s="12">
        <f t="shared" si="16"/>
        <v>0.85329999999999995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16</v>
      </c>
      <c r="G80" s="10">
        <v>77</v>
      </c>
      <c r="H80" s="10">
        <v>85</v>
      </c>
      <c r="I80" s="10">
        <v>82</v>
      </c>
      <c r="J80" s="11">
        <f t="shared" si="9"/>
        <v>81.333333333333329</v>
      </c>
      <c r="K80" s="12">
        <f t="shared" si="10"/>
        <v>0.81330000000000002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82</v>
      </c>
      <c r="O80" s="10">
        <v>88</v>
      </c>
      <c r="P80" s="10">
        <v>82</v>
      </c>
      <c r="Q80" s="11">
        <f t="shared" si="12"/>
        <v>84</v>
      </c>
      <c r="R80" s="12">
        <f t="shared" si="13"/>
        <v>0.84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94</v>
      </c>
      <c r="V80" s="10">
        <v>97</v>
      </c>
      <c r="W80" s="10">
        <v>97</v>
      </c>
      <c r="X80" s="11">
        <f t="shared" si="15"/>
        <v>96</v>
      </c>
      <c r="Y80" s="12">
        <f t="shared" si="16"/>
        <v>0.96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18</v>
      </c>
      <c r="G81" s="10">
        <v>83</v>
      </c>
      <c r="H81" s="10">
        <v>75</v>
      </c>
      <c r="I81" s="10">
        <v>73</v>
      </c>
      <c r="J81" s="11">
        <f t="shared" si="9"/>
        <v>77</v>
      </c>
      <c r="K81" s="12">
        <f t="shared" si="10"/>
        <v>0.77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76</v>
      </c>
      <c r="O81" s="10">
        <v>87</v>
      </c>
      <c r="P81" s="10">
        <v>75</v>
      </c>
      <c r="Q81" s="11">
        <f t="shared" si="12"/>
        <v>79.333333333333329</v>
      </c>
      <c r="R81" s="12">
        <f t="shared" si="13"/>
        <v>0.79330000000000001</v>
      </c>
      <c r="S81" s="10" t="str">
        <f t="shared" si="14"/>
        <v>B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Very good work in concepts and practicals; aim higher.</v>
      </c>
      <c r="U81" s="10">
        <v>82</v>
      </c>
      <c r="V81" s="10">
        <v>87</v>
      </c>
      <c r="W81" s="10">
        <v>85</v>
      </c>
      <c r="X81" s="11">
        <f t="shared" si="15"/>
        <v>84.666666666666671</v>
      </c>
      <c r="Y81" s="12">
        <f t="shared" si="16"/>
        <v>0.84670000000000001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20</v>
      </c>
      <c r="G82" s="10">
        <v>79</v>
      </c>
      <c r="H82" s="10">
        <v>89</v>
      </c>
      <c r="I82" s="10">
        <v>88</v>
      </c>
      <c r="J82" s="11">
        <f t="shared" si="9"/>
        <v>85.333333333333329</v>
      </c>
      <c r="K82" s="12">
        <f t="shared" si="10"/>
        <v>0.85329999999999995</v>
      </c>
      <c r="L82" s="10" t="str">
        <f t="shared" si="11"/>
        <v>A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Excellent work in content knowledge; keep it up.</v>
      </c>
      <c r="N82" s="10">
        <v>81</v>
      </c>
      <c r="O82" s="10">
        <v>83</v>
      </c>
      <c r="P82" s="10">
        <v>80</v>
      </c>
      <c r="Q82" s="11">
        <f t="shared" si="12"/>
        <v>81.333333333333329</v>
      </c>
      <c r="R82" s="12">
        <f t="shared" si="13"/>
        <v>0.81330000000000002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83</v>
      </c>
      <c r="V82" s="10">
        <v>85</v>
      </c>
      <c r="W82" s="10">
        <v>94</v>
      </c>
      <c r="X82" s="11">
        <f t="shared" si="15"/>
        <v>87.333333333333329</v>
      </c>
      <c r="Y82" s="12">
        <f t="shared" si="16"/>
        <v>0.87329999999999997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22</v>
      </c>
      <c r="G83" s="10">
        <v>91</v>
      </c>
      <c r="H83" s="10">
        <v>91</v>
      </c>
      <c r="I83" s="10">
        <v>95</v>
      </c>
      <c r="J83" s="11">
        <f t="shared" si="9"/>
        <v>92.333333333333329</v>
      </c>
      <c r="K83" s="12">
        <f t="shared" si="10"/>
        <v>0.92330000000000001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85</v>
      </c>
      <c r="O83" s="10">
        <v>89</v>
      </c>
      <c r="P83" s="10">
        <v>90</v>
      </c>
      <c r="Q83" s="11">
        <f t="shared" si="12"/>
        <v>88</v>
      </c>
      <c r="R83" s="12">
        <f t="shared" si="13"/>
        <v>0.88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90</v>
      </c>
      <c r="V83" s="10">
        <v>98</v>
      </c>
      <c r="W83" s="10">
        <v>90</v>
      </c>
      <c r="X83" s="11">
        <f t="shared" si="15"/>
        <v>92.666666666666671</v>
      </c>
      <c r="Y83" s="12">
        <f t="shared" si="16"/>
        <v>0.92669999999999997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24</v>
      </c>
      <c r="G84" s="10">
        <v>72</v>
      </c>
      <c r="H84" s="10">
        <v>86</v>
      </c>
      <c r="I84" s="10">
        <v>74</v>
      </c>
      <c r="J84" s="11">
        <f t="shared" si="9"/>
        <v>77.333333333333329</v>
      </c>
      <c r="K84" s="12">
        <f t="shared" si="10"/>
        <v>0.77329999999999999</v>
      </c>
      <c r="L84" s="10" t="str">
        <f t="shared" si="11"/>
        <v>B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Very good work in values and participation; aim higher.</v>
      </c>
      <c r="N84" s="10">
        <v>81</v>
      </c>
      <c r="O84" s="10">
        <v>80</v>
      </c>
      <c r="P84" s="10">
        <v>82</v>
      </c>
      <c r="Q84" s="11">
        <f t="shared" si="12"/>
        <v>81</v>
      </c>
      <c r="R84" s="12">
        <f t="shared" si="13"/>
        <v>0.81</v>
      </c>
      <c r="S84" s="10" t="str">
        <f t="shared" si="14"/>
        <v>A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Excellent work in values and participation; keep it up.</v>
      </c>
      <c r="U84" s="10">
        <v>80</v>
      </c>
      <c r="V84" s="10">
        <v>91</v>
      </c>
      <c r="W84" s="10">
        <v>80</v>
      </c>
      <c r="X84" s="11">
        <f t="shared" si="15"/>
        <v>83.666666666666671</v>
      </c>
      <c r="Y84" s="12">
        <f t="shared" si="16"/>
        <v>0.8367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25</v>
      </c>
      <c r="F85" s="5" t="s">
        <v>26</v>
      </c>
      <c r="G85" s="10">
        <v>83</v>
      </c>
      <c r="H85" s="10">
        <v>79</v>
      </c>
      <c r="I85" s="10">
        <v>90</v>
      </c>
      <c r="J85" s="11">
        <f t="shared" si="9"/>
        <v>84</v>
      </c>
      <c r="K85" s="12">
        <f t="shared" si="10"/>
        <v>0.84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fitness and participation; keep it up.</v>
      </c>
      <c r="N85" s="10">
        <v>82</v>
      </c>
      <c r="O85" s="10">
        <v>90</v>
      </c>
      <c r="P85" s="10">
        <v>84</v>
      </c>
      <c r="Q85" s="11">
        <f t="shared" si="12"/>
        <v>85.333333333333329</v>
      </c>
      <c r="R85" s="12">
        <f t="shared" si="13"/>
        <v>0.85329999999999995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fitness and participation; keep it up.</v>
      </c>
      <c r="U85" s="10">
        <v>82</v>
      </c>
      <c r="V85" s="10">
        <v>87</v>
      </c>
      <c r="W85" s="10">
        <v>97</v>
      </c>
      <c r="X85" s="11">
        <f t="shared" si="15"/>
        <v>88.666666666666671</v>
      </c>
      <c r="Y85" s="12">
        <f t="shared" si="16"/>
        <v>0.88670000000000004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fitness and participation; keep it up.</v>
      </c>
    </row>
    <row r="86" spans="1:27" ht="14.25" customHeight="1" x14ac:dyDescent="0.3">
      <c r="A86" s="34"/>
      <c r="B86" s="34"/>
      <c r="C86" s="34"/>
      <c r="D86" s="34"/>
      <c r="E86" s="5" t="s">
        <v>34</v>
      </c>
      <c r="F86" s="5" t="s">
        <v>35</v>
      </c>
      <c r="G86" s="10">
        <v>80</v>
      </c>
      <c r="H86" s="10">
        <v>82</v>
      </c>
      <c r="I86" s="10">
        <v>82</v>
      </c>
      <c r="J86" s="11">
        <f t="shared" si="9"/>
        <v>81.333333333333329</v>
      </c>
      <c r="K86" s="12">
        <f t="shared" si="10"/>
        <v>0.81330000000000002</v>
      </c>
      <c r="L86" s="10" t="str">
        <f t="shared" si="11"/>
        <v>A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Excellent work in office practice; keep it up.</v>
      </c>
      <c r="N86" s="10">
        <v>84</v>
      </c>
      <c r="O86" s="10">
        <v>73</v>
      </c>
      <c r="P86" s="10">
        <v>77</v>
      </c>
      <c r="Q86" s="11">
        <f t="shared" si="12"/>
        <v>78</v>
      </c>
      <c r="R86" s="12">
        <f t="shared" si="13"/>
        <v>0.78</v>
      </c>
      <c r="S86" s="10" t="str">
        <f t="shared" si="14"/>
        <v>B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Very good work in office practice; aim higher.</v>
      </c>
      <c r="U86" s="10">
        <v>83</v>
      </c>
      <c r="V86" s="10">
        <v>77</v>
      </c>
      <c r="W86" s="10">
        <v>77</v>
      </c>
      <c r="X86" s="11">
        <f t="shared" si="15"/>
        <v>79</v>
      </c>
      <c r="Y86" s="12">
        <f t="shared" si="16"/>
        <v>0.79</v>
      </c>
      <c r="Z86" s="5" t="str">
        <f t="shared" si="17"/>
        <v>B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Very good work in office practice; aim higher.</v>
      </c>
    </row>
    <row r="87" spans="1:27" ht="14.25" customHeight="1" x14ac:dyDescent="0.3">
      <c r="A87" s="34" t="s">
        <v>188</v>
      </c>
      <c r="B87" s="34" t="s">
        <v>189</v>
      </c>
      <c r="C87" s="34" t="s">
        <v>433</v>
      </c>
      <c r="D87" s="34" t="s">
        <v>31</v>
      </c>
      <c r="E87" s="5" t="s">
        <v>12</v>
      </c>
      <c r="F87" s="5" t="s">
        <v>2</v>
      </c>
      <c r="G87" s="10">
        <v>76</v>
      </c>
      <c r="H87" s="10">
        <v>88</v>
      </c>
      <c r="I87" s="10">
        <v>82</v>
      </c>
      <c r="J87" s="11">
        <f t="shared" si="9"/>
        <v>82</v>
      </c>
      <c r="K87" s="12">
        <f t="shared" si="10"/>
        <v>0.82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77</v>
      </c>
      <c r="O87" s="10">
        <v>86</v>
      </c>
      <c r="P87" s="10">
        <v>84</v>
      </c>
      <c r="Q87" s="11">
        <f t="shared" si="12"/>
        <v>82.333333333333329</v>
      </c>
      <c r="R87" s="12">
        <f t="shared" si="13"/>
        <v>0.82330000000000003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82</v>
      </c>
      <c r="V87" s="10">
        <v>83</v>
      </c>
      <c r="W87" s="10">
        <v>93</v>
      </c>
      <c r="X87" s="11">
        <f t="shared" si="15"/>
        <v>86</v>
      </c>
      <c r="Y87" s="12">
        <f t="shared" si="16"/>
        <v>0.86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14</v>
      </c>
      <c r="G88" s="10">
        <v>80</v>
      </c>
      <c r="H88" s="10">
        <v>85</v>
      </c>
      <c r="I88" s="10">
        <v>95</v>
      </c>
      <c r="J88" s="11">
        <f t="shared" si="9"/>
        <v>86.666666666666671</v>
      </c>
      <c r="K88" s="12">
        <f t="shared" si="10"/>
        <v>0.86670000000000003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91</v>
      </c>
      <c r="O88" s="10">
        <v>93</v>
      </c>
      <c r="P88" s="10">
        <v>94</v>
      </c>
      <c r="Q88" s="11">
        <f t="shared" si="12"/>
        <v>92.666666666666671</v>
      </c>
      <c r="R88" s="12">
        <f t="shared" si="13"/>
        <v>0.92669999999999997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90</v>
      </c>
      <c r="V88" s="10">
        <v>92</v>
      </c>
      <c r="W88" s="10">
        <v>88</v>
      </c>
      <c r="X88" s="11">
        <f t="shared" si="15"/>
        <v>90</v>
      </c>
      <c r="Y88" s="12">
        <f t="shared" si="16"/>
        <v>0.9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16</v>
      </c>
      <c r="G89" s="10">
        <v>86</v>
      </c>
      <c r="H89" s="10">
        <v>88</v>
      </c>
      <c r="I89" s="10">
        <v>86</v>
      </c>
      <c r="J89" s="11">
        <f t="shared" si="9"/>
        <v>86.666666666666671</v>
      </c>
      <c r="K89" s="12">
        <f t="shared" si="10"/>
        <v>0.86670000000000003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89</v>
      </c>
      <c r="O89" s="10">
        <v>94</v>
      </c>
      <c r="P89" s="10">
        <v>96</v>
      </c>
      <c r="Q89" s="11">
        <f t="shared" si="12"/>
        <v>93</v>
      </c>
      <c r="R89" s="12">
        <f t="shared" si="13"/>
        <v>0.93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93</v>
      </c>
      <c r="V89" s="10">
        <v>98</v>
      </c>
      <c r="W89" s="10">
        <v>95</v>
      </c>
      <c r="X89" s="11">
        <f t="shared" si="15"/>
        <v>95.333333333333329</v>
      </c>
      <c r="Y89" s="12">
        <f t="shared" si="16"/>
        <v>0.95330000000000004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18</v>
      </c>
      <c r="G90" s="10">
        <v>88</v>
      </c>
      <c r="H90" s="10">
        <v>86</v>
      </c>
      <c r="I90" s="10">
        <v>87</v>
      </c>
      <c r="J90" s="11">
        <f t="shared" si="9"/>
        <v>87</v>
      </c>
      <c r="K90" s="12">
        <f t="shared" si="10"/>
        <v>0.87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80</v>
      </c>
      <c r="O90" s="10">
        <v>90</v>
      </c>
      <c r="P90" s="10">
        <v>80</v>
      </c>
      <c r="Q90" s="11">
        <f t="shared" si="12"/>
        <v>83.333333333333329</v>
      </c>
      <c r="R90" s="12">
        <f t="shared" si="13"/>
        <v>0.83330000000000004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82</v>
      </c>
      <c r="V90" s="10">
        <v>93</v>
      </c>
      <c r="W90" s="10">
        <v>87</v>
      </c>
      <c r="X90" s="11">
        <f t="shared" si="15"/>
        <v>87.333333333333329</v>
      </c>
      <c r="Y90" s="12">
        <f t="shared" si="16"/>
        <v>0.87329999999999997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20</v>
      </c>
      <c r="G91" s="10">
        <v>89</v>
      </c>
      <c r="H91" s="10">
        <v>93</v>
      </c>
      <c r="I91" s="10">
        <v>83</v>
      </c>
      <c r="J91" s="11">
        <f t="shared" si="9"/>
        <v>88.333333333333329</v>
      </c>
      <c r="K91" s="12">
        <f t="shared" si="10"/>
        <v>0.88329999999999997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96</v>
      </c>
      <c r="O91" s="10">
        <v>98</v>
      </c>
      <c r="P91" s="10">
        <v>93</v>
      </c>
      <c r="Q91" s="11">
        <f t="shared" si="12"/>
        <v>95.666666666666671</v>
      </c>
      <c r="R91" s="12">
        <f t="shared" si="13"/>
        <v>0.95669999999999999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92</v>
      </c>
      <c r="V91" s="10">
        <v>89</v>
      </c>
      <c r="W91" s="10">
        <v>94</v>
      </c>
      <c r="X91" s="11">
        <f t="shared" si="15"/>
        <v>91.666666666666671</v>
      </c>
      <c r="Y91" s="12">
        <f t="shared" si="16"/>
        <v>0.91669999999999996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22</v>
      </c>
      <c r="G92" s="10">
        <v>90</v>
      </c>
      <c r="H92" s="10">
        <v>98</v>
      </c>
      <c r="I92" s="10">
        <v>93</v>
      </c>
      <c r="J92" s="11">
        <f t="shared" si="9"/>
        <v>93.666666666666671</v>
      </c>
      <c r="K92" s="12">
        <f t="shared" si="10"/>
        <v>0.93669999999999998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94</v>
      </c>
      <c r="O92" s="10">
        <v>98</v>
      </c>
      <c r="P92" s="10">
        <v>97</v>
      </c>
      <c r="Q92" s="11">
        <f t="shared" si="12"/>
        <v>96.333333333333329</v>
      </c>
      <c r="R92" s="12">
        <f t="shared" si="13"/>
        <v>0.96330000000000005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97</v>
      </c>
      <c r="V92" s="10">
        <v>98</v>
      </c>
      <c r="W92" s="10">
        <v>98</v>
      </c>
      <c r="X92" s="11">
        <f t="shared" si="15"/>
        <v>97.666666666666671</v>
      </c>
      <c r="Y92" s="12">
        <f t="shared" si="16"/>
        <v>0.97670000000000001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24</v>
      </c>
      <c r="G93" s="10">
        <v>78</v>
      </c>
      <c r="H93" s="10">
        <v>95</v>
      </c>
      <c r="I93" s="10">
        <v>86</v>
      </c>
      <c r="J93" s="11">
        <f t="shared" si="9"/>
        <v>86.333333333333329</v>
      </c>
      <c r="K93" s="12">
        <f t="shared" si="10"/>
        <v>0.86329999999999996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89</v>
      </c>
      <c r="O93" s="10">
        <v>92</v>
      </c>
      <c r="P93" s="10">
        <v>82</v>
      </c>
      <c r="Q93" s="11">
        <f t="shared" si="12"/>
        <v>87.666666666666671</v>
      </c>
      <c r="R93" s="12">
        <f t="shared" si="13"/>
        <v>0.87670000000000003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90</v>
      </c>
      <c r="V93" s="10">
        <v>94</v>
      </c>
      <c r="W93" s="10">
        <v>96</v>
      </c>
      <c r="X93" s="11">
        <f t="shared" si="15"/>
        <v>93.333333333333329</v>
      </c>
      <c r="Y93" s="12">
        <f t="shared" si="16"/>
        <v>0.93330000000000002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32</v>
      </c>
      <c r="F94" s="5" t="s">
        <v>33</v>
      </c>
      <c r="G94" s="10">
        <v>87</v>
      </c>
      <c r="H94" s="10">
        <v>93</v>
      </c>
      <c r="I94" s="10">
        <v>92</v>
      </c>
      <c r="J94" s="11">
        <f t="shared" si="9"/>
        <v>90.666666666666671</v>
      </c>
      <c r="K94" s="12">
        <f t="shared" si="10"/>
        <v>0.90669999999999995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practical skills; keep it up.</v>
      </c>
      <c r="N94" s="10">
        <v>88</v>
      </c>
      <c r="O94" s="10">
        <v>90</v>
      </c>
      <c r="P94" s="10">
        <v>98</v>
      </c>
      <c r="Q94" s="11">
        <f t="shared" si="12"/>
        <v>92</v>
      </c>
      <c r="R94" s="12">
        <f t="shared" si="13"/>
        <v>0.92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practical skills; keep it up.</v>
      </c>
      <c r="U94" s="10">
        <v>92</v>
      </c>
      <c r="V94" s="10">
        <v>96</v>
      </c>
      <c r="W94" s="10">
        <v>98</v>
      </c>
      <c r="X94" s="11">
        <f t="shared" si="15"/>
        <v>95.333333333333329</v>
      </c>
      <c r="Y94" s="12">
        <f t="shared" si="16"/>
        <v>0.95330000000000004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practical skills; keep it up.</v>
      </c>
    </row>
    <row r="95" spans="1:27" ht="14.25" customHeight="1" x14ac:dyDescent="0.3">
      <c r="A95" s="34"/>
      <c r="B95" s="34"/>
      <c r="C95" s="34"/>
      <c r="D95" s="34"/>
      <c r="E95" s="5" t="s">
        <v>34</v>
      </c>
      <c r="F95" s="5" t="s">
        <v>35</v>
      </c>
      <c r="G95" s="10">
        <v>77</v>
      </c>
      <c r="H95" s="10">
        <v>82</v>
      </c>
      <c r="I95" s="10">
        <v>77</v>
      </c>
      <c r="J95" s="11">
        <f t="shared" si="9"/>
        <v>78.666666666666671</v>
      </c>
      <c r="K95" s="12">
        <f t="shared" si="10"/>
        <v>0.78669999999999995</v>
      </c>
      <c r="L95" s="10" t="str">
        <f t="shared" si="11"/>
        <v>B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Very good work in office practice; aim higher.</v>
      </c>
      <c r="N95" s="10">
        <v>89</v>
      </c>
      <c r="O95" s="10">
        <v>85</v>
      </c>
      <c r="P95" s="10">
        <v>92</v>
      </c>
      <c r="Q95" s="11">
        <f t="shared" si="12"/>
        <v>88.666666666666671</v>
      </c>
      <c r="R95" s="12">
        <f t="shared" si="13"/>
        <v>0.88670000000000004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office practice; keep it up.</v>
      </c>
      <c r="U95" s="10">
        <v>90</v>
      </c>
      <c r="V95" s="10">
        <v>92</v>
      </c>
      <c r="W95" s="10">
        <v>90</v>
      </c>
      <c r="X95" s="11">
        <f t="shared" si="15"/>
        <v>90.666666666666671</v>
      </c>
      <c r="Y95" s="12">
        <f t="shared" si="16"/>
        <v>0.90669999999999995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office practice; keep it up.</v>
      </c>
    </row>
    <row r="96" spans="1:27" ht="14.25" customHeight="1" x14ac:dyDescent="0.3">
      <c r="A96" s="34" t="s">
        <v>190</v>
      </c>
      <c r="B96" s="34" t="s">
        <v>191</v>
      </c>
      <c r="C96" s="34" t="s">
        <v>433</v>
      </c>
      <c r="D96" s="34" t="s">
        <v>31</v>
      </c>
      <c r="E96" s="5" t="s">
        <v>12</v>
      </c>
      <c r="F96" s="5" t="s">
        <v>2</v>
      </c>
      <c r="G96" s="10">
        <v>62</v>
      </c>
      <c r="H96" s="10">
        <v>55</v>
      </c>
      <c r="I96" s="10">
        <v>63</v>
      </c>
      <c r="J96" s="11">
        <f t="shared" si="9"/>
        <v>60</v>
      </c>
      <c r="K96" s="12">
        <f t="shared" si="10"/>
        <v>0.6</v>
      </c>
      <c r="L96" s="10" t="str">
        <f t="shared" si="11"/>
        <v>C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Satisfactory work in reading and writing; keep practising.</v>
      </c>
      <c r="N96" s="10">
        <v>55</v>
      </c>
      <c r="O96" s="10">
        <v>66</v>
      </c>
      <c r="P96" s="10">
        <v>67</v>
      </c>
      <c r="Q96" s="11">
        <f t="shared" si="12"/>
        <v>62.666666666666664</v>
      </c>
      <c r="R96" s="12">
        <f t="shared" si="13"/>
        <v>0.62670000000000003</v>
      </c>
      <c r="S96" s="10" t="str">
        <f t="shared" si="14"/>
        <v>C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Satisfactory work in reading and writing; keep practising.</v>
      </c>
      <c r="U96" s="10">
        <v>67</v>
      </c>
      <c r="V96" s="10">
        <v>64</v>
      </c>
      <c r="W96" s="10">
        <v>58</v>
      </c>
      <c r="X96" s="11">
        <f t="shared" si="15"/>
        <v>63</v>
      </c>
      <c r="Y96" s="12">
        <f t="shared" si="16"/>
        <v>0.63</v>
      </c>
      <c r="Z96" s="5" t="str">
        <f t="shared" si="17"/>
        <v>C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Satisfactory work in reading and writing; keep practising.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14</v>
      </c>
      <c r="G97" s="10">
        <v>56</v>
      </c>
      <c r="H97" s="10">
        <v>61</v>
      </c>
      <c r="I97" s="10">
        <v>65</v>
      </c>
      <c r="J97" s="11">
        <f t="shared" si="9"/>
        <v>60.666666666666664</v>
      </c>
      <c r="K97" s="12">
        <f t="shared" si="10"/>
        <v>0.60670000000000002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58</v>
      </c>
      <c r="O97" s="10">
        <v>68</v>
      </c>
      <c r="P97" s="10">
        <v>69</v>
      </c>
      <c r="Q97" s="11">
        <f t="shared" si="12"/>
        <v>65</v>
      </c>
      <c r="R97" s="12">
        <f t="shared" si="13"/>
        <v>0.65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66</v>
      </c>
      <c r="V97" s="10">
        <v>67</v>
      </c>
      <c r="W97" s="10">
        <v>63</v>
      </c>
      <c r="X97" s="11">
        <f t="shared" si="15"/>
        <v>65.333333333333329</v>
      </c>
      <c r="Y97" s="12">
        <f t="shared" si="16"/>
        <v>0.65329999999999999</v>
      </c>
      <c r="Z97" s="5" t="str">
        <f t="shared" si="17"/>
        <v>C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Satisfactory work in reading, writing and speaking; keep practising.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16</v>
      </c>
      <c r="G98" s="10">
        <v>61</v>
      </c>
      <c r="H98" s="10">
        <v>67</v>
      </c>
      <c r="I98" s="10">
        <v>62</v>
      </c>
      <c r="J98" s="11">
        <f t="shared" si="9"/>
        <v>63.333333333333336</v>
      </c>
      <c r="K98" s="12">
        <f t="shared" si="10"/>
        <v>0.63329999999999997</v>
      </c>
      <c r="L98" s="10" t="str">
        <f t="shared" si="11"/>
        <v>C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Satisfactory work in problem solving; keep practising.</v>
      </c>
      <c r="N98" s="10">
        <v>71</v>
      </c>
      <c r="O98" s="10">
        <v>64</v>
      </c>
      <c r="P98" s="10">
        <v>66</v>
      </c>
      <c r="Q98" s="11">
        <f t="shared" si="12"/>
        <v>67</v>
      </c>
      <c r="R98" s="12">
        <f t="shared" si="13"/>
        <v>0.67</v>
      </c>
      <c r="S98" s="10" t="str">
        <f t="shared" si="14"/>
        <v>C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Satisfactory work in problem solving; keep practising.</v>
      </c>
      <c r="U98" s="10">
        <v>76</v>
      </c>
      <c r="V98" s="10">
        <v>71</v>
      </c>
      <c r="W98" s="10">
        <v>73</v>
      </c>
      <c r="X98" s="11">
        <f t="shared" si="15"/>
        <v>73.333333333333329</v>
      </c>
      <c r="Y98" s="12">
        <f t="shared" si="16"/>
        <v>0.73329999999999995</v>
      </c>
      <c r="Z98" s="5" t="str">
        <f t="shared" si="17"/>
        <v>B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Very good work in problem solving; aim higher.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18</v>
      </c>
      <c r="G99" s="10">
        <v>61</v>
      </c>
      <c r="H99" s="10">
        <v>58</v>
      </c>
      <c r="I99" s="10">
        <v>66</v>
      </c>
      <c r="J99" s="11">
        <f t="shared" si="9"/>
        <v>61.666666666666664</v>
      </c>
      <c r="K99" s="12">
        <f t="shared" si="10"/>
        <v>0.61670000000000003</v>
      </c>
      <c r="L99" s="10" t="str">
        <f t="shared" si="11"/>
        <v>C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Satisfactory work in concepts and practicals; keep practising.</v>
      </c>
      <c r="N99" s="10">
        <v>58</v>
      </c>
      <c r="O99" s="10">
        <v>57</v>
      </c>
      <c r="P99" s="10">
        <v>58</v>
      </c>
      <c r="Q99" s="11">
        <f t="shared" si="12"/>
        <v>57.666666666666664</v>
      </c>
      <c r="R99" s="12">
        <f t="shared" si="13"/>
        <v>0.57669999999999999</v>
      </c>
      <c r="S99" s="10" t="str">
        <f t="shared" si="14"/>
        <v>D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Fair work in concepts and practicals; extra practice is needed.</v>
      </c>
      <c r="U99" s="10">
        <v>63</v>
      </c>
      <c r="V99" s="10">
        <v>65</v>
      </c>
      <c r="W99" s="10">
        <v>63</v>
      </c>
      <c r="X99" s="11">
        <f t="shared" si="15"/>
        <v>63.666666666666664</v>
      </c>
      <c r="Y99" s="12">
        <f t="shared" si="16"/>
        <v>0.63670000000000004</v>
      </c>
      <c r="Z99" s="5" t="str">
        <f t="shared" si="17"/>
        <v>C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Satisfactory work in concepts and practicals; keep practising.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20</v>
      </c>
      <c r="G100" s="10">
        <v>68</v>
      </c>
      <c r="H100" s="10">
        <v>61</v>
      </c>
      <c r="I100" s="10">
        <v>66</v>
      </c>
      <c r="J100" s="11">
        <f t="shared" si="9"/>
        <v>65</v>
      </c>
      <c r="K100" s="12">
        <f t="shared" si="10"/>
        <v>0.65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70</v>
      </c>
      <c r="O100" s="10">
        <v>74</v>
      </c>
      <c r="P100" s="10">
        <v>71</v>
      </c>
      <c r="Q100" s="11">
        <f t="shared" si="12"/>
        <v>71.666666666666671</v>
      </c>
      <c r="R100" s="12">
        <f t="shared" si="13"/>
        <v>0.7167</v>
      </c>
      <c r="S100" s="10" t="str">
        <f t="shared" si="14"/>
        <v>B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Very good work in content knowledge; aim higher.</v>
      </c>
      <c r="U100" s="10">
        <v>71</v>
      </c>
      <c r="V100" s="10">
        <v>74</v>
      </c>
      <c r="W100" s="10">
        <v>66</v>
      </c>
      <c r="X100" s="11">
        <f t="shared" si="15"/>
        <v>70.333333333333329</v>
      </c>
      <c r="Y100" s="12">
        <f t="shared" si="16"/>
        <v>0.70330000000000004</v>
      </c>
      <c r="Z100" s="5" t="str">
        <f t="shared" si="17"/>
        <v>B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Very good work in content knowledge; aim higher.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22</v>
      </c>
      <c r="G101" s="10">
        <v>66</v>
      </c>
      <c r="H101" s="10">
        <v>71</v>
      </c>
      <c r="I101" s="10">
        <v>63</v>
      </c>
      <c r="J101" s="11">
        <f t="shared" si="9"/>
        <v>66.666666666666671</v>
      </c>
      <c r="K101" s="12">
        <f t="shared" si="10"/>
        <v>0.66669999999999996</v>
      </c>
      <c r="L101" s="10" t="str">
        <f t="shared" si="11"/>
        <v>C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Satisfactory work in practical work and knowledge; keep practising.</v>
      </c>
      <c r="N101" s="10">
        <v>74</v>
      </c>
      <c r="O101" s="10">
        <v>66</v>
      </c>
      <c r="P101" s="10">
        <v>73</v>
      </c>
      <c r="Q101" s="11">
        <f t="shared" si="12"/>
        <v>71</v>
      </c>
      <c r="R101" s="12">
        <f t="shared" si="13"/>
        <v>0.71</v>
      </c>
      <c r="S101" s="10" t="str">
        <f t="shared" si="14"/>
        <v>B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Very good work in practical work and knowledge; aim higher.</v>
      </c>
      <c r="U101" s="10">
        <v>80</v>
      </c>
      <c r="V101" s="10">
        <v>75</v>
      </c>
      <c r="W101" s="10">
        <v>68</v>
      </c>
      <c r="X101" s="11">
        <f t="shared" si="15"/>
        <v>74.333333333333329</v>
      </c>
      <c r="Y101" s="12">
        <f t="shared" si="16"/>
        <v>0.74329999999999996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24</v>
      </c>
      <c r="G102" s="10">
        <v>53</v>
      </c>
      <c r="H102" s="10">
        <v>68</v>
      </c>
      <c r="I102" s="10">
        <v>61</v>
      </c>
      <c r="J102" s="11">
        <f t="shared" si="9"/>
        <v>60.666666666666664</v>
      </c>
      <c r="K102" s="12">
        <f t="shared" si="10"/>
        <v>0.60670000000000002</v>
      </c>
      <c r="L102" s="10" t="str">
        <f t="shared" si="11"/>
        <v>C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Satisfactory work in values and participation; keep practising.</v>
      </c>
      <c r="N102" s="10">
        <v>59</v>
      </c>
      <c r="O102" s="10">
        <v>62</v>
      </c>
      <c r="P102" s="10">
        <v>58</v>
      </c>
      <c r="Q102" s="11">
        <f t="shared" si="12"/>
        <v>59.666666666666664</v>
      </c>
      <c r="R102" s="12">
        <f t="shared" si="13"/>
        <v>0.59670000000000001</v>
      </c>
      <c r="S102" s="10" t="str">
        <f t="shared" si="14"/>
        <v>D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Fair work in values and participation; extra practice is needed.</v>
      </c>
      <c r="U102" s="10">
        <v>66</v>
      </c>
      <c r="V102" s="10">
        <v>72</v>
      </c>
      <c r="W102" s="10">
        <v>62</v>
      </c>
      <c r="X102" s="11">
        <f t="shared" si="15"/>
        <v>66.666666666666671</v>
      </c>
      <c r="Y102" s="12">
        <f t="shared" si="16"/>
        <v>0.66669999999999996</v>
      </c>
      <c r="Z102" s="5" t="str">
        <f t="shared" si="17"/>
        <v>C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Satisfactory work in values and participation; keep practising.</v>
      </c>
    </row>
    <row r="103" spans="1:27" ht="14.25" customHeight="1" x14ac:dyDescent="0.3">
      <c r="A103" s="34"/>
      <c r="B103" s="34"/>
      <c r="C103" s="34"/>
      <c r="D103" s="34"/>
      <c r="E103" s="5" t="s">
        <v>46</v>
      </c>
      <c r="F103" s="5" t="s">
        <v>47</v>
      </c>
      <c r="G103" s="10">
        <v>61</v>
      </c>
      <c r="H103" s="10">
        <v>66</v>
      </c>
      <c r="I103" s="10">
        <v>62</v>
      </c>
      <c r="J103" s="11">
        <f t="shared" si="9"/>
        <v>63</v>
      </c>
      <c r="K103" s="12">
        <f t="shared" si="10"/>
        <v>0.63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religious knowledge and participation; keep practising.</v>
      </c>
      <c r="N103" s="10">
        <v>67</v>
      </c>
      <c r="O103" s="10">
        <v>74</v>
      </c>
      <c r="P103" s="10">
        <v>65</v>
      </c>
      <c r="Q103" s="11">
        <f t="shared" si="12"/>
        <v>68.666666666666671</v>
      </c>
      <c r="R103" s="12">
        <f t="shared" si="13"/>
        <v>0.68669999999999998</v>
      </c>
      <c r="S103" s="10" t="str">
        <f t="shared" si="14"/>
        <v>C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Satisfactory work in religious knowledge and participation; keep practising.</v>
      </c>
      <c r="U103" s="10">
        <v>70</v>
      </c>
      <c r="V103" s="10">
        <v>70</v>
      </c>
      <c r="W103" s="10">
        <v>69</v>
      </c>
      <c r="X103" s="11">
        <f t="shared" si="15"/>
        <v>69.666666666666671</v>
      </c>
      <c r="Y103" s="12">
        <f t="shared" si="16"/>
        <v>0.69669999999999999</v>
      </c>
      <c r="Z103" s="5" t="str">
        <f t="shared" si="17"/>
        <v>C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Satisfactory work in religious knowledge and participation; keep practising.</v>
      </c>
    </row>
    <row r="104" spans="1:27" ht="14.25" customHeight="1" x14ac:dyDescent="0.3">
      <c r="A104" s="34"/>
      <c r="B104" s="34"/>
      <c r="C104" s="34"/>
      <c r="D104" s="34"/>
      <c r="E104" s="5" t="s">
        <v>27</v>
      </c>
      <c r="F104" s="5" t="s">
        <v>28</v>
      </c>
      <c r="G104" s="10">
        <v>51</v>
      </c>
      <c r="H104" s="10">
        <v>61</v>
      </c>
      <c r="I104" s="10">
        <v>60</v>
      </c>
      <c r="J104" s="11">
        <f t="shared" si="9"/>
        <v>57.333333333333336</v>
      </c>
      <c r="K104" s="12">
        <f t="shared" si="10"/>
        <v>0.57330000000000003</v>
      </c>
      <c r="L104" s="10" t="str">
        <f t="shared" si="11"/>
        <v>D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Fair work in recording of accounts; extra practice is needed.</v>
      </c>
      <c r="N104" s="10">
        <v>57</v>
      </c>
      <c r="O104" s="10">
        <v>55</v>
      </c>
      <c r="P104" s="10">
        <v>66</v>
      </c>
      <c r="Q104" s="11">
        <f t="shared" si="12"/>
        <v>59.333333333333336</v>
      </c>
      <c r="R104" s="12">
        <f t="shared" si="13"/>
        <v>0.59330000000000005</v>
      </c>
      <c r="S104" s="10" t="str">
        <f t="shared" si="14"/>
        <v>D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Fair work in recording of accounts; extra practice is needed.</v>
      </c>
      <c r="U104" s="10">
        <v>66</v>
      </c>
      <c r="V104" s="10">
        <v>69</v>
      </c>
      <c r="W104" s="10">
        <v>60</v>
      </c>
      <c r="X104" s="11">
        <f t="shared" si="15"/>
        <v>65</v>
      </c>
      <c r="Y104" s="12">
        <f t="shared" si="16"/>
        <v>0.65</v>
      </c>
      <c r="Z104" s="5" t="str">
        <f t="shared" si="17"/>
        <v>C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Satisfactory work in recording of accounts; keep practising.</v>
      </c>
    </row>
    <row r="105" spans="1:27" ht="14.25" customHeight="1" x14ac:dyDescent="0.3">
      <c r="A105" s="34" t="s">
        <v>192</v>
      </c>
      <c r="B105" s="34" t="s">
        <v>193</v>
      </c>
      <c r="C105" s="34" t="s">
        <v>433</v>
      </c>
      <c r="D105" s="34" t="s">
        <v>31</v>
      </c>
      <c r="E105" s="5" t="s">
        <v>12</v>
      </c>
      <c r="F105" s="5" t="s">
        <v>2</v>
      </c>
      <c r="G105" s="10">
        <v>57</v>
      </c>
      <c r="H105" s="10">
        <v>70</v>
      </c>
      <c r="I105" s="10">
        <v>61</v>
      </c>
      <c r="J105" s="11">
        <f t="shared" si="9"/>
        <v>62.666666666666664</v>
      </c>
      <c r="K105" s="12">
        <f t="shared" si="10"/>
        <v>0.62670000000000003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66</v>
      </c>
      <c r="O105" s="10">
        <v>68</v>
      </c>
      <c r="P105" s="10">
        <v>67</v>
      </c>
      <c r="Q105" s="11">
        <f t="shared" si="12"/>
        <v>67</v>
      </c>
      <c r="R105" s="12">
        <f t="shared" si="13"/>
        <v>0.67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64</v>
      </c>
      <c r="V105" s="10">
        <v>65</v>
      </c>
      <c r="W105" s="10">
        <v>64</v>
      </c>
      <c r="X105" s="11">
        <f t="shared" si="15"/>
        <v>64.333333333333329</v>
      </c>
      <c r="Y105" s="12">
        <f t="shared" si="16"/>
        <v>0.64329999999999998</v>
      </c>
      <c r="Z105" s="5" t="str">
        <f t="shared" si="17"/>
        <v>C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Satisfactory work in reading and writing; keep practising.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14</v>
      </c>
      <c r="G106" s="10">
        <v>64</v>
      </c>
      <c r="H106" s="10">
        <v>67</v>
      </c>
      <c r="I106" s="10">
        <v>77</v>
      </c>
      <c r="J106" s="11">
        <f t="shared" si="9"/>
        <v>69.333333333333329</v>
      </c>
      <c r="K106" s="12">
        <f t="shared" si="10"/>
        <v>0.69330000000000003</v>
      </c>
      <c r="L106" s="10" t="str">
        <f t="shared" si="11"/>
        <v>C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Satisfactory work in reading, writing and speaking; keep practising.</v>
      </c>
      <c r="N106" s="10">
        <v>72</v>
      </c>
      <c r="O106" s="10">
        <v>78</v>
      </c>
      <c r="P106" s="10">
        <v>68</v>
      </c>
      <c r="Q106" s="11">
        <f t="shared" si="12"/>
        <v>72.666666666666671</v>
      </c>
      <c r="R106" s="12">
        <f t="shared" si="13"/>
        <v>0.72670000000000001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68</v>
      </c>
      <c r="V106" s="10">
        <v>81</v>
      </c>
      <c r="W106" s="10">
        <v>74</v>
      </c>
      <c r="X106" s="11">
        <f t="shared" si="15"/>
        <v>74.333333333333329</v>
      </c>
      <c r="Y106" s="12">
        <f t="shared" si="16"/>
        <v>0.74329999999999996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16</v>
      </c>
      <c r="G107" s="10">
        <v>71</v>
      </c>
      <c r="H107" s="10">
        <v>76</v>
      </c>
      <c r="I107" s="10">
        <v>71</v>
      </c>
      <c r="J107" s="11">
        <f t="shared" si="9"/>
        <v>72.666666666666671</v>
      </c>
      <c r="K107" s="12">
        <f t="shared" si="10"/>
        <v>0.72670000000000001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73</v>
      </c>
      <c r="O107" s="10">
        <v>73</v>
      </c>
      <c r="P107" s="10">
        <v>75</v>
      </c>
      <c r="Q107" s="11">
        <f t="shared" si="12"/>
        <v>73.666666666666671</v>
      </c>
      <c r="R107" s="12">
        <f t="shared" si="13"/>
        <v>0.73670000000000002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85</v>
      </c>
      <c r="V107" s="10">
        <v>80</v>
      </c>
      <c r="W107" s="10">
        <v>73</v>
      </c>
      <c r="X107" s="11">
        <f t="shared" si="15"/>
        <v>79.333333333333329</v>
      </c>
      <c r="Y107" s="12">
        <f t="shared" si="16"/>
        <v>0.79330000000000001</v>
      </c>
      <c r="Z107" s="5" t="str">
        <f t="shared" si="17"/>
        <v>B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Very good work in problem solving; aim higher.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18</v>
      </c>
      <c r="G108" s="10">
        <v>69</v>
      </c>
      <c r="H108" s="10">
        <v>69</v>
      </c>
      <c r="I108" s="10">
        <v>62</v>
      </c>
      <c r="J108" s="11">
        <f t="shared" si="9"/>
        <v>66.666666666666671</v>
      </c>
      <c r="K108" s="12">
        <f t="shared" si="10"/>
        <v>0.66669999999999996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64</v>
      </c>
      <c r="O108" s="10">
        <v>66</v>
      </c>
      <c r="P108" s="10">
        <v>62</v>
      </c>
      <c r="Q108" s="11">
        <f t="shared" si="12"/>
        <v>64</v>
      </c>
      <c r="R108" s="12">
        <f t="shared" si="13"/>
        <v>0.64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67</v>
      </c>
      <c r="V108" s="10">
        <v>74</v>
      </c>
      <c r="W108" s="10">
        <v>76</v>
      </c>
      <c r="X108" s="11">
        <f t="shared" si="15"/>
        <v>72.333333333333329</v>
      </c>
      <c r="Y108" s="12">
        <f t="shared" si="16"/>
        <v>0.72330000000000005</v>
      </c>
      <c r="Z108" s="5" t="str">
        <f t="shared" si="17"/>
        <v>B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Very good work in concepts and practicals; aim higher.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20</v>
      </c>
      <c r="G109" s="10">
        <v>75</v>
      </c>
      <c r="H109" s="10">
        <v>71</v>
      </c>
      <c r="I109" s="10">
        <v>72</v>
      </c>
      <c r="J109" s="11">
        <f t="shared" si="9"/>
        <v>72.666666666666671</v>
      </c>
      <c r="K109" s="12">
        <f t="shared" si="10"/>
        <v>0.72670000000000001</v>
      </c>
      <c r="L109" s="10" t="str">
        <f t="shared" si="11"/>
        <v>B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Very good work in content knowledge; aim higher.</v>
      </c>
      <c r="N109" s="10">
        <v>79</v>
      </c>
      <c r="O109" s="10">
        <v>74</v>
      </c>
      <c r="P109" s="10">
        <v>78</v>
      </c>
      <c r="Q109" s="11">
        <f t="shared" si="12"/>
        <v>77</v>
      </c>
      <c r="R109" s="12">
        <f t="shared" si="13"/>
        <v>0.77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75</v>
      </c>
      <c r="V109" s="10">
        <v>78</v>
      </c>
      <c r="W109" s="10">
        <v>76</v>
      </c>
      <c r="X109" s="11">
        <f t="shared" si="15"/>
        <v>76.333333333333329</v>
      </c>
      <c r="Y109" s="12">
        <f t="shared" si="16"/>
        <v>0.76329999999999998</v>
      </c>
      <c r="Z109" s="5" t="str">
        <f t="shared" si="17"/>
        <v>B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Very good work in content knowledge; aim higher.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22</v>
      </c>
      <c r="G110" s="10">
        <v>75</v>
      </c>
      <c r="H110" s="10">
        <v>74</v>
      </c>
      <c r="I110" s="10">
        <v>76</v>
      </c>
      <c r="J110" s="11">
        <f t="shared" si="9"/>
        <v>75</v>
      </c>
      <c r="K110" s="12">
        <f t="shared" si="10"/>
        <v>0.75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83</v>
      </c>
      <c r="O110" s="10">
        <v>87</v>
      </c>
      <c r="P110" s="10">
        <v>77</v>
      </c>
      <c r="Q110" s="11">
        <f t="shared" si="12"/>
        <v>82.333333333333329</v>
      </c>
      <c r="R110" s="12">
        <f t="shared" si="13"/>
        <v>0.82330000000000003</v>
      </c>
      <c r="S110" s="10" t="str">
        <f t="shared" si="14"/>
        <v>A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Excellent work in practical work and knowledge; keep it up.</v>
      </c>
      <c r="U110" s="10">
        <v>73</v>
      </c>
      <c r="V110" s="10">
        <v>85</v>
      </c>
      <c r="W110" s="10">
        <v>78</v>
      </c>
      <c r="X110" s="11">
        <f t="shared" si="15"/>
        <v>78.666666666666671</v>
      </c>
      <c r="Y110" s="12">
        <f t="shared" si="16"/>
        <v>0.78669999999999995</v>
      </c>
      <c r="Z110" s="5" t="str">
        <f t="shared" si="17"/>
        <v>B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Very good work in practical work and knowledge; aim higher.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24</v>
      </c>
      <c r="G111" s="10">
        <v>72</v>
      </c>
      <c r="H111" s="10">
        <v>69</v>
      </c>
      <c r="I111" s="10">
        <v>67</v>
      </c>
      <c r="J111" s="11">
        <f t="shared" si="9"/>
        <v>69.333333333333329</v>
      </c>
      <c r="K111" s="12">
        <f t="shared" si="10"/>
        <v>0.69330000000000003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68</v>
      </c>
      <c r="O111" s="10">
        <v>76</v>
      </c>
      <c r="P111" s="10">
        <v>73</v>
      </c>
      <c r="Q111" s="11">
        <f t="shared" si="12"/>
        <v>72.333333333333329</v>
      </c>
      <c r="R111" s="12">
        <f t="shared" si="13"/>
        <v>0.72330000000000005</v>
      </c>
      <c r="S111" s="10" t="str">
        <f t="shared" si="14"/>
        <v>B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Very good work in values and participation; aim higher.</v>
      </c>
      <c r="U111" s="10">
        <v>77</v>
      </c>
      <c r="V111" s="10">
        <v>72</v>
      </c>
      <c r="W111" s="10">
        <v>77</v>
      </c>
      <c r="X111" s="11">
        <f t="shared" si="15"/>
        <v>75.333333333333329</v>
      </c>
      <c r="Y111" s="12">
        <f t="shared" si="16"/>
        <v>0.75329999999999997</v>
      </c>
      <c r="Z111" s="5" t="str">
        <f t="shared" si="17"/>
        <v>B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Very good work in values and participation; aim higher.</v>
      </c>
    </row>
    <row r="112" spans="1:27" ht="14.25" customHeight="1" x14ac:dyDescent="0.3">
      <c r="A112" s="34"/>
      <c r="B112" s="34"/>
      <c r="C112" s="34"/>
      <c r="D112" s="34"/>
      <c r="E112" s="5" t="s">
        <v>32</v>
      </c>
      <c r="F112" s="5" t="s">
        <v>33</v>
      </c>
      <c r="G112" s="10">
        <v>73</v>
      </c>
      <c r="H112" s="10">
        <v>77</v>
      </c>
      <c r="I112" s="10">
        <v>70</v>
      </c>
      <c r="J112" s="11">
        <f t="shared" si="9"/>
        <v>73.333333333333329</v>
      </c>
      <c r="K112" s="12">
        <f t="shared" si="10"/>
        <v>0.73329999999999995</v>
      </c>
      <c r="L112" s="10" t="str">
        <f t="shared" si="11"/>
        <v>B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Very good work in practical skills; aim higher.</v>
      </c>
      <c r="N112" s="10">
        <v>81</v>
      </c>
      <c r="O112" s="10">
        <v>76</v>
      </c>
      <c r="P112" s="10">
        <v>71</v>
      </c>
      <c r="Q112" s="11">
        <f t="shared" si="12"/>
        <v>76</v>
      </c>
      <c r="R112" s="12">
        <f t="shared" si="13"/>
        <v>0.76</v>
      </c>
      <c r="S112" s="10" t="str">
        <f t="shared" si="14"/>
        <v>B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Very good work in practical skills; aim higher.</v>
      </c>
      <c r="U112" s="10">
        <v>81</v>
      </c>
      <c r="V112" s="10">
        <v>82</v>
      </c>
      <c r="W112" s="10">
        <v>83</v>
      </c>
      <c r="X112" s="11">
        <f t="shared" si="15"/>
        <v>82</v>
      </c>
      <c r="Y112" s="12">
        <f t="shared" si="16"/>
        <v>0.82</v>
      </c>
      <c r="Z112" s="5" t="str">
        <f t="shared" si="17"/>
        <v>A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Excellent work in practical skills; keep it up.</v>
      </c>
    </row>
    <row r="113" spans="1:27" ht="14.25" customHeight="1" x14ac:dyDescent="0.3">
      <c r="A113" s="34"/>
      <c r="B113" s="34"/>
      <c r="C113" s="34"/>
      <c r="D113" s="34"/>
      <c r="E113" s="5" t="s">
        <v>27</v>
      </c>
      <c r="F113" s="5" t="s">
        <v>28</v>
      </c>
      <c r="G113" s="10">
        <v>66</v>
      </c>
      <c r="H113" s="10">
        <v>67</v>
      </c>
      <c r="I113" s="10">
        <v>63</v>
      </c>
      <c r="J113" s="11">
        <f t="shared" si="9"/>
        <v>65.333333333333329</v>
      </c>
      <c r="K113" s="12">
        <f t="shared" si="10"/>
        <v>0.65329999999999999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recording of accounts; keep practising.</v>
      </c>
      <c r="N113" s="10">
        <v>70</v>
      </c>
      <c r="O113" s="10">
        <v>76</v>
      </c>
      <c r="P113" s="10">
        <v>68</v>
      </c>
      <c r="Q113" s="11">
        <f t="shared" si="12"/>
        <v>71.333333333333329</v>
      </c>
      <c r="R113" s="12">
        <f t="shared" si="13"/>
        <v>0.71330000000000005</v>
      </c>
      <c r="S113" s="10" t="str">
        <f t="shared" si="14"/>
        <v>B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Very good work in recording of accounts; aim higher.</v>
      </c>
      <c r="U113" s="10">
        <v>73</v>
      </c>
      <c r="V113" s="10">
        <v>70</v>
      </c>
      <c r="W113" s="10">
        <v>68</v>
      </c>
      <c r="X113" s="11">
        <f t="shared" si="15"/>
        <v>70.333333333333329</v>
      </c>
      <c r="Y113" s="12">
        <f t="shared" si="16"/>
        <v>0.70330000000000004</v>
      </c>
      <c r="Z113" s="5" t="str">
        <f t="shared" si="17"/>
        <v>B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Very good work in recording of accounts; aim higher.</v>
      </c>
    </row>
    <row r="114" spans="1:27" ht="14.25" customHeight="1" x14ac:dyDescent="0.3">
      <c r="A114" s="34" t="s">
        <v>194</v>
      </c>
      <c r="B114" s="34" t="s">
        <v>195</v>
      </c>
      <c r="C114" s="34" t="s">
        <v>433</v>
      </c>
      <c r="D114" s="34" t="s">
        <v>31</v>
      </c>
      <c r="E114" s="5" t="s">
        <v>12</v>
      </c>
      <c r="F114" s="5" t="s">
        <v>2</v>
      </c>
      <c r="G114" s="10">
        <v>74</v>
      </c>
      <c r="H114" s="10">
        <v>70</v>
      </c>
      <c r="I114" s="10">
        <v>66</v>
      </c>
      <c r="J114" s="11">
        <f t="shared" si="9"/>
        <v>70</v>
      </c>
      <c r="K114" s="12">
        <f t="shared" si="10"/>
        <v>0.7</v>
      </c>
      <c r="L114" s="10" t="str">
        <f t="shared" si="11"/>
        <v>B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Very good work in reading and writing; aim higher.</v>
      </c>
      <c r="N114" s="10">
        <v>65</v>
      </c>
      <c r="O114" s="10">
        <v>77</v>
      </c>
      <c r="P114" s="10">
        <v>80</v>
      </c>
      <c r="Q114" s="11">
        <f t="shared" si="12"/>
        <v>74</v>
      </c>
      <c r="R114" s="12">
        <f t="shared" si="13"/>
        <v>0.74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82</v>
      </c>
      <c r="V114" s="10">
        <v>72</v>
      </c>
      <c r="W114" s="10">
        <v>71</v>
      </c>
      <c r="X114" s="11">
        <f t="shared" si="15"/>
        <v>75</v>
      </c>
      <c r="Y114" s="12">
        <f t="shared" si="16"/>
        <v>0.75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14</v>
      </c>
      <c r="G115" s="10">
        <v>82</v>
      </c>
      <c r="H115" s="10">
        <v>76</v>
      </c>
      <c r="I115" s="10">
        <v>81</v>
      </c>
      <c r="J115" s="11">
        <f t="shared" si="9"/>
        <v>79.666666666666671</v>
      </c>
      <c r="K115" s="12">
        <f t="shared" si="10"/>
        <v>0.79669999999999996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78</v>
      </c>
      <c r="O115" s="10">
        <v>84</v>
      </c>
      <c r="P115" s="10">
        <v>86</v>
      </c>
      <c r="Q115" s="11">
        <f t="shared" si="12"/>
        <v>82.666666666666671</v>
      </c>
      <c r="R115" s="12">
        <f t="shared" si="13"/>
        <v>0.82669999999999999</v>
      </c>
      <c r="S115" s="10" t="str">
        <f t="shared" si="14"/>
        <v>A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Excellent work in reading, writing and speaking; keep it up.</v>
      </c>
      <c r="U115" s="10">
        <v>74</v>
      </c>
      <c r="V115" s="10">
        <v>83</v>
      </c>
      <c r="W115" s="10">
        <v>85</v>
      </c>
      <c r="X115" s="11">
        <f t="shared" si="15"/>
        <v>80.666666666666671</v>
      </c>
      <c r="Y115" s="12">
        <f t="shared" si="16"/>
        <v>0.80669999999999997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16</v>
      </c>
      <c r="G116" s="10">
        <v>81</v>
      </c>
      <c r="H116" s="10">
        <v>77</v>
      </c>
      <c r="I116" s="10">
        <v>84</v>
      </c>
      <c r="J116" s="11">
        <f t="shared" si="9"/>
        <v>80.666666666666671</v>
      </c>
      <c r="K116" s="12">
        <f t="shared" si="10"/>
        <v>0.80669999999999997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79</v>
      </c>
      <c r="O116" s="10">
        <v>86</v>
      </c>
      <c r="P116" s="10">
        <v>80</v>
      </c>
      <c r="Q116" s="11">
        <f t="shared" si="12"/>
        <v>81.666666666666671</v>
      </c>
      <c r="R116" s="12">
        <f t="shared" si="13"/>
        <v>0.81669999999999998</v>
      </c>
      <c r="S116" s="10" t="str">
        <f t="shared" si="14"/>
        <v>A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Excellent work in problem solving; keep it up.</v>
      </c>
      <c r="U116" s="10">
        <v>84</v>
      </c>
      <c r="V116" s="10">
        <v>89</v>
      </c>
      <c r="W116" s="10">
        <v>85</v>
      </c>
      <c r="X116" s="11">
        <f t="shared" si="15"/>
        <v>86</v>
      </c>
      <c r="Y116" s="12">
        <f t="shared" si="16"/>
        <v>0.86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18</v>
      </c>
      <c r="G117" s="10">
        <v>69</v>
      </c>
      <c r="H117" s="10">
        <v>76</v>
      </c>
      <c r="I117" s="10">
        <v>75</v>
      </c>
      <c r="J117" s="11">
        <f t="shared" si="9"/>
        <v>73.333333333333329</v>
      </c>
      <c r="K117" s="12">
        <f t="shared" si="10"/>
        <v>0.73329999999999995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79</v>
      </c>
      <c r="O117" s="10">
        <v>81</v>
      </c>
      <c r="P117" s="10">
        <v>83</v>
      </c>
      <c r="Q117" s="11">
        <f t="shared" si="12"/>
        <v>81</v>
      </c>
      <c r="R117" s="12">
        <f t="shared" si="13"/>
        <v>0.81</v>
      </c>
      <c r="S117" s="10" t="str">
        <f t="shared" si="14"/>
        <v>A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Excellent work in concepts and practicals; keep it up.</v>
      </c>
      <c r="U117" s="10">
        <v>74</v>
      </c>
      <c r="V117" s="10">
        <v>73</v>
      </c>
      <c r="W117" s="10">
        <v>85</v>
      </c>
      <c r="X117" s="11">
        <f t="shared" si="15"/>
        <v>77.333333333333329</v>
      </c>
      <c r="Y117" s="12">
        <f t="shared" si="16"/>
        <v>0.77329999999999999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20</v>
      </c>
      <c r="G118" s="10">
        <v>74</v>
      </c>
      <c r="H118" s="10">
        <v>79</v>
      </c>
      <c r="I118" s="10">
        <v>82</v>
      </c>
      <c r="J118" s="11">
        <f t="shared" si="9"/>
        <v>78.333333333333329</v>
      </c>
      <c r="K118" s="12">
        <f t="shared" si="10"/>
        <v>0.7833</v>
      </c>
      <c r="L118" s="10" t="str">
        <f t="shared" si="11"/>
        <v>B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Very good work in content knowledge; aim higher.</v>
      </c>
      <c r="N118" s="10">
        <v>84</v>
      </c>
      <c r="O118" s="10">
        <v>78</v>
      </c>
      <c r="P118" s="10">
        <v>76</v>
      </c>
      <c r="Q118" s="11">
        <f t="shared" si="12"/>
        <v>79.333333333333329</v>
      </c>
      <c r="R118" s="12">
        <f t="shared" si="13"/>
        <v>0.79330000000000001</v>
      </c>
      <c r="S118" s="10" t="str">
        <f t="shared" si="14"/>
        <v>B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Very good work in content knowledge; aim higher.</v>
      </c>
      <c r="U118" s="10">
        <v>80</v>
      </c>
      <c r="V118" s="10">
        <v>82</v>
      </c>
      <c r="W118" s="10">
        <v>85</v>
      </c>
      <c r="X118" s="11">
        <f t="shared" si="15"/>
        <v>82.333333333333329</v>
      </c>
      <c r="Y118" s="12">
        <f t="shared" si="16"/>
        <v>0.82330000000000003</v>
      </c>
      <c r="Z118" s="5" t="str">
        <f t="shared" si="17"/>
        <v>A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Excellent work in content knowledge; keep it up.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22</v>
      </c>
      <c r="G119" s="10">
        <v>75</v>
      </c>
      <c r="H119" s="10">
        <v>81</v>
      </c>
      <c r="I119" s="10">
        <v>77</v>
      </c>
      <c r="J119" s="11">
        <f t="shared" si="9"/>
        <v>77.666666666666671</v>
      </c>
      <c r="K119" s="12">
        <f t="shared" si="10"/>
        <v>0.77669999999999995</v>
      </c>
      <c r="L119" s="10" t="str">
        <f t="shared" si="11"/>
        <v>B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Very good work in practical work and knowledge; aim higher.</v>
      </c>
      <c r="N119" s="10">
        <v>82</v>
      </c>
      <c r="O119" s="10">
        <v>86</v>
      </c>
      <c r="P119" s="10">
        <v>90</v>
      </c>
      <c r="Q119" s="11">
        <f t="shared" si="12"/>
        <v>86</v>
      </c>
      <c r="R119" s="12">
        <f t="shared" si="13"/>
        <v>0.86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90</v>
      </c>
      <c r="V119" s="10">
        <v>87</v>
      </c>
      <c r="W119" s="10">
        <v>85</v>
      </c>
      <c r="X119" s="11">
        <f t="shared" si="15"/>
        <v>87.333333333333329</v>
      </c>
      <c r="Y119" s="12">
        <f t="shared" si="16"/>
        <v>0.87329999999999997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24</v>
      </c>
      <c r="G120" s="10">
        <v>81</v>
      </c>
      <c r="H120" s="10">
        <v>70</v>
      </c>
      <c r="I120" s="10">
        <v>81</v>
      </c>
      <c r="J120" s="11">
        <f t="shared" si="9"/>
        <v>77.333333333333329</v>
      </c>
      <c r="K120" s="12">
        <f t="shared" si="10"/>
        <v>0.77329999999999999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71</v>
      </c>
      <c r="O120" s="10">
        <v>76</v>
      </c>
      <c r="P120" s="10">
        <v>79</v>
      </c>
      <c r="Q120" s="11">
        <f t="shared" si="12"/>
        <v>75.333333333333329</v>
      </c>
      <c r="R120" s="12">
        <f t="shared" si="13"/>
        <v>0.75329999999999997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86</v>
      </c>
      <c r="V120" s="10">
        <v>75</v>
      </c>
      <c r="W120" s="10">
        <v>83</v>
      </c>
      <c r="X120" s="11">
        <f t="shared" si="15"/>
        <v>81.333333333333329</v>
      </c>
      <c r="Y120" s="12">
        <f t="shared" si="16"/>
        <v>0.81330000000000002</v>
      </c>
      <c r="Z120" s="5" t="str">
        <f t="shared" si="17"/>
        <v>A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Excellent work in values and participation; keep it up.</v>
      </c>
    </row>
    <row r="121" spans="1:27" ht="14.25" customHeight="1" x14ac:dyDescent="0.3">
      <c r="A121" s="34"/>
      <c r="B121" s="34"/>
      <c r="C121" s="34"/>
      <c r="D121" s="34"/>
      <c r="E121" s="5" t="s">
        <v>32</v>
      </c>
      <c r="F121" s="5" t="s">
        <v>33</v>
      </c>
      <c r="G121" s="10">
        <v>79</v>
      </c>
      <c r="H121" s="10">
        <v>77</v>
      </c>
      <c r="I121" s="10">
        <v>82</v>
      </c>
      <c r="J121" s="11">
        <f t="shared" si="9"/>
        <v>79.333333333333329</v>
      </c>
      <c r="K121" s="12">
        <f t="shared" si="10"/>
        <v>0.79330000000000001</v>
      </c>
      <c r="L121" s="10" t="str">
        <f t="shared" si="11"/>
        <v>B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Very good work in practical skills; aim higher.</v>
      </c>
      <c r="N121" s="10">
        <v>80</v>
      </c>
      <c r="O121" s="10">
        <v>78</v>
      </c>
      <c r="P121" s="10">
        <v>80</v>
      </c>
      <c r="Q121" s="11">
        <f t="shared" si="12"/>
        <v>79.333333333333329</v>
      </c>
      <c r="R121" s="12">
        <f t="shared" si="13"/>
        <v>0.79330000000000001</v>
      </c>
      <c r="S121" s="10" t="str">
        <f t="shared" si="14"/>
        <v>B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Very good work in practical skills; aim higher.</v>
      </c>
      <c r="U121" s="10">
        <v>80</v>
      </c>
      <c r="V121" s="10">
        <v>85</v>
      </c>
      <c r="W121" s="10">
        <v>80</v>
      </c>
      <c r="X121" s="11">
        <f t="shared" si="15"/>
        <v>81.666666666666671</v>
      </c>
      <c r="Y121" s="12">
        <f t="shared" si="16"/>
        <v>0.81669999999999998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practical skills; keep it up.</v>
      </c>
    </row>
    <row r="122" spans="1:27" ht="14.25" customHeight="1" x14ac:dyDescent="0.3">
      <c r="A122" s="34"/>
      <c r="B122" s="34"/>
      <c r="C122" s="34"/>
      <c r="D122" s="34"/>
      <c r="E122" s="5" t="s">
        <v>27</v>
      </c>
      <c r="F122" s="5" t="s">
        <v>28</v>
      </c>
      <c r="G122" s="10">
        <v>68</v>
      </c>
      <c r="H122" s="10">
        <v>80</v>
      </c>
      <c r="I122" s="10">
        <v>72</v>
      </c>
      <c r="J122" s="11">
        <f t="shared" si="9"/>
        <v>73.333333333333329</v>
      </c>
      <c r="K122" s="12">
        <f t="shared" si="10"/>
        <v>0.73329999999999995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recording of accounts; aim higher.</v>
      </c>
      <c r="N122" s="10">
        <v>66</v>
      </c>
      <c r="O122" s="10">
        <v>70</v>
      </c>
      <c r="P122" s="10">
        <v>68</v>
      </c>
      <c r="Q122" s="11">
        <f t="shared" si="12"/>
        <v>68</v>
      </c>
      <c r="R122" s="12">
        <f t="shared" si="13"/>
        <v>0.68</v>
      </c>
      <c r="S122" s="10" t="str">
        <f t="shared" si="14"/>
        <v>C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Satisfactory work in recording of accounts; keep practising.</v>
      </c>
      <c r="U122" s="10">
        <v>69</v>
      </c>
      <c r="V122" s="10">
        <v>86</v>
      </c>
      <c r="W122" s="10">
        <v>76</v>
      </c>
      <c r="X122" s="11">
        <f t="shared" si="15"/>
        <v>77</v>
      </c>
      <c r="Y122" s="12">
        <f t="shared" si="16"/>
        <v>0.77</v>
      </c>
      <c r="Z122" s="5" t="str">
        <f t="shared" si="17"/>
        <v>B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Very good work in recording of accounts; aim higher.</v>
      </c>
    </row>
    <row r="123" spans="1:27" ht="14.25" customHeight="1" x14ac:dyDescent="0.3">
      <c r="A123" s="34" t="s">
        <v>196</v>
      </c>
      <c r="B123" s="34" t="s">
        <v>197</v>
      </c>
      <c r="C123" s="34" t="s">
        <v>433</v>
      </c>
      <c r="D123" s="34" t="s">
        <v>11</v>
      </c>
      <c r="E123" s="5" t="s">
        <v>12</v>
      </c>
      <c r="F123" s="5" t="s">
        <v>2</v>
      </c>
      <c r="G123" s="10">
        <v>76</v>
      </c>
      <c r="H123" s="10">
        <v>74</v>
      </c>
      <c r="I123" s="10">
        <v>75</v>
      </c>
      <c r="J123" s="11">
        <f t="shared" si="9"/>
        <v>75</v>
      </c>
      <c r="K123" s="12">
        <f t="shared" si="10"/>
        <v>0.75</v>
      </c>
      <c r="L123" s="10" t="str">
        <f t="shared" si="11"/>
        <v>B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Very good work in reading and writing; aim higher.</v>
      </c>
      <c r="N123" s="10">
        <v>80</v>
      </c>
      <c r="O123" s="10">
        <v>76</v>
      </c>
      <c r="P123" s="10">
        <v>80</v>
      </c>
      <c r="Q123" s="11">
        <f t="shared" si="12"/>
        <v>78.666666666666671</v>
      </c>
      <c r="R123" s="12">
        <f t="shared" si="13"/>
        <v>0.78669999999999995</v>
      </c>
      <c r="S123" s="10" t="str">
        <f t="shared" si="14"/>
        <v>B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Very good work in reading and writing; aim higher.</v>
      </c>
      <c r="U123" s="10">
        <v>89</v>
      </c>
      <c r="V123" s="10">
        <v>85</v>
      </c>
      <c r="W123" s="10">
        <v>77</v>
      </c>
      <c r="X123" s="11">
        <f t="shared" si="15"/>
        <v>83.666666666666671</v>
      </c>
      <c r="Y123" s="12">
        <f t="shared" si="16"/>
        <v>0.8367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14</v>
      </c>
      <c r="G124" s="10">
        <v>89</v>
      </c>
      <c r="H124" s="10">
        <v>92</v>
      </c>
      <c r="I124" s="10">
        <v>78</v>
      </c>
      <c r="J124" s="11">
        <f t="shared" si="9"/>
        <v>86.333333333333329</v>
      </c>
      <c r="K124" s="12">
        <f t="shared" si="10"/>
        <v>0.86329999999999996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78</v>
      </c>
      <c r="O124" s="10">
        <v>80</v>
      </c>
      <c r="P124" s="10">
        <v>90</v>
      </c>
      <c r="Q124" s="11">
        <f t="shared" si="12"/>
        <v>82.666666666666671</v>
      </c>
      <c r="R124" s="12">
        <f t="shared" si="13"/>
        <v>0.82669999999999999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81</v>
      </c>
      <c r="V124" s="10">
        <v>85</v>
      </c>
      <c r="W124" s="10">
        <v>85</v>
      </c>
      <c r="X124" s="11">
        <f t="shared" si="15"/>
        <v>83.666666666666671</v>
      </c>
      <c r="Y124" s="12">
        <f t="shared" si="16"/>
        <v>0.8367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16</v>
      </c>
      <c r="G125" s="10">
        <v>94</v>
      </c>
      <c r="H125" s="10">
        <v>96</v>
      </c>
      <c r="I125" s="10">
        <v>85</v>
      </c>
      <c r="J125" s="11">
        <f t="shared" si="9"/>
        <v>91.666666666666671</v>
      </c>
      <c r="K125" s="12">
        <f t="shared" si="10"/>
        <v>0.91669999999999996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93</v>
      </c>
      <c r="O125" s="10">
        <v>98</v>
      </c>
      <c r="P125" s="10">
        <v>98</v>
      </c>
      <c r="Q125" s="11">
        <f t="shared" si="12"/>
        <v>96.333333333333329</v>
      </c>
      <c r="R125" s="12">
        <f t="shared" si="13"/>
        <v>0.96330000000000005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86</v>
      </c>
      <c r="V125" s="10">
        <v>93</v>
      </c>
      <c r="W125" s="10">
        <v>90</v>
      </c>
      <c r="X125" s="11">
        <f t="shared" si="15"/>
        <v>89.666666666666671</v>
      </c>
      <c r="Y125" s="12">
        <f t="shared" si="16"/>
        <v>0.89670000000000005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18</v>
      </c>
      <c r="G126" s="10">
        <v>76</v>
      </c>
      <c r="H126" s="10">
        <v>87</v>
      </c>
      <c r="I126" s="10">
        <v>88</v>
      </c>
      <c r="J126" s="11">
        <f t="shared" si="9"/>
        <v>83.666666666666671</v>
      </c>
      <c r="K126" s="12">
        <f t="shared" si="10"/>
        <v>0.8367</v>
      </c>
      <c r="L126" s="10" t="str">
        <f t="shared" si="11"/>
        <v>A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Excellent work in concepts and practicals; keep it up.</v>
      </c>
      <c r="N126" s="10">
        <v>74</v>
      </c>
      <c r="O126" s="10">
        <v>79</v>
      </c>
      <c r="P126" s="10">
        <v>82</v>
      </c>
      <c r="Q126" s="11">
        <f t="shared" si="12"/>
        <v>78.333333333333329</v>
      </c>
      <c r="R126" s="12">
        <f t="shared" si="13"/>
        <v>0.7833</v>
      </c>
      <c r="S126" s="10" t="str">
        <f t="shared" si="14"/>
        <v>B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Very good work in concepts and practicals; aim higher.</v>
      </c>
      <c r="U126" s="10">
        <v>86</v>
      </c>
      <c r="V126" s="10">
        <v>86</v>
      </c>
      <c r="W126" s="10">
        <v>93</v>
      </c>
      <c r="X126" s="11">
        <f t="shared" si="15"/>
        <v>88.333333333333329</v>
      </c>
      <c r="Y126" s="12">
        <f t="shared" si="16"/>
        <v>0.88329999999999997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20</v>
      </c>
      <c r="G127" s="10">
        <v>81</v>
      </c>
      <c r="H127" s="10">
        <v>87</v>
      </c>
      <c r="I127" s="10">
        <v>93</v>
      </c>
      <c r="J127" s="11">
        <f t="shared" si="9"/>
        <v>87</v>
      </c>
      <c r="K127" s="12">
        <f t="shared" si="10"/>
        <v>0.87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87</v>
      </c>
      <c r="O127" s="10">
        <v>86</v>
      </c>
      <c r="P127" s="10">
        <v>86</v>
      </c>
      <c r="Q127" s="11">
        <f t="shared" si="12"/>
        <v>86.333333333333329</v>
      </c>
      <c r="R127" s="12">
        <f t="shared" si="13"/>
        <v>0.86329999999999996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82</v>
      </c>
      <c r="V127" s="10">
        <v>98</v>
      </c>
      <c r="W127" s="10">
        <v>89</v>
      </c>
      <c r="X127" s="11">
        <f t="shared" si="15"/>
        <v>89.666666666666671</v>
      </c>
      <c r="Y127" s="12">
        <f t="shared" si="16"/>
        <v>0.89670000000000005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22</v>
      </c>
      <c r="G128" s="10">
        <v>84</v>
      </c>
      <c r="H128" s="10">
        <v>91</v>
      </c>
      <c r="I128" s="10">
        <v>85</v>
      </c>
      <c r="J128" s="11">
        <f t="shared" si="9"/>
        <v>86.666666666666671</v>
      </c>
      <c r="K128" s="12">
        <f t="shared" si="10"/>
        <v>0.86670000000000003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97</v>
      </c>
      <c r="O128" s="10">
        <v>89</v>
      </c>
      <c r="P128" s="10">
        <v>93</v>
      </c>
      <c r="Q128" s="11">
        <f t="shared" si="12"/>
        <v>93</v>
      </c>
      <c r="R128" s="12">
        <f t="shared" si="13"/>
        <v>0.93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98</v>
      </c>
      <c r="V128" s="10">
        <v>91</v>
      </c>
      <c r="W128" s="10">
        <v>98</v>
      </c>
      <c r="X128" s="11">
        <f t="shared" si="15"/>
        <v>95.666666666666671</v>
      </c>
      <c r="Y128" s="12">
        <f t="shared" si="16"/>
        <v>0.95669999999999999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24</v>
      </c>
      <c r="G129" s="10">
        <v>76</v>
      </c>
      <c r="H129" s="10">
        <v>91</v>
      </c>
      <c r="I129" s="10">
        <v>87</v>
      </c>
      <c r="J129" s="11">
        <f t="shared" si="9"/>
        <v>84.666666666666671</v>
      </c>
      <c r="K129" s="12">
        <f t="shared" si="10"/>
        <v>0.84670000000000001</v>
      </c>
      <c r="L129" s="10" t="str">
        <f t="shared" si="11"/>
        <v>A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Excellent work in values and participation; keep it up.</v>
      </c>
      <c r="N129" s="10">
        <v>82</v>
      </c>
      <c r="O129" s="10">
        <v>87</v>
      </c>
      <c r="P129" s="10">
        <v>87</v>
      </c>
      <c r="Q129" s="11">
        <f t="shared" si="12"/>
        <v>85.333333333333329</v>
      </c>
      <c r="R129" s="12">
        <f t="shared" si="13"/>
        <v>0.85329999999999995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87</v>
      </c>
      <c r="V129" s="10">
        <v>87</v>
      </c>
      <c r="W129" s="10">
        <v>89</v>
      </c>
      <c r="X129" s="11">
        <f t="shared" si="15"/>
        <v>87.666666666666671</v>
      </c>
      <c r="Y129" s="12">
        <f t="shared" si="16"/>
        <v>0.87670000000000003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32</v>
      </c>
      <c r="F130" s="5" t="s">
        <v>33</v>
      </c>
      <c r="G130" s="10">
        <v>92</v>
      </c>
      <c r="H130" s="10">
        <v>82</v>
      </c>
      <c r="I130" s="10">
        <v>94</v>
      </c>
      <c r="J130" s="11">
        <f t="shared" si="9"/>
        <v>89.333333333333329</v>
      </c>
      <c r="K130" s="12">
        <f t="shared" si="10"/>
        <v>0.89329999999999998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practical skills; keep it up.</v>
      </c>
      <c r="N130" s="10">
        <v>93</v>
      </c>
      <c r="O130" s="10">
        <v>90</v>
      </c>
      <c r="P130" s="10">
        <v>87</v>
      </c>
      <c r="Q130" s="11">
        <f t="shared" si="12"/>
        <v>90</v>
      </c>
      <c r="R130" s="12">
        <f t="shared" si="13"/>
        <v>0.9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practical skills; keep it up.</v>
      </c>
      <c r="U130" s="10">
        <v>90</v>
      </c>
      <c r="V130" s="10">
        <v>98</v>
      </c>
      <c r="W130" s="10">
        <v>98</v>
      </c>
      <c r="X130" s="11">
        <f t="shared" si="15"/>
        <v>95.333333333333329</v>
      </c>
      <c r="Y130" s="12">
        <f t="shared" si="16"/>
        <v>0.95330000000000004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practical skills; keep it up.</v>
      </c>
    </row>
    <row r="131" spans="1:27" ht="14.25" customHeight="1" x14ac:dyDescent="0.3">
      <c r="A131" s="34"/>
      <c r="B131" s="34"/>
      <c r="C131" s="34"/>
      <c r="D131" s="34"/>
      <c r="E131" s="5" t="s">
        <v>27</v>
      </c>
      <c r="F131" s="5" t="s">
        <v>28</v>
      </c>
      <c r="G131" s="10">
        <v>73</v>
      </c>
      <c r="H131" s="10">
        <v>84</v>
      </c>
      <c r="I131" s="10">
        <v>74</v>
      </c>
      <c r="J131" s="11">
        <f t="shared" si="9"/>
        <v>77</v>
      </c>
      <c r="K131" s="12">
        <f t="shared" si="10"/>
        <v>0.77</v>
      </c>
      <c r="L131" s="10" t="str">
        <f t="shared" si="11"/>
        <v>B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Very good work in recording of accounts; aim higher.</v>
      </c>
      <c r="N131" s="10">
        <v>75</v>
      </c>
      <c r="O131" s="10">
        <v>88</v>
      </c>
      <c r="P131" s="10">
        <v>87</v>
      </c>
      <c r="Q131" s="11">
        <f t="shared" si="12"/>
        <v>83.333333333333329</v>
      </c>
      <c r="R131" s="12">
        <f t="shared" si="13"/>
        <v>0.83330000000000004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recording of accounts; keep it up.</v>
      </c>
      <c r="U131" s="10">
        <v>77</v>
      </c>
      <c r="V131" s="10">
        <v>83</v>
      </c>
      <c r="W131" s="10">
        <v>84</v>
      </c>
      <c r="X131" s="11">
        <f t="shared" si="15"/>
        <v>81.333333333333329</v>
      </c>
      <c r="Y131" s="12">
        <f t="shared" si="16"/>
        <v>0.81330000000000002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recording of accounts; keep it up.</v>
      </c>
    </row>
    <row r="132" spans="1:27" ht="14.25" customHeight="1" x14ac:dyDescent="0.3">
      <c r="A132" s="34" t="s">
        <v>198</v>
      </c>
      <c r="B132" s="34" t="s">
        <v>199</v>
      </c>
      <c r="C132" s="34" t="s">
        <v>433</v>
      </c>
      <c r="D132" s="34" t="s">
        <v>31</v>
      </c>
      <c r="E132" s="5" t="s">
        <v>12</v>
      </c>
      <c r="F132" s="5" t="s">
        <v>2</v>
      </c>
      <c r="G132" s="10">
        <v>49</v>
      </c>
      <c r="H132" s="10">
        <v>57</v>
      </c>
      <c r="I132" s="10">
        <v>56</v>
      </c>
      <c r="J132" s="11">
        <f t="shared" si="9"/>
        <v>54</v>
      </c>
      <c r="K132" s="12">
        <f t="shared" si="10"/>
        <v>0.54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56</v>
      </c>
      <c r="O132" s="10">
        <v>58</v>
      </c>
      <c r="P132" s="10">
        <v>52</v>
      </c>
      <c r="Q132" s="11">
        <f t="shared" si="12"/>
        <v>55.333333333333336</v>
      </c>
      <c r="R132" s="12">
        <f t="shared" si="13"/>
        <v>0.55330000000000001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53</v>
      </c>
      <c r="V132" s="10">
        <v>65</v>
      </c>
      <c r="W132" s="10">
        <v>53</v>
      </c>
      <c r="X132" s="11">
        <f t="shared" si="15"/>
        <v>57</v>
      </c>
      <c r="Y132" s="12">
        <f t="shared" si="16"/>
        <v>0.56999999999999995</v>
      </c>
      <c r="Z132" s="5" t="str">
        <f t="shared" si="17"/>
        <v>D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Fair work in reading and writing; extra practice is needed.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14</v>
      </c>
      <c r="G133" s="10">
        <v>59</v>
      </c>
      <c r="H133" s="10">
        <v>64</v>
      </c>
      <c r="I133" s="10">
        <v>57</v>
      </c>
      <c r="J133" s="11">
        <f t="shared" si="9"/>
        <v>60</v>
      </c>
      <c r="K133" s="12">
        <f t="shared" si="10"/>
        <v>0.6</v>
      </c>
      <c r="L133" s="10" t="str">
        <f t="shared" si="11"/>
        <v>C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Satisfactory work in reading, writing and speaking; keep practising.</v>
      </c>
      <c r="N133" s="10">
        <v>55</v>
      </c>
      <c r="O133" s="10">
        <v>63</v>
      </c>
      <c r="P133" s="10">
        <v>67</v>
      </c>
      <c r="Q133" s="11">
        <f t="shared" si="12"/>
        <v>61.666666666666664</v>
      </c>
      <c r="R133" s="12">
        <f t="shared" si="13"/>
        <v>0.61670000000000003</v>
      </c>
      <c r="S133" s="10" t="str">
        <f t="shared" si="14"/>
        <v>C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Satisfactory work in reading, writing and speaking; keep practising.</v>
      </c>
      <c r="U133" s="10">
        <v>64</v>
      </c>
      <c r="V133" s="10">
        <v>67</v>
      </c>
      <c r="W133" s="10">
        <v>71</v>
      </c>
      <c r="X133" s="11">
        <f t="shared" si="15"/>
        <v>67.333333333333329</v>
      </c>
      <c r="Y133" s="12">
        <f t="shared" si="16"/>
        <v>0.67330000000000001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16</v>
      </c>
      <c r="G134" s="10">
        <v>68</v>
      </c>
      <c r="H134" s="10">
        <v>64</v>
      </c>
      <c r="I134" s="10">
        <v>63</v>
      </c>
      <c r="J134" s="11">
        <f t="shared" ref="J134:J197" si="18">IF(COUNT(G134:I134)=0,"",AVERAGE(G134:I134))</f>
        <v>65</v>
      </c>
      <c r="K134" s="12">
        <f t="shared" ref="K134:K197" si="19">IF(J134="","",ROUND(J134/100,4))</f>
        <v>0.65</v>
      </c>
      <c r="L134" s="10" t="str">
        <f t="shared" ref="L134:L197" si="20">IF(J134="","",IF(J134&gt;=80,"A",IF(J134&gt;=70,"B",IF(J134&gt;=60,"C",IF(J134&gt;=50,"D","F")))))</f>
        <v>C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Satisfactory work in problem solving; keep practising.</v>
      </c>
      <c r="N134" s="10">
        <v>68</v>
      </c>
      <c r="O134" s="10">
        <v>67</v>
      </c>
      <c r="P134" s="10">
        <v>63</v>
      </c>
      <c r="Q134" s="11">
        <f t="shared" ref="Q134:Q197" si="21">IF(COUNT(N134:P134)=0,"",AVERAGE(N134:P134))</f>
        <v>66</v>
      </c>
      <c r="R134" s="12">
        <f t="shared" ref="R134:R197" si="22">IF(Q134="","",ROUND(Q134/100,4))</f>
        <v>0.66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65</v>
      </c>
      <c r="V134" s="10">
        <v>68</v>
      </c>
      <c r="W134" s="10">
        <v>75</v>
      </c>
      <c r="X134" s="11">
        <f t="shared" ref="X134:X197" si="24">IF(COUNT(U134:W134)=0,"",AVERAGE(U134:W134))</f>
        <v>69.333333333333329</v>
      </c>
      <c r="Y134" s="12">
        <f t="shared" ref="Y134:Y197" si="25">IF(X134="","",ROUND(X134/100,4))</f>
        <v>0.69330000000000003</v>
      </c>
      <c r="Z134" s="5" t="str">
        <f t="shared" ref="Z134:Z197" si="26">IF(X134="","",IF(X134&gt;=80,"A",IF(X134&gt;=70,"B",IF(X134&gt;=60,"C",IF(X134&gt;=50,"D","F")))))</f>
        <v>C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Satisfactory work in problem solving; keep practising.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18</v>
      </c>
      <c r="G135" s="10">
        <v>58</v>
      </c>
      <c r="H135" s="10">
        <v>60</v>
      </c>
      <c r="I135" s="10">
        <v>60</v>
      </c>
      <c r="J135" s="11">
        <f t="shared" si="18"/>
        <v>59.333333333333336</v>
      </c>
      <c r="K135" s="12">
        <f t="shared" si="19"/>
        <v>0.59330000000000005</v>
      </c>
      <c r="L135" s="10" t="str">
        <f t="shared" si="20"/>
        <v>D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Fair work in concepts and practicals; extra practice is needed.</v>
      </c>
      <c r="N135" s="10">
        <v>52</v>
      </c>
      <c r="O135" s="10">
        <v>61</v>
      </c>
      <c r="P135" s="10">
        <v>63</v>
      </c>
      <c r="Q135" s="11">
        <f t="shared" si="21"/>
        <v>58.666666666666664</v>
      </c>
      <c r="R135" s="12">
        <f t="shared" si="22"/>
        <v>0.5867</v>
      </c>
      <c r="S135" s="10" t="str">
        <f t="shared" si="23"/>
        <v>D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Fair work in concepts and practicals; extra practice is needed.</v>
      </c>
      <c r="U135" s="10">
        <v>61</v>
      </c>
      <c r="V135" s="10">
        <v>66</v>
      </c>
      <c r="W135" s="10">
        <v>58</v>
      </c>
      <c r="X135" s="11">
        <f t="shared" si="24"/>
        <v>61.666666666666664</v>
      </c>
      <c r="Y135" s="12">
        <f t="shared" si="25"/>
        <v>0.61670000000000003</v>
      </c>
      <c r="Z135" s="5" t="str">
        <f t="shared" si="26"/>
        <v>C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Satisfactory work in concepts and practicals; keep practising.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20</v>
      </c>
      <c r="G136" s="10">
        <v>65</v>
      </c>
      <c r="H136" s="10">
        <v>57</v>
      </c>
      <c r="I136" s="10">
        <v>54</v>
      </c>
      <c r="J136" s="11">
        <f t="shared" si="18"/>
        <v>58.666666666666664</v>
      </c>
      <c r="K136" s="12">
        <f t="shared" si="19"/>
        <v>0.5867</v>
      </c>
      <c r="L136" s="10" t="str">
        <f t="shared" si="20"/>
        <v>D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Fair work in content knowledge; extra practice is needed.</v>
      </c>
      <c r="N136" s="10">
        <v>61</v>
      </c>
      <c r="O136" s="10">
        <v>65</v>
      </c>
      <c r="P136" s="10">
        <v>70</v>
      </c>
      <c r="Q136" s="11">
        <f t="shared" si="21"/>
        <v>65.333333333333329</v>
      </c>
      <c r="R136" s="12">
        <f t="shared" si="22"/>
        <v>0.65329999999999999</v>
      </c>
      <c r="S136" s="10" t="str">
        <f t="shared" si="23"/>
        <v>C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Satisfactory work in content knowledge; keep practising.</v>
      </c>
      <c r="U136" s="10">
        <v>71</v>
      </c>
      <c r="V136" s="10">
        <v>71</v>
      </c>
      <c r="W136" s="10">
        <v>59</v>
      </c>
      <c r="X136" s="11">
        <f t="shared" si="24"/>
        <v>67</v>
      </c>
      <c r="Y136" s="12">
        <f t="shared" si="25"/>
        <v>0.67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22</v>
      </c>
      <c r="G137" s="10">
        <v>60</v>
      </c>
      <c r="H137" s="10">
        <v>69</v>
      </c>
      <c r="I137" s="10">
        <v>60</v>
      </c>
      <c r="J137" s="11">
        <f t="shared" si="18"/>
        <v>63</v>
      </c>
      <c r="K137" s="12">
        <f t="shared" si="19"/>
        <v>0.63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63</v>
      </c>
      <c r="O137" s="10">
        <v>74</v>
      </c>
      <c r="P137" s="10">
        <v>63</v>
      </c>
      <c r="Q137" s="11">
        <f t="shared" si="21"/>
        <v>66.666666666666671</v>
      </c>
      <c r="R137" s="12">
        <f t="shared" si="22"/>
        <v>0.66669999999999996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75</v>
      </c>
      <c r="V137" s="10">
        <v>70</v>
      </c>
      <c r="W137" s="10">
        <v>71</v>
      </c>
      <c r="X137" s="11">
        <f t="shared" si="24"/>
        <v>72</v>
      </c>
      <c r="Y137" s="12">
        <f t="shared" si="25"/>
        <v>0.72</v>
      </c>
      <c r="Z137" s="5" t="str">
        <f t="shared" si="26"/>
        <v>B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Very good work in practical work and knowledge; aim higher.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24</v>
      </c>
      <c r="G138" s="10">
        <v>51</v>
      </c>
      <c r="H138" s="10">
        <v>58</v>
      </c>
      <c r="I138" s="10">
        <v>55</v>
      </c>
      <c r="J138" s="11">
        <f t="shared" si="18"/>
        <v>54.666666666666664</v>
      </c>
      <c r="K138" s="12">
        <f t="shared" si="19"/>
        <v>0.54669999999999996</v>
      </c>
      <c r="L138" s="10" t="str">
        <f t="shared" si="20"/>
        <v>D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Fair work in values and participation; extra practice is needed.</v>
      </c>
      <c r="N138" s="10">
        <v>64</v>
      </c>
      <c r="O138" s="10">
        <v>63</v>
      </c>
      <c r="P138" s="10">
        <v>58</v>
      </c>
      <c r="Q138" s="11">
        <f t="shared" si="21"/>
        <v>61.666666666666664</v>
      </c>
      <c r="R138" s="12">
        <f t="shared" si="22"/>
        <v>0.61670000000000003</v>
      </c>
      <c r="S138" s="10" t="str">
        <f t="shared" si="23"/>
        <v>C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Satisfactory work in values and participation; keep practising.</v>
      </c>
      <c r="U138" s="10">
        <v>56</v>
      </c>
      <c r="V138" s="10">
        <v>70</v>
      </c>
      <c r="W138" s="10">
        <v>62</v>
      </c>
      <c r="X138" s="11">
        <f t="shared" si="24"/>
        <v>62.666666666666664</v>
      </c>
      <c r="Y138" s="12">
        <f t="shared" si="25"/>
        <v>0.62670000000000003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32</v>
      </c>
      <c r="F139" s="5" t="s">
        <v>33</v>
      </c>
      <c r="G139" s="10">
        <v>58</v>
      </c>
      <c r="H139" s="10">
        <v>62</v>
      </c>
      <c r="I139" s="10">
        <v>66</v>
      </c>
      <c r="J139" s="11">
        <f t="shared" si="18"/>
        <v>62</v>
      </c>
      <c r="K139" s="12">
        <f t="shared" si="19"/>
        <v>0.62</v>
      </c>
      <c r="L139" s="10" t="str">
        <f t="shared" si="20"/>
        <v>C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Satisfactory work in practical skills; keep practising.</v>
      </c>
      <c r="N139" s="10">
        <v>59</v>
      </c>
      <c r="O139" s="10">
        <v>73</v>
      </c>
      <c r="P139" s="10">
        <v>61</v>
      </c>
      <c r="Q139" s="11">
        <f t="shared" si="21"/>
        <v>64.333333333333329</v>
      </c>
      <c r="R139" s="12">
        <f t="shared" si="22"/>
        <v>0.64329999999999998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practical skills; keep practising.</v>
      </c>
      <c r="U139" s="10">
        <v>66</v>
      </c>
      <c r="V139" s="10">
        <v>65</v>
      </c>
      <c r="W139" s="10">
        <v>61</v>
      </c>
      <c r="X139" s="11">
        <f t="shared" si="24"/>
        <v>64</v>
      </c>
      <c r="Y139" s="12">
        <f t="shared" si="25"/>
        <v>0.64</v>
      </c>
      <c r="Z139" s="5" t="str">
        <f t="shared" si="26"/>
        <v>C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Satisfactory work in practical skills; keep practising.</v>
      </c>
    </row>
    <row r="140" spans="1:27" ht="14.25" customHeight="1" x14ac:dyDescent="0.3">
      <c r="A140" s="34"/>
      <c r="B140" s="34"/>
      <c r="C140" s="34"/>
      <c r="D140" s="34"/>
      <c r="E140" s="5" t="s">
        <v>27</v>
      </c>
      <c r="F140" s="5" t="s">
        <v>28</v>
      </c>
      <c r="G140" s="10">
        <v>46</v>
      </c>
      <c r="H140" s="10">
        <v>51</v>
      </c>
      <c r="I140" s="10">
        <v>58</v>
      </c>
      <c r="J140" s="11">
        <f t="shared" si="18"/>
        <v>51.666666666666664</v>
      </c>
      <c r="K140" s="12">
        <f t="shared" si="19"/>
        <v>0.51670000000000005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recording of accounts; extra practice is needed.</v>
      </c>
      <c r="N140" s="10">
        <v>49</v>
      </c>
      <c r="O140" s="10">
        <v>56</v>
      </c>
      <c r="P140" s="10">
        <v>50</v>
      </c>
      <c r="Q140" s="11">
        <f t="shared" si="21"/>
        <v>51.666666666666664</v>
      </c>
      <c r="R140" s="12">
        <f t="shared" si="22"/>
        <v>0.51670000000000005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recording of accounts; extra practice is needed.</v>
      </c>
      <c r="U140" s="10">
        <v>58</v>
      </c>
      <c r="V140" s="10">
        <v>56</v>
      </c>
      <c r="W140" s="10">
        <v>63</v>
      </c>
      <c r="X140" s="11">
        <f t="shared" si="24"/>
        <v>59</v>
      </c>
      <c r="Y140" s="12">
        <f t="shared" si="25"/>
        <v>0.59</v>
      </c>
      <c r="Z140" s="5" t="str">
        <f t="shared" si="26"/>
        <v>D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Fair work in recording of accounts; extra practice is needed.</v>
      </c>
    </row>
    <row r="141" spans="1:27" ht="14.25" customHeight="1" x14ac:dyDescent="0.3">
      <c r="A141" s="34" t="s">
        <v>200</v>
      </c>
      <c r="B141" s="34" t="s">
        <v>201</v>
      </c>
      <c r="C141" s="34" t="s">
        <v>433</v>
      </c>
      <c r="D141" s="34" t="s">
        <v>11</v>
      </c>
      <c r="E141" s="5" t="s">
        <v>12</v>
      </c>
      <c r="F141" s="5" t="s">
        <v>2</v>
      </c>
      <c r="G141" s="10">
        <v>54</v>
      </c>
      <c r="H141" s="10">
        <v>65</v>
      </c>
      <c r="I141" s="10">
        <v>56</v>
      </c>
      <c r="J141" s="11">
        <f t="shared" si="18"/>
        <v>58.333333333333336</v>
      </c>
      <c r="K141" s="12">
        <f t="shared" si="19"/>
        <v>0.58330000000000004</v>
      </c>
      <c r="L141" s="10" t="str">
        <f t="shared" si="20"/>
        <v>D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Fair work in reading and writing; extra practice is needed.</v>
      </c>
      <c r="N141" s="10">
        <v>65</v>
      </c>
      <c r="O141" s="10">
        <v>70</v>
      </c>
      <c r="P141" s="10">
        <v>68</v>
      </c>
      <c r="Q141" s="11">
        <f t="shared" si="21"/>
        <v>67.666666666666671</v>
      </c>
      <c r="R141" s="12">
        <f t="shared" si="22"/>
        <v>0.67669999999999997</v>
      </c>
      <c r="S141" s="10" t="str">
        <f t="shared" si="23"/>
        <v>C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Satisfactory work in reading and writing; keep practising.</v>
      </c>
      <c r="U141" s="10">
        <v>64</v>
      </c>
      <c r="V141" s="10">
        <v>65</v>
      </c>
      <c r="W141" s="10">
        <v>69</v>
      </c>
      <c r="X141" s="11">
        <f t="shared" si="24"/>
        <v>66</v>
      </c>
      <c r="Y141" s="12">
        <f t="shared" si="25"/>
        <v>0.66</v>
      </c>
      <c r="Z141" s="5" t="str">
        <f t="shared" si="26"/>
        <v>C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Satisfactory work in reading and writing; keep practising.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14</v>
      </c>
      <c r="G142" s="10">
        <v>70</v>
      </c>
      <c r="H142" s="10">
        <v>71</v>
      </c>
      <c r="I142" s="10">
        <v>71</v>
      </c>
      <c r="J142" s="11">
        <f t="shared" si="18"/>
        <v>70.666666666666671</v>
      </c>
      <c r="K142" s="12">
        <f t="shared" si="19"/>
        <v>0.70669999999999999</v>
      </c>
      <c r="L142" s="10" t="str">
        <f t="shared" si="20"/>
        <v>B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Very good work in reading, writing and speaking; aim higher.</v>
      </c>
      <c r="N142" s="10">
        <v>62</v>
      </c>
      <c r="O142" s="10">
        <v>65</v>
      </c>
      <c r="P142" s="10">
        <v>75</v>
      </c>
      <c r="Q142" s="11">
        <f t="shared" si="21"/>
        <v>67.333333333333329</v>
      </c>
      <c r="R142" s="12">
        <f t="shared" si="22"/>
        <v>0.67330000000000001</v>
      </c>
      <c r="S142" s="10" t="str">
        <f t="shared" si="23"/>
        <v>C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Satisfactory work in reading, writing and speaking; keep practising.</v>
      </c>
      <c r="U142" s="10">
        <v>71</v>
      </c>
      <c r="V142" s="10">
        <v>76</v>
      </c>
      <c r="W142" s="10">
        <v>71</v>
      </c>
      <c r="X142" s="11">
        <f t="shared" si="24"/>
        <v>72.666666666666671</v>
      </c>
      <c r="Y142" s="12">
        <f t="shared" si="25"/>
        <v>0.72670000000000001</v>
      </c>
      <c r="Z142" s="5" t="str">
        <f t="shared" si="26"/>
        <v>B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Very good work in reading, writing and speaking; aim higher.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16</v>
      </c>
      <c r="G143" s="10">
        <v>70</v>
      </c>
      <c r="H143" s="10">
        <v>67</v>
      </c>
      <c r="I143" s="10">
        <v>68</v>
      </c>
      <c r="J143" s="11">
        <f t="shared" si="18"/>
        <v>68.333333333333329</v>
      </c>
      <c r="K143" s="12">
        <f t="shared" si="19"/>
        <v>0.68330000000000002</v>
      </c>
      <c r="L143" s="10" t="str">
        <f t="shared" si="20"/>
        <v>C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Satisfactory work in problem solving; keep practising.</v>
      </c>
      <c r="N143" s="10">
        <v>68</v>
      </c>
      <c r="O143" s="10">
        <v>81</v>
      </c>
      <c r="P143" s="10">
        <v>76</v>
      </c>
      <c r="Q143" s="11">
        <f t="shared" si="21"/>
        <v>75</v>
      </c>
      <c r="R143" s="12">
        <f t="shared" si="22"/>
        <v>0.75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69</v>
      </c>
      <c r="V143" s="10">
        <v>70</v>
      </c>
      <c r="W143" s="10">
        <v>83</v>
      </c>
      <c r="X143" s="11">
        <f t="shared" si="24"/>
        <v>74</v>
      </c>
      <c r="Y143" s="12">
        <f t="shared" si="25"/>
        <v>0.74</v>
      </c>
      <c r="Z143" s="5" t="str">
        <f t="shared" si="26"/>
        <v>B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Very good work in problem solving; aim higher.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18</v>
      </c>
      <c r="G144" s="10">
        <v>58</v>
      </c>
      <c r="H144" s="10">
        <v>63</v>
      </c>
      <c r="I144" s="10">
        <v>65</v>
      </c>
      <c r="J144" s="11">
        <f t="shared" si="18"/>
        <v>62</v>
      </c>
      <c r="K144" s="12">
        <f t="shared" si="19"/>
        <v>0.62</v>
      </c>
      <c r="L144" s="10" t="str">
        <f t="shared" si="20"/>
        <v>C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Satisfactory work in concepts and practicals; keep practising.</v>
      </c>
      <c r="N144" s="10">
        <v>57</v>
      </c>
      <c r="O144" s="10">
        <v>63</v>
      </c>
      <c r="P144" s="10">
        <v>61</v>
      </c>
      <c r="Q144" s="11">
        <f t="shared" si="21"/>
        <v>60.333333333333336</v>
      </c>
      <c r="R144" s="12">
        <f t="shared" si="22"/>
        <v>0.60329999999999995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59</v>
      </c>
      <c r="V144" s="10">
        <v>65</v>
      </c>
      <c r="W144" s="10">
        <v>74</v>
      </c>
      <c r="X144" s="11">
        <f t="shared" si="24"/>
        <v>66</v>
      </c>
      <c r="Y144" s="12">
        <f t="shared" si="25"/>
        <v>0.66</v>
      </c>
      <c r="Z144" s="5" t="str">
        <f t="shared" si="26"/>
        <v>C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Satisfactory work in concepts and practicals; keep practising.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20</v>
      </c>
      <c r="G145" s="10">
        <v>68</v>
      </c>
      <c r="H145" s="10">
        <v>76</v>
      </c>
      <c r="I145" s="10">
        <v>62</v>
      </c>
      <c r="J145" s="11">
        <f t="shared" si="18"/>
        <v>68.666666666666671</v>
      </c>
      <c r="K145" s="12">
        <f t="shared" si="19"/>
        <v>0.68669999999999998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69</v>
      </c>
      <c r="O145" s="10">
        <v>70</v>
      </c>
      <c r="P145" s="10">
        <v>72</v>
      </c>
      <c r="Q145" s="11">
        <f t="shared" si="21"/>
        <v>70.333333333333329</v>
      </c>
      <c r="R145" s="12">
        <f t="shared" si="22"/>
        <v>0.70330000000000004</v>
      </c>
      <c r="S145" s="10" t="str">
        <f t="shared" si="23"/>
        <v>B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Very good work in content knowledge; aim higher.</v>
      </c>
      <c r="U145" s="10">
        <v>72</v>
      </c>
      <c r="V145" s="10">
        <v>73</v>
      </c>
      <c r="W145" s="10">
        <v>72</v>
      </c>
      <c r="X145" s="11">
        <f t="shared" si="24"/>
        <v>72.333333333333329</v>
      </c>
      <c r="Y145" s="12">
        <f t="shared" si="25"/>
        <v>0.72330000000000005</v>
      </c>
      <c r="Z145" s="5" t="str">
        <f t="shared" si="26"/>
        <v>B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Very good work in content knowledge; aim higher.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22</v>
      </c>
      <c r="G146" s="10">
        <v>68</v>
      </c>
      <c r="H146" s="10">
        <v>68</v>
      </c>
      <c r="I146" s="10">
        <v>69</v>
      </c>
      <c r="J146" s="11">
        <f t="shared" si="18"/>
        <v>68.333333333333329</v>
      </c>
      <c r="K146" s="12">
        <f t="shared" si="19"/>
        <v>0.68330000000000002</v>
      </c>
      <c r="L146" s="10" t="str">
        <f t="shared" si="20"/>
        <v>C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Satisfactory work in practical work and knowledge; keep practising.</v>
      </c>
      <c r="N146" s="10">
        <v>79</v>
      </c>
      <c r="O146" s="10">
        <v>80</v>
      </c>
      <c r="P146" s="10">
        <v>68</v>
      </c>
      <c r="Q146" s="11">
        <f t="shared" si="21"/>
        <v>75.666666666666671</v>
      </c>
      <c r="R146" s="12">
        <f t="shared" si="22"/>
        <v>0.75670000000000004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79</v>
      </c>
      <c r="V146" s="10">
        <v>81</v>
      </c>
      <c r="W146" s="10">
        <v>78</v>
      </c>
      <c r="X146" s="11">
        <f t="shared" si="24"/>
        <v>79.333333333333329</v>
      </c>
      <c r="Y146" s="12">
        <f t="shared" si="25"/>
        <v>0.79330000000000001</v>
      </c>
      <c r="Z146" s="5" t="str">
        <f t="shared" si="26"/>
        <v>B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Very good work in practical work and knowledge; aim higher.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24</v>
      </c>
      <c r="G147" s="10">
        <v>62</v>
      </c>
      <c r="H147" s="10">
        <v>64</v>
      </c>
      <c r="I147" s="10">
        <v>64</v>
      </c>
      <c r="J147" s="11">
        <f t="shared" si="18"/>
        <v>63.333333333333336</v>
      </c>
      <c r="K147" s="12">
        <f t="shared" si="19"/>
        <v>0.63329999999999997</v>
      </c>
      <c r="L147" s="10" t="str">
        <f t="shared" si="20"/>
        <v>C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Satisfactory work in values and participation; keep practising.</v>
      </c>
      <c r="N147" s="10">
        <v>71</v>
      </c>
      <c r="O147" s="10">
        <v>62</v>
      </c>
      <c r="P147" s="10">
        <v>65</v>
      </c>
      <c r="Q147" s="11">
        <f t="shared" si="21"/>
        <v>66</v>
      </c>
      <c r="R147" s="12">
        <f t="shared" si="22"/>
        <v>0.66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61</v>
      </c>
      <c r="V147" s="10">
        <v>69</v>
      </c>
      <c r="W147" s="10">
        <v>67</v>
      </c>
      <c r="X147" s="11">
        <f t="shared" si="24"/>
        <v>65.666666666666671</v>
      </c>
      <c r="Y147" s="12">
        <f t="shared" si="25"/>
        <v>0.65669999999999995</v>
      </c>
      <c r="Z147" s="5" t="str">
        <f t="shared" si="26"/>
        <v>C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Satisfactory work in values and participation; keep practising.</v>
      </c>
    </row>
    <row r="148" spans="1:27" ht="14.25" customHeight="1" x14ac:dyDescent="0.3">
      <c r="A148" s="34"/>
      <c r="B148" s="34"/>
      <c r="C148" s="34"/>
      <c r="D148" s="34"/>
      <c r="E148" s="5" t="s">
        <v>32</v>
      </c>
      <c r="F148" s="5" t="s">
        <v>33</v>
      </c>
      <c r="G148" s="10">
        <v>74</v>
      </c>
      <c r="H148" s="10">
        <v>71</v>
      </c>
      <c r="I148" s="10">
        <v>66</v>
      </c>
      <c r="J148" s="11">
        <f t="shared" si="18"/>
        <v>70.333333333333329</v>
      </c>
      <c r="K148" s="12">
        <f t="shared" si="19"/>
        <v>0.70330000000000004</v>
      </c>
      <c r="L148" s="10" t="str">
        <f t="shared" si="20"/>
        <v>B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Very good work in practical skills; aim higher.</v>
      </c>
      <c r="N148" s="10">
        <v>75</v>
      </c>
      <c r="O148" s="10">
        <v>79</v>
      </c>
      <c r="P148" s="10">
        <v>75</v>
      </c>
      <c r="Q148" s="11">
        <f t="shared" si="21"/>
        <v>76.333333333333329</v>
      </c>
      <c r="R148" s="12">
        <f t="shared" si="22"/>
        <v>0.76329999999999998</v>
      </c>
      <c r="S148" s="10" t="str">
        <f t="shared" si="23"/>
        <v>B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Very good work in practical skills; aim higher.</v>
      </c>
      <c r="U148" s="10">
        <v>66</v>
      </c>
      <c r="V148" s="10">
        <v>83</v>
      </c>
      <c r="W148" s="10">
        <v>81</v>
      </c>
      <c r="X148" s="11">
        <f t="shared" si="24"/>
        <v>76.666666666666671</v>
      </c>
      <c r="Y148" s="12">
        <f t="shared" si="25"/>
        <v>0.76670000000000005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practical skills; aim higher.</v>
      </c>
    </row>
    <row r="149" spans="1:27" ht="14.25" customHeight="1" x14ac:dyDescent="0.3">
      <c r="A149" s="34"/>
      <c r="B149" s="34"/>
      <c r="C149" s="34"/>
      <c r="D149" s="34"/>
      <c r="E149" s="5" t="s">
        <v>34</v>
      </c>
      <c r="F149" s="5" t="s">
        <v>35</v>
      </c>
      <c r="G149" s="10">
        <v>54</v>
      </c>
      <c r="H149" s="10">
        <v>68</v>
      </c>
      <c r="I149" s="10">
        <v>65</v>
      </c>
      <c r="J149" s="11">
        <f t="shared" si="18"/>
        <v>62.333333333333336</v>
      </c>
      <c r="K149" s="12">
        <f t="shared" si="19"/>
        <v>0.62329999999999997</v>
      </c>
      <c r="L149" s="10" t="str">
        <f t="shared" si="20"/>
        <v>C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Satisfactory work in office practice; keep practising.</v>
      </c>
      <c r="N149" s="10">
        <v>59</v>
      </c>
      <c r="O149" s="10">
        <v>68</v>
      </c>
      <c r="P149" s="10">
        <v>59</v>
      </c>
      <c r="Q149" s="11">
        <f t="shared" si="21"/>
        <v>62</v>
      </c>
      <c r="R149" s="12">
        <f t="shared" si="22"/>
        <v>0.62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office practice; keep practising.</v>
      </c>
      <c r="U149" s="10">
        <v>63</v>
      </c>
      <c r="V149" s="10">
        <v>68</v>
      </c>
      <c r="W149" s="10">
        <v>69</v>
      </c>
      <c r="X149" s="11">
        <f t="shared" si="24"/>
        <v>66.666666666666671</v>
      </c>
      <c r="Y149" s="12">
        <f t="shared" si="25"/>
        <v>0.66669999999999996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office practice; keep practising.</v>
      </c>
    </row>
    <row r="150" spans="1:27" ht="14.25" customHeight="1" x14ac:dyDescent="0.3">
      <c r="A150" s="34" t="s">
        <v>202</v>
      </c>
      <c r="B150" s="34" t="s">
        <v>203</v>
      </c>
      <c r="C150" s="34" t="s">
        <v>433</v>
      </c>
      <c r="D150" s="34" t="s">
        <v>11</v>
      </c>
      <c r="E150" s="5" t="s">
        <v>12</v>
      </c>
      <c r="F150" s="5" t="s">
        <v>2</v>
      </c>
      <c r="G150" s="10">
        <v>61</v>
      </c>
      <c r="H150" s="10">
        <v>72</v>
      </c>
      <c r="I150" s="10">
        <v>67</v>
      </c>
      <c r="J150" s="11">
        <f t="shared" si="18"/>
        <v>66.666666666666671</v>
      </c>
      <c r="K150" s="12">
        <f t="shared" si="19"/>
        <v>0.66669999999999996</v>
      </c>
      <c r="L150" s="10" t="str">
        <f t="shared" si="20"/>
        <v>C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Satisfactory work in reading and writing; keep practising.</v>
      </c>
      <c r="N150" s="10">
        <v>69</v>
      </c>
      <c r="O150" s="10">
        <v>66</v>
      </c>
      <c r="P150" s="10">
        <v>72</v>
      </c>
      <c r="Q150" s="11">
        <f t="shared" si="21"/>
        <v>69</v>
      </c>
      <c r="R150" s="12">
        <f t="shared" si="22"/>
        <v>0.69</v>
      </c>
      <c r="S150" s="10" t="str">
        <f t="shared" si="23"/>
        <v>C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Satisfactory work in reading and writing; keep practising.</v>
      </c>
      <c r="U150" s="10">
        <v>77</v>
      </c>
      <c r="V150" s="10">
        <v>73</v>
      </c>
      <c r="W150" s="10">
        <v>68</v>
      </c>
      <c r="X150" s="11">
        <f t="shared" si="24"/>
        <v>72.666666666666671</v>
      </c>
      <c r="Y150" s="12">
        <f t="shared" si="25"/>
        <v>0.72670000000000001</v>
      </c>
      <c r="Z150" s="5" t="str">
        <f t="shared" si="26"/>
        <v>B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Very good work in reading and writing; aim higher.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14</v>
      </c>
      <c r="G151" s="10">
        <v>64</v>
      </c>
      <c r="H151" s="10">
        <v>70</v>
      </c>
      <c r="I151" s="10">
        <v>70</v>
      </c>
      <c r="J151" s="11">
        <f t="shared" si="18"/>
        <v>68</v>
      </c>
      <c r="K151" s="12">
        <f t="shared" si="19"/>
        <v>0.68</v>
      </c>
      <c r="L151" s="10" t="str">
        <f t="shared" si="20"/>
        <v>C</v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>Satisfactory work in reading, writing and speaking; keep practising.</v>
      </c>
      <c r="N151" s="10">
        <v>79</v>
      </c>
      <c r="O151" s="10">
        <v>71</v>
      </c>
      <c r="P151" s="10">
        <v>77</v>
      </c>
      <c r="Q151" s="11">
        <f t="shared" si="21"/>
        <v>75.666666666666671</v>
      </c>
      <c r="R151" s="12">
        <f t="shared" si="22"/>
        <v>0.75670000000000004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78</v>
      </c>
      <c r="V151" s="10">
        <v>83</v>
      </c>
      <c r="W151" s="10">
        <v>78</v>
      </c>
      <c r="X151" s="11">
        <f t="shared" si="24"/>
        <v>79.666666666666671</v>
      </c>
      <c r="Y151" s="12">
        <f t="shared" si="25"/>
        <v>0.79669999999999996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16</v>
      </c>
      <c r="G152" s="10">
        <v>69</v>
      </c>
      <c r="H152" s="10">
        <v>81</v>
      </c>
      <c r="I152" s="10">
        <v>73</v>
      </c>
      <c r="J152" s="11">
        <f t="shared" si="18"/>
        <v>74.333333333333329</v>
      </c>
      <c r="K152" s="12">
        <f t="shared" si="19"/>
        <v>0.74329999999999996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77</v>
      </c>
      <c r="O152" s="10">
        <v>78</v>
      </c>
      <c r="P152" s="10">
        <v>80</v>
      </c>
      <c r="Q152" s="11">
        <f t="shared" si="21"/>
        <v>78.333333333333329</v>
      </c>
      <c r="R152" s="12">
        <f t="shared" si="22"/>
        <v>0.7833</v>
      </c>
      <c r="S152" s="10" t="str">
        <f t="shared" si="23"/>
        <v>B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Very good work in problem solving; aim higher.</v>
      </c>
      <c r="U152" s="10">
        <v>88</v>
      </c>
      <c r="V152" s="10">
        <v>88</v>
      </c>
      <c r="W152" s="10">
        <v>82</v>
      </c>
      <c r="X152" s="11">
        <f t="shared" si="24"/>
        <v>86</v>
      </c>
      <c r="Y152" s="12">
        <f t="shared" si="25"/>
        <v>0.86</v>
      </c>
      <c r="Z152" s="5" t="str">
        <f t="shared" si="26"/>
        <v>A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Excellent work in problem solving; keep it up.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18</v>
      </c>
      <c r="G153" s="10">
        <v>61</v>
      </c>
      <c r="H153" s="10">
        <v>65</v>
      </c>
      <c r="I153" s="10">
        <v>69</v>
      </c>
      <c r="J153" s="11">
        <f t="shared" si="18"/>
        <v>65</v>
      </c>
      <c r="K153" s="12">
        <f t="shared" si="19"/>
        <v>0.65</v>
      </c>
      <c r="L153" s="10" t="str">
        <f t="shared" si="20"/>
        <v>C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Satisfactory work in concepts and practicals; keep practising.</v>
      </c>
      <c r="N153" s="10">
        <v>76</v>
      </c>
      <c r="O153" s="10">
        <v>70</v>
      </c>
      <c r="P153" s="10">
        <v>67</v>
      </c>
      <c r="Q153" s="11">
        <f t="shared" si="21"/>
        <v>71</v>
      </c>
      <c r="R153" s="12">
        <f t="shared" si="22"/>
        <v>0.71</v>
      </c>
      <c r="S153" s="10" t="str">
        <f t="shared" si="23"/>
        <v>B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Very good work in concepts and practicals; aim higher.</v>
      </c>
      <c r="U153" s="10">
        <v>73</v>
      </c>
      <c r="V153" s="10">
        <v>83</v>
      </c>
      <c r="W153" s="10">
        <v>80</v>
      </c>
      <c r="X153" s="11">
        <f t="shared" si="24"/>
        <v>78.666666666666671</v>
      </c>
      <c r="Y153" s="12">
        <f t="shared" si="25"/>
        <v>0.78669999999999995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20</v>
      </c>
      <c r="G154" s="10">
        <v>73</v>
      </c>
      <c r="H154" s="10">
        <v>69</v>
      </c>
      <c r="I154" s="10">
        <v>81</v>
      </c>
      <c r="J154" s="11">
        <f t="shared" si="18"/>
        <v>74.333333333333329</v>
      </c>
      <c r="K154" s="12">
        <f t="shared" si="19"/>
        <v>0.74329999999999996</v>
      </c>
      <c r="L154" s="10" t="str">
        <f t="shared" si="20"/>
        <v>B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Very good work in content knowledge; aim higher.</v>
      </c>
      <c r="N154" s="10">
        <v>68</v>
      </c>
      <c r="O154" s="10">
        <v>73</v>
      </c>
      <c r="P154" s="10">
        <v>83</v>
      </c>
      <c r="Q154" s="11">
        <f t="shared" si="21"/>
        <v>74.666666666666671</v>
      </c>
      <c r="R154" s="12">
        <f t="shared" si="22"/>
        <v>0.74670000000000003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72</v>
      </c>
      <c r="V154" s="10">
        <v>80</v>
      </c>
      <c r="W154" s="10">
        <v>81</v>
      </c>
      <c r="X154" s="11">
        <f t="shared" si="24"/>
        <v>77.666666666666671</v>
      </c>
      <c r="Y154" s="12">
        <f t="shared" si="25"/>
        <v>0.77669999999999995</v>
      </c>
      <c r="Z154" s="5" t="str">
        <f t="shared" si="26"/>
        <v>B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Very good work in content knowledge; aim higher.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22</v>
      </c>
      <c r="G155" s="10">
        <v>79</v>
      </c>
      <c r="H155" s="10">
        <v>83</v>
      </c>
      <c r="I155" s="10">
        <v>74</v>
      </c>
      <c r="J155" s="11">
        <f t="shared" si="18"/>
        <v>78.666666666666671</v>
      </c>
      <c r="K155" s="12">
        <f t="shared" si="19"/>
        <v>0.78669999999999995</v>
      </c>
      <c r="L155" s="10" t="str">
        <f t="shared" si="20"/>
        <v>B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Very good work in practical work and knowledge; aim higher.</v>
      </c>
      <c r="N155" s="10">
        <v>74</v>
      </c>
      <c r="O155" s="10">
        <v>77</v>
      </c>
      <c r="P155" s="10">
        <v>77</v>
      </c>
      <c r="Q155" s="11">
        <f t="shared" si="21"/>
        <v>76</v>
      </c>
      <c r="R155" s="12">
        <f t="shared" si="22"/>
        <v>0.76</v>
      </c>
      <c r="S155" s="10" t="str">
        <f t="shared" si="23"/>
        <v>B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Very good work in practical work and knowledge; aim higher.</v>
      </c>
      <c r="U155" s="10">
        <v>80</v>
      </c>
      <c r="V155" s="10">
        <v>93</v>
      </c>
      <c r="W155" s="10">
        <v>81</v>
      </c>
      <c r="X155" s="11">
        <f t="shared" si="24"/>
        <v>84.666666666666671</v>
      </c>
      <c r="Y155" s="12">
        <f t="shared" si="25"/>
        <v>0.84670000000000001</v>
      </c>
      <c r="Z155" s="5" t="str">
        <f t="shared" si="26"/>
        <v>A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Excellent work in practical work and knowledge; keep it up.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24</v>
      </c>
      <c r="G156" s="10">
        <v>75</v>
      </c>
      <c r="H156" s="10">
        <v>70</v>
      </c>
      <c r="I156" s="10">
        <v>74</v>
      </c>
      <c r="J156" s="11">
        <f t="shared" si="18"/>
        <v>73</v>
      </c>
      <c r="K156" s="12">
        <f t="shared" si="19"/>
        <v>0.73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66</v>
      </c>
      <c r="O156" s="10">
        <v>73</v>
      </c>
      <c r="P156" s="10">
        <v>79</v>
      </c>
      <c r="Q156" s="11">
        <f t="shared" si="21"/>
        <v>72.666666666666671</v>
      </c>
      <c r="R156" s="12">
        <f t="shared" si="22"/>
        <v>0.72670000000000001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80</v>
      </c>
      <c r="V156" s="10">
        <v>84</v>
      </c>
      <c r="W156" s="10">
        <v>77</v>
      </c>
      <c r="X156" s="11">
        <f t="shared" si="24"/>
        <v>80.333333333333329</v>
      </c>
      <c r="Y156" s="12">
        <f t="shared" si="25"/>
        <v>0.80330000000000001</v>
      </c>
      <c r="Z156" s="5" t="str">
        <f t="shared" si="26"/>
        <v>A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Excellent work in values and participation; keep it up.</v>
      </c>
    </row>
    <row r="157" spans="1:27" ht="14.25" customHeight="1" x14ac:dyDescent="0.3">
      <c r="A157" s="34"/>
      <c r="B157" s="34"/>
      <c r="C157" s="34"/>
      <c r="D157" s="34"/>
      <c r="E157" s="5" t="s">
        <v>46</v>
      </c>
      <c r="F157" s="5" t="s">
        <v>47</v>
      </c>
      <c r="G157" s="10">
        <v>70</v>
      </c>
      <c r="H157" s="10">
        <v>72</v>
      </c>
      <c r="I157" s="10">
        <v>77</v>
      </c>
      <c r="J157" s="11">
        <f t="shared" si="18"/>
        <v>73</v>
      </c>
      <c r="K157" s="12">
        <f t="shared" si="19"/>
        <v>0.73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religious knowledge and participation; aim higher.</v>
      </c>
      <c r="N157" s="10">
        <v>70</v>
      </c>
      <c r="O157" s="10">
        <v>78</v>
      </c>
      <c r="P157" s="10">
        <v>78</v>
      </c>
      <c r="Q157" s="11">
        <f t="shared" si="21"/>
        <v>75.333333333333329</v>
      </c>
      <c r="R157" s="12">
        <f t="shared" si="22"/>
        <v>0.75329999999999997</v>
      </c>
      <c r="S157" s="10" t="str">
        <f t="shared" si="23"/>
        <v>B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Very good work in religious knowledge and participation; aim higher.</v>
      </c>
      <c r="U157" s="10">
        <v>74</v>
      </c>
      <c r="V157" s="10">
        <v>86</v>
      </c>
      <c r="W157" s="10">
        <v>80</v>
      </c>
      <c r="X157" s="11">
        <f t="shared" si="24"/>
        <v>80</v>
      </c>
      <c r="Y157" s="12">
        <f t="shared" si="25"/>
        <v>0.8</v>
      </c>
      <c r="Z157" s="5" t="str">
        <f t="shared" si="26"/>
        <v>A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Excellent work in religious knowledge and participation; keep it up.</v>
      </c>
    </row>
    <row r="158" spans="1:27" ht="14.25" customHeight="1" x14ac:dyDescent="0.3">
      <c r="A158" s="34"/>
      <c r="B158" s="34"/>
      <c r="C158" s="34"/>
      <c r="D158" s="34"/>
      <c r="E158" s="5" t="s">
        <v>27</v>
      </c>
      <c r="F158" s="5" t="s">
        <v>28</v>
      </c>
      <c r="G158" s="10">
        <v>60</v>
      </c>
      <c r="H158" s="10">
        <v>75</v>
      </c>
      <c r="I158" s="10">
        <v>62</v>
      </c>
      <c r="J158" s="11">
        <f t="shared" si="18"/>
        <v>65.666666666666671</v>
      </c>
      <c r="K158" s="12">
        <f t="shared" si="19"/>
        <v>0.65669999999999995</v>
      </c>
      <c r="L158" s="10" t="str">
        <f t="shared" si="20"/>
        <v>C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Satisfactory work in recording of accounts; keep practising.</v>
      </c>
      <c r="N158" s="10">
        <v>62</v>
      </c>
      <c r="O158" s="10">
        <v>76</v>
      </c>
      <c r="P158" s="10">
        <v>66</v>
      </c>
      <c r="Q158" s="11">
        <f t="shared" si="21"/>
        <v>68</v>
      </c>
      <c r="R158" s="12">
        <f t="shared" si="22"/>
        <v>0.68</v>
      </c>
      <c r="S158" s="10" t="str">
        <f t="shared" si="23"/>
        <v>C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Satisfactory work in recording of accounts; keep practising.</v>
      </c>
      <c r="U158" s="10">
        <v>77</v>
      </c>
      <c r="V158" s="10">
        <v>80</v>
      </c>
      <c r="W158" s="10">
        <v>70</v>
      </c>
      <c r="X158" s="11">
        <f t="shared" si="24"/>
        <v>75.666666666666671</v>
      </c>
      <c r="Y158" s="12">
        <f t="shared" si="25"/>
        <v>0.75670000000000004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recording of accounts; aim higher.</v>
      </c>
    </row>
    <row r="159" spans="1:27" ht="14.25" customHeight="1" x14ac:dyDescent="0.3">
      <c r="A159" s="34" t="s">
        <v>204</v>
      </c>
      <c r="B159" s="34" t="s">
        <v>205</v>
      </c>
      <c r="C159" s="34" t="s">
        <v>433</v>
      </c>
      <c r="D159" s="34" t="s">
        <v>11</v>
      </c>
      <c r="E159" s="5" t="s">
        <v>12</v>
      </c>
      <c r="F159" s="5" t="s">
        <v>2</v>
      </c>
      <c r="G159" s="10">
        <v>69</v>
      </c>
      <c r="H159" s="10">
        <v>79</v>
      </c>
      <c r="I159" s="10">
        <v>72</v>
      </c>
      <c r="J159" s="11">
        <f t="shared" si="18"/>
        <v>73.333333333333329</v>
      </c>
      <c r="K159" s="12">
        <f t="shared" si="19"/>
        <v>0.73329999999999995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69</v>
      </c>
      <c r="O159" s="10">
        <v>76</v>
      </c>
      <c r="P159" s="10">
        <v>78</v>
      </c>
      <c r="Q159" s="11">
        <f t="shared" si="21"/>
        <v>74.333333333333329</v>
      </c>
      <c r="R159" s="12">
        <f t="shared" si="22"/>
        <v>0.74329999999999996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71</v>
      </c>
      <c r="V159" s="10">
        <v>86</v>
      </c>
      <c r="W159" s="10">
        <v>76</v>
      </c>
      <c r="X159" s="11">
        <f t="shared" si="24"/>
        <v>77.666666666666671</v>
      </c>
      <c r="Y159" s="12">
        <f t="shared" si="25"/>
        <v>0.77669999999999995</v>
      </c>
      <c r="Z159" s="5" t="str">
        <f t="shared" si="26"/>
        <v>B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Very good work in reading and writing; aim higher.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14</v>
      </c>
      <c r="G160" s="10">
        <v>80</v>
      </c>
      <c r="H160" s="10">
        <v>88</v>
      </c>
      <c r="I160" s="10">
        <v>73</v>
      </c>
      <c r="J160" s="11">
        <f t="shared" si="18"/>
        <v>80.333333333333329</v>
      </c>
      <c r="K160" s="12">
        <f t="shared" si="19"/>
        <v>0.80330000000000001</v>
      </c>
      <c r="L160" s="10" t="str">
        <f t="shared" si="20"/>
        <v>A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Excellent work in reading, writing and speaking; keep it up.</v>
      </c>
      <c r="N160" s="10">
        <v>74</v>
      </c>
      <c r="O160" s="10">
        <v>89</v>
      </c>
      <c r="P160" s="10">
        <v>82</v>
      </c>
      <c r="Q160" s="11">
        <f t="shared" si="21"/>
        <v>81.666666666666671</v>
      </c>
      <c r="R160" s="12">
        <f t="shared" si="22"/>
        <v>0.81669999999999998</v>
      </c>
      <c r="S160" s="10" t="str">
        <f t="shared" si="23"/>
        <v>A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Excellent work in reading, writing and speaking; keep it up.</v>
      </c>
      <c r="U160" s="10">
        <v>84</v>
      </c>
      <c r="V160" s="10">
        <v>85</v>
      </c>
      <c r="W160" s="10">
        <v>78</v>
      </c>
      <c r="X160" s="11">
        <f t="shared" si="24"/>
        <v>82.333333333333329</v>
      </c>
      <c r="Y160" s="12">
        <f t="shared" si="25"/>
        <v>0.82330000000000003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16</v>
      </c>
      <c r="G161" s="10">
        <v>80</v>
      </c>
      <c r="H161" s="10">
        <v>87</v>
      </c>
      <c r="I161" s="10">
        <v>91</v>
      </c>
      <c r="J161" s="11">
        <f t="shared" si="18"/>
        <v>86</v>
      </c>
      <c r="K161" s="12">
        <f t="shared" si="19"/>
        <v>0.86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87</v>
      </c>
      <c r="O161" s="10">
        <v>87</v>
      </c>
      <c r="P161" s="10">
        <v>82</v>
      </c>
      <c r="Q161" s="11">
        <f t="shared" si="21"/>
        <v>85.333333333333329</v>
      </c>
      <c r="R161" s="12">
        <f t="shared" si="22"/>
        <v>0.85329999999999995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86</v>
      </c>
      <c r="V161" s="10">
        <v>86</v>
      </c>
      <c r="W161" s="10">
        <v>83</v>
      </c>
      <c r="X161" s="11">
        <f t="shared" si="24"/>
        <v>85</v>
      </c>
      <c r="Y161" s="12">
        <f t="shared" si="25"/>
        <v>0.85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18</v>
      </c>
      <c r="G162" s="10">
        <v>74</v>
      </c>
      <c r="H162" s="10">
        <v>73</v>
      </c>
      <c r="I162" s="10">
        <v>83</v>
      </c>
      <c r="J162" s="11">
        <f t="shared" si="18"/>
        <v>76.666666666666671</v>
      </c>
      <c r="K162" s="12">
        <f t="shared" si="19"/>
        <v>0.76670000000000005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81</v>
      </c>
      <c r="O162" s="10">
        <v>79</v>
      </c>
      <c r="P162" s="10">
        <v>78</v>
      </c>
      <c r="Q162" s="11">
        <f t="shared" si="21"/>
        <v>79.333333333333329</v>
      </c>
      <c r="R162" s="12">
        <f t="shared" si="22"/>
        <v>0.79330000000000001</v>
      </c>
      <c r="S162" s="10" t="str">
        <f t="shared" si="23"/>
        <v>B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Very good work in concepts and practicals; aim higher.</v>
      </c>
      <c r="U162" s="10">
        <v>75</v>
      </c>
      <c r="V162" s="10">
        <v>84</v>
      </c>
      <c r="W162" s="10">
        <v>81</v>
      </c>
      <c r="X162" s="11">
        <f t="shared" si="24"/>
        <v>80</v>
      </c>
      <c r="Y162" s="12">
        <f t="shared" si="25"/>
        <v>0.8</v>
      </c>
      <c r="Z162" s="5" t="str">
        <f t="shared" si="26"/>
        <v>A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Excellent work in concepts and practicals; keep it up.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20</v>
      </c>
      <c r="G163" s="10">
        <v>76</v>
      </c>
      <c r="H163" s="10">
        <v>87</v>
      </c>
      <c r="I163" s="10">
        <v>87</v>
      </c>
      <c r="J163" s="11">
        <f t="shared" si="18"/>
        <v>83.333333333333329</v>
      </c>
      <c r="K163" s="12">
        <f t="shared" si="19"/>
        <v>0.83330000000000004</v>
      </c>
      <c r="L163" s="10" t="str">
        <f t="shared" si="20"/>
        <v>A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Excellent work in content knowledge; keep it up.</v>
      </c>
      <c r="N163" s="10">
        <v>75</v>
      </c>
      <c r="O163" s="10">
        <v>79</v>
      </c>
      <c r="P163" s="10">
        <v>91</v>
      </c>
      <c r="Q163" s="11">
        <f t="shared" si="21"/>
        <v>81.666666666666671</v>
      </c>
      <c r="R163" s="12">
        <f t="shared" si="22"/>
        <v>0.81669999999999998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86</v>
      </c>
      <c r="V163" s="10">
        <v>91</v>
      </c>
      <c r="W163" s="10">
        <v>92</v>
      </c>
      <c r="X163" s="11">
        <f t="shared" si="24"/>
        <v>89.666666666666671</v>
      </c>
      <c r="Y163" s="12">
        <f t="shared" si="25"/>
        <v>0.89670000000000005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22</v>
      </c>
      <c r="G164" s="10">
        <v>90</v>
      </c>
      <c r="H164" s="10">
        <v>90</v>
      </c>
      <c r="I164" s="10">
        <v>88</v>
      </c>
      <c r="J164" s="11">
        <f t="shared" si="18"/>
        <v>89.333333333333329</v>
      </c>
      <c r="K164" s="12">
        <f t="shared" si="19"/>
        <v>0.89329999999999998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82</v>
      </c>
      <c r="O164" s="10">
        <v>83</v>
      </c>
      <c r="P164" s="10">
        <v>88</v>
      </c>
      <c r="Q164" s="11">
        <f t="shared" si="21"/>
        <v>84.333333333333329</v>
      </c>
      <c r="R164" s="12">
        <f t="shared" si="22"/>
        <v>0.84330000000000005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88</v>
      </c>
      <c r="V164" s="10">
        <v>87</v>
      </c>
      <c r="W164" s="10">
        <v>91</v>
      </c>
      <c r="X164" s="11">
        <f t="shared" si="24"/>
        <v>88.666666666666671</v>
      </c>
      <c r="Y164" s="12">
        <f t="shared" si="25"/>
        <v>0.88670000000000004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24</v>
      </c>
      <c r="G165" s="10">
        <v>78</v>
      </c>
      <c r="H165" s="10">
        <v>85</v>
      </c>
      <c r="I165" s="10">
        <v>75</v>
      </c>
      <c r="J165" s="11">
        <f t="shared" si="18"/>
        <v>79.333333333333329</v>
      </c>
      <c r="K165" s="12">
        <f t="shared" si="19"/>
        <v>0.79330000000000001</v>
      </c>
      <c r="L165" s="10" t="str">
        <f t="shared" si="20"/>
        <v>B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Very good work in values and participation; aim higher.</v>
      </c>
      <c r="N165" s="10">
        <v>78</v>
      </c>
      <c r="O165" s="10">
        <v>88</v>
      </c>
      <c r="P165" s="10">
        <v>83</v>
      </c>
      <c r="Q165" s="11">
        <f t="shared" si="21"/>
        <v>83</v>
      </c>
      <c r="R165" s="12">
        <f t="shared" si="22"/>
        <v>0.83</v>
      </c>
      <c r="S165" s="10" t="str">
        <f t="shared" si="23"/>
        <v>A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Excellent work in values and participation; keep it up.</v>
      </c>
      <c r="U165" s="10">
        <v>81</v>
      </c>
      <c r="V165" s="10">
        <v>89</v>
      </c>
      <c r="W165" s="10">
        <v>80</v>
      </c>
      <c r="X165" s="11">
        <f t="shared" si="24"/>
        <v>83.333333333333329</v>
      </c>
      <c r="Y165" s="12">
        <f t="shared" si="25"/>
        <v>0.83330000000000004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32</v>
      </c>
      <c r="F166" s="5" t="s">
        <v>33</v>
      </c>
      <c r="G166" s="10">
        <v>88</v>
      </c>
      <c r="H166" s="10">
        <v>92</v>
      </c>
      <c r="I166" s="10">
        <v>80</v>
      </c>
      <c r="J166" s="11">
        <f t="shared" si="18"/>
        <v>86.666666666666671</v>
      </c>
      <c r="K166" s="12">
        <f t="shared" si="19"/>
        <v>0.86670000000000003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practical skills; keep it up.</v>
      </c>
      <c r="N166" s="10">
        <v>81</v>
      </c>
      <c r="O166" s="10">
        <v>91</v>
      </c>
      <c r="P166" s="10">
        <v>85</v>
      </c>
      <c r="Q166" s="11">
        <f t="shared" si="21"/>
        <v>85.666666666666671</v>
      </c>
      <c r="R166" s="12">
        <f t="shared" si="22"/>
        <v>0.85670000000000002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practical skills; keep it up.</v>
      </c>
      <c r="U166" s="10">
        <v>84</v>
      </c>
      <c r="V166" s="10">
        <v>86</v>
      </c>
      <c r="W166" s="10">
        <v>87</v>
      </c>
      <c r="X166" s="11">
        <f t="shared" si="24"/>
        <v>85.666666666666671</v>
      </c>
      <c r="Y166" s="12">
        <f t="shared" si="25"/>
        <v>0.85670000000000002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practical skills; keep it up.</v>
      </c>
    </row>
    <row r="167" spans="1:27" ht="14.25" customHeight="1" x14ac:dyDescent="0.3">
      <c r="A167" s="34"/>
      <c r="B167" s="34"/>
      <c r="C167" s="34"/>
      <c r="D167" s="34"/>
      <c r="E167" s="5" t="s">
        <v>34</v>
      </c>
      <c r="F167" s="5" t="s">
        <v>35</v>
      </c>
      <c r="G167" s="10">
        <v>67</v>
      </c>
      <c r="H167" s="10">
        <v>75</v>
      </c>
      <c r="I167" s="10">
        <v>80</v>
      </c>
      <c r="J167" s="11">
        <f t="shared" si="18"/>
        <v>74</v>
      </c>
      <c r="K167" s="12">
        <f t="shared" si="19"/>
        <v>0.74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office practice; aim higher.</v>
      </c>
      <c r="N167" s="10">
        <v>69</v>
      </c>
      <c r="O167" s="10">
        <v>82</v>
      </c>
      <c r="P167" s="10">
        <v>75</v>
      </c>
      <c r="Q167" s="11">
        <f t="shared" si="21"/>
        <v>75.333333333333329</v>
      </c>
      <c r="R167" s="12">
        <f t="shared" si="22"/>
        <v>0.75329999999999997</v>
      </c>
      <c r="S167" s="10" t="str">
        <f t="shared" si="23"/>
        <v>B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Very good work in office practice; aim higher.</v>
      </c>
      <c r="U167" s="10">
        <v>80</v>
      </c>
      <c r="V167" s="10">
        <v>85</v>
      </c>
      <c r="W167" s="10">
        <v>77</v>
      </c>
      <c r="X167" s="11">
        <f t="shared" si="24"/>
        <v>80.666666666666671</v>
      </c>
      <c r="Y167" s="12">
        <f t="shared" si="25"/>
        <v>0.80669999999999997</v>
      </c>
      <c r="Z167" s="5" t="str">
        <f t="shared" si="26"/>
        <v>A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Excellent work in office practice; keep it up.</v>
      </c>
    </row>
    <row r="168" spans="1:27" ht="14.25" customHeight="1" x14ac:dyDescent="0.3">
      <c r="A168" s="34" t="s">
        <v>206</v>
      </c>
      <c r="B168" s="34" t="s">
        <v>207</v>
      </c>
      <c r="C168" s="34" t="s">
        <v>433</v>
      </c>
      <c r="D168" s="34" t="s">
        <v>31</v>
      </c>
      <c r="E168" s="5" t="s">
        <v>12</v>
      </c>
      <c r="F168" s="5" t="s">
        <v>2</v>
      </c>
      <c r="G168" s="10">
        <v>79</v>
      </c>
      <c r="H168" s="10">
        <v>81</v>
      </c>
      <c r="I168" s="10">
        <v>88</v>
      </c>
      <c r="J168" s="11">
        <f t="shared" si="18"/>
        <v>82.666666666666671</v>
      </c>
      <c r="K168" s="12">
        <f t="shared" si="19"/>
        <v>0.82669999999999999</v>
      </c>
      <c r="L168" s="10" t="str">
        <f t="shared" si="20"/>
        <v>A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Excellent work in reading and writing; keep it up.</v>
      </c>
      <c r="N168" s="10">
        <v>80</v>
      </c>
      <c r="O168" s="10">
        <v>92</v>
      </c>
      <c r="P168" s="10">
        <v>86</v>
      </c>
      <c r="Q168" s="11">
        <f t="shared" si="21"/>
        <v>86</v>
      </c>
      <c r="R168" s="12">
        <f t="shared" si="22"/>
        <v>0.86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92</v>
      </c>
      <c r="V168" s="10">
        <v>88</v>
      </c>
      <c r="W168" s="10">
        <v>85</v>
      </c>
      <c r="X168" s="11">
        <f t="shared" si="24"/>
        <v>88.333333333333329</v>
      </c>
      <c r="Y168" s="12">
        <f t="shared" si="25"/>
        <v>0.88329999999999997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14</v>
      </c>
      <c r="G169" s="10">
        <v>91</v>
      </c>
      <c r="H169" s="10">
        <v>86</v>
      </c>
      <c r="I169" s="10">
        <v>83</v>
      </c>
      <c r="J169" s="11">
        <f t="shared" si="18"/>
        <v>86.666666666666671</v>
      </c>
      <c r="K169" s="12">
        <f t="shared" si="19"/>
        <v>0.86670000000000003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80</v>
      </c>
      <c r="O169" s="10">
        <v>88</v>
      </c>
      <c r="P169" s="10">
        <v>87</v>
      </c>
      <c r="Q169" s="11">
        <f t="shared" si="21"/>
        <v>85</v>
      </c>
      <c r="R169" s="12">
        <f t="shared" si="22"/>
        <v>0.85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92</v>
      </c>
      <c r="V169" s="10">
        <v>91</v>
      </c>
      <c r="W169" s="10">
        <v>95</v>
      </c>
      <c r="X169" s="11">
        <f t="shared" si="24"/>
        <v>92.666666666666671</v>
      </c>
      <c r="Y169" s="12">
        <f t="shared" si="25"/>
        <v>0.92669999999999997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16</v>
      </c>
      <c r="G170" s="10">
        <v>84</v>
      </c>
      <c r="H170" s="10">
        <v>88</v>
      </c>
      <c r="I170" s="10">
        <v>97</v>
      </c>
      <c r="J170" s="11">
        <f t="shared" si="18"/>
        <v>89.666666666666671</v>
      </c>
      <c r="K170" s="12">
        <f t="shared" si="19"/>
        <v>0.89670000000000005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91</v>
      </c>
      <c r="O170" s="10">
        <v>89</v>
      </c>
      <c r="P170" s="10">
        <v>98</v>
      </c>
      <c r="Q170" s="11">
        <f t="shared" si="21"/>
        <v>92.666666666666671</v>
      </c>
      <c r="R170" s="12">
        <f t="shared" si="22"/>
        <v>0.92669999999999997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98</v>
      </c>
      <c r="V170" s="10">
        <v>97</v>
      </c>
      <c r="W170" s="10">
        <v>94</v>
      </c>
      <c r="X170" s="11">
        <f t="shared" si="24"/>
        <v>96.333333333333329</v>
      </c>
      <c r="Y170" s="12">
        <f t="shared" si="25"/>
        <v>0.96330000000000005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18</v>
      </c>
      <c r="G171" s="10">
        <v>81</v>
      </c>
      <c r="H171" s="10">
        <v>79</v>
      </c>
      <c r="I171" s="10">
        <v>81</v>
      </c>
      <c r="J171" s="11">
        <f t="shared" si="18"/>
        <v>80.333333333333329</v>
      </c>
      <c r="K171" s="12">
        <f t="shared" si="19"/>
        <v>0.80330000000000001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81</v>
      </c>
      <c r="O171" s="10">
        <v>88</v>
      </c>
      <c r="P171" s="10">
        <v>84</v>
      </c>
      <c r="Q171" s="11">
        <f t="shared" si="21"/>
        <v>84.333333333333329</v>
      </c>
      <c r="R171" s="12">
        <f t="shared" si="22"/>
        <v>0.84330000000000005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85</v>
      </c>
      <c r="V171" s="10">
        <v>92</v>
      </c>
      <c r="W171" s="10">
        <v>94</v>
      </c>
      <c r="X171" s="11">
        <f t="shared" si="24"/>
        <v>90.333333333333329</v>
      </c>
      <c r="Y171" s="12">
        <f t="shared" si="25"/>
        <v>0.90329999999999999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20</v>
      </c>
      <c r="G172" s="10">
        <v>80</v>
      </c>
      <c r="H172" s="10">
        <v>86</v>
      </c>
      <c r="I172" s="10">
        <v>91</v>
      </c>
      <c r="J172" s="11">
        <f t="shared" si="18"/>
        <v>85.666666666666671</v>
      </c>
      <c r="K172" s="12">
        <f t="shared" si="19"/>
        <v>0.85670000000000002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96</v>
      </c>
      <c r="O172" s="10">
        <v>85</v>
      </c>
      <c r="P172" s="10">
        <v>91</v>
      </c>
      <c r="Q172" s="11">
        <f t="shared" si="21"/>
        <v>90.666666666666671</v>
      </c>
      <c r="R172" s="12">
        <f t="shared" si="22"/>
        <v>0.90669999999999995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92</v>
      </c>
      <c r="V172" s="10">
        <v>97</v>
      </c>
      <c r="W172" s="10">
        <v>98</v>
      </c>
      <c r="X172" s="11">
        <f t="shared" si="24"/>
        <v>95.666666666666671</v>
      </c>
      <c r="Y172" s="12">
        <f t="shared" si="25"/>
        <v>0.95669999999999999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22</v>
      </c>
      <c r="G173" s="10">
        <v>98</v>
      </c>
      <c r="H173" s="10">
        <v>94</v>
      </c>
      <c r="I173" s="10">
        <v>95</v>
      </c>
      <c r="J173" s="11">
        <f t="shared" si="18"/>
        <v>95.666666666666671</v>
      </c>
      <c r="K173" s="12">
        <f t="shared" si="19"/>
        <v>0.95669999999999999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88</v>
      </c>
      <c r="O173" s="10">
        <v>97</v>
      </c>
      <c r="P173" s="10">
        <v>91</v>
      </c>
      <c r="Q173" s="11">
        <f t="shared" si="21"/>
        <v>92</v>
      </c>
      <c r="R173" s="12">
        <f t="shared" si="22"/>
        <v>0.92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97</v>
      </c>
      <c r="V173" s="10">
        <v>98</v>
      </c>
      <c r="W173" s="10">
        <v>94</v>
      </c>
      <c r="X173" s="11">
        <f t="shared" si="24"/>
        <v>96.333333333333329</v>
      </c>
      <c r="Y173" s="12">
        <f t="shared" si="25"/>
        <v>0.96330000000000005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24</v>
      </c>
      <c r="G174" s="10">
        <v>91</v>
      </c>
      <c r="H174" s="10">
        <v>94</v>
      </c>
      <c r="I174" s="10">
        <v>88</v>
      </c>
      <c r="J174" s="11">
        <f t="shared" si="18"/>
        <v>91</v>
      </c>
      <c r="K174" s="12">
        <f t="shared" si="19"/>
        <v>0.91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79</v>
      </c>
      <c r="O174" s="10">
        <v>88</v>
      </c>
      <c r="P174" s="10">
        <v>85</v>
      </c>
      <c r="Q174" s="11">
        <f t="shared" si="21"/>
        <v>84</v>
      </c>
      <c r="R174" s="12">
        <f t="shared" si="22"/>
        <v>0.84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92</v>
      </c>
      <c r="V174" s="10">
        <v>87</v>
      </c>
      <c r="W174" s="10">
        <v>93</v>
      </c>
      <c r="X174" s="11">
        <f t="shared" si="24"/>
        <v>90.666666666666671</v>
      </c>
      <c r="Y174" s="12">
        <f t="shared" si="25"/>
        <v>0.90669999999999995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25</v>
      </c>
      <c r="F175" s="5" t="s">
        <v>26</v>
      </c>
      <c r="G175" s="10">
        <v>94</v>
      </c>
      <c r="H175" s="10">
        <v>98</v>
      </c>
      <c r="I175" s="10">
        <v>95</v>
      </c>
      <c r="J175" s="11">
        <f t="shared" si="18"/>
        <v>95.666666666666671</v>
      </c>
      <c r="K175" s="12">
        <f t="shared" si="19"/>
        <v>0.95669999999999999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fitness and participation; keep it up.</v>
      </c>
      <c r="N175" s="10">
        <v>91</v>
      </c>
      <c r="O175" s="10">
        <v>98</v>
      </c>
      <c r="P175" s="10">
        <v>87</v>
      </c>
      <c r="Q175" s="11">
        <f t="shared" si="21"/>
        <v>92</v>
      </c>
      <c r="R175" s="12">
        <f t="shared" si="22"/>
        <v>0.92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fitness and participation; keep it up.</v>
      </c>
      <c r="U175" s="10">
        <v>89</v>
      </c>
      <c r="V175" s="10">
        <v>98</v>
      </c>
      <c r="W175" s="10">
        <v>98</v>
      </c>
      <c r="X175" s="11">
        <f t="shared" si="24"/>
        <v>95</v>
      </c>
      <c r="Y175" s="12">
        <f t="shared" si="25"/>
        <v>0.95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fitness and participation; keep it up.</v>
      </c>
    </row>
    <row r="176" spans="1:27" ht="14.25" customHeight="1" x14ac:dyDescent="0.3">
      <c r="A176" s="34"/>
      <c r="B176" s="34"/>
      <c r="C176" s="34"/>
      <c r="D176" s="34"/>
      <c r="E176" s="5" t="s">
        <v>34</v>
      </c>
      <c r="F176" s="5" t="s">
        <v>35</v>
      </c>
      <c r="G176" s="10">
        <v>85</v>
      </c>
      <c r="H176" s="10">
        <v>77</v>
      </c>
      <c r="I176" s="10">
        <v>78</v>
      </c>
      <c r="J176" s="11">
        <f t="shared" si="18"/>
        <v>80</v>
      </c>
      <c r="K176" s="12">
        <f t="shared" si="19"/>
        <v>0.8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office practice; keep it up.</v>
      </c>
      <c r="N176" s="10">
        <v>82</v>
      </c>
      <c r="O176" s="10">
        <v>79</v>
      </c>
      <c r="P176" s="10">
        <v>79</v>
      </c>
      <c r="Q176" s="11">
        <f t="shared" si="21"/>
        <v>80</v>
      </c>
      <c r="R176" s="12">
        <f t="shared" si="22"/>
        <v>0.8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office practice; keep it up.</v>
      </c>
      <c r="U176" s="10">
        <v>79</v>
      </c>
      <c r="V176" s="10">
        <v>85</v>
      </c>
      <c r="W176" s="10">
        <v>82</v>
      </c>
      <c r="X176" s="11">
        <f t="shared" si="24"/>
        <v>82</v>
      </c>
      <c r="Y176" s="12">
        <f t="shared" si="25"/>
        <v>0.82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office practice; keep it up.</v>
      </c>
    </row>
    <row r="177" spans="1:27" ht="14.25" customHeight="1" x14ac:dyDescent="0.3">
      <c r="A177" s="34" t="s">
        <v>208</v>
      </c>
      <c r="B177" s="34" t="s">
        <v>209</v>
      </c>
      <c r="C177" s="34" t="s">
        <v>433</v>
      </c>
      <c r="D177" s="34" t="s">
        <v>31</v>
      </c>
      <c r="E177" s="5" t="s">
        <v>12</v>
      </c>
      <c r="F177" s="5" t="s">
        <v>2</v>
      </c>
      <c r="G177" s="10">
        <v>50</v>
      </c>
      <c r="H177" s="10">
        <v>60</v>
      </c>
      <c r="I177" s="10">
        <v>50</v>
      </c>
      <c r="J177" s="11">
        <f t="shared" si="18"/>
        <v>53.333333333333336</v>
      </c>
      <c r="K177" s="12">
        <f t="shared" si="19"/>
        <v>0.5333</v>
      </c>
      <c r="L177" s="10" t="str">
        <f t="shared" si="20"/>
        <v>D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Fair work in reading and writing; extra practice is needed.</v>
      </c>
      <c r="N177" s="10">
        <v>61</v>
      </c>
      <c r="O177" s="10">
        <v>58</v>
      </c>
      <c r="P177" s="10">
        <v>60</v>
      </c>
      <c r="Q177" s="11">
        <f t="shared" si="21"/>
        <v>59.666666666666664</v>
      </c>
      <c r="R177" s="12">
        <f t="shared" si="22"/>
        <v>0.59670000000000001</v>
      </c>
      <c r="S177" s="10" t="str">
        <f t="shared" si="23"/>
        <v>D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Fair work in reading and writing; extra practice is needed.</v>
      </c>
      <c r="U177" s="10">
        <v>64</v>
      </c>
      <c r="V177" s="10">
        <v>66</v>
      </c>
      <c r="W177" s="10">
        <v>55</v>
      </c>
      <c r="X177" s="11">
        <f t="shared" si="24"/>
        <v>61.666666666666664</v>
      </c>
      <c r="Y177" s="12">
        <f t="shared" si="25"/>
        <v>0.61670000000000003</v>
      </c>
      <c r="Z177" s="5" t="str">
        <f t="shared" si="26"/>
        <v>C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Satisfactory work in reading and writing; keep practising.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14</v>
      </c>
      <c r="G178" s="10">
        <v>67</v>
      </c>
      <c r="H178" s="10">
        <v>64</v>
      </c>
      <c r="I178" s="10">
        <v>67</v>
      </c>
      <c r="J178" s="11">
        <f t="shared" si="18"/>
        <v>66</v>
      </c>
      <c r="K178" s="12">
        <f t="shared" si="19"/>
        <v>0.66</v>
      </c>
      <c r="L178" s="10" t="str">
        <f t="shared" si="20"/>
        <v>C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Satisfactory work in reading, writing and speaking; keep practising.</v>
      </c>
      <c r="N178" s="10">
        <v>61</v>
      </c>
      <c r="O178" s="10">
        <v>71</v>
      </c>
      <c r="P178" s="10">
        <v>66</v>
      </c>
      <c r="Q178" s="11">
        <f t="shared" si="21"/>
        <v>66</v>
      </c>
      <c r="R178" s="12">
        <f t="shared" si="22"/>
        <v>0.66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59</v>
      </c>
      <c r="V178" s="10">
        <v>64</v>
      </c>
      <c r="W178" s="10">
        <v>66</v>
      </c>
      <c r="X178" s="11">
        <f t="shared" si="24"/>
        <v>63</v>
      </c>
      <c r="Y178" s="12">
        <f t="shared" si="25"/>
        <v>0.63</v>
      </c>
      <c r="Z178" s="5" t="str">
        <f t="shared" si="26"/>
        <v>C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Satisfactory work in reading, writing and speaking; keep practising.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16</v>
      </c>
      <c r="G179" s="10">
        <v>67</v>
      </c>
      <c r="H179" s="10">
        <v>65</v>
      </c>
      <c r="I179" s="10">
        <v>61</v>
      </c>
      <c r="J179" s="11">
        <f t="shared" si="18"/>
        <v>64.333333333333329</v>
      </c>
      <c r="K179" s="12">
        <f t="shared" si="19"/>
        <v>0.64329999999999998</v>
      </c>
      <c r="L179" s="10" t="str">
        <f t="shared" si="20"/>
        <v>C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Satisfactory work in problem solving; keep practising.</v>
      </c>
      <c r="N179" s="10">
        <v>72</v>
      </c>
      <c r="O179" s="10">
        <v>76</v>
      </c>
      <c r="P179" s="10">
        <v>68</v>
      </c>
      <c r="Q179" s="11">
        <f t="shared" si="21"/>
        <v>72</v>
      </c>
      <c r="R179" s="12">
        <f t="shared" si="22"/>
        <v>0.72</v>
      </c>
      <c r="S179" s="10" t="str">
        <f t="shared" si="23"/>
        <v>B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Very good work in problem solving; aim higher.</v>
      </c>
      <c r="U179" s="10">
        <v>66</v>
      </c>
      <c r="V179" s="10">
        <v>69</v>
      </c>
      <c r="W179" s="10">
        <v>71</v>
      </c>
      <c r="X179" s="11">
        <f t="shared" si="24"/>
        <v>68.666666666666671</v>
      </c>
      <c r="Y179" s="12">
        <f t="shared" si="25"/>
        <v>0.68669999999999998</v>
      </c>
      <c r="Z179" s="5" t="str">
        <f t="shared" si="26"/>
        <v>C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Satisfactory work in problem solving; keep practising.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18</v>
      </c>
      <c r="G180" s="10">
        <v>60</v>
      </c>
      <c r="H180" s="10">
        <v>62</v>
      </c>
      <c r="I180" s="10">
        <v>56</v>
      </c>
      <c r="J180" s="11">
        <f t="shared" si="18"/>
        <v>59.333333333333336</v>
      </c>
      <c r="K180" s="12">
        <f t="shared" si="19"/>
        <v>0.59330000000000005</v>
      </c>
      <c r="L180" s="10" t="str">
        <f t="shared" si="20"/>
        <v>D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Fair work in concepts and practicals; extra practice is needed.</v>
      </c>
      <c r="N180" s="10">
        <v>58</v>
      </c>
      <c r="O180" s="10">
        <v>67</v>
      </c>
      <c r="P180" s="10">
        <v>56</v>
      </c>
      <c r="Q180" s="11">
        <f t="shared" si="21"/>
        <v>60.333333333333336</v>
      </c>
      <c r="R180" s="12">
        <f t="shared" si="22"/>
        <v>0.60329999999999995</v>
      </c>
      <c r="S180" s="10" t="str">
        <f t="shared" si="23"/>
        <v>C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Satisfactory work in concepts and practicals; keep practising.</v>
      </c>
      <c r="U180" s="10">
        <v>69</v>
      </c>
      <c r="V180" s="10">
        <v>60</v>
      </c>
      <c r="W180" s="10">
        <v>58</v>
      </c>
      <c r="X180" s="11">
        <f t="shared" si="24"/>
        <v>62.333333333333336</v>
      </c>
      <c r="Y180" s="12">
        <f t="shared" si="25"/>
        <v>0.62329999999999997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20</v>
      </c>
      <c r="G181" s="10">
        <v>60</v>
      </c>
      <c r="H181" s="10">
        <v>59</v>
      </c>
      <c r="I181" s="10">
        <v>57</v>
      </c>
      <c r="J181" s="11">
        <f t="shared" si="18"/>
        <v>58.666666666666664</v>
      </c>
      <c r="K181" s="12">
        <f t="shared" si="19"/>
        <v>0.5867</v>
      </c>
      <c r="L181" s="10" t="str">
        <f t="shared" si="20"/>
        <v>D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Fair work in content knowledge; extra practice is needed.</v>
      </c>
      <c r="N181" s="10">
        <v>70</v>
      </c>
      <c r="O181" s="10">
        <v>63</v>
      </c>
      <c r="P181" s="10">
        <v>67</v>
      </c>
      <c r="Q181" s="11">
        <f t="shared" si="21"/>
        <v>66.666666666666671</v>
      </c>
      <c r="R181" s="12">
        <f t="shared" si="22"/>
        <v>0.66669999999999996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62</v>
      </c>
      <c r="V181" s="10">
        <v>68</v>
      </c>
      <c r="W181" s="10">
        <v>64</v>
      </c>
      <c r="X181" s="11">
        <f t="shared" si="24"/>
        <v>64.666666666666671</v>
      </c>
      <c r="Y181" s="12">
        <f t="shared" si="25"/>
        <v>0.64670000000000005</v>
      </c>
      <c r="Z181" s="5" t="str">
        <f t="shared" si="26"/>
        <v>C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Satisfactory work in content knowledge; keep practising.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22</v>
      </c>
      <c r="G182" s="10">
        <v>61</v>
      </c>
      <c r="H182" s="10">
        <v>63</v>
      </c>
      <c r="I182" s="10">
        <v>70</v>
      </c>
      <c r="J182" s="11">
        <f t="shared" si="18"/>
        <v>64.666666666666671</v>
      </c>
      <c r="K182" s="12">
        <f t="shared" si="19"/>
        <v>0.64670000000000005</v>
      </c>
      <c r="L182" s="10" t="str">
        <f t="shared" si="20"/>
        <v>C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Satisfactory work in practical work and knowledge; keep practising.</v>
      </c>
      <c r="N182" s="10">
        <v>74</v>
      </c>
      <c r="O182" s="10">
        <v>71</v>
      </c>
      <c r="P182" s="10">
        <v>68</v>
      </c>
      <c r="Q182" s="11">
        <f t="shared" si="21"/>
        <v>71</v>
      </c>
      <c r="R182" s="12">
        <f t="shared" si="22"/>
        <v>0.71</v>
      </c>
      <c r="S182" s="10" t="str">
        <f t="shared" si="23"/>
        <v>B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Very good work in practical work and knowledge; aim higher.</v>
      </c>
      <c r="U182" s="10">
        <v>67</v>
      </c>
      <c r="V182" s="10">
        <v>71</v>
      </c>
      <c r="W182" s="10">
        <v>70</v>
      </c>
      <c r="X182" s="11">
        <f t="shared" si="24"/>
        <v>69.333333333333329</v>
      </c>
      <c r="Y182" s="12">
        <f t="shared" si="25"/>
        <v>0.69330000000000003</v>
      </c>
      <c r="Z182" s="5" t="str">
        <f t="shared" si="26"/>
        <v>C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Satisfactory work in practical work and knowledge; keep practising.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24</v>
      </c>
      <c r="G183" s="10">
        <v>59</v>
      </c>
      <c r="H183" s="10">
        <v>62</v>
      </c>
      <c r="I183" s="10">
        <v>64</v>
      </c>
      <c r="J183" s="11">
        <f t="shared" si="18"/>
        <v>61.666666666666664</v>
      </c>
      <c r="K183" s="12">
        <f t="shared" si="19"/>
        <v>0.61670000000000003</v>
      </c>
      <c r="L183" s="10" t="str">
        <f t="shared" si="20"/>
        <v>C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Satisfactory work in values and participation; keep practising.</v>
      </c>
      <c r="N183" s="10">
        <v>54</v>
      </c>
      <c r="O183" s="10">
        <v>61</v>
      </c>
      <c r="P183" s="10">
        <v>62</v>
      </c>
      <c r="Q183" s="11">
        <f t="shared" si="21"/>
        <v>59</v>
      </c>
      <c r="R183" s="12">
        <f t="shared" si="22"/>
        <v>0.59</v>
      </c>
      <c r="S183" s="10" t="str">
        <f t="shared" si="23"/>
        <v>D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Fair work in values and participation; extra practice is needed.</v>
      </c>
      <c r="U183" s="10">
        <v>57</v>
      </c>
      <c r="V183" s="10">
        <v>62</v>
      </c>
      <c r="W183" s="10">
        <v>61</v>
      </c>
      <c r="X183" s="11">
        <f t="shared" si="24"/>
        <v>60</v>
      </c>
      <c r="Y183" s="12">
        <f t="shared" si="25"/>
        <v>0.6</v>
      </c>
      <c r="Z183" s="5" t="str">
        <f t="shared" si="26"/>
        <v>C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Satisfactory work in values and participation; keep practising.</v>
      </c>
    </row>
    <row r="184" spans="1:27" ht="14.25" customHeight="1" x14ac:dyDescent="0.3">
      <c r="A184" s="34"/>
      <c r="B184" s="34"/>
      <c r="C184" s="34"/>
      <c r="D184" s="34"/>
      <c r="E184" s="5" t="s">
        <v>46</v>
      </c>
      <c r="F184" s="5" t="s">
        <v>47</v>
      </c>
      <c r="G184" s="10">
        <v>71</v>
      </c>
      <c r="H184" s="10">
        <v>63</v>
      </c>
      <c r="I184" s="10">
        <v>63</v>
      </c>
      <c r="J184" s="11">
        <f t="shared" si="18"/>
        <v>65.666666666666671</v>
      </c>
      <c r="K184" s="12">
        <f t="shared" si="19"/>
        <v>0.65669999999999995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religious knowledge and participation; keep practising.</v>
      </c>
      <c r="N184" s="10">
        <v>59</v>
      </c>
      <c r="O184" s="10">
        <v>67</v>
      </c>
      <c r="P184" s="10">
        <v>67</v>
      </c>
      <c r="Q184" s="11">
        <f t="shared" si="21"/>
        <v>64.333333333333329</v>
      </c>
      <c r="R184" s="12">
        <f t="shared" si="22"/>
        <v>0.64329999999999998</v>
      </c>
      <c r="S184" s="10" t="str">
        <f t="shared" si="23"/>
        <v>C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Satisfactory work in religious knowledge and participation; keep practising.</v>
      </c>
      <c r="U184" s="10">
        <v>66</v>
      </c>
      <c r="V184" s="10">
        <v>79</v>
      </c>
      <c r="W184" s="10">
        <v>67</v>
      </c>
      <c r="X184" s="11">
        <f t="shared" si="24"/>
        <v>70.666666666666671</v>
      </c>
      <c r="Y184" s="12">
        <f t="shared" si="25"/>
        <v>0.70669999999999999</v>
      </c>
      <c r="Z184" s="5" t="str">
        <f t="shared" si="26"/>
        <v>B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Very good work in religious knowledge and participation; aim higher.</v>
      </c>
    </row>
    <row r="185" spans="1:27" ht="14.25" customHeight="1" x14ac:dyDescent="0.3">
      <c r="A185" s="34"/>
      <c r="B185" s="34"/>
      <c r="C185" s="34"/>
      <c r="D185" s="34"/>
      <c r="E185" s="5" t="s">
        <v>27</v>
      </c>
      <c r="F185" s="5" t="s">
        <v>28</v>
      </c>
      <c r="G185" s="10">
        <v>54</v>
      </c>
      <c r="H185" s="10">
        <v>54</v>
      </c>
      <c r="I185" s="10">
        <v>59</v>
      </c>
      <c r="J185" s="11">
        <f t="shared" si="18"/>
        <v>55.666666666666664</v>
      </c>
      <c r="K185" s="12">
        <f t="shared" si="19"/>
        <v>0.55669999999999997</v>
      </c>
      <c r="L185" s="10" t="str">
        <f t="shared" si="20"/>
        <v>D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Fair work in recording of accounts; extra practice is needed.</v>
      </c>
      <c r="N185" s="10">
        <v>53</v>
      </c>
      <c r="O185" s="10">
        <v>62</v>
      </c>
      <c r="P185" s="10">
        <v>61</v>
      </c>
      <c r="Q185" s="11">
        <f t="shared" si="21"/>
        <v>58.666666666666664</v>
      </c>
      <c r="R185" s="12">
        <f t="shared" si="22"/>
        <v>0.5867</v>
      </c>
      <c r="S185" s="10" t="str">
        <f t="shared" si="23"/>
        <v>D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Fair work in recording of accounts; extra practice is needed.</v>
      </c>
      <c r="U185" s="10">
        <v>60</v>
      </c>
      <c r="V185" s="10">
        <v>64</v>
      </c>
      <c r="W185" s="10">
        <v>66</v>
      </c>
      <c r="X185" s="11">
        <f t="shared" si="24"/>
        <v>63.333333333333336</v>
      </c>
      <c r="Y185" s="12">
        <f t="shared" si="25"/>
        <v>0.63329999999999997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recording of accounts; keep practising.</v>
      </c>
    </row>
    <row r="186" spans="1:27" ht="14.25" customHeight="1" x14ac:dyDescent="0.3">
      <c r="A186" s="34" t="s">
        <v>210</v>
      </c>
      <c r="B186" s="34" t="s">
        <v>211</v>
      </c>
      <c r="C186" s="34" t="s">
        <v>433</v>
      </c>
      <c r="D186" s="34" t="s">
        <v>31</v>
      </c>
      <c r="E186" s="5" t="s">
        <v>12</v>
      </c>
      <c r="F186" s="5" t="s">
        <v>2</v>
      </c>
      <c r="G186" s="10">
        <v>55</v>
      </c>
      <c r="H186" s="10">
        <v>63</v>
      </c>
      <c r="I186" s="10">
        <v>65</v>
      </c>
      <c r="J186" s="11">
        <f t="shared" si="18"/>
        <v>61</v>
      </c>
      <c r="K186" s="12">
        <f t="shared" si="19"/>
        <v>0.61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63</v>
      </c>
      <c r="O186" s="10">
        <v>61</v>
      </c>
      <c r="P186" s="10">
        <v>61</v>
      </c>
      <c r="Q186" s="11">
        <f t="shared" si="21"/>
        <v>61.666666666666664</v>
      </c>
      <c r="R186" s="12">
        <f t="shared" si="22"/>
        <v>0.61670000000000003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60</v>
      </c>
      <c r="V186" s="10">
        <v>72</v>
      </c>
      <c r="W186" s="10">
        <v>63</v>
      </c>
      <c r="X186" s="11">
        <f t="shared" si="24"/>
        <v>65</v>
      </c>
      <c r="Y186" s="12">
        <f t="shared" si="25"/>
        <v>0.65</v>
      </c>
      <c r="Z186" s="5" t="str">
        <f t="shared" si="26"/>
        <v>C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Satisfactory work in reading and writing; keep practising.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14</v>
      </c>
      <c r="G187" s="10">
        <v>68</v>
      </c>
      <c r="H187" s="10">
        <v>66</v>
      </c>
      <c r="I187" s="10">
        <v>70</v>
      </c>
      <c r="J187" s="11">
        <f t="shared" si="18"/>
        <v>68</v>
      </c>
      <c r="K187" s="12">
        <f t="shared" si="19"/>
        <v>0.68</v>
      </c>
      <c r="L187" s="10" t="str">
        <f t="shared" si="20"/>
        <v>C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Satisfactory work in reading, writing and speaking; keep practising.</v>
      </c>
      <c r="N187" s="10">
        <v>65</v>
      </c>
      <c r="O187" s="10">
        <v>65</v>
      </c>
      <c r="P187" s="10">
        <v>75</v>
      </c>
      <c r="Q187" s="11">
        <f t="shared" si="21"/>
        <v>68.333333333333329</v>
      </c>
      <c r="R187" s="12">
        <f t="shared" si="22"/>
        <v>0.68330000000000002</v>
      </c>
      <c r="S187" s="10" t="str">
        <f t="shared" si="23"/>
        <v>C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Satisfactory work in reading, writing and speaking; keep practising.</v>
      </c>
      <c r="U187" s="10">
        <v>79</v>
      </c>
      <c r="V187" s="10">
        <v>78</v>
      </c>
      <c r="W187" s="10">
        <v>75</v>
      </c>
      <c r="X187" s="11">
        <f t="shared" si="24"/>
        <v>77.333333333333329</v>
      </c>
      <c r="Y187" s="12">
        <f t="shared" si="25"/>
        <v>0.77329999999999999</v>
      </c>
      <c r="Z187" s="5" t="str">
        <f t="shared" si="26"/>
        <v>B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Very good work in reading, writing and speaking; aim higher.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16</v>
      </c>
      <c r="G188" s="10">
        <v>74</v>
      </c>
      <c r="H188" s="10">
        <v>70</v>
      </c>
      <c r="I188" s="10">
        <v>68</v>
      </c>
      <c r="J188" s="11">
        <f t="shared" si="18"/>
        <v>70.666666666666671</v>
      </c>
      <c r="K188" s="12">
        <f t="shared" si="19"/>
        <v>0.70669999999999999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72</v>
      </c>
      <c r="O188" s="10">
        <v>76</v>
      </c>
      <c r="P188" s="10">
        <v>74</v>
      </c>
      <c r="Q188" s="11">
        <f t="shared" si="21"/>
        <v>74</v>
      </c>
      <c r="R188" s="12">
        <f t="shared" si="22"/>
        <v>0.74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72</v>
      </c>
      <c r="V188" s="10">
        <v>77</v>
      </c>
      <c r="W188" s="10">
        <v>81</v>
      </c>
      <c r="X188" s="11">
        <f t="shared" si="24"/>
        <v>76.666666666666671</v>
      </c>
      <c r="Y188" s="12">
        <f t="shared" si="25"/>
        <v>0.76670000000000005</v>
      </c>
      <c r="Z188" s="5" t="str">
        <f t="shared" si="26"/>
        <v>B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Very good work in problem solving; aim higher.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18</v>
      </c>
      <c r="G189" s="10">
        <v>57</v>
      </c>
      <c r="H189" s="10">
        <v>60</v>
      </c>
      <c r="I189" s="10">
        <v>69</v>
      </c>
      <c r="J189" s="11">
        <f t="shared" si="18"/>
        <v>62</v>
      </c>
      <c r="K189" s="12">
        <f t="shared" si="19"/>
        <v>0.62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67</v>
      </c>
      <c r="O189" s="10">
        <v>72</v>
      </c>
      <c r="P189" s="10">
        <v>70</v>
      </c>
      <c r="Q189" s="11">
        <f t="shared" si="21"/>
        <v>69.666666666666671</v>
      </c>
      <c r="R189" s="12">
        <f t="shared" si="22"/>
        <v>0.69669999999999999</v>
      </c>
      <c r="S189" s="10" t="str">
        <f t="shared" si="23"/>
        <v>C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Satisfactory work in concepts and practicals; keep practising.</v>
      </c>
      <c r="U189" s="10">
        <v>68</v>
      </c>
      <c r="V189" s="10">
        <v>76</v>
      </c>
      <c r="W189" s="10">
        <v>75</v>
      </c>
      <c r="X189" s="11">
        <f t="shared" si="24"/>
        <v>73</v>
      </c>
      <c r="Y189" s="12">
        <f t="shared" si="25"/>
        <v>0.73</v>
      </c>
      <c r="Z189" s="5" t="str">
        <f t="shared" si="26"/>
        <v>B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Very good work in concepts and practicals; aim higher.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20</v>
      </c>
      <c r="G190" s="10">
        <v>76</v>
      </c>
      <c r="H190" s="10">
        <v>76</v>
      </c>
      <c r="I190" s="10">
        <v>71</v>
      </c>
      <c r="J190" s="11">
        <f t="shared" si="18"/>
        <v>74.333333333333329</v>
      </c>
      <c r="K190" s="12">
        <f t="shared" si="19"/>
        <v>0.74329999999999996</v>
      </c>
      <c r="L190" s="10" t="str">
        <f t="shared" si="20"/>
        <v>B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Very good work in content knowledge; aim higher.</v>
      </c>
      <c r="N190" s="10">
        <v>70</v>
      </c>
      <c r="O190" s="10">
        <v>68</v>
      </c>
      <c r="P190" s="10">
        <v>74</v>
      </c>
      <c r="Q190" s="11">
        <f t="shared" si="21"/>
        <v>70.666666666666671</v>
      </c>
      <c r="R190" s="12">
        <f t="shared" si="22"/>
        <v>0.70669999999999999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75</v>
      </c>
      <c r="V190" s="10">
        <v>77</v>
      </c>
      <c r="W190" s="10">
        <v>82</v>
      </c>
      <c r="X190" s="11">
        <f t="shared" si="24"/>
        <v>78</v>
      </c>
      <c r="Y190" s="12">
        <f t="shared" si="25"/>
        <v>0.78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22</v>
      </c>
      <c r="G191" s="10">
        <v>78</v>
      </c>
      <c r="H191" s="10">
        <v>77</v>
      </c>
      <c r="I191" s="10">
        <v>78</v>
      </c>
      <c r="J191" s="11">
        <f t="shared" si="18"/>
        <v>77.666666666666671</v>
      </c>
      <c r="K191" s="12">
        <f t="shared" si="19"/>
        <v>0.77669999999999995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74</v>
      </c>
      <c r="O191" s="10">
        <v>84</v>
      </c>
      <c r="P191" s="10">
        <v>83</v>
      </c>
      <c r="Q191" s="11">
        <f t="shared" si="21"/>
        <v>80.333333333333329</v>
      </c>
      <c r="R191" s="12">
        <f t="shared" si="22"/>
        <v>0.80330000000000001</v>
      </c>
      <c r="S191" s="10" t="str">
        <f t="shared" si="23"/>
        <v>A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Excellent work in practical work and knowledge; keep it up.</v>
      </c>
      <c r="U191" s="10">
        <v>85</v>
      </c>
      <c r="V191" s="10">
        <v>76</v>
      </c>
      <c r="W191" s="10">
        <v>74</v>
      </c>
      <c r="X191" s="11">
        <f t="shared" si="24"/>
        <v>78.333333333333329</v>
      </c>
      <c r="Y191" s="12">
        <f t="shared" si="25"/>
        <v>0.7833</v>
      </c>
      <c r="Z191" s="5" t="str">
        <f t="shared" si="26"/>
        <v>B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Very good work in practical work and knowledge; aim higher.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24</v>
      </c>
      <c r="G192" s="10">
        <v>66</v>
      </c>
      <c r="H192" s="10">
        <v>75</v>
      </c>
      <c r="I192" s="10">
        <v>62</v>
      </c>
      <c r="J192" s="11">
        <f t="shared" si="18"/>
        <v>67.666666666666671</v>
      </c>
      <c r="K192" s="12">
        <f t="shared" si="19"/>
        <v>0.67669999999999997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74</v>
      </c>
      <c r="O192" s="10">
        <v>66</v>
      </c>
      <c r="P192" s="10">
        <v>77</v>
      </c>
      <c r="Q192" s="11">
        <f t="shared" si="21"/>
        <v>72.333333333333329</v>
      </c>
      <c r="R192" s="12">
        <f t="shared" si="22"/>
        <v>0.72330000000000005</v>
      </c>
      <c r="S192" s="10" t="str">
        <f t="shared" si="23"/>
        <v>B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Very good work in values and participation; aim higher.</v>
      </c>
      <c r="U192" s="10">
        <v>68</v>
      </c>
      <c r="V192" s="10">
        <v>69</v>
      </c>
      <c r="W192" s="10">
        <v>78</v>
      </c>
      <c r="X192" s="11">
        <f t="shared" si="24"/>
        <v>71.666666666666671</v>
      </c>
      <c r="Y192" s="12">
        <f t="shared" si="25"/>
        <v>0.7167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32</v>
      </c>
      <c r="F193" s="5" t="s">
        <v>33</v>
      </c>
      <c r="G193" s="10">
        <v>77</v>
      </c>
      <c r="H193" s="10">
        <v>76</v>
      </c>
      <c r="I193" s="10">
        <v>68</v>
      </c>
      <c r="J193" s="11">
        <f t="shared" si="18"/>
        <v>73.666666666666671</v>
      </c>
      <c r="K193" s="12">
        <f t="shared" si="19"/>
        <v>0.73670000000000002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practical skills; aim higher.</v>
      </c>
      <c r="N193" s="10">
        <v>72</v>
      </c>
      <c r="O193" s="10">
        <v>73</v>
      </c>
      <c r="P193" s="10">
        <v>72</v>
      </c>
      <c r="Q193" s="11">
        <f t="shared" si="21"/>
        <v>72.333333333333329</v>
      </c>
      <c r="R193" s="12">
        <f t="shared" si="22"/>
        <v>0.72330000000000005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practical skills; aim higher.</v>
      </c>
      <c r="U193" s="10">
        <v>83</v>
      </c>
      <c r="V193" s="10">
        <v>83</v>
      </c>
      <c r="W193" s="10">
        <v>77</v>
      </c>
      <c r="X193" s="11">
        <f t="shared" si="24"/>
        <v>81</v>
      </c>
      <c r="Y193" s="12">
        <f t="shared" si="25"/>
        <v>0.81</v>
      </c>
      <c r="Z193" s="5" t="str">
        <f t="shared" si="26"/>
        <v>A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Excellent work in practical skills; keep it up.</v>
      </c>
    </row>
    <row r="194" spans="1:27" ht="14.25" customHeight="1" x14ac:dyDescent="0.3">
      <c r="A194" s="34"/>
      <c r="B194" s="34"/>
      <c r="C194" s="34"/>
      <c r="D194" s="34"/>
      <c r="E194" s="5" t="s">
        <v>27</v>
      </c>
      <c r="F194" s="5" t="s">
        <v>28</v>
      </c>
      <c r="G194" s="10">
        <v>66</v>
      </c>
      <c r="H194" s="10">
        <v>71</v>
      </c>
      <c r="I194" s="10">
        <v>70</v>
      </c>
      <c r="J194" s="11">
        <f t="shared" si="18"/>
        <v>69</v>
      </c>
      <c r="K194" s="12">
        <f t="shared" si="19"/>
        <v>0.69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recording of accounts; keep practising.</v>
      </c>
      <c r="N194" s="10">
        <v>59</v>
      </c>
      <c r="O194" s="10">
        <v>75</v>
      </c>
      <c r="P194" s="10">
        <v>64</v>
      </c>
      <c r="Q194" s="11">
        <f t="shared" si="21"/>
        <v>66</v>
      </c>
      <c r="R194" s="12">
        <f t="shared" si="22"/>
        <v>0.66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recording of accounts; keep practising.</v>
      </c>
      <c r="U194" s="10">
        <v>72</v>
      </c>
      <c r="V194" s="10">
        <v>71</v>
      </c>
      <c r="W194" s="10">
        <v>77</v>
      </c>
      <c r="X194" s="11">
        <f t="shared" si="24"/>
        <v>73.333333333333329</v>
      </c>
      <c r="Y194" s="12">
        <f t="shared" si="25"/>
        <v>0.73329999999999995</v>
      </c>
      <c r="Z194" s="5" t="str">
        <f t="shared" si="26"/>
        <v>B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Very good work in recording of accounts; aim higher.</v>
      </c>
    </row>
    <row r="195" spans="1:27" ht="14.25" customHeight="1" x14ac:dyDescent="0.3">
      <c r="A195" s="34" t="s">
        <v>212</v>
      </c>
      <c r="B195" s="34" t="s">
        <v>213</v>
      </c>
      <c r="C195" s="34" t="s">
        <v>433</v>
      </c>
      <c r="D195" s="34" t="s">
        <v>11</v>
      </c>
      <c r="E195" s="5" t="s">
        <v>12</v>
      </c>
      <c r="F195" s="5" t="s">
        <v>2</v>
      </c>
      <c r="G195" s="10">
        <v>75</v>
      </c>
      <c r="H195" s="10">
        <v>76</v>
      </c>
      <c r="I195" s="10">
        <v>72</v>
      </c>
      <c r="J195" s="11">
        <f t="shared" si="18"/>
        <v>74.333333333333329</v>
      </c>
      <c r="K195" s="12">
        <f t="shared" si="19"/>
        <v>0.74329999999999996</v>
      </c>
      <c r="L195" s="10" t="str">
        <f t="shared" si="20"/>
        <v>B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Very good work in reading and writing; aim higher.</v>
      </c>
      <c r="N195" s="10">
        <v>75</v>
      </c>
      <c r="O195" s="10">
        <v>77</v>
      </c>
      <c r="P195" s="10">
        <v>70</v>
      </c>
      <c r="Q195" s="11">
        <f t="shared" si="21"/>
        <v>74</v>
      </c>
      <c r="R195" s="12">
        <f t="shared" si="22"/>
        <v>0.74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79</v>
      </c>
      <c r="V195" s="10">
        <v>81</v>
      </c>
      <c r="W195" s="10">
        <v>77</v>
      </c>
      <c r="X195" s="11">
        <f t="shared" si="24"/>
        <v>79</v>
      </c>
      <c r="Y195" s="12">
        <f t="shared" si="25"/>
        <v>0.79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14</v>
      </c>
      <c r="G196" s="10">
        <v>73</v>
      </c>
      <c r="H196" s="10">
        <v>75</v>
      </c>
      <c r="I196" s="10">
        <v>82</v>
      </c>
      <c r="J196" s="11">
        <f t="shared" si="18"/>
        <v>76.666666666666671</v>
      </c>
      <c r="K196" s="12">
        <f t="shared" si="19"/>
        <v>0.76670000000000005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72</v>
      </c>
      <c r="O196" s="10">
        <v>74</v>
      </c>
      <c r="P196" s="10">
        <v>84</v>
      </c>
      <c r="Q196" s="11">
        <f t="shared" si="21"/>
        <v>76.666666666666671</v>
      </c>
      <c r="R196" s="12">
        <f t="shared" si="22"/>
        <v>0.76670000000000005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86</v>
      </c>
      <c r="V196" s="10">
        <v>82</v>
      </c>
      <c r="W196" s="10">
        <v>86</v>
      </c>
      <c r="X196" s="11">
        <f t="shared" si="24"/>
        <v>84.666666666666671</v>
      </c>
      <c r="Y196" s="12">
        <f t="shared" si="25"/>
        <v>0.84670000000000001</v>
      </c>
      <c r="Z196" s="5" t="str">
        <f t="shared" si="26"/>
        <v>A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Excellent work in reading, writing and speaking; keep it up.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16</v>
      </c>
      <c r="G197" s="10">
        <v>85</v>
      </c>
      <c r="H197" s="10">
        <v>78</v>
      </c>
      <c r="I197" s="10">
        <v>77</v>
      </c>
      <c r="J197" s="11">
        <f t="shared" si="18"/>
        <v>80</v>
      </c>
      <c r="K197" s="12">
        <f t="shared" si="19"/>
        <v>0.8</v>
      </c>
      <c r="L197" s="10" t="str">
        <f t="shared" si="20"/>
        <v>A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Excellent work in problem solving; keep it up.</v>
      </c>
      <c r="N197" s="10">
        <v>81</v>
      </c>
      <c r="O197" s="10">
        <v>91</v>
      </c>
      <c r="P197" s="10">
        <v>90</v>
      </c>
      <c r="Q197" s="11">
        <f t="shared" si="21"/>
        <v>87.333333333333329</v>
      </c>
      <c r="R197" s="12">
        <f t="shared" si="22"/>
        <v>0.87329999999999997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85</v>
      </c>
      <c r="V197" s="10">
        <v>80</v>
      </c>
      <c r="W197" s="10">
        <v>86</v>
      </c>
      <c r="X197" s="11">
        <f t="shared" si="24"/>
        <v>83.666666666666671</v>
      </c>
      <c r="Y197" s="12">
        <f t="shared" si="25"/>
        <v>0.8367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18</v>
      </c>
      <c r="G198" s="10">
        <v>70</v>
      </c>
      <c r="H198" s="10">
        <v>67</v>
      </c>
      <c r="I198" s="10">
        <v>77</v>
      </c>
      <c r="J198" s="11">
        <f t="shared" ref="J198:J261" si="27">IF(COUNT(G198:I198)=0,"",AVERAGE(G198:I198))</f>
        <v>71.333333333333329</v>
      </c>
      <c r="K198" s="12">
        <f t="shared" ref="K198:K261" si="28">IF(J198="","",ROUND(J198/100,4))</f>
        <v>0.71330000000000005</v>
      </c>
      <c r="L198" s="10" t="str">
        <f t="shared" ref="L198:L261" si="29">IF(J198="","",IF(J198&gt;=80,"A",IF(J198&gt;=70,"B",IF(J198&gt;=60,"C",IF(J198&gt;=50,"D","F")))))</f>
        <v>B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Very good work in concepts and practicals; aim higher.</v>
      </c>
      <c r="N198" s="10">
        <v>76</v>
      </c>
      <c r="O198" s="10">
        <v>71</v>
      </c>
      <c r="P198" s="10">
        <v>73</v>
      </c>
      <c r="Q198" s="11">
        <f t="shared" ref="Q198:Q261" si="30">IF(COUNT(N198:P198)=0,"",AVERAGE(N198:P198))</f>
        <v>73.333333333333329</v>
      </c>
      <c r="R198" s="12">
        <f t="shared" ref="R198:R261" si="31">IF(Q198="","",ROUND(Q198/100,4))</f>
        <v>0.73329999999999995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72</v>
      </c>
      <c r="V198" s="10">
        <v>72</v>
      </c>
      <c r="W198" s="10">
        <v>82</v>
      </c>
      <c r="X198" s="11">
        <f t="shared" ref="X198:X261" si="33">IF(COUNT(U198:W198)=0,"",AVERAGE(U198:W198))</f>
        <v>75.333333333333329</v>
      </c>
      <c r="Y198" s="12">
        <f t="shared" ref="Y198:Y261" si="34">IF(X198="","",ROUND(X198/100,4))</f>
        <v>0.75329999999999997</v>
      </c>
      <c r="Z198" s="5" t="str">
        <f t="shared" ref="Z198:Z261" si="35">IF(X198="","",IF(X198&gt;=80,"A",IF(X198&gt;=70,"B",IF(X198&gt;=60,"C",IF(X198&gt;=50,"D","F")))))</f>
        <v>B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Very good work in concepts and practicals; aim higher.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20</v>
      </c>
      <c r="G199" s="10">
        <v>69</v>
      </c>
      <c r="H199" s="10">
        <v>83</v>
      </c>
      <c r="I199" s="10">
        <v>79</v>
      </c>
      <c r="J199" s="11">
        <f t="shared" si="27"/>
        <v>77</v>
      </c>
      <c r="K199" s="12">
        <f t="shared" si="28"/>
        <v>0.77</v>
      </c>
      <c r="L199" s="10" t="str">
        <f t="shared" si="29"/>
        <v>B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Very good work in content knowledge; aim higher.</v>
      </c>
      <c r="N199" s="10">
        <v>85</v>
      </c>
      <c r="O199" s="10">
        <v>75</v>
      </c>
      <c r="P199" s="10">
        <v>80</v>
      </c>
      <c r="Q199" s="11">
        <f t="shared" si="30"/>
        <v>80</v>
      </c>
      <c r="R199" s="12">
        <f t="shared" si="31"/>
        <v>0.8</v>
      </c>
      <c r="S199" s="10" t="str">
        <f t="shared" si="32"/>
        <v>A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Excellent work in content knowledge; keep it up.</v>
      </c>
      <c r="U199" s="10">
        <v>81</v>
      </c>
      <c r="V199" s="10">
        <v>77</v>
      </c>
      <c r="W199" s="10">
        <v>89</v>
      </c>
      <c r="X199" s="11">
        <f t="shared" si="33"/>
        <v>82.333333333333329</v>
      </c>
      <c r="Y199" s="12">
        <f t="shared" si="34"/>
        <v>0.82330000000000003</v>
      </c>
      <c r="Z199" s="5" t="str">
        <f t="shared" si="35"/>
        <v>A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Excellent work in content knowledge; keep it up.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22</v>
      </c>
      <c r="G200" s="10">
        <v>74</v>
      </c>
      <c r="H200" s="10">
        <v>79</v>
      </c>
      <c r="I200" s="10">
        <v>79</v>
      </c>
      <c r="J200" s="11">
        <f t="shared" si="27"/>
        <v>77.333333333333329</v>
      </c>
      <c r="K200" s="12">
        <f t="shared" si="28"/>
        <v>0.77329999999999999</v>
      </c>
      <c r="L200" s="10" t="str">
        <f t="shared" si="29"/>
        <v>B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Very good work in practical work and knowledge; aim higher.</v>
      </c>
      <c r="N200" s="10">
        <v>89</v>
      </c>
      <c r="O200" s="10">
        <v>83</v>
      </c>
      <c r="P200" s="10">
        <v>87</v>
      </c>
      <c r="Q200" s="11">
        <f t="shared" si="30"/>
        <v>86.333333333333329</v>
      </c>
      <c r="R200" s="12">
        <f t="shared" si="31"/>
        <v>0.86329999999999996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90</v>
      </c>
      <c r="V200" s="10">
        <v>85</v>
      </c>
      <c r="W200" s="10">
        <v>89</v>
      </c>
      <c r="X200" s="11">
        <f t="shared" si="33"/>
        <v>88</v>
      </c>
      <c r="Y200" s="12">
        <f t="shared" si="34"/>
        <v>0.88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24</v>
      </c>
      <c r="G201" s="10">
        <v>75</v>
      </c>
      <c r="H201" s="10">
        <v>70</v>
      </c>
      <c r="I201" s="10">
        <v>82</v>
      </c>
      <c r="J201" s="11">
        <f t="shared" si="27"/>
        <v>75.666666666666671</v>
      </c>
      <c r="K201" s="12">
        <f t="shared" si="28"/>
        <v>0.75670000000000004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81</v>
      </c>
      <c r="O201" s="10">
        <v>74</v>
      </c>
      <c r="P201" s="10">
        <v>72</v>
      </c>
      <c r="Q201" s="11">
        <f t="shared" si="30"/>
        <v>75.666666666666671</v>
      </c>
      <c r="R201" s="12">
        <f t="shared" si="31"/>
        <v>0.75670000000000004</v>
      </c>
      <c r="S201" s="10" t="str">
        <f t="shared" si="32"/>
        <v>B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Very good work in values and participation; aim higher.</v>
      </c>
      <c r="U201" s="10">
        <v>85</v>
      </c>
      <c r="V201" s="10">
        <v>88</v>
      </c>
      <c r="W201" s="10">
        <v>83</v>
      </c>
      <c r="X201" s="11">
        <f t="shared" si="33"/>
        <v>85.333333333333329</v>
      </c>
      <c r="Y201" s="12">
        <f t="shared" si="34"/>
        <v>0.85329999999999995</v>
      </c>
      <c r="Z201" s="5" t="str">
        <f t="shared" si="35"/>
        <v>A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Excellent work in values and participation; keep it up.</v>
      </c>
    </row>
    <row r="202" spans="1:27" ht="14.25" customHeight="1" x14ac:dyDescent="0.3">
      <c r="A202" s="34"/>
      <c r="B202" s="34"/>
      <c r="C202" s="34"/>
      <c r="D202" s="34"/>
      <c r="E202" s="5" t="s">
        <v>46</v>
      </c>
      <c r="F202" s="5" t="s">
        <v>47</v>
      </c>
      <c r="G202" s="10">
        <v>81</v>
      </c>
      <c r="H202" s="10">
        <v>87</v>
      </c>
      <c r="I202" s="10">
        <v>77</v>
      </c>
      <c r="J202" s="11">
        <f t="shared" si="27"/>
        <v>81.666666666666671</v>
      </c>
      <c r="K202" s="12">
        <f t="shared" si="28"/>
        <v>0.81669999999999998</v>
      </c>
      <c r="L202" s="10" t="str">
        <f t="shared" si="29"/>
        <v>A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Excellent work in religious knowledge and participation; keep it up.</v>
      </c>
      <c r="N202" s="10">
        <v>81</v>
      </c>
      <c r="O202" s="10">
        <v>79</v>
      </c>
      <c r="P202" s="10">
        <v>79</v>
      </c>
      <c r="Q202" s="11">
        <f t="shared" si="30"/>
        <v>79.666666666666671</v>
      </c>
      <c r="R202" s="12">
        <f t="shared" si="31"/>
        <v>0.79669999999999996</v>
      </c>
      <c r="S202" s="10" t="str">
        <f t="shared" si="32"/>
        <v>B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Very good work in religious knowledge and participation; aim higher.</v>
      </c>
      <c r="U202" s="10">
        <v>84</v>
      </c>
      <c r="V202" s="10">
        <v>80</v>
      </c>
      <c r="W202" s="10">
        <v>87</v>
      </c>
      <c r="X202" s="11">
        <f t="shared" si="33"/>
        <v>83.666666666666671</v>
      </c>
      <c r="Y202" s="12">
        <f t="shared" si="34"/>
        <v>0.8367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religious knowledge and participation; keep it up.</v>
      </c>
    </row>
    <row r="203" spans="1:27" ht="14.25" customHeight="1" x14ac:dyDescent="0.3">
      <c r="A203" s="34"/>
      <c r="B203" s="34"/>
      <c r="C203" s="34"/>
      <c r="D203" s="34"/>
      <c r="E203" s="5" t="s">
        <v>27</v>
      </c>
      <c r="F203" s="5" t="s">
        <v>28</v>
      </c>
      <c r="G203" s="10">
        <v>66</v>
      </c>
      <c r="H203" s="10">
        <v>76</v>
      </c>
      <c r="I203" s="10">
        <v>70</v>
      </c>
      <c r="J203" s="11">
        <f t="shared" si="27"/>
        <v>70.666666666666671</v>
      </c>
      <c r="K203" s="12">
        <f t="shared" si="28"/>
        <v>0.70669999999999999</v>
      </c>
      <c r="L203" s="10" t="str">
        <f t="shared" si="29"/>
        <v>B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Very good work in recording of accounts; aim higher.</v>
      </c>
      <c r="N203" s="10">
        <v>76</v>
      </c>
      <c r="O203" s="10">
        <v>76</v>
      </c>
      <c r="P203" s="10">
        <v>70</v>
      </c>
      <c r="Q203" s="11">
        <f t="shared" si="30"/>
        <v>74</v>
      </c>
      <c r="R203" s="12">
        <f t="shared" si="31"/>
        <v>0.74</v>
      </c>
      <c r="S203" s="10" t="str">
        <f t="shared" si="32"/>
        <v>B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Very good work in recording of accounts; aim higher.</v>
      </c>
      <c r="U203" s="10">
        <v>69</v>
      </c>
      <c r="V203" s="10">
        <v>82</v>
      </c>
      <c r="W203" s="10">
        <v>76</v>
      </c>
      <c r="X203" s="11">
        <f t="shared" si="33"/>
        <v>75.666666666666671</v>
      </c>
      <c r="Y203" s="12">
        <f t="shared" si="34"/>
        <v>0.75670000000000004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recording of accounts; aim higher.</v>
      </c>
    </row>
    <row r="204" spans="1:27" ht="14.25" customHeight="1" x14ac:dyDescent="0.3">
      <c r="A204" s="34" t="s">
        <v>214</v>
      </c>
      <c r="B204" s="34" t="s">
        <v>215</v>
      </c>
      <c r="C204" s="34" t="s">
        <v>433</v>
      </c>
      <c r="D204" s="34" t="s">
        <v>11</v>
      </c>
      <c r="E204" s="5" t="s">
        <v>12</v>
      </c>
      <c r="F204" s="5" t="s">
        <v>2</v>
      </c>
      <c r="G204" s="10">
        <v>77</v>
      </c>
      <c r="H204" s="10">
        <v>75</v>
      </c>
      <c r="I204" s="10">
        <v>82</v>
      </c>
      <c r="J204" s="11">
        <f t="shared" si="27"/>
        <v>78</v>
      </c>
      <c r="K204" s="12">
        <f t="shared" si="28"/>
        <v>0.78</v>
      </c>
      <c r="L204" s="10" t="str">
        <f t="shared" si="29"/>
        <v>B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Very good work in reading and writing; aim higher.</v>
      </c>
      <c r="N204" s="10">
        <v>82</v>
      </c>
      <c r="O204" s="10">
        <v>76</v>
      </c>
      <c r="P204" s="10">
        <v>81</v>
      </c>
      <c r="Q204" s="11">
        <f t="shared" si="30"/>
        <v>79.666666666666671</v>
      </c>
      <c r="R204" s="12">
        <f t="shared" si="31"/>
        <v>0.79669999999999996</v>
      </c>
      <c r="S204" s="10" t="str">
        <f t="shared" si="32"/>
        <v>B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Very good work in reading and writing; aim higher.</v>
      </c>
      <c r="U204" s="10">
        <v>85</v>
      </c>
      <c r="V204" s="10">
        <v>80</v>
      </c>
      <c r="W204" s="10">
        <v>83</v>
      </c>
      <c r="X204" s="11">
        <f t="shared" si="33"/>
        <v>82.666666666666671</v>
      </c>
      <c r="Y204" s="12">
        <f t="shared" si="34"/>
        <v>0.82669999999999999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14</v>
      </c>
      <c r="G205" s="10">
        <v>80</v>
      </c>
      <c r="H205" s="10">
        <v>82</v>
      </c>
      <c r="I205" s="10">
        <v>79</v>
      </c>
      <c r="J205" s="11">
        <f t="shared" si="27"/>
        <v>80.333333333333329</v>
      </c>
      <c r="K205" s="12">
        <f t="shared" si="28"/>
        <v>0.80330000000000001</v>
      </c>
      <c r="L205" s="10" t="str">
        <f t="shared" si="29"/>
        <v>A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Excellent work in reading, writing and speaking; keep it up.</v>
      </c>
      <c r="N205" s="10">
        <v>80</v>
      </c>
      <c r="O205" s="10">
        <v>80</v>
      </c>
      <c r="P205" s="10">
        <v>87</v>
      </c>
      <c r="Q205" s="11">
        <f t="shared" si="30"/>
        <v>82.333333333333329</v>
      </c>
      <c r="R205" s="12">
        <f t="shared" si="31"/>
        <v>0.82330000000000003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81</v>
      </c>
      <c r="V205" s="10">
        <v>82</v>
      </c>
      <c r="W205" s="10">
        <v>88</v>
      </c>
      <c r="X205" s="11">
        <f t="shared" si="33"/>
        <v>83.666666666666671</v>
      </c>
      <c r="Y205" s="12">
        <f t="shared" si="34"/>
        <v>0.8367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16</v>
      </c>
      <c r="G206" s="10">
        <v>86</v>
      </c>
      <c r="H206" s="10">
        <v>93</v>
      </c>
      <c r="I206" s="10">
        <v>86</v>
      </c>
      <c r="J206" s="11">
        <f t="shared" si="27"/>
        <v>88.333333333333329</v>
      </c>
      <c r="K206" s="12">
        <f t="shared" si="28"/>
        <v>0.88329999999999997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81</v>
      </c>
      <c r="O206" s="10">
        <v>91</v>
      </c>
      <c r="P206" s="10">
        <v>97</v>
      </c>
      <c r="Q206" s="11">
        <f t="shared" si="30"/>
        <v>89.666666666666671</v>
      </c>
      <c r="R206" s="12">
        <f t="shared" si="31"/>
        <v>0.89670000000000005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92</v>
      </c>
      <c r="V206" s="10">
        <v>94</v>
      </c>
      <c r="W206" s="10">
        <v>86</v>
      </c>
      <c r="X206" s="11">
        <f t="shared" si="33"/>
        <v>90.666666666666671</v>
      </c>
      <c r="Y206" s="12">
        <f t="shared" si="34"/>
        <v>0.90669999999999995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18</v>
      </c>
      <c r="G207" s="10">
        <v>76</v>
      </c>
      <c r="H207" s="10">
        <v>81</v>
      </c>
      <c r="I207" s="10">
        <v>75</v>
      </c>
      <c r="J207" s="11">
        <f t="shared" si="27"/>
        <v>77.333333333333329</v>
      </c>
      <c r="K207" s="12">
        <f t="shared" si="28"/>
        <v>0.77329999999999999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83</v>
      </c>
      <c r="O207" s="10">
        <v>85</v>
      </c>
      <c r="P207" s="10">
        <v>86</v>
      </c>
      <c r="Q207" s="11">
        <f t="shared" si="30"/>
        <v>84.666666666666671</v>
      </c>
      <c r="R207" s="12">
        <f t="shared" si="31"/>
        <v>0.84670000000000001</v>
      </c>
      <c r="S207" s="10" t="str">
        <f t="shared" si="32"/>
        <v>A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Excellent work in concepts and practicals; keep it up.</v>
      </c>
      <c r="U207" s="10">
        <v>89</v>
      </c>
      <c r="V207" s="10">
        <v>87</v>
      </c>
      <c r="W207" s="10">
        <v>79</v>
      </c>
      <c r="X207" s="11">
        <f t="shared" si="33"/>
        <v>85</v>
      </c>
      <c r="Y207" s="12">
        <f t="shared" si="34"/>
        <v>0.85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20</v>
      </c>
      <c r="G208" s="10">
        <v>88</v>
      </c>
      <c r="H208" s="10">
        <v>88</v>
      </c>
      <c r="I208" s="10">
        <v>88</v>
      </c>
      <c r="J208" s="11">
        <f t="shared" si="27"/>
        <v>88</v>
      </c>
      <c r="K208" s="12">
        <f t="shared" si="28"/>
        <v>0.88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85</v>
      </c>
      <c r="O208" s="10">
        <v>90</v>
      </c>
      <c r="P208" s="10">
        <v>88</v>
      </c>
      <c r="Q208" s="11">
        <f t="shared" si="30"/>
        <v>87.666666666666671</v>
      </c>
      <c r="R208" s="12">
        <f t="shared" si="31"/>
        <v>0.87670000000000003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95</v>
      </c>
      <c r="V208" s="10">
        <v>91</v>
      </c>
      <c r="W208" s="10">
        <v>93</v>
      </c>
      <c r="X208" s="11">
        <f t="shared" si="33"/>
        <v>93</v>
      </c>
      <c r="Y208" s="12">
        <f t="shared" si="34"/>
        <v>0.93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22</v>
      </c>
      <c r="G209" s="10">
        <v>85</v>
      </c>
      <c r="H209" s="10">
        <v>86</v>
      </c>
      <c r="I209" s="10">
        <v>96</v>
      </c>
      <c r="J209" s="11">
        <f t="shared" si="27"/>
        <v>89</v>
      </c>
      <c r="K209" s="12">
        <f t="shared" si="28"/>
        <v>0.89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92</v>
      </c>
      <c r="O209" s="10">
        <v>89</v>
      </c>
      <c r="P209" s="10">
        <v>98</v>
      </c>
      <c r="Q209" s="11">
        <f t="shared" si="30"/>
        <v>93</v>
      </c>
      <c r="R209" s="12">
        <f t="shared" si="31"/>
        <v>0.93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90</v>
      </c>
      <c r="V209" s="10">
        <v>90</v>
      </c>
      <c r="W209" s="10">
        <v>95</v>
      </c>
      <c r="X209" s="11">
        <f t="shared" si="33"/>
        <v>91.666666666666671</v>
      </c>
      <c r="Y209" s="12">
        <f t="shared" si="34"/>
        <v>0.91669999999999996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24</v>
      </c>
      <c r="G210" s="10">
        <v>73</v>
      </c>
      <c r="H210" s="10">
        <v>81</v>
      </c>
      <c r="I210" s="10">
        <v>76</v>
      </c>
      <c r="J210" s="11">
        <f t="shared" si="27"/>
        <v>76.666666666666671</v>
      </c>
      <c r="K210" s="12">
        <f t="shared" si="28"/>
        <v>0.76670000000000005</v>
      </c>
      <c r="L210" s="10" t="str">
        <f t="shared" si="29"/>
        <v>B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Very good work in values and participation; aim higher.</v>
      </c>
      <c r="N210" s="10">
        <v>88</v>
      </c>
      <c r="O210" s="10">
        <v>79</v>
      </c>
      <c r="P210" s="10">
        <v>81</v>
      </c>
      <c r="Q210" s="11">
        <f t="shared" si="30"/>
        <v>82.666666666666671</v>
      </c>
      <c r="R210" s="12">
        <f t="shared" si="31"/>
        <v>0.82669999999999999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79</v>
      </c>
      <c r="V210" s="10">
        <v>94</v>
      </c>
      <c r="W210" s="10">
        <v>89</v>
      </c>
      <c r="X210" s="11">
        <f t="shared" si="33"/>
        <v>87.333333333333329</v>
      </c>
      <c r="Y210" s="12">
        <f t="shared" si="34"/>
        <v>0.87329999999999997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25</v>
      </c>
      <c r="F211" s="5" t="s">
        <v>26</v>
      </c>
      <c r="G211" s="10">
        <v>80</v>
      </c>
      <c r="H211" s="10">
        <v>91</v>
      </c>
      <c r="I211" s="10">
        <v>89</v>
      </c>
      <c r="J211" s="11">
        <f t="shared" si="27"/>
        <v>86.666666666666671</v>
      </c>
      <c r="K211" s="12">
        <f t="shared" si="28"/>
        <v>0.86670000000000003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fitness and participation; keep it up.</v>
      </c>
      <c r="N211" s="10">
        <v>90</v>
      </c>
      <c r="O211" s="10">
        <v>89</v>
      </c>
      <c r="P211" s="10">
        <v>93</v>
      </c>
      <c r="Q211" s="11">
        <f t="shared" si="30"/>
        <v>90.666666666666671</v>
      </c>
      <c r="R211" s="12">
        <f t="shared" si="31"/>
        <v>0.90669999999999995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fitness and participation; keep it up.</v>
      </c>
      <c r="U211" s="10">
        <v>97</v>
      </c>
      <c r="V211" s="10">
        <v>98</v>
      </c>
      <c r="W211" s="10">
        <v>86</v>
      </c>
      <c r="X211" s="11">
        <f t="shared" si="33"/>
        <v>93.666666666666671</v>
      </c>
      <c r="Y211" s="12">
        <f t="shared" si="34"/>
        <v>0.93669999999999998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fitness and participation; keep it up.</v>
      </c>
    </row>
    <row r="212" spans="1:27" ht="14.25" customHeight="1" x14ac:dyDescent="0.3">
      <c r="A212" s="34"/>
      <c r="B212" s="34"/>
      <c r="C212" s="34"/>
      <c r="D212" s="34"/>
      <c r="E212" s="5" t="s">
        <v>34</v>
      </c>
      <c r="F212" s="5" t="s">
        <v>35</v>
      </c>
      <c r="G212" s="10">
        <v>70</v>
      </c>
      <c r="H212" s="10">
        <v>80</v>
      </c>
      <c r="I212" s="10">
        <v>74</v>
      </c>
      <c r="J212" s="11">
        <f t="shared" si="27"/>
        <v>74.666666666666671</v>
      </c>
      <c r="K212" s="12">
        <f t="shared" si="28"/>
        <v>0.74670000000000003</v>
      </c>
      <c r="L212" s="10" t="str">
        <f t="shared" si="29"/>
        <v>B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Very good work in office practice; aim higher.</v>
      </c>
      <c r="N212" s="10">
        <v>83</v>
      </c>
      <c r="O212" s="10">
        <v>76</v>
      </c>
      <c r="P212" s="10">
        <v>82</v>
      </c>
      <c r="Q212" s="11">
        <f t="shared" si="30"/>
        <v>80.333333333333329</v>
      </c>
      <c r="R212" s="12">
        <f t="shared" si="31"/>
        <v>0.80330000000000001</v>
      </c>
      <c r="S212" s="10" t="str">
        <f t="shared" si="32"/>
        <v>A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Excellent work in office practice; keep it up.</v>
      </c>
      <c r="U212" s="10">
        <v>80</v>
      </c>
      <c r="V212" s="10">
        <v>85</v>
      </c>
      <c r="W212" s="10">
        <v>79</v>
      </c>
      <c r="X212" s="11">
        <f t="shared" si="33"/>
        <v>81.333333333333329</v>
      </c>
      <c r="Y212" s="12">
        <f t="shared" si="34"/>
        <v>0.81330000000000002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office practice; keep it up.</v>
      </c>
    </row>
    <row r="213" spans="1:27" ht="14.25" customHeight="1" x14ac:dyDescent="0.3">
      <c r="A213" s="34" t="s">
        <v>216</v>
      </c>
      <c r="B213" s="34" t="s">
        <v>217</v>
      </c>
      <c r="C213" s="34" t="s">
        <v>433</v>
      </c>
      <c r="D213" s="34" t="s">
        <v>11</v>
      </c>
      <c r="E213" s="5" t="s">
        <v>12</v>
      </c>
      <c r="F213" s="5" t="s">
        <v>2</v>
      </c>
      <c r="G213" s="10">
        <v>48</v>
      </c>
      <c r="H213" s="10">
        <v>60</v>
      </c>
      <c r="I213" s="10">
        <v>49</v>
      </c>
      <c r="J213" s="11">
        <f t="shared" si="27"/>
        <v>52.333333333333336</v>
      </c>
      <c r="K213" s="12">
        <f t="shared" si="28"/>
        <v>0.52329999999999999</v>
      </c>
      <c r="L213" s="10" t="str">
        <f t="shared" si="29"/>
        <v>D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Fair work in reading and writing; extra practice is needed.</v>
      </c>
      <c r="N213" s="10">
        <v>46</v>
      </c>
      <c r="O213" s="10">
        <v>61</v>
      </c>
      <c r="P213" s="10">
        <v>59</v>
      </c>
      <c r="Q213" s="11">
        <f t="shared" si="30"/>
        <v>55.333333333333336</v>
      </c>
      <c r="R213" s="12">
        <f t="shared" si="31"/>
        <v>0.55330000000000001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58</v>
      </c>
      <c r="V213" s="10">
        <v>56</v>
      </c>
      <c r="W213" s="10">
        <v>53</v>
      </c>
      <c r="X213" s="11">
        <f t="shared" si="33"/>
        <v>55.666666666666664</v>
      </c>
      <c r="Y213" s="12">
        <f t="shared" si="34"/>
        <v>0.55669999999999997</v>
      </c>
      <c r="Z213" s="5" t="str">
        <f t="shared" si="35"/>
        <v>D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Fair work in reading and writing; extra practice is needed.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14</v>
      </c>
      <c r="G214" s="10">
        <v>53</v>
      </c>
      <c r="H214" s="10">
        <v>52</v>
      </c>
      <c r="I214" s="10">
        <v>54</v>
      </c>
      <c r="J214" s="11">
        <f t="shared" si="27"/>
        <v>53</v>
      </c>
      <c r="K214" s="12">
        <f t="shared" si="28"/>
        <v>0.53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61</v>
      </c>
      <c r="O214" s="10">
        <v>62</v>
      </c>
      <c r="P214" s="10">
        <v>63</v>
      </c>
      <c r="Q214" s="11">
        <f t="shared" si="30"/>
        <v>62</v>
      </c>
      <c r="R214" s="12">
        <f t="shared" si="31"/>
        <v>0.62</v>
      </c>
      <c r="S214" s="10" t="str">
        <f t="shared" si="32"/>
        <v>C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Satisfactory work in reading, writing and speaking; keep practising.</v>
      </c>
      <c r="U214" s="10">
        <v>55</v>
      </c>
      <c r="V214" s="10">
        <v>71</v>
      </c>
      <c r="W214" s="10">
        <v>58</v>
      </c>
      <c r="X214" s="11">
        <f t="shared" si="33"/>
        <v>61.333333333333336</v>
      </c>
      <c r="Y214" s="12">
        <f t="shared" si="34"/>
        <v>0.61329999999999996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16</v>
      </c>
      <c r="G215" s="10">
        <v>64</v>
      </c>
      <c r="H215" s="10">
        <v>68</v>
      </c>
      <c r="I215" s="10">
        <v>67</v>
      </c>
      <c r="J215" s="11">
        <f t="shared" si="27"/>
        <v>66.333333333333329</v>
      </c>
      <c r="K215" s="12">
        <f t="shared" si="28"/>
        <v>0.6633</v>
      </c>
      <c r="L215" s="10" t="str">
        <f t="shared" si="29"/>
        <v>C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Satisfactory work in problem solving; keep practising.</v>
      </c>
      <c r="N215" s="10">
        <v>65</v>
      </c>
      <c r="O215" s="10">
        <v>61</v>
      </c>
      <c r="P215" s="10">
        <v>66</v>
      </c>
      <c r="Q215" s="11">
        <f t="shared" si="30"/>
        <v>64</v>
      </c>
      <c r="R215" s="12">
        <f t="shared" si="31"/>
        <v>0.64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65</v>
      </c>
      <c r="V215" s="10">
        <v>63</v>
      </c>
      <c r="W215" s="10">
        <v>71</v>
      </c>
      <c r="X215" s="11">
        <f t="shared" si="33"/>
        <v>66.333333333333329</v>
      </c>
      <c r="Y215" s="12">
        <f t="shared" si="34"/>
        <v>0.6633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18</v>
      </c>
      <c r="G216" s="10">
        <v>46</v>
      </c>
      <c r="H216" s="10">
        <v>60</v>
      </c>
      <c r="I216" s="10">
        <v>59</v>
      </c>
      <c r="J216" s="11">
        <f t="shared" si="27"/>
        <v>55</v>
      </c>
      <c r="K216" s="12">
        <f t="shared" si="28"/>
        <v>0.55000000000000004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58</v>
      </c>
      <c r="O216" s="10">
        <v>52</v>
      </c>
      <c r="P216" s="10">
        <v>56</v>
      </c>
      <c r="Q216" s="11">
        <f t="shared" si="30"/>
        <v>55.333333333333336</v>
      </c>
      <c r="R216" s="12">
        <f t="shared" si="31"/>
        <v>0.55330000000000001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59</v>
      </c>
      <c r="V216" s="10">
        <v>58</v>
      </c>
      <c r="W216" s="10">
        <v>60</v>
      </c>
      <c r="X216" s="11">
        <f t="shared" si="33"/>
        <v>59</v>
      </c>
      <c r="Y216" s="12">
        <f t="shared" si="34"/>
        <v>0.59</v>
      </c>
      <c r="Z216" s="5" t="str">
        <f t="shared" si="35"/>
        <v>D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Fair work in concepts and practicals; extra practice is needed.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20</v>
      </c>
      <c r="G217" s="10">
        <v>58</v>
      </c>
      <c r="H217" s="10">
        <v>60</v>
      </c>
      <c r="I217" s="10">
        <v>53</v>
      </c>
      <c r="J217" s="11">
        <f t="shared" si="27"/>
        <v>57</v>
      </c>
      <c r="K217" s="12">
        <f t="shared" si="28"/>
        <v>0.56999999999999995</v>
      </c>
      <c r="L217" s="10" t="str">
        <f t="shared" si="29"/>
        <v>D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Fair work in content knowledge; extra practice is needed.</v>
      </c>
      <c r="N217" s="10">
        <v>64</v>
      </c>
      <c r="O217" s="10">
        <v>67</v>
      </c>
      <c r="P217" s="10">
        <v>66</v>
      </c>
      <c r="Q217" s="11">
        <f t="shared" si="30"/>
        <v>65.666666666666671</v>
      </c>
      <c r="R217" s="12">
        <f t="shared" si="31"/>
        <v>0.65669999999999995</v>
      </c>
      <c r="S217" s="10" t="str">
        <f t="shared" si="32"/>
        <v>C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Satisfactory work in content knowledge; keep practising.</v>
      </c>
      <c r="U217" s="10">
        <v>66</v>
      </c>
      <c r="V217" s="10">
        <v>69</v>
      </c>
      <c r="W217" s="10">
        <v>66</v>
      </c>
      <c r="X217" s="11">
        <f t="shared" si="33"/>
        <v>67</v>
      </c>
      <c r="Y217" s="12">
        <f t="shared" si="34"/>
        <v>0.67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22</v>
      </c>
      <c r="G218" s="10">
        <v>70</v>
      </c>
      <c r="H218" s="10">
        <v>61</v>
      </c>
      <c r="I218" s="10">
        <v>64</v>
      </c>
      <c r="J218" s="11">
        <f t="shared" si="27"/>
        <v>65</v>
      </c>
      <c r="K218" s="12">
        <f t="shared" si="28"/>
        <v>0.65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64</v>
      </c>
      <c r="O218" s="10">
        <v>68</v>
      </c>
      <c r="P218" s="10">
        <v>67</v>
      </c>
      <c r="Q218" s="11">
        <f t="shared" si="30"/>
        <v>66.333333333333329</v>
      </c>
      <c r="R218" s="12">
        <f t="shared" si="31"/>
        <v>0.6633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64</v>
      </c>
      <c r="V218" s="10">
        <v>73</v>
      </c>
      <c r="W218" s="10">
        <v>70</v>
      </c>
      <c r="X218" s="11">
        <f t="shared" si="33"/>
        <v>69</v>
      </c>
      <c r="Y218" s="12">
        <f t="shared" si="34"/>
        <v>0.69</v>
      </c>
      <c r="Z218" s="5" t="str">
        <f t="shared" si="35"/>
        <v>C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Satisfactory work in practical work and knowledge; keep practising.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24</v>
      </c>
      <c r="G219" s="10">
        <v>48</v>
      </c>
      <c r="H219" s="10">
        <v>56</v>
      </c>
      <c r="I219" s="10">
        <v>56</v>
      </c>
      <c r="J219" s="11">
        <f t="shared" si="27"/>
        <v>53.333333333333336</v>
      </c>
      <c r="K219" s="12">
        <f t="shared" si="28"/>
        <v>0.5333</v>
      </c>
      <c r="L219" s="10" t="str">
        <f t="shared" si="29"/>
        <v>D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Fair work in values and participation; extra practice is needed.</v>
      </c>
      <c r="N219" s="10">
        <v>57</v>
      </c>
      <c r="O219" s="10">
        <v>63</v>
      </c>
      <c r="P219" s="10">
        <v>66</v>
      </c>
      <c r="Q219" s="11">
        <f t="shared" si="30"/>
        <v>62</v>
      </c>
      <c r="R219" s="12">
        <f t="shared" si="31"/>
        <v>0.62</v>
      </c>
      <c r="S219" s="10" t="str">
        <f t="shared" si="32"/>
        <v>C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Satisfactory work in values and participation; keep practising.</v>
      </c>
      <c r="U219" s="10">
        <v>59</v>
      </c>
      <c r="V219" s="10">
        <v>66</v>
      </c>
      <c r="W219" s="10">
        <v>63</v>
      </c>
      <c r="X219" s="11">
        <f t="shared" si="33"/>
        <v>62.666666666666664</v>
      </c>
      <c r="Y219" s="12">
        <f t="shared" si="34"/>
        <v>0.62670000000000003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25</v>
      </c>
      <c r="F220" s="5" t="s">
        <v>26</v>
      </c>
      <c r="G220" s="10">
        <v>56</v>
      </c>
      <c r="H220" s="10">
        <v>58</v>
      </c>
      <c r="I220" s="10">
        <v>59</v>
      </c>
      <c r="J220" s="11">
        <f t="shared" si="27"/>
        <v>57.666666666666664</v>
      </c>
      <c r="K220" s="12">
        <f t="shared" si="28"/>
        <v>0.57669999999999999</v>
      </c>
      <c r="L220" s="10" t="str">
        <f t="shared" si="29"/>
        <v>D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Fair work in fitness and participation; extra practice is needed.</v>
      </c>
      <c r="N220" s="10">
        <v>67</v>
      </c>
      <c r="O220" s="10">
        <v>70</v>
      </c>
      <c r="P220" s="10">
        <v>68</v>
      </c>
      <c r="Q220" s="11">
        <f t="shared" si="30"/>
        <v>68.333333333333329</v>
      </c>
      <c r="R220" s="12">
        <f t="shared" si="31"/>
        <v>0.68330000000000002</v>
      </c>
      <c r="S220" s="10" t="str">
        <f t="shared" si="32"/>
        <v>C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Satisfactory work in fitness and participation; keep practising.</v>
      </c>
      <c r="U220" s="10">
        <v>59</v>
      </c>
      <c r="V220" s="10">
        <v>68</v>
      </c>
      <c r="W220" s="10">
        <v>60</v>
      </c>
      <c r="X220" s="11">
        <f t="shared" si="33"/>
        <v>62.333333333333336</v>
      </c>
      <c r="Y220" s="12">
        <f t="shared" si="34"/>
        <v>0.62329999999999997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fitness and participation; keep practising.</v>
      </c>
    </row>
    <row r="221" spans="1:27" ht="14.25" customHeight="1" x14ac:dyDescent="0.3">
      <c r="A221" s="34"/>
      <c r="B221" s="34"/>
      <c r="C221" s="34"/>
      <c r="D221" s="34"/>
      <c r="E221" s="5" t="s">
        <v>27</v>
      </c>
      <c r="F221" s="5" t="s">
        <v>28</v>
      </c>
      <c r="G221" s="10">
        <v>59</v>
      </c>
      <c r="H221" s="10">
        <v>54</v>
      </c>
      <c r="I221" s="10">
        <v>56</v>
      </c>
      <c r="J221" s="11">
        <f t="shared" si="27"/>
        <v>56.333333333333336</v>
      </c>
      <c r="K221" s="12">
        <f t="shared" si="28"/>
        <v>0.56330000000000002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recording of accounts; extra practice is needed.</v>
      </c>
      <c r="N221" s="10">
        <v>55</v>
      </c>
      <c r="O221" s="10">
        <v>55</v>
      </c>
      <c r="P221" s="10">
        <v>49</v>
      </c>
      <c r="Q221" s="11">
        <f t="shared" si="30"/>
        <v>53</v>
      </c>
      <c r="R221" s="12">
        <f t="shared" si="31"/>
        <v>0.53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recording of accounts; extra practice is needed.</v>
      </c>
      <c r="U221" s="10">
        <v>63</v>
      </c>
      <c r="V221" s="10">
        <v>63</v>
      </c>
      <c r="W221" s="10">
        <v>58</v>
      </c>
      <c r="X221" s="11">
        <f t="shared" si="33"/>
        <v>61.333333333333336</v>
      </c>
      <c r="Y221" s="12">
        <f t="shared" si="34"/>
        <v>0.61329999999999996</v>
      </c>
      <c r="Z221" s="5" t="str">
        <f t="shared" si="35"/>
        <v>C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Satisfactory work in recording of accounts; keep practising.</v>
      </c>
    </row>
    <row r="222" spans="1:27" ht="14.25" customHeight="1" x14ac:dyDescent="0.3">
      <c r="A222" s="34" t="s">
        <v>218</v>
      </c>
      <c r="B222" s="34" t="s">
        <v>219</v>
      </c>
      <c r="C222" s="34" t="s">
        <v>433</v>
      </c>
      <c r="D222" s="34" t="s">
        <v>31</v>
      </c>
      <c r="E222" s="5" t="s">
        <v>12</v>
      </c>
      <c r="F222" s="5" t="s">
        <v>2</v>
      </c>
      <c r="G222" s="10">
        <v>63</v>
      </c>
      <c r="H222" s="10">
        <v>57</v>
      </c>
      <c r="I222" s="10">
        <v>65</v>
      </c>
      <c r="J222" s="11">
        <f t="shared" si="27"/>
        <v>61.666666666666664</v>
      </c>
      <c r="K222" s="12">
        <f t="shared" si="28"/>
        <v>0.61670000000000003</v>
      </c>
      <c r="L222" s="10" t="str">
        <f t="shared" si="29"/>
        <v>C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Satisfactory work in reading and writing; keep practising.</v>
      </c>
      <c r="N222" s="10">
        <v>58</v>
      </c>
      <c r="O222" s="10">
        <v>66</v>
      </c>
      <c r="P222" s="10">
        <v>69</v>
      </c>
      <c r="Q222" s="11">
        <f t="shared" si="30"/>
        <v>64.333333333333329</v>
      </c>
      <c r="R222" s="12">
        <f t="shared" si="31"/>
        <v>0.64329999999999998</v>
      </c>
      <c r="S222" s="10" t="str">
        <f t="shared" si="32"/>
        <v>C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Satisfactory work in reading and writing; keep practising.</v>
      </c>
      <c r="U222" s="10">
        <v>63</v>
      </c>
      <c r="V222" s="10">
        <v>60</v>
      </c>
      <c r="W222" s="10">
        <v>64</v>
      </c>
      <c r="X222" s="11">
        <f t="shared" si="33"/>
        <v>62.333333333333336</v>
      </c>
      <c r="Y222" s="12">
        <f t="shared" si="34"/>
        <v>0.62329999999999997</v>
      </c>
      <c r="Z222" s="5" t="str">
        <f t="shared" si="35"/>
        <v>C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Satisfactory work in reading and writing; keep practising.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14</v>
      </c>
      <c r="G223" s="10">
        <v>64</v>
      </c>
      <c r="H223" s="10">
        <v>63</v>
      </c>
      <c r="I223" s="10">
        <v>70</v>
      </c>
      <c r="J223" s="11">
        <f t="shared" si="27"/>
        <v>65.666666666666671</v>
      </c>
      <c r="K223" s="12">
        <f t="shared" si="28"/>
        <v>0.65669999999999995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60</v>
      </c>
      <c r="O223" s="10">
        <v>71</v>
      </c>
      <c r="P223" s="10">
        <v>72</v>
      </c>
      <c r="Q223" s="11">
        <f t="shared" si="30"/>
        <v>67.666666666666671</v>
      </c>
      <c r="R223" s="12">
        <f t="shared" si="31"/>
        <v>0.67669999999999997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73</v>
      </c>
      <c r="V223" s="10">
        <v>69</v>
      </c>
      <c r="W223" s="10">
        <v>71</v>
      </c>
      <c r="X223" s="11">
        <f t="shared" si="33"/>
        <v>71</v>
      </c>
      <c r="Y223" s="12">
        <f t="shared" si="34"/>
        <v>0.71</v>
      </c>
      <c r="Z223" s="5" t="str">
        <f t="shared" si="35"/>
        <v>B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Very good work in reading, writing and speaking; aim higher.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16</v>
      </c>
      <c r="G224" s="10">
        <v>67</v>
      </c>
      <c r="H224" s="10">
        <v>70</v>
      </c>
      <c r="I224" s="10">
        <v>68</v>
      </c>
      <c r="J224" s="11">
        <f t="shared" si="27"/>
        <v>68.333333333333329</v>
      </c>
      <c r="K224" s="12">
        <f t="shared" si="28"/>
        <v>0.68330000000000002</v>
      </c>
      <c r="L224" s="10" t="str">
        <f t="shared" si="29"/>
        <v>C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Satisfactory work in problem solving; keep practising.</v>
      </c>
      <c r="N224" s="10">
        <v>76</v>
      </c>
      <c r="O224" s="10">
        <v>77</v>
      </c>
      <c r="P224" s="10">
        <v>72</v>
      </c>
      <c r="Q224" s="11">
        <f t="shared" si="30"/>
        <v>75</v>
      </c>
      <c r="R224" s="12">
        <f t="shared" si="31"/>
        <v>0.75</v>
      </c>
      <c r="S224" s="10" t="str">
        <f t="shared" si="32"/>
        <v>B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Very good work in problem solving; aim higher.</v>
      </c>
      <c r="U224" s="10">
        <v>70</v>
      </c>
      <c r="V224" s="10">
        <v>72</v>
      </c>
      <c r="W224" s="10">
        <v>82</v>
      </c>
      <c r="X224" s="11">
        <f t="shared" si="33"/>
        <v>74.666666666666671</v>
      </c>
      <c r="Y224" s="12">
        <f t="shared" si="34"/>
        <v>0.74670000000000003</v>
      </c>
      <c r="Z224" s="5" t="str">
        <f t="shared" si="35"/>
        <v>B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Very good work in problem solving; aim higher.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18</v>
      </c>
      <c r="G225" s="10">
        <v>59</v>
      </c>
      <c r="H225" s="10">
        <v>59</v>
      </c>
      <c r="I225" s="10">
        <v>55</v>
      </c>
      <c r="J225" s="11">
        <f t="shared" si="27"/>
        <v>57.666666666666664</v>
      </c>
      <c r="K225" s="12">
        <f t="shared" si="28"/>
        <v>0.57669999999999999</v>
      </c>
      <c r="L225" s="10" t="str">
        <f t="shared" si="29"/>
        <v>D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Fair work in concepts and practicals; extra practice is needed.</v>
      </c>
      <c r="N225" s="10">
        <v>60</v>
      </c>
      <c r="O225" s="10">
        <v>58</v>
      </c>
      <c r="P225" s="10">
        <v>61</v>
      </c>
      <c r="Q225" s="11">
        <f t="shared" si="30"/>
        <v>59.666666666666664</v>
      </c>
      <c r="R225" s="12">
        <f t="shared" si="31"/>
        <v>0.59670000000000001</v>
      </c>
      <c r="S225" s="10" t="str">
        <f t="shared" si="32"/>
        <v>D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Fair work in concepts and practicals; extra practice is needed.</v>
      </c>
      <c r="U225" s="10">
        <v>65</v>
      </c>
      <c r="V225" s="10">
        <v>71</v>
      </c>
      <c r="W225" s="10">
        <v>74</v>
      </c>
      <c r="X225" s="11">
        <f t="shared" si="33"/>
        <v>70</v>
      </c>
      <c r="Y225" s="12">
        <f t="shared" si="34"/>
        <v>0.7</v>
      </c>
      <c r="Z225" s="5" t="str">
        <f t="shared" si="35"/>
        <v>B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Very good work in concepts and practicals; aim higher.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20</v>
      </c>
      <c r="G226" s="10">
        <v>59</v>
      </c>
      <c r="H226" s="10">
        <v>66</v>
      </c>
      <c r="I226" s="10">
        <v>71</v>
      </c>
      <c r="J226" s="11">
        <f t="shared" si="27"/>
        <v>65.333333333333329</v>
      </c>
      <c r="K226" s="12">
        <f t="shared" si="28"/>
        <v>0.65329999999999999</v>
      </c>
      <c r="L226" s="10" t="str">
        <f t="shared" si="29"/>
        <v>C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Satisfactory work in content knowledge; keep practising.</v>
      </c>
      <c r="N226" s="10">
        <v>69</v>
      </c>
      <c r="O226" s="10">
        <v>76</v>
      </c>
      <c r="P226" s="10">
        <v>68</v>
      </c>
      <c r="Q226" s="11">
        <f t="shared" si="30"/>
        <v>71</v>
      </c>
      <c r="R226" s="12">
        <f t="shared" si="31"/>
        <v>0.71</v>
      </c>
      <c r="S226" s="10" t="str">
        <f t="shared" si="32"/>
        <v>B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Very good work in content knowledge; aim higher.</v>
      </c>
      <c r="U226" s="10">
        <v>72</v>
      </c>
      <c r="V226" s="10">
        <v>74</v>
      </c>
      <c r="W226" s="10">
        <v>74</v>
      </c>
      <c r="X226" s="11">
        <f t="shared" si="33"/>
        <v>73.333333333333329</v>
      </c>
      <c r="Y226" s="12">
        <f t="shared" si="34"/>
        <v>0.73329999999999995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22</v>
      </c>
      <c r="G227" s="10">
        <v>66</v>
      </c>
      <c r="H227" s="10">
        <v>69</v>
      </c>
      <c r="I227" s="10">
        <v>75</v>
      </c>
      <c r="J227" s="11">
        <f t="shared" si="27"/>
        <v>70</v>
      </c>
      <c r="K227" s="12">
        <f t="shared" si="28"/>
        <v>0.7</v>
      </c>
      <c r="L227" s="10" t="str">
        <f t="shared" si="29"/>
        <v>B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Very good work in practical work and knowledge; aim higher.</v>
      </c>
      <c r="N227" s="10">
        <v>78</v>
      </c>
      <c r="O227" s="10">
        <v>78</v>
      </c>
      <c r="P227" s="10">
        <v>68</v>
      </c>
      <c r="Q227" s="11">
        <f t="shared" si="30"/>
        <v>74.666666666666671</v>
      </c>
      <c r="R227" s="12">
        <f t="shared" si="31"/>
        <v>0.74670000000000003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71</v>
      </c>
      <c r="V227" s="10">
        <v>80</v>
      </c>
      <c r="W227" s="10">
        <v>82</v>
      </c>
      <c r="X227" s="11">
        <f t="shared" si="33"/>
        <v>77.666666666666671</v>
      </c>
      <c r="Y227" s="12">
        <f t="shared" si="34"/>
        <v>0.77669999999999995</v>
      </c>
      <c r="Z227" s="5" t="str">
        <f t="shared" si="35"/>
        <v>B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Very good work in practical work and knowledge; aim higher.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24</v>
      </c>
      <c r="G228" s="10">
        <v>55</v>
      </c>
      <c r="H228" s="10">
        <v>67</v>
      </c>
      <c r="I228" s="10">
        <v>65</v>
      </c>
      <c r="J228" s="11">
        <f t="shared" si="27"/>
        <v>62.333333333333336</v>
      </c>
      <c r="K228" s="12">
        <f t="shared" si="28"/>
        <v>0.62329999999999997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61</v>
      </c>
      <c r="O228" s="10">
        <v>67</v>
      </c>
      <c r="P228" s="10">
        <v>73</v>
      </c>
      <c r="Q228" s="11">
        <f t="shared" si="30"/>
        <v>67</v>
      </c>
      <c r="R228" s="12">
        <f t="shared" si="31"/>
        <v>0.67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66</v>
      </c>
      <c r="V228" s="10">
        <v>69</v>
      </c>
      <c r="W228" s="10">
        <v>63</v>
      </c>
      <c r="X228" s="11">
        <f t="shared" si="33"/>
        <v>66</v>
      </c>
      <c r="Y228" s="12">
        <f t="shared" si="34"/>
        <v>0.66</v>
      </c>
      <c r="Z228" s="5" t="str">
        <f t="shared" si="35"/>
        <v>C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Satisfactory work in values and participation; keep practising.</v>
      </c>
    </row>
    <row r="229" spans="1:27" ht="14.25" customHeight="1" x14ac:dyDescent="0.3">
      <c r="A229" s="34"/>
      <c r="B229" s="34"/>
      <c r="C229" s="34"/>
      <c r="D229" s="34"/>
      <c r="E229" s="5" t="s">
        <v>46</v>
      </c>
      <c r="F229" s="5" t="s">
        <v>47</v>
      </c>
      <c r="G229" s="10">
        <v>74</v>
      </c>
      <c r="H229" s="10">
        <v>76</v>
      </c>
      <c r="I229" s="10">
        <v>76</v>
      </c>
      <c r="J229" s="11">
        <f t="shared" si="27"/>
        <v>75.333333333333329</v>
      </c>
      <c r="K229" s="12">
        <f t="shared" si="28"/>
        <v>0.75329999999999997</v>
      </c>
      <c r="L229" s="10" t="str">
        <f t="shared" si="29"/>
        <v>B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Very good work in religious knowledge and participation; aim higher.</v>
      </c>
      <c r="N229" s="10">
        <v>72</v>
      </c>
      <c r="O229" s="10">
        <v>69</v>
      </c>
      <c r="P229" s="10">
        <v>78</v>
      </c>
      <c r="Q229" s="11">
        <f t="shared" si="30"/>
        <v>73</v>
      </c>
      <c r="R229" s="12">
        <f t="shared" si="31"/>
        <v>0.73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religious knowledge and participation; aim higher.</v>
      </c>
      <c r="U229" s="10">
        <v>78</v>
      </c>
      <c r="V229" s="10">
        <v>77</v>
      </c>
      <c r="W229" s="10">
        <v>69</v>
      </c>
      <c r="X229" s="11">
        <f t="shared" si="33"/>
        <v>74.666666666666671</v>
      </c>
      <c r="Y229" s="12">
        <f t="shared" si="34"/>
        <v>0.74670000000000003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religious knowledge and participation; aim higher.</v>
      </c>
    </row>
    <row r="230" spans="1:27" ht="14.25" customHeight="1" x14ac:dyDescent="0.3">
      <c r="A230" s="34"/>
      <c r="B230" s="34"/>
      <c r="C230" s="34"/>
      <c r="D230" s="34"/>
      <c r="E230" s="5" t="s">
        <v>27</v>
      </c>
      <c r="F230" s="5" t="s">
        <v>28</v>
      </c>
      <c r="G230" s="10">
        <v>61</v>
      </c>
      <c r="H230" s="10">
        <v>60</v>
      </c>
      <c r="I230" s="10">
        <v>54</v>
      </c>
      <c r="J230" s="11">
        <f t="shared" si="27"/>
        <v>58.333333333333336</v>
      </c>
      <c r="K230" s="12">
        <f t="shared" si="28"/>
        <v>0.58330000000000004</v>
      </c>
      <c r="L230" s="10" t="str">
        <f t="shared" si="29"/>
        <v>D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Fair work in recording of accounts; extra practice is needed.</v>
      </c>
      <c r="N230" s="10">
        <v>58</v>
      </c>
      <c r="O230" s="10">
        <v>66</v>
      </c>
      <c r="P230" s="10">
        <v>64</v>
      </c>
      <c r="Q230" s="11">
        <f t="shared" si="30"/>
        <v>62.666666666666664</v>
      </c>
      <c r="R230" s="12">
        <f t="shared" si="31"/>
        <v>0.62670000000000003</v>
      </c>
      <c r="S230" s="10" t="str">
        <f t="shared" si="32"/>
        <v>C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Satisfactory work in recording of accounts; keep practising.</v>
      </c>
      <c r="U230" s="10">
        <v>67</v>
      </c>
      <c r="V230" s="10">
        <v>70</v>
      </c>
      <c r="W230" s="10">
        <v>60</v>
      </c>
      <c r="X230" s="11">
        <f t="shared" si="33"/>
        <v>65.666666666666671</v>
      </c>
      <c r="Y230" s="12">
        <f t="shared" si="34"/>
        <v>0.65669999999999995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recording of accounts; keep practising.</v>
      </c>
    </row>
    <row r="231" spans="1:27" ht="14.25" customHeight="1" x14ac:dyDescent="0.3">
      <c r="A231" s="34" t="s">
        <v>220</v>
      </c>
      <c r="B231" s="34" t="s">
        <v>221</v>
      </c>
      <c r="C231" s="34" t="s">
        <v>433</v>
      </c>
      <c r="D231" s="34" t="s">
        <v>11</v>
      </c>
      <c r="E231" s="5" t="s">
        <v>12</v>
      </c>
      <c r="F231" s="5" t="s">
        <v>2</v>
      </c>
      <c r="G231" s="10">
        <v>66</v>
      </c>
      <c r="H231" s="10">
        <v>61</v>
      </c>
      <c r="I231" s="10">
        <v>68</v>
      </c>
      <c r="J231" s="11">
        <f t="shared" si="27"/>
        <v>65</v>
      </c>
      <c r="K231" s="12">
        <f t="shared" si="28"/>
        <v>0.65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65</v>
      </c>
      <c r="O231" s="10">
        <v>71</v>
      </c>
      <c r="P231" s="10">
        <v>65</v>
      </c>
      <c r="Q231" s="11">
        <f t="shared" si="30"/>
        <v>67</v>
      </c>
      <c r="R231" s="12">
        <f t="shared" si="31"/>
        <v>0.67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69</v>
      </c>
      <c r="V231" s="10">
        <v>68</v>
      </c>
      <c r="W231" s="10">
        <v>75</v>
      </c>
      <c r="X231" s="11">
        <f t="shared" si="33"/>
        <v>70.666666666666671</v>
      </c>
      <c r="Y231" s="12">
        <f t="shared" si="34"/>
        <v>0.70669999999999999</v>
      </c>
      <c r="Z231" s="5" t="str">
        <f t="shared" si="35"/>
        <v>B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Very good work in reading and writing; aim higher.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14</v>
      </c>
      <c r="G232" s="10">
        <v>63</v>
      </c>
      <c r="H232" s="10">
        <v>75</v>
      </c>
      <c r="I232" s="10">
        <v>65</v>
      </c>
      <c r="J232" s="11">
        <f t="shared" si="27"/>
        <v>67.666666666666671</v>
      </c>
      <c r="K232" s="12">
        <f t="shared" si="28"/>
        <v>0.67669999999999997</v>
      </c>
      <c r="L232" s="10" t="str">
        <f t="shared" si="29"/>
        <v>C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Satisfactory work in reading, writing and speaking; keep practising.</v>
      </c>
      <c r="N232" s="10">
        <v>69</v>
      </c>
      <c r="O232" s="10">
        <v>80</v>
      </c>
      <c r="P232" s="10">
        <v>79</v>
      </c>
      <c r="Q232" s="11">
        <f t="shared" si="30"/>
        <v>76</v>
      </c>
      <c r="R232" s="12">
        <f t="shared" si="31"/>
        <v>0.76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68</v>
      </c>
      <c r="V232" s="10">
        <v>80</v>
      </c>
      <c r="W232" s="10">
        <v>84</v>
      </c>
      <c r="X232" s="11">
        <f t="shared" si="33"/>
        <v>77.333333333333329</v>
      </c>
      <c r="Y232" s="12">
        <f t="shared" si="34"/>
        <v>0.77329999999999999</v>
      </c>
      <c r="Z232" s="5" t="str">
        <f t="shared" si="35"/>
        <v>B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Very good work in reading, writing and speaking; aim higher.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16</v>
      </c>
      <c r="G233" s="10">
        <v>81</v>
      </c>
      <c r="H233" s="10">
        <v>76</v>
      </c>
      <c r="I233" s="10">
        <v>79</v>
      </c>
      <c r="J233" s="11">
        <f t="shared" si="27"/>
        <v>78.666666666666671</v>
      </c>
      <c r="K233" s="12">
        <f t="shared" si="28"/>
        <v>0.78669999999999995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73</v>
      </c>
      <c r="O233" s="10">
        <v>80</v>
      </c>
      <c r="P233" s="10">
        <v>77</v>
      </c>
      <c r="Q233" s="11">
        <f t="shared" si="30"/>
        <v>76.666666666666671</v>
      </c>
      <c r="R233" s="12">
        <f t="shared" si="31"/>
        <v>0.76670000000000005</v>
      </c>
      <c r="S233" s="10" t="str">
        <f t="shared" si="32"/>
        <v>B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Very good work in problem solving; aim higher.</v>
      </c>
      <c r="U233" s="10">
        <v>73</v>
      </c>
      <c r="V233" s="10">
        <v>80</v>
      </c>
      <c r="W233" s="10">
        <v>79</v>
      </c>
      <c r="X233" s="11">
        <f t="shared" si="33"/>
        <v>77.333333333333329</v>
      </c>
      <c r="Y233" s="12">
        <f t="shared" si="34"/>
        <v>0.77329999999999999</v>
      </c>
      <c r="Z233" s="5" t="str">
        <f t="shared" si="35"/>
        <v>B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Very good work in problem solving; aim higher.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18</v>
      </c>
      <c r="G234" s="10">
        <v>74</v>
      </c>
      <c r="H234" s="10">
        <v>67</v>
      </c>
      <c r="I234" s="10">
        <v>70</v>
      </c>
      <c r="J234" s="11">
        <f t="shared" si="27"/>
        <v>70.333333333333329</v>
      </c>
      <c r="K234" s="12">
        <f t="shared" si="28"/>
        <v>0.70330000000000004</v>
      </c>
      <c r="L234" s="10" t="str">
        <f t="shared" si="29"/>
        <v>B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Very good work in concepts and practicals; aim higher.</v>
      </c>
      <c r="N234" s="10">
        <v>74</v>
      </c>
      <c r="O234" s="10">
        <v>66</v>
      </c>
      <c r="P234" s="10">
        <v>70</v>
      </c>
      <c r="Q234" s="11">
        <f t="shared" si="30"/>
        <v>70</v>
      </c>
      <c r="R234" s="12">
        <f t="shared" si="31"/>
        <v>0.7</v>
      </c>
      <c r="S234" s="10" t="str">
        <f t="shared" si="32"/>
        <v>B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Very good work in concepts and practicals; aim higher.</v>
      </c>
      <c r="U234" s="10">
        <v>69</v>
      </c>
      <c r="V234" s="10">
        <v>80</v>
      </c>
      <c r="W234" s="10">
        <v>69</v>
      </c>
      <c r="X234" s="11">
        <f t="shared" si="33"/>
        <v>72.666666666666671</v>
      </c>
      <c r="Y234" s="12">
        <f t="shared" si="34"/>
        <v>0.72670000000000001</v>
      </c>
      <c r="Z234" s="5" t="str">
        <f t="shared" si="35"/>
        <v>B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Very good work in concepts and practicals; aim higher.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20</v>
      </c>
      <c r="G235" s="10">
        <v>67</v>
      </c>
      <c r="H235" s="10">
        <v>77</v>
      </c>
      <c r="I235" s="10">
        <v>77</v>
      </c>
      <c r="J235" s="11">
        <f t="shared" si="27"/>
        <v>73.666666666666671</v>
      </c>
      <c r="K235" s="12">
        <f t="shared" si="28"/>
        <v>0.73670000000000002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73</v>
      </c>
      <c r="O235" s="10">
        <v>81</v>
      </c>
      <c r="P235" s="10">
        <v>83</v>
      </c>
      <c r="Q235" s="11">
        <f t="shared" si="30"/>
        <v>79</v>
      </c>
      <c r="R235" s="12">
        <f t="shared" si="31"/>
        <v>0.79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79</v>
      </c>
      <c r="V235" s="10">
        <v>84</v>
      </c>
      <c r="W235" s="10">
        <v>84</v>
      </c>
      <c r="X235" s="11">
        <f t="shared" si="33"/>
        <v>82.333333333333329</v>
      </c>
      <c r="Y235" s="12">
        <f t="shared" si="34"/>
        <v>0.82330000000000003</v>
      </c>
      <c r="Z235" s="5" t="str">
        <f t="shared" si="35"/>
        <v>A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Excellent work in content knowledge; keep it up.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22</v>
      </c>
      <c r="G236" s="10">
        <v>74</v>
      </c>
      <c r="H236" s="10">
        <v>85</v>
      </c>
      <c r="I236" s="10">
        <v>85</v>
      </c>
      <c r="J236" s="11">
        <f t="shared" si="27"/>
        <v>81.333333333333329</v>
      </c>
      <c r="K236" s="12">
        <f t="shared" si="28"/>
        <v>0.81330000000000002</v>
      </c>
      <c r="L236" s="10" t="str">
        <f t="shared" si="29"/>
        <v>A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Excellent work in practical work and knowledge; keep it up.</v>
      </c>
      <c r="N236" s="10">
        <v>72</v>
      </c>
      <c r="O236" s="10">
        <v>84</v>
      </c>
      <c r="P236" s="10">
        <v>75</v>
      </c>
      <c r="Q236" s="11">
        <f t="shared" si="30"/>
        <v>77</v>
      </c>
      <c r="R236" s="12">
        <f t="shared" si="31"/>
        <v>0.77</v>
      </c>
      <c r="S236" s="10" t="str">
        <f t="shared" si="32"/>
        <v>B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Very good work in practical work and knowledge; aim higher.</v>
      </c>
      <c r="U236" s="10">
        <v>80</v>
      </c>
      <c r="V236" s="10">
        <v>78</v>
      </c>
      <c r="W236" s="10">
        <v>86</v>
      </c>
      <c r="X236" s="11">
        <f t="shared" si="33"/>
        <v>81.333333333333329</v>
      </c>
      <c r="Y236" s="12">
        <f t="shared" si="34"/>
        <v>0.81330000000000002</v>
      </c>
      <c r="Z236" s="5" t="str">
        <f t="shared" si="35"/>
        <v>A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Excellent work in practical work and knowledge; keep it up.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24</v>
      </c>
      <c r="G237" s="10">
        <v>65</v>
      </c>
      <c r="H237" s="10">
        <v>79</v>
      </c>
      <c r="I237" s="10">
        <v>72</v>
      </c>
      <c r="J237" s="11">
        <f t="shared" si="27"/>
        <v>72</v>
      </c>
      <c r="K237" s="12">
        <f t="shared" si="28"/>
        <v>0.72</v>
      </c>
      <c r="L237" s="10" t="str">
        <f t="shared" si="29"/>
        <v>B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Very good work in values and participation; aim higher.</v>
      </c>
      <c r="N237" s="10">
        <v>65</v>
      </c>
      <c r="O237" s="10">
        <v>73</v>
      </c>
      <c r="P237" s="10">
        <v>73</v>
      </c>
      <c r="Q237" s="11">
        <f t="shared" si="30"/>
        <v>70.333333333333329</v>
      </c>
      <c r="R237" s="12">
        <f t="shared" si="31"/>
        <v>0.70330000000000004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75</v>
      </c>
      <c r="V237" s="10">
        <v>80</v>
      </c>
      <c r="W237" s="10">
        <v>71</v>
      </c>
      <c r="X237" s="11">
        <f t="shared" si="33"/>
        <v>75.333333333333329</v>
      </c>
      <c r="Y237" s="12">
        <f t="shared" si="34"/>
        <v>0.75329999999999997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46</v>
      </c>
      <c r="F238" s="5" t="s">
        <v>47</v>
      </c>
      <c r="G238" s="10">
        <v>74</v>
      </c>
      <c r="H238" s="10">
        <v>76</v>
      </c>
      <c r="I238" s="10">
        <v>77</v>
      </c>
      <c r="J238" s="11">
        <f t="shared" si="27"/>
        <v>75.666666666666671</v>
      </c>
      <c r="K238" s="12">
        <f t="shared" si="28"/>
        <v>0.75670000000000004</v>
      </c>
      <c r="L238" s="10" t="str">
        <f t="shared" si="29"/>
        <v>B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Very good work in religious knowledge and participation; aim higher.</v>
      </c>
      <c r="N238" s="10">
        <v>79</v>
      </c>
      <c r="O238" s="10">
        <v>85</v>
      </c>
      <c r="P238" s="10">
        <v>72</v>
      </c>
      <c r="Q238" s="11">
        <f t="shared" si="30"/>
        <v>78.666666666666671</v>
      </c>
      <c r="R238" s="12">
        <f t="shared" si="31"/>
        <v>0.78669999999999995</v>
      </c>
      <c r="S238" s="10" t="str">
        <f t="shared" si="32"/>
        <v>B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Very good work in religious knowledge and participation; aim higher.</v>
      </c>
      <c r="U238" s="10">
        <v>84</v>
      </c>
      <c r="V238" s="10">
        <v>89</v>
      </c>
      <c r="W238" s="10">
        <v>88</v>
      </c>
      <c r="X238" s="11">
        <f t="shared" si="33"/>
        <v>87</v>
      </c>
      <c r="Y238" s="12">
        <f t="shared" si="34"/>
        <v>0.87</v>
      </c>
      <c r="Z238" s="5" t="str">
        <f t="shared" si="35"/>
        <v>A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Excellent work in religious knowledge and participation; keep it up.</v>
      </c>
    </row>
    <row r="239" spans="1:27" ht="14.25" customHeight="1" x14ac:dyDescent="0.3">
      <c r="A239" s="34"/>
      <c r="B239" s="34"/>
      <c r="C239" s="34"/>
      <c r="D239" s="34"/>
      <c r="E239" s="5" t="s">
        <v>34</v>
      </c>
      <c r="F239" s="5" t="s">
        <v>35</v>
      </c>
      <c r="G239" s="10">
        <v>65</v>
      </c>
      <c r="H239" s="10">
        <v>69</v>
      </c>
      <c r="I239" s="10">
        <v>75</v>
      </c>
      <c r="J239" s="11">
        <f t="shared" si="27"/>
        <v>69.666666666666671</v>
      </c>
      <c r="K239" s="12">
        <f t="shared" si="28"/>
        <v>0.69669999999999999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office practice; keep practising.</v>
      </c>
      <c r="N239" s="10">
        <v>69</v>
      </c>
      <c r="O239" s="10">
        <v>77</v>
      </c>
      <c r="P239" s="10">
        <v>69</v>
      </c>
      <c r="Q239" s="11">
        <f t="shared" si="30"/>
        <v>71.666666666666671</v>
      </c>
      <c r="R239" s="12">
        <f t="shared" si="31"/>
        <v>0.7167</v>
      </c>
      <c r="S239" s="10" t="str">
        <f t="shared" si="32"/>
        <v>B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Very good work in office practice; aim higher.</v>
      </c>
      <c r="U239" s="10">
        <v>64</v>
      </c>
      <c r="V239" s="10">
        <v>67</v>
      </c>
      <c r="W239" s="10">
        <v>72</v>
      </c>
      <c r="X239" s="11">
        <f t="shared" si="33"/>
        <v>67.666666666666671</v>
      </c>
      <c r="Y239" s="12">
        <f t="shared" si="34"/>
        <v>0.67669999999999997</v>
      </c>
      <c r="Z239" s="5" t="str">
        <f t="shared" si="35"/>
        <v>C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Satisfactory work in office practice; keep practising.</v>
      </c>
    </row>
    <row r="240" spans="1:27" ht="14.25" customHeight="1" x14ac:dyDescent="0.3">
      <c r="A240" s="34" t="s">
        <v>222</v>
      </c>
      <c r="B240" s="34" t="s">
        <v>223</v>
      </c>
      <c r="C240" s="34" t="s">
        <v>433</v>
      </c>
      <c r="D240" s="34" t="s">
        <v>11</v>
      </c>
      <c r="E240" s="5" t="s">
        <v>12</v>
      </c>
      <c r="F240" s="5" t="s">
        <v>2</v>
      </c>
      <c r="G240" s="10">
        <v>78</v>
      </c>
      <c r="H240" s="10">
        <v>80</v>
      </c>
      <c r="I240" s="10">
        <v>68</v>
      </c>
      <c r="J240" s="11">
        <f t="shared" si="27"/>
        <v>75.333333333333329</v>
      </c>
      <c r="K240" s="12">
        <f t="shared" si="28"/>
        <v>0.75329999999999997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71</v>
      </c>
      <c r="O240" s="10">
        <v>76</v>
      </c>
      <c r="P240" s="10">
        <v>71</v>
      </c>
      <c r="Q240" s="11">
        <f t="shared" si="30"/>
        <v>72.666666666666671</v>
      </c>
      <c r="R240" s="12">
        <f t="shared" si="31"/>
        <v>0.72670000000000001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84</v>
      </c>
      <c r="V240" s="10">
        <v>82</v>
      </c>
      <c r="W240" s="10">
        <v>85</v>
      </c>
      <c r="X240" s="11">
        <f t="shared" si="33"/>
        <v>83.666666666666671</v>
      </c>
      <c r="Y240" s="12">
        <f t="shared" si="34"/>
        <v>0.8367</v>
      </c>
      <c r="Z240" s="5" t="str">
        <f t="shared" si="35"/>
        <v>A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Excellent work in reading and writing; keep it up.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14</v>
      </c>
      <c r="G241" s="10">
        <v>84</v>
      </c>
      <c r="H241" s="10">
        <v>81</v>
      </c>
      <c r="I241" s="10">
        <v>86</v>
      </c>
      <c r="J241" s="11">
        <f t="shared" si="27"/>
        <v>83.666666666666671</v>
      </c>
      <c r="K241" s="12">
        <f t="shared" si="28"/>
        <v>0.8367</v>
      </c>
      <c r="L241" s="10" t="str">
        <f t="shared" si="29"/>
        <v>A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Excellent work in reading, writing and speaking; keep it up.</v>
      </c>
      <c r="N241" s="10">
        <v>84</v>
      </c>
      <c r="O241" s="10">
        <v>82</v>
      </c>
      <c r="P241" s="10">
        <v>74</v>
      </c>
      <c r="Q241" s="11">
        <f t="shared" si="30"/>
        <v>80</v>
      </c>
      <c r="R241" s="12">
        <f t="shared" si="31"/>
        <v>0.8</v>
      </c>
      <c r="S241" s="10" t="str">
        <f t="shared" si="32"/>
        <v>A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Excellent work in reading, writing and speaking; keep it up.</v>
      </c>
      <c r="U241" s="10">
        <v>87</v>
      </c>
      <c r="V241" s="10">
        <v>85</v>
      </c>
      <c r="W241" s="10">
        <v>78</v>
      </c>
      <c r="X241" s="11">
        <f t="shared" si="33"/>
        <v>83.333333333333329</v>
      </c>
      <c r="Y241" s="12">
        <f t="shared" si="34"/>
        <v>0.83330000000000004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16</v>
      </c>
      <c r="G242" s="10">
        <v>77</v>
      </c>
      <c r="H242" s="10">
        <v>89</v>
      </c>
      <c r="I242" s="10">
        <v>80</v>
      </c>
      <c r="J242" s="11">
        <f t="shared" si="27"/>
        <v>82</v>
      </c>
      <c r="K242" s="12">
        <f t="shared" si="28"/>
        <v>0.82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88</v>
      </c>
      <c r="O242" s="10">
        <v>88</v>
      </c>
      <c r="P242" s="10">
        <v>90</v>
      </c>
      <c r="Q242" s="11">
        <f t="shared" si="30"/>
        <v>88.666666666666671</v>
      </c>
      <c r="R242" s="12">
        <f t="shared" si="31"/>
        <v>0.88670000000000004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87</v>
      </c>
      <c r="V242" s="10">
        <v>93</v>
      </c>
      <c r="W242" s="10">
        <v>96</v>
      </c>
      <c r="X242" s="11">
        <f t="shared" si="33"/>
        <v>92</v>
      </c>
      <c r="Y242" s="12">
        <f t="shared" si="34"/>
        <v>0.92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18</v>
      </c>
      <c r="G243" s="10">
        <v>81</v>
      </c>
      <c r="H243" s="10">
        <v>79</v>
      </c>
      <c r="I243" s="10">
        <v>71</v>
      </c>
      <c r="J243" s="11">
        <f t="shared" si="27"/>
        <v>77</v>
      </c>
      <c r="K243" s="12">
        <f t="shared" si="28"/>
        <v>0.77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70</v>
      </c>
      <c r="O243" s="10">
        <v>85</v>
      </c>
      <c r="P243" s="10">
        <v>77</v>
      </c>
      <c r="Q243" s="11">
        <f t="shared" si="30"/>
        <v>77.333333333333329</v>
      </c>
      <c r="R243" s="12">
        <f t="shared" si="31"/>
        <v>0.77329999999999999</v>
      </c>
      <c r="S243" s="10" t="str">
        <f t="shared" si="32"/>
        <v>B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Very good work in concepts and practicals; aim higher.</v>
      </c>
      <c r="U243" s="10">
        <v>74</v>
      </c>
      <c r="V243" s="10">
        <v>81</v>
      </c>
      <c r="W243" s="10">
        <v>80</v>
      </c>
      <c r="X243" s="11">
        <f t="shared" si="33"/>
        <v>78.333333333333329</v>
      </c>
      <c r="Y243" s="12">
        <f t="shared" si="34"/>
        <v>0.7833</v>
      </c>
      <c r="Z243" s="5" t="str">
        <f t="shared" si="35"/>
        <v>B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Very good work in concepts and practicals; aim higher.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20</v>
      </c>
      <c r="G244" s="10">
        <v>78</v>
      </c>
      <c r="H244" s="10">
        <v>89</v>
      </c>
      <c r="I244" s="10">
        <v>76</v>
      </c>
      <c r="J244" s="11">
        <f t="shared" si="27"/>
        <v>81</v>
      </c>
      <c r="K244" s="12">
        <f t="shared" si="28"/>
        <v>0.81</v>
      </c>
      <c r="L244" s="10" t="str">
        <f t="shared" si="29"/>
        <v>A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Excellent work in content knowledge; keep it up.</v>
      </c>
      <c r="N244" s="10">
        <v>77</v>
      </c>
      <c r="O244" s="10">
        <v>90</v>
      </c>
      <c r="P244" s="10">
        <v>78</v>
      </c>
      <c r="Q244" s="11">
        <f t="shared" si="30"/>
        <v>81.666666666666671</v>
      </c>
      <c r="R244" s="12">
        <f t="shared" si="31"/>
        <v>0.81669999999999998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78</v>
      </c>
      <c r="V244" s="10">
        <v>83</v>
      </c>
      <c r="W244" s="10">
        <v>89</v>
      </c>
      <c r="X244" s="11">
        <f t="shared" si="33"/>
        <v>83.333333333333329</v>
      </c>
      <c r="Y244" s="12">
        <f t="shared" si="34"/>
        <v>0.83330000000000004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22</v>
      </c>
      <c r="G245" s="10">
        <v>80</v>
      </c>
      <c r="H245" s="10">
        <v>86</v>
      </c>
      <c r="I245" s="10">
        <v>92</v>
      </c>
      <c r="J245" s="11">
        <f t="shared" si="27"/>
        <v>86</v>
      </c>
      <c r="K245" s="12">
        <f t="shared" si="28"/>
        <v>0.86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87</v>
      </c>
      <c r="O245" s="10">
        <v>92</v>
      </c>
      <c r="P245" s="10">
        <v>91</v>
      </c>
      <c r="Q245" s="11">
        <f t="shared" si="30"/>
        <v>90</v>
      </c>
      <c r="R245" s="12">
        <f t="shared" si="31"/>
        <v>0.9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92</v>
      </c>
      <c r="V245" s="10">
        <v>96</v>
      </c>
      <c r="W245" s="10">
        <v>89</v>
      </c>
      <c r="X245" s="11">
        <f t="shared" si="33"/>
        <v>92.333333333333329</v>
      </c>
      <c r="Y245" s="12">
        <f t="shared" si="34"/>
        <v>0.92330000000000001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24</v>
      </c>
      <c r="G246" s="10">
        <v>80</v>
      </c>
      <c r="H246" s="10">
        <v>82</v>
      </c>
      <c r="I246" s="10">
        <v>82</v>
      </c>
      <c r="J246" s="11">
        <f t="shared" si="27"/>
        <v>81.333333333333329</v>
      </c>
      <c r="K246" s="12">
        <f t="shared" si="28"/>
        <v>0.81330000000000002</v>
      </c>
      <c r="L246" s="10" t="str">
        <f t="shared" si="29"/>
        <v>A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Excellent work in values and participation; keep it up.</v>
      </c>
      <c r="N246" s="10">
        <v>76</v>
      </c>
      <c r="O246" s="10">
        <v>85</v>
      </c>
      <c r="P246" s="10">
        <v>77</v>
      </c>
      <c r="Q246" s="11">
        <f t="shared" si="30"/>
        <v>79.333333333333329</v>
      </c>
      <c r="R246" s="12">
        <f t="shared" si="31"/>
        <v>0.79330000000000001</v>
      </c>
      <c r="S246" s="10" t="str">
        <f t="shared" si="32"/>
        <v>B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Very good work in values and participation; aim higher.</v>
      </c>
      <c r="U246" s="10">
        <v>84</v>
      </c>
      <c r="V246" s="10">
        <v>85</v>
      </c>
      <c r="W246" s="10">
        <v>85</v>
      </c>
      <c r="X246" s="11">
        <f t="shared" si="33"/>
        <v>84.666666666666671</v>
      </c>
      <c r="Y246" s="12">
        <f t="shared" si="34"/>
        <v>0.84670000000000001</v>
      </c>
      <c r="Z246" s="5" t="str">
        <f t="shared" si="35"/>
        <v>A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Excellent work in values and participation; keep it up.</v>
      </c>
    </row>
    <row r="247" spans="1:27" ht="14.25" customHeight="1" x14ac:dyDescent="0.3">
      <c r="A247" s="34"/>
      <c r="B247" s="34"/>
      <c r="C247" s="34"/>
      <c r="D247" s="34"/>
      <c r="E247" s="5" t="s">
        <v>46</v>
      </c>
      <c r="F247" s="5" t="s">
        <v>47</v>
      </c>
      <c r="G247" s="10">
        <v>76</v>
      </c>
      <c r="H247" s="10">
        <v>81</v>
      </c>
      <c r="I247" s="10">
        <v>81</v>
      </c>
      <c r="J247" s="11">
        <f t="shared" si="27"/>
        <v>79.333333333333329</v>
      </c>
      <c r="K247" s="12">
        <f t="shared" si="28"/>
        <v>0.79330000000000001</v>
      </c>
      <c r="L247" s="10" t="str">
        <f t="shared" si="29"/>
        <v>B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Very good work in religious knowledge and participation; aim higher.</v>
      </c>
      <c r="N247" s="10">
        <v>88</v>
      </c>
      <c r="O247" s="10">
        <v>83</v>
      </c>
      <c r="P247" s="10">
        <v>86</v>
      </c>
      <c r="Q247" s="11">
        <f t="shared" si="30"/>
        <v>85.666666666666671</v>
      </c>
      <c r="R247" s="12">
        <f t="shared" si="31"/>
        <v>0.85670000000000002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religious knowledge and participation; keep it up.</v>
      </c>
      <c r="U247" s="10">
        <v>87</v>
      </c>
      <c r="V247" s="10">
        <v>94</v>
      </c>
      <c r="W247" s="10">
        <v>94</v>
      </c>
      <c r="X247" s="11">
        <f t="shared" si="33"/>
        <v>91.666666666666671</v>
      </c>
      <c r="Y247" s="12">
        <f t="shared" si="34"/>
        <v>0.91669999999999996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religious knowledge and participation; keep it up.</v>
      </c>
    </row>
    <row r="248" spans="1:27" ht="14.25" customHeight="1" x14ac:dyDescent="0.3">
      <c r="A248" s="34"/>
      <c r="B248" s="34"/>
      <c r="C248" s="34"/>
      <c r="D248" s="34"/>
      <c r="E248" s="5" t="s">
        <v>27</v>
      </c>
      <c r="F248" s="5" t="s">
        <v>28</v>
      </c>
      <c r="G248" s="10">
        <v>74</v>
      </c>
      <c r="H248" s="10">
        <v>82</v>
      </c>
      <c r="I248" s="10">
        <v>78</v>
      </c>
      <c r="J248" s="11">
        <f t="shared" si="27"/>
        <v>78</v>
      </c>
      <c r="K248" s="12">
        <f t="shared" si="28"/>
        <v>0.78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recording of accounts; aim higher.</v>
      </c>
      <c r="N248" s="10">
        <v>70</v>
      </c>
      <c r="O248" s="10">
        <v>76</v>
      </c>
      <c r="P248" s="10">
        <v>84</v>
      </c>
      <c r="Q248" s="11">
        <f t="shared" si="30"/>
        <v>76.666666666666671</v>
      </c>
      <c r="R248" s="12">
        <f t="shared" si="31"/>
        <v>0.76670000000000005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recording of accounts; aim higher.</v>
      </c>
      <c r="U248" s="10">
        <v>81</v>
      </c>
      <c r="V248" s="10">
        <v>80</v>
      </c>
      <c r="W248" s="10">
        <v>78</v>
      </c>
      <c r="X248" s="11">
        <f t="shared" si="33"/>
        <v>79.666666666666671</v>
      </c>
      <c r="Y248" s="12">
        <f t="shared" si="34"/>
        <v>0.79669999999999996</v>
      </c>
      <c r="Z248" s="5" t="str">
        <f t="shared" si="35"/>
        <v>B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Very good work in recording of accounts; aim higher.</v>
      </c>
    </row>
    <row r="249" spans="1:27" ht="14.25" customHeight="1" x14ac:dyDescent="0.3">
      <c r="A249" s="34" t="s">
        <v>224</v>
      </c>
      <c r="B249" s="34" t="s">
        <v>225</v>
      </c>
      <c r="C249" s="34" t="s">
        <v>433</v>
      </c>
      <c r="D249" s="34" t="s">
        <v>11</v>
      </c>
      <c r="E249" s="5" t="s">
        <v>12</v>
      </c>
      <c r="F249" s="5" t="s">
        <v>2</v>
      </c>
      <c r="G249" s="10">
        <v>84</v>
      </c>
      <c r="H249" s="10">
        <v>84</v>
      </c>
      <c r="I249" s="10">
        <v>88</v>
      </c>
      <c r="J249" s="11">
        <f t="shared" si="27"/>
        <v>85.333333333333329</v>
      </c>
      <c r="K249" s="12">
        <f t="shared" si="28"/>
        <v>0.85329999999999995</v>
      </c>
      <c r="L249" s="10" t="str">
        <f t="shared" si="29"/>
        <v>A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Excellent work in reading and writing; keep it up.</v>
      </c>
      <c r="N249" s="10">
        <v>82</v>
      </c>
      <c r="O249" s="10">
        <v>77</v>
      </c>
      <c r="P249" s="10">
        <v>90</v>
      </c>
      <c r="Q249" s="11">
        <f t="shared" si="30"/>
        <v>83</v>
      </c>
      <c r="R249" s="12">
        <f t="shared" si="31"/>
        <v>0.83</v>
      </c>
      <c r="S249" s="10" t="str">
        <f t="shared" si="32"/>
        <v>A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Excellent work in reading and writing; keep it up.</v>
      </c>
      <c r="U249" s="10">
        <v>90</v>
      </c>
      <c r="V249" s="10">
        <v>92</v>
      </c>
      <c r="W249" s="10">
        <v>90</v>
      </c>
      <c r="X249" s="11">
        <f t="shared" si="33"/>
        <v>90.666666666666671</v>
      </c>
      <c r="Y249" s="12">
        <f t="shared" si="34"/>
        <v>0.90669999999999995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14</v>
      </c>
      <c r="G250" s="10">
        <v>91</v>
      </c>
      <c r="H250" s="10">
        <v>89</v>
      </c>
      <c r="I250" s="10">
        <v>87</v>
      </c>
      <c r="J250" s="11">
        <f t="shared" si="27"/>
        <v>89</v>
      </c>
      <c r="K250" s="12">
        <f t="shared" si="28"/>
        <v>0.89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79</v>
      </c>
      <c r="O250" s="10">
        <v>94</v>
      </c>
      <c r="P250" s="10">
        <v>95</v>
      </c>
      <c r="Q250" s="11">
        <f t="shared" si="30"/>
        <v>89.333333333333329</v>
      </c>
      <c r="R250" s="12">
        <f t="shared" si="31"/>
        <v>0.89329999999999998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86</v>
      </c>
      <c r="V250" s="10">
        <v>95</v>
      </c>
      <c r="W250" s="10">
        <v>92</v>
      </c>
      <c r="X250" s="11">
        <f t="shared" si="33"/>
        <v>91</v>
      </c>
      <c r="Y250" s="12">
        <f t="shared" si="34"/>
        <v>0.91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16</v>
      </c>
      <c r="G251" s="10">
        <v>84</v>
      </c>
      <c r="H251" s="10">
        <v>87</v>
      </c>
      <c r="I251" s="10">
        <v>87</v>
      </c>
      <c r="J251" s="11">
        <f t="shared" si="27"/>
        <v>86</v>
      </c>
      <c r="K251" s="12">
        <f t="shared" si="28"/>
        <v>0.86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93</v>
      </c>
      <c r="O251" s="10">
        <v>96</v>
      </c>
      <c r="P251" s="10">
        <v>96</v>
      </c>
      <c r="Q251" s="11">
        <f t="shared" si="30"/>
        <v>95</v>
      </c>
      <c r="R251" s="12">
        <f t="shared" si="31"/>
        <v>0.95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91</v>
      </c>
      <c r="V251" s="10">
        <v>97</v>
      </c>
      <c r="W251" s="10">
        <v>90</v>
      </c>
      <c r="X251" s="11">
        <f t="shared" si="33"/>
        <v>92.666666666666671</v>
      </c>
      <c r="Y251" s="12">
        <f t="shared" si="34"/>
        <v>0.92669999999999997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18</v>
      </c>
      <c r="G252" s="10">
        <v>82</v>
      </c>
      <c r="H252" s="10">
        <v>82</v>
      </c>
      <c r="I252" s="10">
        <v>87</v>
      </c>
      <c r="J252" s="11">
        <f t="shared" si="27"/>
        <v>83.666666666666671</v>
      </c>
      <c r="K252" s="12">
        <f t="shared" si="28"/>
        <v>0.8367</v>
      </c>
      <c r="L252" s="10" t="str">
        <f t="shared" si="29"/>
        <v>A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Excellent work in concepts and practicals; keep it up.</v>
      </c>
      <c r="N252" s="10">
        <v>81</v>
      </c>
      <c r="O252" s="10">
        <v>85</v>
      </c>
      <c r="P252" s="10">
        <v>87</v>
      </c>
      <c r="Q252" s="11">
        <f t="shared" si="30"/>
        <v>84.333333333333329</v>
      </c>
      <c r="R252" s="12">
        <f t="shared" si="31"/>
        <v>0.84330000000000005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82</v>
      </c>
      <c r="V252" s="10">
        <v>95</v>
      </c>
      <c r="W252" s="10">
        <v>83</v>
      </c>
      <c r="X252" s="11">
        <f t="shared" si="33"/>
        <v>86.666666666666671</v>
      </c>
      <c r="Y252" s="12">
        <f t="shared" si="34"/>
        <v>0.86670000000000003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20</v>
      </c>
      <c r="G253" s="10">
        <v>81</v>
      </c>
      <c r="H253" s="10">
        <v>90</v>
      </c>
      <c r="I253" s="10">
        <v>94</v>
      </c>
      <c r="J253" s="11">
        <f t="shared" si="27"/>
        <v>88.333333333333329</v>
      </c>
      <c r="K253" s="12">
        <f t="shared" si="28"/>
        <v>0.88329999999999997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82</v>
      </c>
      <c r="O253" s="10">
        <v>98</v>
      </c>
      <c r="P253" s="10">
        <v>83</v>
      </c>
      <c r="Q253" s="11">
        <f t="shared" si="30"/>
        <v>87.666666666666671</v>
      </c>
      <c r="R253" s="12">
        <f t="shared" si="31"/>
        <v>0.87670000000000003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93</v>
      </c>
      <c r="V253" s="10">
        <v>87</v>
      </c>
      <c r="W253" s="10">
        <v>96</v>
      </c>
      <c r="X253" s="11">
        <f t="shared" si="33"/>
        <v>92</v>
      </c>
      <c r="Y253" s="12">
        <f t="shared" si="34"/>
        <v>0.92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22</v>
      </c>
      <c r="G254" s="10">
        <v>84</v>
      </c>
      <c r="H254" s="10">
        <v>91</v>
      </c>
      <c r="I254" s="10">
        <v>93</v>
      </c>
      <c r="J254" s="11">
        <f t="shared" si="27"/>
        <v>89.333333333333329</v>
      </c>
      <c r="K254" s="12">
        <f t="shared" si="28"/>
        <v>0.89329999999999998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95</v>
      </c>
      <c r="O254" s="10">
        <v>98</v>
      </c>
      <c r="P254" s="10">
        <v>98</v>
      </c>
      <c r="Q254" s="11">
        <f t="shared" si="30"/>
        <v>97</v>
      </c>
      <c r="R254" s="12">
        <f t="shared" si="31"/>
        <v>0.97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98</v>
      </c>
      <c r="V254" s="10">
        <v>93</v>
      </c>
      <c r="W254" s="10">
        <v>93</v>
      </c>
      <c r="X254" s="11">
        <f t="shared" si="33"/>
        <v>94.666666666666671</v>
      </c>
      <c r="Y254" s="12">
        <f t="shared" si="34"/>
        <v>0.94669999999999999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24</v>
      </c>
      <c r="G255" s="10">
        <v>86</v>
      </c>
      <c r="H255" s="10">
        <v>90</v>
      </c>
      <c r="I255" s="10">
        <v>79</v>
      </c>
      <c r="J255" s="11">
        <f t="shared" si="27"/>
        <v>85</v>
      </c>
      <c r="K255" s="12">
        <f t="shared" si="28"/>
        <v>0.85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91</v>
      </c>
      <c r="O255" s="10">
        <v>90</v>
      </c>
      <c r="P255" s="10">
        <v>92</v>
      </c>
      <c r="Q255" s="11">
        <f t="shared" si="30"/>
        <v>91</v>
      </c>
      <c r="R255" s="12">
        <f t="shared" si="31"/>
        <v>0.91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87</v>
      </c>
      <c r="V255" s="10">
        <v>92</v>
      </c>
      <c r="W255" s="10">
        <v>85</v>
      </c>
      <c r="X255" s="11">
        <f t="shared" si="33"/>
        <v>88</v>
      </c>
      <c r="Y255" s="12">
        <f t="shared" si="34"/>
        <v>0.88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46</v>
      </c>
      <c r="F256" s="5" t="s">
        <v>47</v>
      </c>
      <c r="G256" s="10">
        <v>91</v>
      </c>
      <c r="H256" s="10">
        <v>90</v>
      </c>
      <c r="I256" s="10">
        <v>88</v>
      </c>
      <c r="J256" s="11">
        <f t="shared" si="27"/>
        <v>89.666666666666671</v>
      </c>
      <c r="K256" s="12">
        <f t="shared" si="28"/>
        <v>0.89670000000000005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religious knowledge and participation; keep it up.</v>
      </c>
      <c r="N256" s="10">
        <v>92</v>
      </c>
      <c r="O256" s="10">
        <v>86</v>
      </c>
      <c r="P256" s="10">
        <v>98</v>
      </c>
      <c r="Q256" s="11">
        <f t="shared" si="30"/>
        <v>92</v>
      </c>
      <c r="R256" s="12">
        <f t="shared" si="31"/>
        <v>0.92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religious knowledge and participation; keep it up.</v>
      </c>
      <c r="U256" s="10">
        <v>88</v>
      </c>
      <c r="V256" s="10">
        <v>96</v>
      </c>
      <c r="W256" s="10">
        <v>89</v>
      </c>
      <c r="X256" s="11">
        <f t="shared" si="33"/>
        <v>91</v>
      </c>
      <c r="Y256" s="12">
        <f t="shared" si="34"/>
        <v>0.91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religious knowledge and participation; keep it up.</v>
      </c>
    </row>
    <row r="257" spans="1:27" ht="14.25" customHeight="1" x14ac:dyDescent="0.3">
      <c r="A257" s="34"/>
      <c r="B257" s="34"/>
      <c r="C257" s="34"/>
      <c r="D257" s="34"/>
      <c r="E257" s="5" t="s">
        <v>34</v>
      </c>
      <c r="F257" s="5" t="s">
        <v>35</v>
      </c>
      <c r="G257" s="10">
        <v>83</v>
      </c>
      <c r="H257" s="10">
        <v>88</v>
      </c>
      <c r="I257" s="10">
        <v>75</v>
      </c>
      <c r="J257" s="11">
        <f t="shared" si="27"/>
        <v>82</v>
      </c>
      <c r="K257" s="12">
        <f t="shared" si="28"/>
        <v>0.82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office practice; keep it up.</v>
      </c>
      <c r="N257" s="10">
        <v>82</v>
      </c>
      <c r="O257" s="10">
        <v>82</v>
      </c>
      <c r="P257" s="10">
        <v>84</v>
      </c>
      <c r="Q257" s="11">
        <f t="shared" si="30"/>
        <v>82.666666666666671</v>
      </c>
      <c r="R257" s="12">
        <f t="shared" si="31"/>
        <v>0.82669999999999999</v>
      </c>
      <c r="S257" s="10" t="str">
        <f t="shared" si="32"/>
        <v>A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Excellent work in office practice; keep it up.</v>
      </c>
      <c r="U257" s="10">
        <v>82</v>
      </c>
      <c r="V257" s="10">
        <v>87</v>
      </c>
      <c r="W257" s="10">
        <v>88</v>
      </c>
      <c r="X257" s="11">
        <f t="shared" si="33"/>
        <v>85.666666666666671</v>
      </c>
      <c r="Y257" s="12">
        <f t="shared" si="34"/>
        <v>0.85670000000000002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office practice; keep it up.</v>
      </c>
    </row>
    <row r="258" spans="1:27" ht="14.25" customHeight="1" x14ac:dyDescent="0.3">
      <c r="A258" s="34" t="s">
        <v>226</v>
      </c>
      <c r="B258" s="34" t="s">
        <v>227</v>
      </c>
      <c r="C258" s="34" t="s">
        <v>433</v>
      </c>
      <c r="D258" s="34" t="s">
        <v>31</v>
      </c>
      <c r="E258" s="5" t="s">
        <v>12</v>
      </c>
      <c r="F258" s="5" t="s">
        <v>2</v>
      </c>
      <c r="G258" s="10">
        <v>61</v>
      </c>
      <c r="H258" s="10">
        <v>54</v>
      </c>
      <c r="I258" s="10">
        <v>54</v>
      </c>
      <c r="J258" s="11">
        <f t="shared" si="27"/>
        <v>56.333333333333336</v>
      </c>
      <c r="K258" s="12">
        <f t="shared" si="28"/>
        <v>0.56330000000000002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49</v>
      </c>
      <c r="O258" s="10">
        <v>60</v>
      </c>
      <c r="P258" s="10">
        <v>63</v>
      </c>
      <c r="Q258" s="11">
        <f t="shared" si="30"/>
        <v>57.333333333333336</v>
      </c>
      <c r="R258" s="12">
        <f t="shared" si="31"/>
        <v>0.57330000000000003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59</v>
      </c>
      <c r="V258" s="10">
        <v>67</v>
      </c>
      <c r="W258" s="10">
        <v>60</v>
      </c>
      <c r="X258" s="11">
        <f t="shared" si="33"/>
        <v>62</v>
      </c>
      <c r="Y258" s="12">
        <f t="shared" si="34"/>
        <v>0.62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14</v>
      </c>
      <c r="G259" s="10">
        <v>52</v>
      </c>
      <c r="H259" s="10">
        <v>66</v>
      </c>
      <c r="I259" s="10">
        <v>55</v>
      </c>
      <c r="J259" s="11">
        <f t="shared" si="27"/>
        <v>57.666666666666664</v>
      </c>
      <c r="K259" s="12">
        <f t="shared" si="28"/>
        <v>0.57669999999999999</v>
      </c>
      <c r="L259" s="10" t="str">
        <f t="shared" si="29"/>
        <v>D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Fair work in reading, writing and speaking; extra practice is needed.</v>
      </c>
      <c r="N259" s="10">
        <v>57</v>
      </c>
      <c r="O259" s="10">
        <v>61</v>
      </c>
      <c r="P259" s="10">
        <v>61</v>
      </c>
      <c r="Q259" s="11">
        <f t="shared" si="30"/>
        <v>59.666666666666664</v>
      </c>
      <c r="R259" s="12">
        <f t="shared" si="31"/>
        <v>0.59670000000000001</v>
      </c>
      <c r="S259" s="10" t="str">
        <f t="shared" si="32"/>
        <v>D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Fair work in reading, writing and speaking; extra practice is needed.</v>
      </c>
      <c r="U259" s="10">
        <v>70</v>
      </c>
      <c r="V259" s="10">
        <v>74</v>
      </c>
      <c r="W259" s="10">
        <v>64</v>
      </c>
      <c r="X259" s="11">
        <f t="shared" si="33"/>
        <v>69.333333333333329</v>
      </c>
      <c r="Y259" s="12">
        <f t="shared" si="34"/>
        <v>0.69330000000000003</v>
      </c>
      <c r="Z259" s="5" t="str">
        <f t="shared" si="35"/>
        <v>C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Satisfactory work in reading, writing and speaking; keep practising.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16</v>
      </c>
      <c r="G260" s="10">
        <v>68</v>
      </c>
      <c r="H260" s="10">
        <v>73</v>
      </c>
      <c r="I260" s="10">
        <v>63</v>
      </c>
      <c r="J260" s="11">
        <f t="shared" si="27"/>
        <v>68</v>
      </c>
      <c r="K260" s="12">
        <f t="shared" si="28"/>
        <v>0.68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59</v>
      </c>
      <c r="O260" s="10">
        <v>63</v>
      </c>
      <c r="P260" s="10">
        <v>63</v>
      </c>
      <c r="Q260" s="11">
        <f t="shared" si="30"/>
        <v>61.666666666666664</v>
      </c>
      <c r="R260" s="12">
        <f t="shared" si="31"/>
        <v>0.61670000000000003</v>
      </c>
      <c r="S260" s="10" t="str">
        <f t="shared" si="32"/>
        <v>C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Satisfactory work in problem solving; keep practising.</v>
      </c>
      <c r="U260" s="10">
        <v>76</v>
      </c>
      <c r="V260" s="10">
        <v>68</v>
      </c>
      <c r="W260" s="10">
        <v>68</v>
      </c>
      <c r="X260" s="11">
        <f t="shared" si="33"/>
        <v>70.666666666666671</v>
      </c>
      <c r="Y260" s="12">
        <f t="shared" si="34"/>
        <v>0.70669999999999999</v>
      </c>
      <c r="Z260" s="5" t="str">
        <f t="shared" si="35"/>
        <v>B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Very good work in problem solving; aim higher.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18</v>
      </c>
      <c r="G261" s="10">
        <v>53</v>
      </c>
      <c r="H261" s="10">
        <v>64</v>
      </c>
      <c r="I261" s="10">
        <v>52</v>
      </c>
      <c r="J261" s="11">
        <f t="shared" si="27"/>
        <v>56.333333333333336</v>
      </c>
      <c r="K261" s="12">
        <f t="shared" si="28"/>
        <v>0.56330000000000002</v>
      </c>
      <c r="L261" s="10" t="str">
        <f t="shared" si="29"/>
        <v>D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Fair work in concepts and practicals; extra practice is needed.</v>
      </c>
      <c r="N261" s="10">
        <v>60</v>
      </c>
      <c r="O261" s="10">
        <v>63</v>
      </c>
      <c r="P261" s="10">
        <v>59</v>
      </c>
      <c r="Q261" s="11">
        <f t="shared" si="30"/>
        <v>60.666666666666664</v>
      </c>
      <c r="R261" s="12">
        <f t="shared" si="31"/>
        <v>0.60670000000000002</v>
      </c>
      <c r="S261" s="10" t="str">
        <f t="shared" si="32"/>
        <v>C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Satisfactory work in concepts and practicals; keep practising.</v>
      </c>
      <c r="U261" s="10">
        <v>54</v>
      </c>
      <c r="V261" s="10">
        <v>65</v>
      </c>
      <c r="W261" s="10">
        <v>61</v>
      </c>
      <c r="X261" s="11">
        <f t="shared" si="33"/>
        <v>60</v>
      </c>
      <c r="Y261" s="12">
        <f t="shared" si="34"/>
        <v>0.6</v>
      </c>
      <c r="Z261" s="5" t="str">
        <f t="shared" si="35"/>
        <v>C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Satisfactory work in concepts and practicals; keep practising.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20</v>
      </c>
      <c r="G262" s="10">
        <v>62</v>
      </c>
      <c r="H262" s="10">
        <v>67</v>
      </c>
      <c r="I262" s="10">
        <v>68</v>
      </c>
      <c r="J262" s="11">
        <f t="shared" ref="J262:J275" si="36">IF(COUNT(G262:I262)=0,"",AVERAGE(G262:I262))</f>
        <v>65.666666666666671</v>
      </c>
      <c r="K262" s="12">
        <f t="shared" ref="K262:K275" si="37">IF(J262="","",ROUND(J262/100,4))</f>
        <v>0.65669999999999995</v>
      </c>
      <c r="L262" s="10" t="str">
        <f t="shared" ref="L262:L275" si="38">IF(J262="","",IF(J262&gt;=80,"A",IF(J262&gt;=70,"B",IF(J262&gt;=60,"C",IF(J262&gt;=50,"D","F")))))</f>
        <v>C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Satisfactory work in content knowledge; keep practising.</v>
      </c>
      <c r="N262" s="10">
        <v>62</v>
      </c>
      <c r="O262" s="10">
        <v>65</v>
      </c>
      <c r="P262" s="10">
        <v>63</v>
      </c>
      <c r="Q262" s="11">
        <f t="shared" ref="Q262:Q275" si="39">IF(COUNT(N262:P262)=0,"",AVERAGE(N262:P262))</f>
        <v>63.333333333333336</v>
      </c>
      <c r="R262" s="12">
        <f t="shared" ref="R262:R275" si="40">IF(Q262="","",ROUND(Q262/100,4))</f>
        <v>0.63329999999999997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73</v>
      </c>
      <c r="V262" s="10">
        <v>71</v>
      </c>
      <c r="W262" s="10">
        <v>73</v>
      </c>
      <c r="X262" s="11">
        <f t="shared" ref="X262:X275" si="42">IF(COUNT(U262:W262)=0,"",AVERAGE(U262:W262))</f>
        <v>72.333333333333329</v>
      </c>
      <c r="Y262" s="12">
        <f t="shared" ref="Y262:Y275" si="43">IF(X262="","",ROUND(X262/100,4))</f>
        <v>0.72330000000000005</v>
      </c>
      <c r="Z262" s="5" t="str">
        <f t="shared" ref="Z262:Z275" si="44">IF(X262="","",IF(X262&gt;=80,"A",IF(X262&gt;=70,"B",IF(X262&gt;=60,"C",IF(X262&gt;=50,"D","F")))))</f>
        <v>B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Very good work in content knowledge; aim higher.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22</v>
      </c>
      <c r="G263" s="10">
        <v>69</v>
      </c>
      <c r="H263" s="10">
        <v>69</v>
      </c>
      <c r="I263" s="10">
        <v>73</v>
      </c>
      <c r="J263" s="11">
        <f t="shared" si="36"/>
        <v>70.333333333333329</v>
      </c>
      <c r="K263" s="12">
        <f t="shared" si="37"/>
        <v>0.70330000000000004</v>
      </c>
      <c r="L263" s="10" t="str">
        <f t="shared" si="38"/>
        <v>B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Very good work in practical work and knowledge; aim higher.</v>
      </c>
      <c r="N263" s="10">
        <v>61</v>
      </c>
      <c r="O263" s="10">
        <v>64</v>
      </c>
      <c r="P263" s="10">
        <v>69</v>
      </c>
      <c r="Q263" s="11">
        <f t="shared" si="39"/>
        <v>64.666666666666671</v>
      </c>
      <c r="R263" s="12">
        <f t="shared" si="40"/>
        <v>0.64670000000000005</v>
      </c>
      <c r="S263" s="10" t="str">
        <f t="shared" si="41"/>
        <v>C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Satisfactory work in practical work and knowledge; keep practising.</v>
      </c>
      <c r="U263" s="10">
        <v>70</v>
      </c>
      <c r="V263" s="10">
        <v>80</v>
      </c>
      <c r="W263" s="10">
        <v>80</v>
      </c>
      <c r="X263" s="11">
        <f t="shared" si="42"/>
        <v>76.666666666666671</v>
      </c>
      <c r="Y263" s="12">
        <f t="shared" si="43"/>
        <v>0.76670000000000005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24</v>
      </c>
      <c r="G264" s="10">
        <v>54</v>
      </c>
      <c r="H264" s="10">
        <v>59</v>
      </c>
      <c r="I264" s="10">
        <v>61</v>
      </c>
      <c r="J264" s="11">
        <f t="shared" si="36"/>
        <v>58</v>
      </c>
      <c r="K264" s="12">
        <f t="shared" si="37"/>
        <v>0.57999999999999996</v>
      </c>
      <c r="L264" s="10" t="str">
        <f t="shared" si="38"/>
        <v>D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Fair work in values and participation; extra practice is needed.</v>
      </c>
      <c r="N264" s="10">
        <v>65</v>
      </c>
      <c r="O264" s="10">
        <v>65</v>
      </c>
      <c r="P264" s="10">
        <v>64</v>
      </c>
      <c r="Q264" s="11">
        <f t="shared" si="39"/>
        <v>64.666666666666671</v>
      </c>
      <c r="R264" s="12">
        <f t="shared" si="40"/>
        <v>0.64670000000000005</v>
      </c>
      <c r="S264" s="10" t="str">
        <f t="shared" si="41"/>
        <v>C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Satisfactory work in values and participation; keep practising.</v>
      </c>
      <c r="U264" s="10">
        <v>58</v>
      </c>
      <c r="V264" s="10">
        <v>67</v>
      </c>
      <c r="W264" s="10">
        <v>63</v>
      </c>
      <c r="X264" s="11">
        <f t="shared" si="42"/>
        <v>62.666666666666664</v>
      </c>
      <c r="Y264" s="12">
        <f t="shared" si="43"/>
        <v>0.62670000000000003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25</v>
      </c>
      <c r="F265" s="5" t="s">
        <v>26</v>
      </c>
      <c r="G265" s="10">
        <v>67</v>
      </c>
      <c r="H265" s="10">
        <v>65</v>
      </c>
      <c r="I265" s="10">
        <v>68</v>
      </c>
      <c r="J265" s="11">
        <f t="shared" si="36"/>
        <v>66.666666666666671</v>
      </c>
      <c r="K265" s="12">
        <f t="shared" si="37"/>
        <v>0.66669999999999996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fitness and participation; keep practising.</v>
      </c>
      <c r="N265" s="10">
        <v>68</v>
      </c>
      <c r="O265" s="10">
        <v>66</v>
      </c>
      <c r="P265" s="10">
        <v>63</v>
      </c>
      <c r="Q265" s="11">
        <f t="shared" si="39"/>
        <v>65.666666666666671</v>
      </c>
      <c r="R265" s="12">
        <f t="shared" si="40"/>
        <v>0.65669999999999995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fitness and participation; keep practising.</v>
      </c>
      <c r="U265" s="10">
        <v>71</v>
      </c>
      <c r="V265" s="10">
        <v>68</v>
      </c>
      <c r="W265" s="10">
        <v>63</v>
      </c>
      <c r="X265" s="11">
        <f t="shared" si="42"/>
        <v>67.333333333333329</v>
      </c>
      <c r="Y265" s="12">
        <f t="shared" si="43"/>
        <v>0.67330000000000001</v>
      </c>
      <c r="Z265" s="5" t="str">
        <f t="shared" si="44"/>
        <v>C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Satisfactory work in fitness and participation; keep practising.</v>
      </c>
    </row>
    <row r="266" spans="1:27" ht="14.25" customHeight="1" x14ac:dyDescent="0.3">
      <c r="A266" s="34"/>
      <c r="B266" s="34"/>
      <c r="C266" s="34"/>
      <c r="D266" s="34"/>
      <c r="E266" s="5" t="s">
        <v>27</v>
      </c>
      <c r="F266" s="5" t="s">
        <v>28</v>
      </c>
      <c r="G266" s="10">
        <v>52</v>
      </c>
      <c r="H266" s="10">
        <v>52</v>
      </c>
      <c r="I266" s="10">
        <v>58</v>
      </c>
      <c r="J266" s="11">
        <f t="shared" si="36"/>
        <v>54</v>
      </c>
      <c r="K266" s="12">
        <f t="shared" si="37"/>
        <v>0.54</v>
      </c>
      <c r="L266" s="10" t="str">
        <f t="shared" si="38"/>
        <v>D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Fair work in recording of accounts; extra practice is needed.</v>
      </c>
      <c r="N266" s="10">
        <v>52</v>
      </c>
      <c r="O266" s="10">
        <v>56</v>
      </c>
      <c r="P266" s="10">
        <v>62</v>
      </c>
      <c r="Q266" s="11">
        <f t="shared" si="39"/>
        <v>56.666666666666664</v>
      </c>
      <c r="R266" s="12">
        <f t="shared" si="40"/>
        <v>0.56669999999999998</v>
      </c>
      <c r="S266" s="10" t="str">
        <f t="shared" si="41"/>
        <v>D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Fair work in recording of accounts; extra practice is needed.</v>
      </c>
      <c r="U266" s="10">
        <v>65</v>
      </c>
      <c r="V266" s="10">
        <v>64</v>
      </c>
      <c r="W266" s="10">
        <v>57</v>
      </c>
      <c r="X266" s="11">
        <f t="shared" si="42"/>
        <v>62</v>
      </c>
      <c r="Y266" s="12">
        <f t="shared" si="43"/>
        <v>0.62</v>
      </c>
      <c r="Z266" s="5" t="str">
        <f t="shared" si="44"/>
        <v>C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Satisfactory work in recording of accounts; keep practising.</v>
      </c>
    </row>
    <row r="267" spans="1:27" ht="14.25" customHeight="1" x14ac:dyDescent="0.3">
      <c r="A267" s="34" t="s">
        <v>228</v>
      </c>
      <c r="B267" s="34" t="s">
        <v>229</v>
      </c>
      <c r="C267" s="34" t="s">
        <v>433</v>
      </c>
      <c r="D267" s="34" t="s">
        <v>31</v>
      </c>
      <c r="E267" s="5" t="s">
        <v>12</v>
      </c>
      <c r="F267" s="5" t="s">
        <v>2</v>
      </c>
      <c r="G267" s="10">
        <v>56</v>
      </c>
      <c r="H267" s="10">
        <v>60</v>
      </c>
      <c r="I267" s="10">
        <v>61</v>
      </c>
      <c r="J267" s="11">
        <f t="shared" si="36"/>
        <v>59</v>
      </c>
      <c r="K267" s="12">
        <f t="shared" si="37"/>
        <v>0.59</v>
      </c>
      <c r="L267" s="10" t="str">
        <f t="shared" si="38"/>
        <v>D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Fair work in reading and writing; extra practice is needed.</v>
      </c>
      <c r="N267" s="10">
        <v>57</v>
      </c>
      <c r="O267" s="10">
        <v>72</v>
      </c>
      <c r="P267" s="10">
        <v>64</v>
      </c>
      <c r="Q267" s="11">
        <f t="shared" si="39"/>
        <v>64.333333333333329</v>
      </c>
      <c r="R267" s="12">
        <f t="shared" si="40"/>
        <v>0.64329999999999998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67</v>
      </c>
      <c r="V267" s="10">
        <v>63</v>
      </c>
      <c r="W267" s="10">
        <v>70</v>
      </c>
      <c r="X267" s="11">
        <f t="shared" si="42"/>
        <v>66.666666666666671</v>
      </c>
      <c r="Y267" s="12">
        <f t="shared" si="43"/>
        <v>0.66669999999999996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14</v>
      </c>
      <c r="G268" s="10">
        <v>69</v>
      </c>
      <c r="H268" s="10">
        <v>74</v>
      </c>
      <c r="I268" s="10">
        <v>68</v>
      </c>
      <c r="J268" s="11">
        <f t="shared" si="36"/>
        <v>70.333333333333329</v>
      </c>
      <c r="K268" s="12">
        <f t="shared" si="37"/>
        <v>0.70330000000000004</v>
      </c>
      <c r="L268" s="10" t="str">
        <f t="shared" si="38"/>
        <v>B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Very good work in reading, writing and speaking; aim higher.</v>
      </c>
      <c r="N268" s="10">
        <v>74</v>
      </c>
      <c r="O268" s="10">
        <v>64</v>
      </c>
      <c r="P268" s="10">
        <v>64</v>
      </c>
      <c r="Q268" s="11">
        <f t="shared" si="39"/>
        <v>67.333333333333329</v>
      </c>
      <c r="R268" s="12">
        <f t="shared" si="40"/>
        <v>0.67330000000000001</v>
      </c>
      <c r="S268" s="10" t="str">
        <f t="shared" si="41"/>
        <v>C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Satisfactory work in reading, writing and speaking; keep practising.</v>
      </c>
      <c r="U268" s="10">
        <v>65</v>
      </c>
      <c r="V268" s="10">
        <v>81</v>
      </c>
      <c r="W268" s="10">
        <v>69</v>
      </c>
      <c r="X268" s="11">
        <f t="shared" si="42"/>
        <v>71.666666666666671</v>
      </c>
      <c r="Y268" s="12">
        <f t="shared" si="43"/>
        <v>0.7167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16</v>
      </c>
      <c r="G269" s="10">
        <v>67</v>
      </c>
      <c r="H269" s="10">
        <v>71</v>
      </c>
      <c r="I269" s="10">
        <v>79</v>
      </c>
      <c r="J269" s="11">
        <f t="shared" si="36"/>
        <v>72.333333333333329</v>
      </c>
      <c r="K269" s="12">
        <f t="shared" si="37"/>
        <v>0.72330000000000005</v>
      </c>
      <c r="L269" s="10" t="str">
        <f t="shared" si="38"/>
        <v>B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Very good work in problem solving; aim higher.</v>
      </c>
      <c r="N269" s="10">
        <v>72</v>
      </c>
      <c r="O269" s="10">
        <v>77</v>
      </c>
      <c r="P269" s="10">
        <v>75</v>
      </c>
      <c r="Q269" s="11">
        <f t="shared" si="39"/>
        <v>74.666666666666671</v>
      </c>
      <c r="R269" s="12">
        <f t="shared" si="40"/>
        <v>0.74670000000000003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70</v>
      </c>
      <c r="V269" s="10">
        <v>80</v>
      </c>
      <c r="W269" s="10">
        <v>84</v>
      </c>
      <c r="X269" s="11">
        <f t="shared" si="42"/>
        <v>78</v>
      </c>
      <c r="Y269" s="12">
        <f t="shared" si="43"/>
        <v>0.78</v>
      </c>
      <c r="Z269" s="5" t="str">
        <f t="shared" si="44"/>
        <v>B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Very good work in problem solving; aim higher.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18</v>
      </c>
      <c r="G270" s="10">
        <v>61</v>
      </c>
      <c r="H270" s="10">
        <v>71</v>
      </c>
      <c r="I270" s="10">
        <v>67</v>
      </c>
      <c r="J270" s="11">
        <f t="shared" si="36"/>
        <v>66.333333333333329</v>
      </c>
      <c r="K270" s="12">
        <f t="shared" si="37"/>
        <v>0.6633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70</v>
      </c>
      <c r="O270" s="10">
        <v>67</v>
      </c>
      <c r="P270" s="10">
        <v>71</v>
      </c>
      <c r="Q270" s="11">
        <f t="shared" si="39"/>
        <v>69.333333333333329</v>
      </c>
      <c r="R270" s="12">
        <f t="shared" si="40"/>
        <v>0.69330000000000003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62</v>
      </c>
      <c r="V270" s="10">
        <v>66</v>
      </c>
      <c r="W270" s="10">
        <v>74</v>
      </c>
      <c r="X270" s="11">
        <f t="shared" si="42"/>
        <v>67.333333333333329</v>
      </c>
      <c r="Y270" s="12">
        <f t="shared" si="43"/>
        <v>0.67330000000000001</v>
      </c>
      <c r="Z270" s="5" t="str">
        <f t="shared" si="44"/>
        <v>C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Satisfactory work in concepts and practicals; keep practising.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20</v>
      </c>
      <c r="G271" s="10">
        <v>70</v>
      </c>
      <c r="H271" s="10">
        <v>66</v>
      </c>
      <c r="I271" s="10">
        <v>73</v>
      </c>
      <c r="J271" s="11">
        <f t="shared" si="36"/>
        <v>69.666666666666671</v>
      </c>
      <c r="K271" s="12">
        <f t="shared" si="37"/>
        <v>0.69669999999999999</v>
      </c>
      <c r="L271" s="10" t="str">
        <f t="shared" si="38"/>
        <v>C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Satisfactory work in content knowledge; keep practising.</v>
      </c>
      <c r="N271" s="10">
        <v>65</v>
      </c>
      <c r="O271" s="10">
        <v>78</v>
      </c>
      <c r="P271" s="10">
        <v>66</v>
      </c>
      <c r="Q271" s="11">
        <f t="shared" si="39"/>
        <v>69.666666666666671</v>
      </c>
      <c r="R271" s="12">
        <f t="shared" si="40"/>
        <v>0.69669999999999999</v>
      </c>
      <c r="S271" s="10" t="str">
        <f t="shared" si="41"/>
        <v>C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Satisfactory work in content knowledge; keep practising.</v>
      </c>
      <c r="U271" s="10">
        <v>70</v>
      </c>
      <c r="V271" s="10">
        <v>82</v>
      </c>
      <c r="W271" s="10">
        <v>82</v>
      </c>
      <c r="X271" s="11">
        <f t="shared" si="42"/>
        <v>78</v>
      </c>
      <c r="Y271" s="12">
        <f t="shared" si="43"/>
        <v>0.78</v>
      </c>
      <c r="Z271" s="5" t="str">
        <f t="shared" si="44"/>
        <v>B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Very good work in content knowledge; aim higher.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22</v>
      </c>
      <c r="G272" s="10">
        <v>66</v>
      </c>
      <c r="H272" s="10">
        <v>77</v>
      </c>
      <c r="I272" s="10">
        <v>80</v>
      </c>
      <c r="J272" s="11">
        <f t="shared" si="36"/>
        <v>74.333333333333329</v>
      </c>
      <c r="K272" s="12">
        <f t="shared" si="37"/>
        <v>0.74329999999999996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80</v>
      </c>
      <c r="O272" s="10">
        <v>82</v>
      </c>
      <c r="P272" s="10">
        <v>72</v>
      </c>
      <c r="Q272" s="11">
        <f t="shared" si="39"/>
        <v>78</v>
      </c>
      <c r="R272" s="12">
        <f t="shared" si="40"/>
        <v>0.78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78</v>
      </c>
      <c r="V272" s="10">
        <v>75</v>
      </c>
      <c r="W272" s="10">
        <v>81</v>
      </c>
      <c r="X272" s="11">
        <f t="shared" si="42"/>
        <v>78</v>
      </c>
      <c r="Y272" s="12">
        <f t="shared" si="43"/>
        <v>0.78</v>
      </c>
      <c r="Z272" s="5" t="str">
        <f t="shared" si="44"/>
        <v>B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Very good work in practical work and knowledge; aim higher.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24</v>
      </c>
      <c r="G273" s="10">
        <v>70</v>
      </c>
      <c r="H273" s="10">
        <v>66</v>
      </c>
      <c r="I273" s="10">
        <v>69</v>
      </c>
      <c r="J273" s="11">
        <f t="shared" si="36"/>
        <v>68.333333333333329</v>
      </c>
      <c r="K273" s="12">
        <f t="shared" si="37"/>
        <v>0.68330000000000002</v>
      </c>
      <c r="L273" s="10" t="str">
        <f t="shared" si="38"/>
        <v>C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Satisfactory work in values and participation; keep practising.</v>
      </c>
      <c r="N273" s="10">
        <v>71</v>
      </c>
      <c r="O273" s="10">
        <v>69</v>
      </c>
      <c r="P273" s="10">
        <v>65</v>
      </c>
      <c r="Q273" s="11">
        <f t="shared" si="39"/>
        <v>68.333333333333329</v>
      </c>
      <c r="R273" s="12">
        <f t="shared" si="40"/>
        <v>0.68330000000000002</v>
      </c>
      <c r="S273" s="10" t="str">
        <f t="shared" si="41"/>
        <v>C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Satisfactory work in values and participation; keep practising.</v>
      </c>
      <c r="U273" s="10">
        <v>67</v>
      </c>
      <c r="V273" s="10">
        <v>68</v>
      </c>
      <c r="W273" s="10">
        <v>74</v>
      </c>
      <c r="X273" s="11">
        <f t="shared" si="42"/>
        <v>69.666666666666671</v>
      </c>
      <c r="Y273" s="12">
        <f t="shared" si="43"/>
        <v>0.69669999999999999</v>
      </c>
      <c r="Z273" s="5" t="str">
        <f t="shared" si="44"/>
        <v>C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Satisfactory work in values and participation; keep practising.</v>
      </c>
    </row>
    <row r="274" spans="1:27" ht="14.25" customHeight="1" x14ac:dyDescent="0.3">
      <c r="A274" s="34"/>
      <c r="B274" s="34"/>
      <c r="C274" s="34"/>
      <c r="D274" s="34"/>
      <c r="E274" s="5" t="s">
        <v>25</v>
      </c>
      <c r="F274" s="5" t="s">
        <v>26</v>
      </c>
      <c r="G274" s="10">
        <v>66</v>
      </c>
      <c r="H274" s="10">
        <v>74</v>
      </c>
      <c r="I274" s="10">
        <v>77</v>
      </c>
      <c r="J274" s="11">
        <f t="shared" si="36"/>
        <v>72.333333333333329</v>
      </c>
      <c r="K274" s="12">
        <f t="shared" si="37"/>
        <v>0.72330000000000005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fitness and participation; aim higher.</v>
      </c>
      <c r="N274" s="10">
        <v>70</v>
      </c>
      <c r="O274" s="10">
        <v>68</v>
      </c>
      <c r="P274" s="10">
        <v>76</v>
      </c>
      <c r="Q274" s="11">
        <f t="shared" si="39"/>
        <v>71.333333333333329</v>
      </c>
      <c r="R274" s="12">
        <f t="shared" si="40"/>
        <v>0.71330000000000005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fitness and participation; aim higher.</v>
      </c>
      <c r="U274" s="10">
        <v>77</v>
      </c>
      <c r="V274" s="10">
        <v>84</v>
      </c>
      <c r="W274" s="10">
        <v>83</v>
      </c>
      <c r="X274" s="11">
        <f t="shared" si="42"/>
        <v>81.333333333333329</v>
      </c>
      <c r="Y274" s="12">
        <f t="shared" si="43"/>
        <v>0.81330000000000002</v>
      </c>
      <c r="Z274" s="5" t="str">
        <f t="shared" si="44"/>
        <v>A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Excellent work in fitness and participation; keep it up.</v>
      </c>
    </row>
    <row r="275" spans="1:27" ht="14.25" customHeight="1" x14ac:dyDescent="0.3">
      <c r="A275" s="34"/>
      <c r="B275" s="34"/>
      <c r="C275" s="34"/>
      <c r="D275" s="34"/>
      <c r="E275" s="5" t="s">
        <v>34</v>
      </c>
      <c r="F275" s="5" t="s">
        <v>35</v>
      </c>
      <c r="G275" s="10">
        <v>57</v>
      </c>
      <c r="H275" s="10">
        <v>70</v>
      </c>
      <c r="I275" s="10">
        <v>69</v>
      </c>
      <c r="J275" s="11">
        <f t="shared" si="36"/>
        <v>65.333333333333329</v>
      </c>
      <c r="K275" s="12">
        <f t="shared" si="37"/>
        <v>0.65329999999999999</v>
      </c>
      <c r="L275" s="10" t="str">
        <f t="shared" si="38"/>
        <v>C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Satisfactory work in office practice; keep practising.</v>
      </c>
      <c r="N275" s="10">
        <v>59</v>
      </c>
      <c r="O275" s="10">
        <v>62</v>
      </c>
      <c r="P275" s="10">
        <v>69</v>
      </c>
      <c r="Q275" s="11">
        <f t="shared" si="39"/>
        <v>63.333333333333336</v>
      </c>
      <c r="R275" s="12">
        <f t="shared" si="40"/>
        <v>0.63329999999999997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office practice; keep practising.</v>
      </c>
      <c r="U275" s="10">
        <v>60</v>
      </c>
      <c r="V275" s="10">
        <v>73</v>
      </c>
      <c r="W275" s="10">
        <v>72</v>
      </c>
      <c r="X275" s="11">
        <f t="shared" si="42"/>
        <v>68.333333333333329</v>
      </c>
      <c r="Y275" s="12">
        <f t="shared" si="43"/>
        <v>0.68330000000000002</v>
      </c>
      <c r="Z275" s="5" t="str">
        <f t="shared" si="44"/>
        <v>C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Satisfactory work in office practice; keep practising.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75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434</v>
      </c>
    </row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36" t="s">
        <v>420</v>
      </c>
      <c r="O4" s="36"/>
      <c r="P4" s="36"/>
      <c r="Q4" s="36"/>
      <c r="R4" s="36"/>
      <c r="S4" s="36"/>
      <c r="T4" s="36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232</v>
      </c>
      <c r="B6" s="34" t="s">
        <v>233</v>
      </c>
      <c r="C6" s="34" t="s">
        <v>435</v>
      </c>
      <c r="D6" s="34" t="s">
        <v>11</v>
      </c>
      <c r="E6" s="5" t="s">
        <v>12</v>
      </c>
      <c r="F6" s="5" t="s">
        <v>95</v>
      </c>
      <c r="G6" s="10">
        <v>48</v>
      </c>
      <c r="H6" s="10">
        <v>50</v>
      </c>
      <c r="I6" s="10">
        <v>50</v>
      </c>
      <c r="J6" s="11">
        <f t="shared" ref="J6:J69" si="0">IF(COUNT(G6:I6)=0,"",AVERAGE(G6:I6))</f>
        <v>49.333333333333336</v>
      </c>
      <c r="K6" s="12">
        <f t="shared" ref="K6:K69" si="1">IF(J6="","",ROUND(J6/100,4))</f>
        <v>0.49330000000000002</v>
      </c>
      <c r="L6" s="10" t="str">
        <f t="shared" ref="L6:L69" si="2">IF(J6="","",IF(J6&gt;=80,"A",IF(J6&gt;=70,"B",IF(J6&gt;=60,"C",IF(J6&gt;=50,"D","F")))))</f>
        <v>F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Below the expected level in reading and writing; urgent support is needed.</v>
      </c>
      <c r="N6" s="10">
        <v>52</v>
      </c>
      <c r="O6" s="10">
        <v>48</v>
      </c>
      <c r="P6" s="10">
        <v>53</v>
      </c>
      <c r="Q6" s="11">
        <f t="shared" ref="Q6:Q69" si="3">IF(COUNT(N6:P6)=0,"",AVERAGE(N6:P6))</f>
        <v>51</v>
      </c>
      <c r="R6" s="12">
        <f t="shared" ref="R6:R69" si="4">IF(Q6="","",ROUND(Q6/100,4))</f>
        <v>0.51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>
        <v>61</v>
      </c>
      <c r="V6" s="10">
        <v>57</v>
      </c>
      <c r="W6" s="10">
        <v>52</v>
      </c>
      <c r="X6" s="11">
        <f t="shared" ref="X6:X69" si="6">IF(COUNT(U6:W6)=0,"",AVERAGE(U6:W6))</f>
        <v>56.666666666666664</v>
      </c>
      <c r="Y6" s="12">
        <f t="shared" ref="Y6:Y69" si="7">IF(X6="","",ROUND(X6/100,4))</f>
        <v>0.56669999999999998</v>
      </c>
      <c r="Z6" s="5" t="str">
        <f t="shared" ref="Z6:Z69" si="8">IF(X6="","",IF(X6&gt;=80,"A",IF(X6&gt;=70,"B",IF(X6&gt;=60,"C",IF(X6&gt;=50,"D","F")))))</f>
        <v>D</v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>Fair work in reading and writing; extra practice is needed.</v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99</v>
      </c>
      <c r="G7" s="10">
        <v>60</v>
      </c>
      <c r="H7" s="10">
        <v>52</v>
      </c>
      <c r="I7" s="10">
        <v>58</v>
      </c>
      <c r="J7" s="11">
        <f t="shared" si="0"/>
        <v>56.666666666666664</v>
      </c>
      <c r="K7" s="12">
        <f t="shared" si="1"/>
        <v>0.56669999999999998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57</v>
      </c>
      <c r="O7" s="10">
        <v>62</v>
      </c>
      <c r="P7" s="10">
        <v>60</v>
      </c>
      <c r="Q7" s="11">
        <f t="shared" si="3"/>
        <v>59.666666666666664</v>
      </c>
      <c r="R7" s="12">
        <f t="shared" si="4"/>
        <v>0.59670000000000001</v>
      </c>
      <c r="S7" s="10" t="str">
        <f t="shared" si="5"/>
        <v>D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Fair work in reading, writing and speaking; extra practice is needed.</v>
      </c>
      <c r="U7" s="10">
        <v>65</v>
      </c>
      <c r="V7" s="10">
        <v>68</v>
      </c>
      <c r="W7" s="10">
        <v>64</v>
      </c>
      <c r="X7" s="11">
        <f t="shared" si="6"/>
        <v>65.666666666666671</v>
      </c>
      <c r="Y7" s="12">
        <f t="shared" si="7"/>
        <v>0.65669999999999995</v>
      </c>
      <c r="Z7" s="5" t="str">
        <f t="shared" si="8"/>
        <v>C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Satisfactory work in reading, writing and speaking; keep practising.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100</v>
      </c>
      <c r="G8" s="10">
        <v>62</v>
      </c>
      <c r="H8" s="10">
        <v>56</v>
      </c>
      <c r="I8" s="10">
        <v>64</v>
      </c>
      <c r="J8" s="11">
        <f t="shared" si="0"/>
        <v>60.666666666666664</v>
      </c>
      <c r="K8" s="12">
        <f t="shared" si="1"/>
        <v>0.60670000000000002</v>
      </c>
      <c r="L8" s="10" t="str">
        <f t="shared" si="2"/>
        <v>C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Satisfactory work in problem solving; keep practising.</v>
      </c>
      <c r="N8" s="10">
        <v>69</v>
      </c>
      <c r="O8" s="10">
        <v>72</v>
      </c>
      <c r="P8" s="10">
        <v>62</v>
      </c>
      <c r="Q8" s="11">
        <f t="shared" si="3"/>
        <v>67.666666666666671</v>
      </c>
      <c r="R8" s="12">
        <f t="shared" si="4"/>
        <v>0.67669999999999997</v>
      </c>
      <c r="S8" s="10" t="str">
        <f t="shared" si="5"/>
        <v>C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Satisfactory work in problem solving; keep practising.</v>
      </c>
      <c r="U8" s="10">
        <v>65</v>
      </c>
      <c r="V8" s="10">
        <v>71</v>
      </c>
      <c r="W8" s="10">
        <v>74</v>
      </c>
      <c r="X8" s="11">
        <f t="shared" si="6"/>
        <v>70</v>
      </c>
      <c r="Y8" s="12">
        <f t="shared" si="7"/>
        <v>0.7</v>
      </c>
      <c r="Z8" s="5" t="str">
        <f t="shared" si="8"/>
        <v>B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Very good work in problem solving; aim higher.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101</v>
      </c>
      <c r="G9" s="10">
        <v>52</v>
      </c>
      <c r="H9" s="10">
        <v>56</v>
      </c>
      <c r="I9" s="10">
        <v>48</v>
      </c>
      <c r="J9" s="11">
        <f t="shared" si="0"/>
        <v>52</v>
      </c>
      <c r="K9" s="12">
        <f t="shared" si="1"/>
        <v>0.52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58</v>
      </c>
      <c r="O9" s="10">
        <v>59</v>
      </c>
      <c r="P9" s="10">
        <v>57</v>
      </c>
      <c r="Q9" s="11">
        <f t="shared" si="3"/>
        <v>58</v>
      </c>
      <c r="R9" s="12">
        <f t="shared" si="4"/>
        <v>0.57999999999999996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58</v>
      </c>
      <c r="V9" s="10">
        <v>54</v>
      </c>
      <c r="W9" s="10">
        <v>62</v>
      </c>
      <c r="X9" s="11">
        <f t="shared" si="6"/>
        <v>58</v>
      </c>
      <c r="Y9" s="12">
        <f t="shared" si="7"/>
        <v>0.57999999999999996</v>
      </c>
      <c r="Z9" s="5" t="str">
        <f t="shared" si="8"/>
        <v>D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Fair work in concepts and practicals; extra practice is needed.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102</v>
      </c>
      <c r="G10" s="10">
        <v>53</v>
      </c>
      <c r="H10" s="10">
        <v>57</v>
      </c>
      <c r="I10" s="10">
        <v>60</v>
      </c>
      <c r="J10" s="11">
        <f t="shared" si="0"/>
        <v>56.666666666666664</v>
      </c>
      <c r="K10" s="12">
        <f t="shared" si="1"/>
        <v>0.56669999999999998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65</v>
      </c>
      <c r="O10" s="10">
        <v>68</v>
      </c>
      <c r="P10" s="10">
        <v>58</v>
      </c>
      <c r="Q10" s="11">
        <f t="shared" si="3"/>
        <v>63.666666666666664</v>
      </c>
      <c r="R10" s="12">
        <f t="shared" si="4"/>
        <v>0.63670000000000004</v>
      </c>
      <c r="S10" s="10" t="str">
        <f t="shared" si="5"/>
        <v>C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Satisfactory work in content knowledge; keep practising.</v>
      </c>
      <c r="U10" s="10">
        <v>62</v>
      </c>
      <c r="V10" s="10">
        <v>64</v>
      </c>
      <c r="W10" s="10">
        <v>60</v>
      </c>
      <c r="X10" s="11">
        <f t="shared" si="6"/>
        <v>62</v>
      </c>
      <c r="Y10" s="12">
        <f t="shared" si="7"/>
        <v>0.62</v>
      </c>
      <c r="Z10" s="5" t="str">
        <f t="shared" si="8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103</v>
      </c>
      <c r="G11" s="10">
        <v>55</v>
      </c>
      <c r="H11" s="10">
        <v>60</v>
      </c>
      <c r="I11" s="10">
        <v>69</v>
      </c>
      <c r="J11" s="11">
        <f t="shared" si="0"/>
        <v>61.333333333333336</v>
      </c>
      <c r="K11" s="12">
        <f t="shared" si="1"/>
        <v>0.61329999999999996</v>
      </c>
      <c r="L11" s="10" t="str">
        <f t="shared" si="2"/>
        <v>C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Satisfactory work in practical work and knowledge; keep practising.</v>
      </c>
      <c r="N11" s="10">
        <v>59</v>
      </c>
      <c r="O11" s="10">
        <v>62</v>
      </c>
      <c r="P11" s="10">
        <v>60</v>
      </c>
      <c r="Q11" s="11">
        <f t="shared" si="3"/>
        <v>60.333333333333336</v>
      </c>
      <c r="R11" s="12">
        <f t="shared" si="4"/>
        <v>0.60329999999999995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62</v>
      </c>
      <c r="V11" s="10">
        <v>71</v>
      </c>
      <c r="W11" s="10">
        <v>65</v>
      </c>
      <c r="X11" s="11">
        <f t="shared" si="6"/>
        <v>66</v>
      </c>
      <c r="Y11" s="12">
        <f t="shared" si="7"/>
        <v>0.66</v>
      </c>
      <c r="Z11" s="5" t="str">
        <f t="shared" si="8"/>
        <v>C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Satisfactory work in practical work and knowledge; keep practising.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104</v>
      </c>
      <c r="G12" s="10">
        <v>56</v>
      </c>
      <c r="H12" s="10">
        <v>59</v>
      </c>
      <c r="I12" s="10">
        <v>54</v>
      </c>
      <c r="J12" s="11">
        <f t="shared" si="0"/>
        <v>56.333333333333336</v>
      </c>
      <c r="K12" s="12">
        <f t="shared" si="1"/>
        <v>0.56330000000000002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53</v>
      </c>
      <c r="O12" s="10">
        <v>64</v>
      </c>
      <c r="P12" s="10">
        <v>58</v>
      </c>
      <c r="Q12" s="11">
        <f t="shared" si="3"/>
        <v>58.333333333333336</v>
      </c>
      <c r="R12" s="12">
        <f t="shared" si="4"/>
        <v>0.58330000000000004</v>
      </c>
      <c r="S12" s="10" t="str">
        <f t="shared" si="5"/>
        <v>D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Fair work in values and participation; extra practice is needed.</v>
      </c>
      <c r="U12" s="10">
        <v>58</v>
      </c>
      <c r="V12" s="10">
        <v>66</v>
      </c>
      <c r="W12" s="10">
        <v>58</v>
      </c>
      <c r="X12" s="11">
        <f t="shared" si="6"/>
        <v>60.666666666666664</v>
      </c>
      <c r="Y12" s="12">
        <f t="shared" si="7"/>
        <v>0.60670000000000002</v>
      </c>
      <c r="Z12" s="5" t="str">
        <f t="shared" si="8"/>
        <v>C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Satisfactory work in values and participation; keep practising.</v>
      </c>
    </row>
    <row r="13" spans="1:27" ht="14.25" customHeight="1" x14ac:dyDescent="0.3">
      <c r="A13" s="34"/>
      <c r="B13" s="34"/>
      <c r="C13" s="34"/>
      <c r="D13" s="34"/>
      <c r="E13" s="5" t="s">
        <v>32</v>
      </c>
      <c r="F13" s="5" t="s">
        <v>127</v>
      </c>
      <c r="G13" s="10">
        <v>63</v>
      </c>
      <c r="H13" s="10">
        <v>56</v>
      </c>
      <c r="I13" s="10">
        <v>62</v>
      </c>
      <c r="J13" s="11">
        <f t="shared" si="0"/>
        <v>60.333333333333336</v>
      </c>
      <c r="K13" s="12">
        <f t="shared" si="1"/>
        <v>0.60329999999999995</v>
      </c>
      <c r="L13" s="10" t="str">
        <f t="shared" si="2"/>
        <v>C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Satisfactory work in practical skills; keep practising.</v>
      </c>
      <c r="N13" s="10">
        <v>66</v>
      </c>
      <c r="O13" s="10">
        <v>66</v>
      </c>
      <c r="P13" s="10">
        <v>56</v>
      </c>
      <c r="Q13" s="11">
        <f t="shared" si="3"/>
        <v>62.666666666666664</v>
      </c>
      <c r="R13" s="12">
        <f t="shared" si="4"/>
        <v>0.62670000000000003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practical skills; keep practising.</v>
      </c>
      <c r="U13" s="10">
        <v>67</v>
      </c>
      <c r="V13" s="10">
        <v>67</v>
      </c>
      <c r="W13" s="10">
        <v>65</v>
      </c>
      <c r="X13" s="11">
        <f t="shared" si="6"/>
        <v>66.333333333333329</v>
      </c>
      <c r="Y13" s="12">
        <f t="shared" si="7"/>
        <v>0.6633</v>
      </c>
      <c r="Z13" s="5" t="str">
        <f t="shared" si="8"/>
        <v>C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Satisfactory work in practical skills; keep practising.</v>
      </c>
    </row>
    <row r="14" spans="1:27" ht="14.25" customHeight="1" x14ac:dyDescent="0.3">
      <c r="A14" s="34"/>
      <c r="B14" s="34"/>
      <c r="C14" s="34"/>
      <c r="D14" s="34"/>
      <c r="E14" s="5" t="s">
        <v>34</v>
      </c>
      <c r="F14" s="5" t="s">
        <v>109</v>
      </c>
      <c r="G14" s="10">
        <v>48</v>
      </c>
      <c r="H14" s="10">
        <v>52</v>
      </c>
      <c r="I14" s="10">
        <v>55</v>
      </c>
      <c r="J14" s="11">
        <f t="shared" si="0"/>
        <v>51.666666666666664</v>
      </c>
      <c r="K14" s="12">
        <f t="shared" si="1"/>
        <v>0.51670000000000005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office practice; extra practice is needed.</v>
      </c>
      <c r="N14" s="10">
        <v>58</v>
      </c>
      <c r="O14" s="10">
        <v>54</v>
      </c>
      <c r="P14" s="10">
        <v>57</v>
      </c>
      <c r="Q14" s="11">
        <f t="shared" si="3"/>
        <v>56.333333333333336</v>
      </c>
      <c r="R14" s="12">
        <f t="shared" si="4"/>
        <v>0.56330000000000002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office practice; extra practice is needed.</v>
      </c>
      <c r="U14" s="10">
        <v>60</v>
      </c>
      <c r="V14" s="10">
        <v>53</v>
      </c>
      <c r="W14" s="10">
        <v>62</v>
      </c>
      <c r="X14" s="11">
        <f t="shared" si="6"/>
        <v>58.333333333333336</v>
      </c>
      <c r="Y14" s="12">
        <f t="shared" si="7"/>
        <v>0.58330000000000004</v>
      </c>
      <c r="Z14" s="5" t="str">
        <f t="shared" si="8"/>
        <v>D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Fair work in office practice; extra practice is needed.</v>
      </c>
    </row>
    <row r="15" spans="1:27" ht="14.25" customHeight="1" x14ac:dyDescent="0.3">
      <c r="A15" s="34" t="s">
        <v>234</v>
      </c>
      <c r="B15" s="34" t="s">
        <v>235</v>
      </c>
      <c r="C15" s="34" t="s">
        <v>435</v>
      </c>
      <c r="D15" s="34" t="s">
        <v>31</v>
      </c>
      <c r="E15" s="5" t="s">
        <v>12</v>
      </c>
      <c r="F15" s="5" t="s">
        <v>95</v>
      </c>
      <c r="G15" s="10">
        <v>51</v>
      </c>
      <c r="H15" s="10">
        <v>67</v>
      </c>
      <c r="I15" s="10">
        <v>52</v>
      </c>
      <c r="J15" s="11">
        <f t="shared" si="0"/>
        <v>56.666666666666664</v>
      </c>
      <c r="K15" s="12">
        <f t="shared" si="1"/>
        <v>0.56669999999999998</v>
      </c>
      <c r="L15" s="10" t="str">
        <f t="shared" si="2"/>
        <v>D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Fair work in reading and writing; extra practice is needed.</v>
      </c>
      <c r="N15" s="10">
        <v>64</v>
      </c>
      <c r="O15" s="10">
        <v>61</v>
      </c>
      <c r="P15" s="10">
        <v>62</v>
      </c>
      <c r="Q15" s="11">
        <f t="shared" si="3"/>
        <v>62.333333333333336</v>
      </c>
      <c r="R15" s="12">
        <f t="shared" si="4"/>
        <v>0.62329999999999997</v>
      </c>
      <c r="S15" s="10" t="str">
        <f t="shared" si="5"/>
        <v>C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Satisfactory work in reading and writing; keep practising.</v>
      </c>
      <c r="U15" s="10">
        <v>63</v>
      </c>
      <c r="V15" s="10">
        <v>70</v>
      </c>
      <c r="W15" s="10">
        <v>67</v>
      </c>
      <c r="X15" s="11">
        <f t="shared" si="6"/>
        <v>66.666666666666671</v>
      </c>
      <c r="Y15" s="12">
        <f t="shared" si="7"/>
        <v>0.66669999999999996</v>
      </c>
      <c r="Z15" s="5" t="str">
        <f t="shared" si="8"/>
        <v>C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Satisfactory work in reading and writing; keep practising.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99</v>
      </c>
      <c r="G16" s="10">
        <v>68</v>
      </c>
      <c r="H16" s="10">
        <v>69</v>
      </c>
      <c r="I16" s="10">
        <v>67</v>
      </c>
      <c r="J16" s="11">
        <f t="shared" si="0"/>
        <v>68</v>
      </c>
      <c r="K16" s="12">
        <f t="shared" si="1"/>
        <v>0.68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59</v>
      </c>
      <c r="O16" s="10">
        <v>73</v>
      </c>
      <c r="P16" s="10">
        <v>70</v>
      </c>
      <c r="Q16" s="11">
        <f t="shared" si="3"/>
        <v>67.333333333333329</v>
      </c>
      <c r="R16" s="12">
        <f t="shared" si="4"/>
        <v>0.67330000000000001</v>
      </c>
      <c r="S16" s="10" t="str">
        <f t="shared" si="5"/>
        <v>C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Satisfactory work in reading, writing and speaking; keep practising.</v>
      </c>
      <c r="U16" s="10">
        <v>71</v>
      </c>
      <c r="V16" s="10">
        <v>69</v>
      </c>
      <c r="W16" s="10">
        <v>69</v>
      </c>
      <c r="X16" s="11">
        <f t="shared" si="6"/>
        <v>69.666666666666671</v>
      </c>
      <c r="Y16" s="12">
        <f t="shared" si="7"/>
        <v>0.69669999999999999</v>
      </c>
      <c r="Z16" s="5" t="str">
        <f t="shared" si="8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100</v>
      </c>
      <c r="G17" s="10">
        <v>63</v>
      </c>
      <c r="H17" s="10">
        <v>77</v>
      </c>
      <c r="I17" s="10">
        <v>73</v>
      </c>
      <c r="J17" s="11">
        <f t="shared" si="0"/>
        <v>71</v>
      </c>
      <c r="K17" s="12">
        <f t="shared" si="1"/>
        <v>0.71</v>
      </c>
      <c r="L17" s="10" t="str">
        <f t="shared" si="2"/>
        <v>B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Very good work in problem solving; aim higher.</v>
      </c>
      <c r="N17" s="10">
        <v>69</v>
      </c>
      <c r="O17" s="10">
        <v>75</v>
      </c>
      <c r="P17" s="10">
        <v>72</v>
      </c>
      <c r="Q17" s="11">
        <f t="shared" si="3"/>
        <v>72</v>
      </c>
      <c r="R17" s="12">
        <f t="shared" si="4"/>
        <v>0.72</v>
      </c>
      <c r="S17" s="10" t="str">
        <f t="shared" si="5"/>
        <v>B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Very good work in problem solving; aim higher.</v>
      </c>
      <c r="U17" s="10">
        <v>70</v>
      </c>
      <c r="V17" s="10">
        <v>71</v>
      </c>
      <c r="W17" s="10">
        <v>77</v>
      </c>
      <c r="X17" s="11">
        <f t="shared" si="6"/>
        <v>72.666666666666671</v>
      </c>
      <c r="Y17" s="12">
        <f t="shared" si="7"/>
        <v>0.72670000000000001</v>
      </c>
      <c r="Z17" s="5" t="str">
        <f t="shared" si="8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101</v>
      </c>
      <c r="G18" s="10">
        <v>66</v>
      </c>
      <c r="H18" s="10">
        <v>65</v>
      </c>
      <c r="I18" s="10">
        <v>63</v>
      </c>
      <c r="J18" s="11">
        <f t="shared" si="0"/>
        <v>64.666666666666671</v>
      </c>
      <c r="K18" s="12">
        <f t="shared" si="1"/>
        <v>0.64670000000000005</v>
      </c>
      <c r="L18" s="10" t="str">
        <f t="shared" si="2"/>
        <v>C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Satisfactory work in concepts and practicals; keep practising.</v>
      </c>
      <c r="N18" s="10">
        <v>65</v>
      </c>
      <c r="O18" s="10">
        <v>57</v>
      </c>
      <c r="P18" s="10">
        <v>56</v>
      </c>
      <c r="Q18" s="11">
        <f t="shared" si="3"/>
        <v>59.333333333333336</v>
      </c>
      <c r="R18" s="12">
        <f t="shared" si="4"/>
        <v>0.59330000000000005</v>
      </c>
      <c r="S18" s="10" t="str">
        <f t="shared" si="5"/>
        <v>D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Fair work in concepts and practicals; extra practice is needed.</v>
      </c>
      <c r="U18" s="10">
        <v>62</v>
      </c>
      <c r="V18" s="10">
        <v>63</v>
      </c>
      <c r="W18" s="10">
        <v>70</v>
      </c>
      <c r="X18" s="11">
        <f t="shared" si="6"/>
        <v>65</v>
      </c>
      <c r="Y18" s="12">
        <f t="shared" si="7"/>
        <v>0.65</v>
      </c>
      <c r="Z18" s="5" t="str">
        <f t="shared" si="8"/>
        <v>C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Satisfactory work in concepts and practicals; keep practising.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102</v>
      </c>
      <c r="G19" s="10">
        <v>64</v>
      </c>
      <c r="H19" s="10">
        <v>73</v>
      </c>
      <c r="I19" s="10">
        <v>65</v>
      </c>
      <c r="J19" s="11">
        <f t="shared" si="0"/>
        <v>67.333333333333329</v>
      </c>
      <c r="K19" s="12">
        <f t="shared" si="1"/>
        <v>0.67330000000000001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68</v>
      </c>
      <c r="O19" s="10">
        <v>62</v>
      </c>
      <c r="P19" s="10">
        <v>70</v>
      </c>
      <c r="Q19" s="11">
        <f t="shared" si="3"/>
        <v>66.666666666666671</v>
      </c>
      <c r="R19" s="12">
        <f t="shared" si="4"/>
        <v>0.66669999999999996</v>
      </c>
      <c r="S19" s="10" t="str">
        <f t="shared" si="5"/>
        <v>C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Satisfactory work in content knowledge; keep practising.</v>
      </c>
      <c r="U19" s="10">
        <v>63</v>
      </c>
      <c r="V19" s="10">
        <v>69</v>
      </c>
      <c r="W19" s="10">
        <v>74</v>
      </c>
      <c r="X19" s="11">
        <f t="shared" si="6"/>
        <v>68.666666666666671</v>
      </c>
      <c r="Y19" s="12">
        <f t="shared" si="7"/>
        <v>0.68669999999999998</v>
      </c>
      <c r="Z19" s="5" t="str">
        <f t="shared" si="8"/>
        <v>C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Satisfactory work in content knowledge; keep practising.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103</v>
      </c>
      <c r="G20" s="10">
        <v>76</v>
      </c>
      <c r="H20" s="10">
        <v>67</v>
      </c>
      <c r="I20" s="10">
        <v>69</v>
      </c>
      <c r="J20" s="11">
        <f t="shared" si="0"/>
        <v>70.666666666666671</v>
      </c>
      <c r="K20" s="12">
        <f t="shared" si="1"/>
        <v>0.70669999999999999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71</v>
      </c>
      <c r="O20" s="10">
        <v>68</v>
      </c>
      <c r="P20" s="10">
        <v>74</v>
      </c>
      <c r="Q20" s="11">
        <f t="shared" si="3"/>
        <v>71</v>
      </c>
      <c r="R20" s="12">
        <f t="shared" si="4"/>
        <v>0.71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69</v>
      </c>
      <c r="V20" s="10">
        <v>84</v>
      </c>
      <c r="W20" s="10">
        <v>71</v>
      </c>
      <c r="X20" s="11">
        <f t="shared" si="6"/>
        <v>74.666666666666671</v>
      </c>
      <c r="Y20" s="12">
        <f t="shared" si="7"/>
        <v>0.74670000000000003</v>
      </c>
      <c r="Z20" s="5" t="str">
        <f t="shared" si="8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104</v>
      </c>
      <c r="G21" s="10">
        <v>68</v>
      </c>
      <c r="H21" s="10">
        <v>61</v>
      </c>
      <c r="I21" s="10">
        <v>61</v>
      </c>
      <c r="J21" s="11">
        <f t="shared" si="0"/>
        <v>63.333333333333336</v>
      </c>
      <c r="K21" s="12">
        <f t="shared" si="1"/>
        <v>0.63329999999999997</v>
      </c>
      <c r="L21" s="10" t="str">
        <f t="shared" si="2"/>
        <v>C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Satisfactory work in values and participation; keep practising.</v>
      </c>
      <c r="N21" s="10">
        <v>57</v>
      </c>
      <c r="O21" s="10">
        <v>67</v>
      </c>
      <c r="P21" s="10">
        <v>66</v>
      </c>
      <c r="Q21" s="11">
        <f t="shared" si="3"/>
        <v>63.333333333333336</v>
      </c>
      <c r="R21" s="12">
        <f t="shared" si="4"/>
        <v>0.63329999999999997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62</v>
      </c>
      <c r="V21" s="10">
        <v>66</v>
      </c>
      <c r="W21" s="10">
        <v>63</v>
      </c>
      <c r="X21" s="11">
        <f t="shared" si="6"/>
        <v>63.666666666666664</v>
      </c>
      <c r="Y21" s="12">
        <f t="shared" si="7"/>
        <v>0.63670000000000004</v>
      </c>
      <c r="Z21" s="5" t="str">
        <f t="shared" si="8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32</v>
      </c>
      <c r="F22" s="5" t="s">
        <v>127</v>
      </c>
      <c r="G22" s="10">
        <v>65</v>
      </c>
      <c r="H22" s="10">
        <v>62</v>
      </c>
      <c r="I22" s="10">
        <v>63</v>
      </c>
      <c r="J22" s="11">
        <f t="shared" si="0"/>
        <v>63.333333333333336</v>
      </c>
      <c r="K22" s="12">
        <f t="shared" si="1"/>
        <v>0.63329999999999997</v>
      </c>
      <c r="L22" s="10" t="str">
        <f t="shared" si="2"/>
        <v>C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Satisfactory work in practical skills; keep practising.</v>
      </c>
      <c r="N22" s="10">
        <v>72</v>
      </c>
      <c r="O22" s="10">
        <v>75</v>
      </c>
      <c r="P22" s="10">
        <v>76</v>
      </c>
      <c r="Q22" s="11">
        <f t="shared" si="3"/>
        <v>74.333333333333329</v>
      </c>
      <c r="R22" s="12">
        <f t="shared" si="4"/>
        <v>0.74329999999999996</v>
      </c>
      <c r="S22" s="10" t="str">
        <f t="shared" si="5"/>
        <v>B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Very good work in practical skills; aim higher.</v>
      </c>
      <c r="U22" s="10">
        <v>78</v>
      </c>
      <c r="V22" s="10">
        <v>78</v>
      </c>
      <c r="W22" s="10">
        <v>69</v>
      </c>
      <c r="X22" s="11">
        <f t="shared" si="6"/>
        <v>75</v>
      </c>
      <c r="Y22" s="12">
        <f t="shared" si="7"/>
        <v>0.75</v>
      </c>
      <c r="Z22" s="5" t="str">
        <f t="shared" si="8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practical skills; aim higher.</v>
      </c>
    </row>
    <row r="23" spans="1:27" ht="14.25" customHeight="1" x14ac:dyDescent="0.3">
      <c r="A23" s="34"/>
      <c r="B23" s="34"/>
      <c r="C23" s="34"/>
      <c r="D23" s="34"/>
      <c r="E23" s="5" t="s">
        <v>34</v>
      </c>
      <c r="F23" s="5" t="s">
        <v>109</v>
      </c>
      <c r="G23" s="10">
        <v>57</v>
      </c>
      <c r="H23" s="10">
        <v>61</v>
      </c>
      <c r="I23" s="10">
        <v>63</v>
      </c>
      <c r="J23" s="11">
        <f t="shared" si="0"/>
        <v>60.333333333333336</v>
      </c>
      <c r="K23" s="12">
        <f t="shared" si="1"/>
        <v>0.60329999999999995</v>
      </c>
      <c r="L23" s="10" t="str">
        <f t="shared" si="2"/>
        <v>C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Satisfactory work in office practice; keep practising.</v>
      </c>
      <c r="N23" s="10">
        <v>64</v>
      </c>
      <c r="O23" s="10">
        <v>68</v>
      </c>
      <c r="P23" s="10">
        <v>58</v>
      </c>
      <c r="Q23" s="11">
        <f t="shared" si="3"/>
        <v>63.333333333333336</v>
      </c>
      <c r="R23" s="12">
        <f t="shared" si="4"/>
        <v>0.63329999999999997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office practice; keep practising.</v>
      </c>
      <c r="U23" s="10">
        <v>65</v>
      </c>
      <c r="V23" s="10">
        <v>69</v>
      </c>
      <c r="W23" s="10">
        <v>62</v>
      </c>
      <c r="X23" s="11">
        <f t="shared" si="6"/>
        <v>65.333333333333329</v>
      </c>
      <c r="Y23" s="12">
        <f t="shared" si="7"/>
        <v>0.65329999999999999</v>
      </c>
      <c r="Z23" s="5" t="str">
        <f t="shared" si="8"/>
        <v>C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Satisfactory work in office practice; keep practising.</v>
      </c>
    </row>
    <row r="24" spans="1:27" ht="14.25" customHeight="1" x14ac:dyDescent="0.3">
      <c r="A24" s="34" t="s">
        <v>236</v>
      </c>
      <c r="B24" s="34" t="s">
        <v>237</v>
      </c>
      <c r="C24" s="34" t="s">
        <v>435</v>
      </c>
      <c r="D24" s="34" t="s">
        <v>11</v>
      </c>
      <c r="E24" s="5" t="s">
        <v>12</v>
      </c>
      <c r="F24" s="5" t="s">
        <v>95</v>
      </c>
      <c r="G24" s="10">
        <v>69</v>
      </c>
      <c r="H24" s="10">
        <v>73</v>
      </c>
      <c r="I24" s="10">
        <v>69</v>
      </c>
      <c r="J24" s="11">
        <f t="shared" si="0"/>
        <v>70.333333333333329</v>
      </c>
      <c r="K24" s="12">
        <f t="shared" si="1"/>
        <v>0.70330000000000004</v>
      </c>
      <c r="L24" s="10" t="str">
        <f t="shared" si="2"/>
        <v>B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Very good work in reading and writing; aim higher.</v>
      </c>
      <c r="N24" s="10">
        <v>65</v>
      </c>
      <c r="O24" s="10">
        <v>62</v>
      </c>
      <c r="P24" s="10">
        <v>64</v>
      </c>
      <c r="Q24" s="11">
        <f t="shared" si="3"/>
        <v>63.666666666666664</v>
      </c>
      <c r="R24" s="12">
        <f t="shared" si="4"/>
        <v>0.63670000000000004</v>
      </c>
      <c r="S24" s="10" t="str">
        <f t="shared" si="5"/>
        <v>C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Satisfactory work in reading and writing; keep practising.</v>
      </c>
      <c r="U24" s="10">
        <v>66</v>
      </c>
      <c r="V24" s="10">
        <v>74</v>
      </c>
      <c r="W24" s="10">
        <v>64</v>
      </c>
      <c r="X24" s="11">
        <f t="shared" si="6"/>
        <v>68</v>
      </c>
      <c r="Y24" s="12">
        <f t="shared" si="7"/>
        <v>0.68</v>
      </c>
      <c r="Z24" s="5" t="str">
        <f t="shared" si="8"/>
        <v>C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Satisfactory work in reading and writing; keep practising.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99</v>
      </c>
      <c r="G25" s="10">
        <v>65</v>
      </c>
      <c r="H25" s="10">
        <v>71</v>
      </c>
      <c r="I25" s="10">
        <v>69</v>
      </c>
      <c r="J25" s="11">
        <f t="shared" si="0"/>
        <v>68.333333333333329</v>
      </c>
      <c r="K25" s="12">
        <f t="shared" si="1"/>
        <v>0.68330000000000002</v>
      </c>
      <c r="L25" s="10" t="str">
        <f t="shared" si="2"/>
        <v>C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Satisfactory work in reading, writing and speaking; keep practising.</v>
      </c>
      <c r="N25" s="10">
        <v>66</v>
      </c>
      <c r="O25" s="10">
        <v>73</v>
      </c>
      <c r="P25" s="10">
        <v>76</v>
      </c>
      <c r="Q25" s="11">
        <f t="shared" si="3"/>
        <v>71.666666666666671</v>
      </c>
      <c r="R25" s="12">
        <f t="shared" si="4"/>
        <v>0.7167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72</v>
      </c>
      <c r="V25" s="10">
        <v>77</v>
      </c>
      <c r="W25" s="10">
        <v>81</v>
      </c>
      <c r="X25" s="11">
        <f t="shared" si="6"/>
        <v>76.666666666666671</v>
      </c>
      <c r="Y25" s="12">
        <f t="shared" si="7"/>
        <v>0.76670000000000005</v>
      </c>
      <c r="Z25" s="5" t="str">
        <f t="shared" si="8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100</v>
      </c>
      <c r="G26" s="10">
        <v>69</v>
      </c>
      <c r="H26" s="10">
        <v>72</v>
      </c>
      <c r="I26" s="10">
        <v>73</v>
      </c>
      <c r="J26" s="11">
        <f t="shared" si="0"/>
        <v>71.333333333333329</v>
      </c>
      <c r="K26" s="12">
        <f t="shared" si="1"/>
        <v>0.71330000000000005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77</v>
      </c>
      <c r="O26" s="10">
        <v>76</v>
      </c>
      <c r="P26" s="10">
        <v>71</v>
      </c>
      <c r="Q26" s="11">
        <f t="shared" si="3"/>
        <v>74.666666666666671</v>
      </c>
      <c r="R26" s="12">
        <f t="shared" si="4"/>
        <v>0.74670000000000003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77</v>
      </c>
      <c r="V26" s="10">
        <v>87</v>
      </c>
      <c r="W26" s="10">
        <v>84</v>
      </c>
      <c r="X26" s="11">
        <f t="shared" si="6"/>
        <v>82.666666666666671</v>
      </c>
      <c r="Y26" s="12">
        <f t="shared" si="7"/>
        <v>0.82669999999999999</v>
      </c>
      <c r="Z26" s="5" t="str">
        <f t="shared" si="8"/>
        <v>A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Excellent work in problem solving; keep it up.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101</v>
      </c>
      <c r="G27" s="10">
        <v>67</v>
      </c>
      <c r="H27" s="10">
        <v>70</v>
      </c>
      <c r="I27" s="10">
        <v>71</v>
      </c>
      <c r="J27" s="11">
        <f t="shared" si="0"/>
        <v>69.333333333333329</v>
      </c>
      <c r="K27" s="12">
        <f t="shared" si="1"/>
        <v>0.69330000000000003</v>
      </c>
      <c r="L27" s="10" t="str">
        <f t="shared" si="2"/>
        <v>C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Satisfactory work in concepts and practicals; keep practising.</v>
      </c>
      <c r="N27" s="10">
        <v>72</v>
      </c>
      <c r="O27" s="10">
        <v>76</v>
      </c>
      <c r="P27" s="10">
        <v>74</v>
      </c>
      <c r="Q27" s="11">
        <f t="shared" si="3"/>
        <v>74</v>
      </c>
      <c r="R27" s="12">
        <f t="shared" si="4"/>
        <v>0.74</v>
      </c>
      <c r="S27" s="10" t="str">
        <f t="shared" si="5"/>
        <v>B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Very good work in concepts and practicals; aim higher.</v>
      </c>
      <c r="U27" s="10">
        <v>77</v>
      </c>
      <c r="V27" s="10">
        <v>81</v>
      </c>
      <c r="W27" s="10">
        <v>67</v>
      </c>
      <c r="X27" s="11">
        <f t="shared" si="6"/>
        <v>75</v>
      </c>
      <c r="Y27" s="12">
        <f t="shared" si="7"/>
        <v>0.75</v>
      </c>
      <c r="Z27" s="5" t="str">
        <f t="shared" si="8"/>
        <v>B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Very good work in concepts and practicals; aim higher.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102</v>
      </c>
      <c r="G28" s="10">
        <v>70</v>
      </c>
      <c r="H28" s="10">
        <v>70</v>
      </c>
      <c r="I28" s="10">
        <v>79</v>
      </c>
      <c r="J28" s="11">
        <f t="shared" si="0"/>
        <v>73</v>
      </c>
      <c r="K28" s="12">
        <f t="shared" si="1"/>
        <v>0.73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67</v>
      </c>
      <c r="O28" s="10">
        <v>73</v>
      </c>
      <c r="P28" s="10">
        <v>72</v>
      </c>
      <c r="Q28" s="11">
        <f t="shared" si="3"/>
        <v>70.666666666666671</v>
      </c>
      <c r="R28" s="12">
        <f t="shared" si="4"/>
        <v>0.70669999999999999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71</v>
      </c>
      <c r="V28" s="10">
        <v>84</v>
      </c>
      <c r="W28" s="10">
        <v>77</v>
      </c>
      <c r="X28" s="11">
        <f t="shared" si="6"/>
        <v>77.333333333333329</v>
      </c>
      <c r="Y28" s="12">
        <f t="shared" si="7"/>
        <v>0.77329999999999999</v>
      </c>
      <c r="Z28" s="5" t="str">
        <f t="shared" si="8"/>
        <v>B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Very good work in content knowledge; aim higher.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103</v>
      </c>
      <c r="G29" s="10">
        <v>74</v>
      </c>
      <c r="H29" s="10">
        <v>75</v>
      </c>
      <c r="I29" s="10">
        <v>71</v>
      </c>
      <c r="J29" s="11">
        <f t="shared" si="0"/>
        <v>73.333333333333329</v>
      </c>
      <c r="K29" s="12">
        <f t="shared" si="1"/>
        <v>0.73329999999999995</v>
      </c>
      <c r="L29" s="10" t="str">
        <f t="shared" si="2"/>
        <v>B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Very good work in practical work and knowledge; aim higher.</v>
      </c>
      <c r="N29" s="10">
        <v>79</v>
      </c>
      <c r="O29" s="10">
        <v>88</v>
      </c>
      <c r="P29" s="10">
        <v>75</v>
      </c>
      <c r="Q29" s="11">
        <f t="shared" si="3"/>
        <v>80.666666666666671</v>
      </c>
      <c r="R29" s="12">
        <f t="shared" si="4"/>
        <v>0.80669999999999997</v>
      </c>
      <c r="S29" s="10" t="str">
        <f t="shared" si="5"/>
        <v>A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Excellent work in practical work and knowledge; keep it up.</v>
      </c>
      <c r="U29" s="10">
        <v>84</v>
      </c>
      <c r="V29" s="10">
        <v>81</v>
      </c>
      <c r="W29" s="10">
        <v>86</v>
      </c>
      <c r="X29" s="11">
        <f t="shared" si="6"/>
        <v>83.666666666666671</v>
      </c>
      <c r="Y29" s="12">
        <f t="shared" si="7"/>
        <v>0.8367</v>
      </c>
      <c r="Z29" s="5" t="str">
        <f t="shared" si="8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104</v>
      </c>
      <c r="G30" s="10">
        <v>68</v>
      </c>
      <c r="H30" s="10">
        <v>66</v>
      </c>
      <c r="I30" s="10">
        <v>64</v>
      </c>
      <c r="J30" s="11">
        <f t="shared" si="0"/>
        <v>66</v>
      </c>
      <c r="K30" s="12">
        <f t="shared" si="1"/>
        <v>0.66</v>
      </c>
      <c r="L30" s="10" t="str">
        <f t="shared" si="2"/>
        <v>C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Satisfactory work in values and participation; keep practising.</v>
      </c>
      <c r="N30" s="10">
        <v>74</v>
      </c>
      <c r="O30" s="10">
        <v>70</v>
      </c>
      <c r="P30" s="10">
        <v>77</v>
      </c>
      <c r="Q30" s="11">
        <f t="shared" si="3"/>
        <v>73.666666666666671</v>
      </c>
      <c r="R30" s="12">
        <f t="shared" si="4"/>
        <v>0.73670000000000002</v>
      </c>
      <c r="S30" s="10" t="str">
        <f t="shared" si="5"/>
        <v>B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Very good work in values and participation; aim higher.</v>
      </c>
      <c r="U30" s="10">
        <v>76</v>
      </c>
      <c r="V30" s="10">
        <v>75</v>
      </c>
      <c r="W30" s="10">
        <v>69</v>
      </c>
      <c r="X30" s="11">
        <f t="shared" si="6"/>
        <v>73.333333333333329</v>
      </c>
      <c r="Y30" s="12">
        <f t="shared" si="7"/>
        <v>0.73329999999999995</v>
      </c>
      <c r="Z30" s="5" t="str">
        <f t="shared" si="8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32</v>
      </c>
      <c r="F31" s="5" t="s">
        <v>127</v>
      </c>
      <c r="G31" s="10">
        <v>74</v>
      </c>
      <c r="H31" s="10">
        <v>82</v>
      </c>
      <c r="I31" s="10">
        <v>82</v>
      </c>
      <c r="J31" s="11">
        <f t="shared" si="0"/>
        <v>79.333333333333329</v>
      </c>
      <c r="K31" s="12">
        <f t="shared" si="1"/>
        <v>0.79330000000000001</v>
      </c>
      <c r="L31" s="10" t="str">
        <f t="shared" si="2"/>
        <v>B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Very good work in practical skills; aim higher.</v>
      </c>
      <c r="N31" s="10">
        <v>70</v>
      </c>
      <c r="O31" s="10">
        <v>82</v>
      </c>
      <c r="P31" s="10">
        <v>77</v>
      </c>
      <c r="Q31" s="11">
        <f t="shared" si="3"/>
        <v>76.333333333333329</v>
      </c>
      <c r="R31" s="12">
        <f t="shared" si="4"/>
        <v>0.76329999999999998</v>
      </c>
      <c r="S31" s="10" t="str">
        <f t="shared" si="5"/>
        <v>B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Very good work in practical skills; aim higher.</v>
      </c>
      <c r="U31" s="10">
        <v>82</v>
      </c>
      <c r="V31" s="10">
        <v>81</v>
      </c>
      <c r="W31" s="10">
        <v>75</v>
      </c>
      <c r="X31" s="11">
        <f t="shared" si="6"/>
        <v>79.333333333333329</v>
      </c>
      <c r="Y31" s="12">
        <f t="shared" si="7"/>
        <v>0.79330000000000001</v>
      </c>
      <c r="Z31" s="5" t="str">
        <f t="shared" si="8"/>
        <v>B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Very good work in practical skills; aim higher.</v>
      </c>
    </row>
    <row r="32" spans="1:27" ht="14.25" customHeight="1" x14ac:dyDescent="0.3">
      <c r="A32" s="34"/>
      <c r="B32" s="34"/>
      <c r="C32" s="34"/>
      <c r="D32" s="34"/>
      <c r="E32" s="5" t="s">
        <v>34</v>
      </c>
      <c r="F32" s="5" t="s">
        <v>109</v>
      </c>
      <c r="G32" s="10">
        <v>64</v>
      </c>
      <c r="H32" s="10">
        <v>69</v>
      </c>
      <c r="I32" s="10">
        <v>67</v>
      </c>
      <c r="J32" s="11">
        <f t="shared" si="0"/>
        <v>66.666666666666671</v>
      </c>
      <c r="K32" s="12">
        <f t="shared" si="1"/>
        <v>0.66669999999999996</v>
      </c>
      <c r="L32" s="10" t="str">
        <f t="shared" si="2"/>
        <v>C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Satisfactory work in office practice; keep practising.</v>
      </c>
      <c r="N32" s="10">
        <v>68</v>
      </c>
      <c r="O32" s="10">
        <v>63</v>
      </c>
      <c r="P32" s="10">
        <v>64</v>
      </c>
      <c r="Q32" s="11">
        <f t="shared" si="3"/>
        <v>65</v>
      </c>
      <c r="R32" s="12">
        <f t="shared" si="4"/>
        <v>0.65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office practice; keep practising.</v>
      </c>
      <c r="U32" s="10">
        <v>71</v>
      </c>
      <c r="V32" s="10">
        <v>77</v>
      </c>
      <c r="W32" s="10">
        <v>65</v>
      </c>
      <c r="X32" s="11">
        <f t="shared" si="6"/>
        <v>71</v>
      </c>
      <c r="Y32" s="12">
        <f t="shared" si="7"/>
        <v>0.71</v>
      </c>
      <c r="Z32" s="5" t="str">
        <f t="shared" si="8"/>
        <v>B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Very good work in office practice; aim higher.</v>
      </c>
    </row>
    <row r="33" spans="1:27" ht="14.25" customHeight="1" x14ac:dyDescent="0.3">
      <c r="A33" s="34" t="s">
        <v>238</v>
      </c>
      <c r="B33" s="34" t="s">
        <v>239</v>
      </c>
      <c r="C33" s="34" t="s">
        <v>435</v>
      </c>
      <c r="D33" s="34" t="s">
        <v>11</v>
      </c>
      <c r="E33" s="5" t="s">
        <v>12</v>
      </c>
      <c r="F33" s="5" t="s">
        <v>95</v>
      </c>
      <c r="G33" s="10">
        <v>71</v>
      </c>
      <c r="H33" s="10">
        <v>68</v>
      </c>
      <c r="I33" s="10">
        <v>79</v>
      </c>
      <c r="J33" s="11">
        <f t="shared" si="0"/>
        <v>72.666666666666671</v>
      </c>
      <c r="K33" s="12">
        <f t="shared" si="1"/>
        <v>0.72670000000000001</v>
      </c>
      <c r="L33" s="10" t="str">
        <f t="shared" si="2"/>
        <v>B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Very good work in reading and writing; aim higher.</v>
      </c>
      <c r="N33" s="10">
        <v>67</v>
      </c>
      <c r="O33" s="10">
        <v>74</v>
      </c>
      <c r="P33" s="10">
        <v>75</v>
      </c>
      <c r="Q33" s="11">
        <f t="shared" si="3"/>
        <v>72</v>
      </c>
      <c r="R33" s="12">
        <f t="shared" si="4"/>
        <v>0.72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69</v>
      </c>
      <c r="V33" s="10">
        <v>84</v>
      </c>
      <c r="W33" s="10">
        <v>85</v>
      </c>
      <c r="X33" s="11">
        <f t="shared" si="6"/>
        <v>79.333333333333329</v>
      </c>
      <c r="Y33" s="12">
        <f t="shared" si="7"/>
        <v>0.79330000000000001</v>
      </c>
      <c r="Z33" s="5" t="str">
        <f t="shared" si="8"/>
        <v>B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Very good work in reading and writing; aim higher.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99</v>
      </c>
      <c r="G34" s="10">
        <v>74</v>
      </c>
      <c r="H34" s="10">
        <v>73</v>
      </c>
      <c r="I34" s="10">
        <v>84</v>
      </c>
      <c r="J34" s="11">
        <f t="shared" si="0"/>
        <v>77</v>
      </c>
      <c r="K34" s="12">
        <f t="shared" si="1"/>
        <v>0.77</v>
      </c>
      <c r="L34" s="10" t="str">
        <f t="shared" si="2"/>
        <v>B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Very good work in reading, writing and speaking; aim higher.</v>
      </c>
      <c r="N34" s="10">
        <v>85</v>
      </c>
      <c r="O34" s="10">
        <v>80</v>
      </c>
      <c r="P34" s="10">
        <v>85</v>
      </c>
      <c r="Q34" s="11">
        <f t="shared" si="3"/>
        <v>83.333333333333329</v>
      </c>
      <c r="R34" s="12">
        <f t="shared" si="4"/>
        <v>0.83330000000000004</v>
      </c>
      <c r="S34" s="10" t="str">
        <f t="shared" si="5"/>
        <v>A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Excellent work in reading, writing and speaking; keep it up.</v>
      </c>
      <c r="U34" s="10">
        <v>76</v>
      </c>
      <c r="V34" s="10">
        <v>82</v>
      </c>
      <c r="W34" s="10">
        <v>83</v>
      </c>
      <c r="X34" s="11">
        <f t="shared" si="6"/>
        <v>80.333333333333329</v>
      </c>
      <c r="Y34" s="12">
        <f t="shared" si="7"/>
        <v>0.80330000000000001</v>
      </c>
      <c r="Z34" s="5" t="str">
        <f t="shared" si="8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100</v>
      </c>
      <c r="G35" s="10">
        <v>87</v>
      </c>
      <c r="H35" s="10">
        <v>80</v>
      </c>
      <c r="I35" s="10">
        <v>77</v>
      </c>
      <c r="J35" s="11">
        <f t="shared" si="0"/>
        <v>81.333333333333329</v>
      </c>
      <c r="K35" s="12">
        <f t="shared" si="1"/>
        <v>0.81330000000000002</v>
      </c>
      <c r="L35" s="10" t="str">
        <f t="shared" si="2"/>
        <v>A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Excellent work in problem solving; keep it up.</v>
      </c>
      <c r="N35" s="10">
        <v>78</v>
      </c>
      <c r="O35" s="10">
        <v>90</v>
      </c>
      <c r="P35" s="10">
        <v>88</v>
      </c>
      <c r="Q35" s="11">
        <f t="shared" si="3"/>
        <v>85.333333333333329</v>
      </c>
      <c r="R35" s="12">
        <f t="shared" si="4"/>
        <v>0.85329999999999995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91</v>
      </c>
      <c r="V35" s="10">
        <v>85</v>
      </c>
      <c r="W35" s="10">
        <v>86</v>
      </c>
      <c r="X35" s="11">
        <f t="shared" si="6"/>
        <v>87.333333333333329</v>
      </c>
      <c r="Y35" s="12">
        <f t="shared" si="7"/>
        <v>0.87329999999999997</v>
      </c>
      <c r="Z35" s="5" t="str">
        <f t="shared" si="8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101</v>
      </c>
      <c r="G36" s="10">
        <v>75</v>
      </c>
      <c r="H36" s="10">
        <v>76</v>
      </c>
      <c r="I36" s="10">
        <v>68</v>
      </c>
      <c r="J36" s="11">
        <f t="shared" si="0"/>
        <v>73</v>
      </c>
      <c r="K36" s="12">
        <f t="shared" si="1"/>
        <v>0.73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80</v>
      </c>
      <c r="O36" s="10">
        <v>71</v>
      </c>
      <c r="P36" s="10">
        <v>75</v>
      </c>
      <c r="Q36" s="11">
        <f t="shared" si="3"/>
        <v>75.333333333333329</v>
      </c>
      <c r="R36" s="12">
        <f t="shared" si="4"/>
        <v>0.75329999999999997</v>
      </c>
      <c r="S36" s="10" t="str">
        <f t="shared" si="5"/>
        <v>B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Very good work in concepts and practicals; aim higher.</v>
      </c>
      <c r="U36" s="10">
        <v>85</v>
      </c>
      <c r="V36" s="10">
        <v>77</v>
      </c>
      <c r="W36" s="10">
        <v>82</v>
      </c>
      <c r="X36" s="11">
        <f t="shared" si="6"/>
        <v>81.333333333333329</v>
      </c>
      <c r="Y36" s="12">
        <f t="shared" si="7"/>
        <v>0.81330000000000002</v>
      </c>
      <c r="Z36" s="5" t="str">
        <f t="shared" si="8"/>
        <v>A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Excellent work in concepts and practicals; keep it up.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102</v>
      </c>
      <c r="G37" s="10">
        <v>72</v>
      </c>
      <c r="H37" s="10">
        <v>81</v>
      </c>
      <c r="I37" s="10">
        <v>83</v>
      </c>
      <c r="J37" s="11">
        <f t="shared" si="0"/>
        <v>78.666666666666671</v>
      </c>
      <c r="K37" s="12">
        <f t="shared" si="1"/>
        <v>0.78669999999999995</v>
      </c>
      <c r="L37" s="10" t="str">
        <f t="shared" si="2"/>
        <v>B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Very good work in content knowledge; aim higher.</v>
      </c>
      <c r="N37" s="10">
        <v>86</v>
      </c>
      <c r="O37" s="10">
        <v>87</v>
      </c>
      <c r="P37" s="10">
        <v>85</v>
      </c>
      <c r="Q37" s="11">
        <f t="shared" si="3"/>
        <v>86</v>
      </c>
      <c r="R37" s="12">
        <f t="shared" si="4"/>
        <v>0.86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89</v>
      </c>
      <c r="V37" s="10">
        <v>79</v>
      </c>
      <c r="W37" s="10">
        <v>83</v>
      </c>
      <c r="X37" s="11">
        <f t="shared" si="6"/>
        <v>83.666666666666671</v>
      </c>
      <c r="Y37" s="12">
        <f t="shared" si="7"/>
        <v>0.8367</v>
      </c>
      <c r="Z37" s="5" t="str">
        <f t="shared" si="8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103</v>
      </c>
      <c r="G38" s="10">
        <v>78</v>
      </c>
      <c r="H38" s="10">
        <v>86</v>
      </c>
      <c r="I38" s="10">
        <v>79</v>
      </c>
      <c r="J38" s="11">
        <f t="shared" si="0"/>
        <v>81</v>
      </c>
      <c r="K38" s="12">
        <f t="shared" si="1"/>
        <v>0.81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91</v>
      </c>
      <c r="O38" s="10">
        <v>86</v>
      </c>
      <c r="P38" s="10">
        <v>88</v>
      </c>
      <c r="Q38" s="11">
        <f t="shared" si="3"/>
        <v>88.333333333333329</v>
      </c>
      <c r="R38" s="12">
        <f t="shared" si="4"/>
        <v>0.88329999999999997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82</v>
      </c>
      <c r="V38" s="10">
        <v>93</v>
      </c>
      <c r="W38" s="10">
        <v>97</v>
      </c>
      <c r="X38" s="11">
        <f t="shared" si="6"/>
        <v>90.666666666666671</v>
      </c>
      <c r="Y38" s="12">
        <f t="shared" si="7"/>
        <v>0.90669999999999995</v>
      </c>
      <c r="Z38" s="5" t="str">
        <f t="shared" si="8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104</v>
      </c>
      <c r="G39" s="10">
        <v>72</v>
      </c>
      <c r="H39" s="10">
        <v>79</v>
      </c>
      <c r="I39" s="10">
        <v>75</v>
      </c>
      <c r="J39" s="11">
        <f t="shared" si="0"/>
        <v>75.333333333333329</v>
      </c>
      <c r="K39" s="12">
        <f t="shared" si="1"/>
        <v>0.75329999999999997</v>
      </c>
      <c r="L39" s="10" t="str">
        <f t="shared" si="2"/>
        <v>B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Very good work in values and participation; aim higher.</v>
      </c>
      <c r="N39" s="10">
        <v>71</v>
      </c>
      <c r="O39" s="10">
        <v>80</v>
      </c>
      <c r="P39" s="10">
        <v>86</v>
      </c>
      <c r="Q39" s="11">
        <f t="shared" si="3"/>
        <v>79</v>
      </c>
      <c r="R39" s="12">
        <f t="shared" si="4"/>
        <v>0.79</v>
      </c>
      <c r="S39" s="10" t="str">
        <f t="shared" si="5"/>
        <v>B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Very good work in values and participation; aim higher.</v>
      </c>
      <c r="U39" s="10">
        <v>83</v>
      </c>
      <c r="V39" s="10">
        <v>83</v>
      </c>
      <c r="W39" s="10">
        <v>83</v>
      </c>
      <c r="X39" s="11">
        <f t="shared" si="6"/>
        <v>83</v>
      </c>
      <c r="Y39" s="12">
        <f t="shared" si="7"/>
        <v>0.83</v>
      </c>
      <c r="Z39" s="5" t="str">
        <f t="shared" si="8"/>
        <v>A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Excellent work in values and participation; keep it up.</v>
      </c>
    </row>
    <row r="40" spans="1:27" ht="14.25" customHeight="1" x14ac:dyDescent="0.3">
      <c r="A40" s="34"/>
      <c r="B40" s="34"/>
      <c r="C40" s="34"/>
      <c r="D40" s="34"/>
      <c r="E40" s="5" t="s">
        <v>25</v>
      </c>
      <c r="F40" s="5" t="s">
        <v>105</v>
      </c>
      <c r="G40" s="10">
        <v>77</v>
      </c>
      <c r="H40" s="10">
        <v>83</v>
      </c>
      <c r="I40" s="10">
        <v>79</v>
      </c>
      <c r="J40" s="11">
        <f t="shared" si="0"/>
        <v>79.666666666666671</v>
      </c>
      <c r="K40" s="12">
        <f t="shared" si="1"/>
        <v>0.79669999999999996</v>
      </c>
      <c r="L40" s="10" t="str">
        <f t="shared" si="2"/>
        <v>B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Very good work in fitness and participation; aim higher.</v>
      </c>
      <c r="N40" s="10">
        <v>89</v>
      </c>
      <c r="O40" s="10">
        <v>86</v>
      </c>
      <c r="P40" s="10">
        <v>77</v>
      </c>
      <c r="Q40" s="11">
        <f t="shared" si="3"/>
        <v>84</v>
      </c>
      <c r="R40" s="12">
        <f t="shared" si="4"/>
        <v>0.84</v>
      </c>
      <c r="S40" s="10" t="str">
        <f t="shared" si="5"/>
        <v>A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Excellent work in fitness and participation; keep it up.</v>
      </c>
      <c r="U40" s="10">
        <v>84</v>
      </c>
      <c r="V40" s="10">
        <v>85</v>
      </c>
      <c r="W40" s="10">
        <v>83</v>
      </c>
      <c r="X40" s="11">
        <f t="shared" si="6"/>
        <v>84</v>
      </c>
      <c r="Y40" s="12">
        <f t="shared" si="7"/>
        <v>0.84</v>
      </c>
      <c r="Z40" s="5" t="str">
        <f t="shared" si="8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fitness and participation; keep it up.</v>
      </c>
    </row>
    <row r="41" spans="1:27" ht="14.25" customHeight="1" x14ac:dyDescent="0.3">
      <c r="A41" s="34"/>
      <c r="B41" s="34"/>
      <c r="C41" s="34"/>
      <c r="D41" s="34"/>
      <c r="E41" s="5" t="s">
        <v>34</v>
      </c>
      <c r="F41" s="5" t="s">
        <v>109</v>
      </c>
      <c r="G41" s="10">
        <v>71</v>
      </c>
      <c r="H41" s="10">
        <v>82</v>
      </c>
      <c r="I41" s="10">
        <v>79</v>
      </c>
      <c r="J41" s="11">
        <f t="shared" si="0"/>
        <v>77.333333333333329</v>
      </c>
      <c r="K41" s="12">
        <f t="shared" si="1"/>
        <v>0.77329999999999999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office practice; aim higher.</v>
      </c>
      <c r="N41" s="10">
        <v>80</v>
      </c>
      <c r="O41" s="10">
        <v>75</v>
      </c>
      <c r="P41" s="10">
        <v>69</v>
      </c>
      <c r="Q41" s="11">
        <f t="shared" si="3"/>
        <v>74.666666666666671</v>
      </c>
      <c r="R41" s="12">
        <f t="shared" si="4"/>
        <v>0.74670000000000003</v>
      </c>
      <c r="S41" s="10" t="str">
        <f t="shared" si="5"/>
        <v>B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Very good work in office practice; aim higher.</v>
      </c>
      <c r="U41" s="10">
        <v>70</v>
      </c>
      <c r="V41" s="10">
        <v>83</v>
      </c>
      <c r="W41" s="10">
        <v>85</v>
      </c>
      <c r="X41" s="11">
        <f t="shared" si="6"/>
        <v>79.333333333333329</v>
      </c>
      <c r="Y41" s="12">
        <f t="shared" si="7"/>
        <v>0.79330000000000001</v>
      </c>
      <c r="Z41" s="5" t="str">
        <f t="shared" si="8"/>
        <v>B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Very good work in office practice; aim higher.</v>
      </c>
    </row>
    <row r="42" spans="1:27" ht="14.25" customHeight="1" x14ac:dyDescent="0.3">
      <c r="A42" s="34" t="s">
        <v>240</v>
      </c>
      <c r="B42" s="34" t="s">
        <v>241</v>
      </c>
      <c r="C42" s="34" t="s">
        <v>435</v>
      </c>
      <c r="D42" s="34" t="s">
        <v>11</v>
      </c>
      <c r="E42" s="5" t="s">
        <v>12</v>
      </c>
      <c r="F42" s="5" t="s">
        <v>95</v>
      </c>
      <c r="G42" s="10">
        <v>73</v>
      </c>
      <c r="H42" s="10">
        <v>86</v>
      </c>
      <c r="I42" s="10">
        <v>82</v>
      </c>
      <c r="J42" s="11">
        <f t="shared" si="0"/>
        <v>80.333333333333329</v>
      </c>
      <c r="K42" s="12">
        <f t="shared" si="1"/>
        <v>0.80330000000000001</v>
      </c>
      <c r="L42" s="10" t="str">
        <f t="shared" si="2"/>
        <v>A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Excellent work in reading and writing; keep it up.</v>
      </c>
      <c r="N42" s="10">
        <v>77</v>
      </c>
      <c r="O42" s="10">
        <v>76</v>
      </c>
      <c r="P42" s="10">
        <v>81</v>
      </c>
      <c r="Q42" s="11">
        <f t="shared" si="3"/>
        <v>78</v>
      </c>
      <c r="R42" s="12">
        <f t="shared" si="4"/>
        <v>0.78</v>
      </c>
      <c r="S42" s="10" t="str">
        <f t="shared" si="5"/>
        <v>B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Very good work in reading and writing; aim higher.</v>
      </c>
      <c r="U42" s="10">
        <v>88</v>
      </c>
      <c r="V42" s="10">
        <v>84</v>
      </c>
      <c r="W42" s="10">
        <v>89</v>
      </c>
      <c r="X42" s="11">
        <f t="shared" si="6"/>
        <v>87</v>
      </c>
      <c r="Y42" s="12">
        <f t="shared" si="7"/>
        <v>0.87</v>
      </c>
      <c r="Z42" s="5" t="str">
        <f t="shared" si="8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99</v>
      </c>
      <c r="G43" s="10">
        <v>77</v>
      </c>
      <c r="H43" s="10">
        <v>91</v>
      </c>
      <c r="I43" s="10">
        <v>87</v>
      </c>
      <c r="J43" s="11">
        <f t="shared" si="0"/>
        <v>85</v>
      </c>
      <c r="K43" s="12">
        <f t="shared" si="1"/>
        <v>0.85</v>
      </c>
      <c r="L43" s="10" t="str">
        <f t="shared" si="2"/>
        <v>A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Excellent work in reading, writing and speaking; keep it up.</v>
      </c>
      <c r="N43" s="10">
        <v>84</v>
      </c>
      <c r="O43" s="10">
        <v>94</v>
      </c>
      <c r="P43" s="10">
        <v>86</v>
      </c>
      <c r="Q43" s="11">
        <f t="shared" si="3"/>
        <v>88</v>
      </c>
      <c r="R43" s="12">
        <f t="shared" si="4"/>
        <v>0.88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87</v>
      </c>
      <c r="V43" s="10">
        <v>97</v>
      </c>
      <c r="W43" s="10">
        <v>83</v>
      </c>
      <c r="X43" s="11">
        <f t="shared" si="6"/>
        <v>89</v>
      </c>
      <c r="Y43" s="12">
        <f t="shared" si="7"/>
        <v>0.89</v>
      </c>
      <c r="Z43" s="5" t="str">
        <f t="shared" si="8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100</v>
      </c>
      <c r="G44" s="10">
        <v>85</v>
      </c>
      <c r="H44" s="10">
        <v>95</v>
      </c>
      <c r="I44" s="10">
        <v>84</v>
      </c>
      <c r="J44" s="11">
        <f t="shared" si="0"/>
        <v>88</v>
      </c>
      <c r="K44" s="12">
        <f t="shared" si="1"/>
        <v>0.88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93</v>
      </c>
      <c r="O44" s="10">
        <v>89</v>
      </c>
      <c r="P44" s="10">
        <v>96</v>
      </c>
      <c r="Q44" s="11">
        <f t="shared" si="3"/>
        <v>92.666666666666671</v>
      </c>
      <c r="R44" s="12">
        <f t="shared" si="4"/>
        <v>0.92669999999999997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88</v>
      </c>
      <c r="V44" s="10">
        <v>93</v>
      </c>
      <c r="W44" s="10">
        <v>96</v>
      </c>
      <c r="X44" s="11">
        <f t="shared" si="6"/>
        <v>92.333333333333329</v>
      </c>
      <c r="Y44" s="12">
        <f t="shared" si="7"/>
        <v>0.92330000000000001</v>
      </c>
      <c r="Z44" s="5" t="str">
        <f t="shared" si="8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101</v>
      </c>
      <c r="G45" s="10">
        <v>74</v>
      </c>
      <c r="H45" s="10">
        <v>76</v>
      </c>
      <c r="I45" s="10">
        <v>82</v>
      </c>
      <c r="J45" s="11">
        <f t="shared" si="0"/>
        <v>77.333333333333329</v>
      </c>
      <c r="K45" s="12">
        <f t="shared" si="1"/>
        <v>0.77329999999999999</v>
      </c>
      <c r="L45" s="10" t="str">
        <f t="shared" si="2"/>
        <v>B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Very good work in concepts and practicals; aim higher.</v>
      </c>
      <c r="N45" s="10">
        <v>81</v>
      </c>
      <c r="O45" s="10">
        <v>80</v>
      </c>
      <c r="P45" s="10">
        <v>80</v>
      </c>
      <c r="Q45" s="11">
        <f t="shared" si="3"/>
        <v>80.333333333333329</v>
      </c>
      <c r="R45" s="12">
        <f t="shared" si="4"/>
        <v>0.80330000000000001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89</v>
      </c>
      <c r="V45" s="10">
        <v>82</v>
      </c>
      <c r="W45" s="10">
        <v>87</v>
      </c>
      <c r="X45" s="11">
        <f t="shared" si="6"/>
        <v>86</v>
      </c>
      <c r="Y45" s="12">
        <f t="shared" si="7"/>
        <v>0.86</v>
      </c>
      <c r="Z45" s="5" t="str">
        <f t="shared" si="8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102</v>
      </c>
      <c r="G46" s="10">
        <v>90</v>
      </c>
      <c r="H46" s="10">
        <v>87</v>
      </c>
      <c r="I46" s="10">
        <v>92</v>
      </c>
      <c r="J46" s="11">
        <f t="shared" si="0"/>
        <v>89.666666666666671</v>
      </c>
      <c r="K46" s="12">
        <f t="shared" si="1"/>
        <v>0.89670000000000005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83</v>
      </c>
      <c r="O46" s="10">
        <v>90</v>
      </c>
      <c r="P46" s="10">
        <v>94</v>
      </c>
      <c r="Q46" s="11">
        <f t="shared" si="3"/>
        <v>89</v>
      </c>
      <c r="R46" s="12">
        <f t="shared" si="4"/>
        <v>0.89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94</v>
      </c>
      <c r="V46" s="10">
        <v>88</v>
      </c>
      <c r="W46" s="10">
        <v>94</v>
      </c>
      <c r="X46" s="11">
        <f t="shared" si="6"/>
        <v>92</v>
      </c>
      <c r="Y46" s="12">
        <f t="shared" si="7"/>
        <v>0.92</v>
      </c>
      <c r="Z46" s="5" t="str">
        <f t="shared" si="8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103</v>
      </c>
      <c r="G47" s="10">
        <v>86</v>
      </c>
      <c r="H47" s="10">
        <v>87</v>
      </c>
      <c r="I47" s="10">
        <v>94</v>
      </c>
      <c r="J47" s="11">
        <f t="shared" si="0"/>
        <v>89</v>
      </c>
      <c r="K47" s="12">
        <f t="shared" si="1"/>
        <v>0.89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94</v>
      </c>
      <c r="O47" s="10">
        <v>98</v>
      </c>
      <c r="P47" s="10">
        <v>87</v>
      </c>
      <c r="Q47" s="11">
        <f t="shared" si="3"/>
        <v>93</v>
      </c>
      <c r="R47" s="12">
        <f t="shared" si="4"/>
        <v>0.93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97</v>
      </c>
      <c r="V47" s="10">
        <v>94</v>
      </c>
      <c r="W47" s="10">
        <v>95</v>
      </c>
      <c r="X47" s="11">
        <f t="shared" si="6"/>
        <v>95.333333333333329</v>
      </c>
      <c r="Y47" s="12">
        <f t="shared" si="7"/>
        <v>0.95330000000000004</v>
      </c>
      <c r="Z47" s="5" t="str">
        <f t="shared" si="8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104</v>
      </c>
      <c r="G48" s="10">
        <v>75</v>
      </c>
      <c r="H48" s="10">
        <v>81</v>
      </c>
      <c r="I48" s="10">
        <v>80</v>
      </c>
      <c r="J48" s="11">
        <f t="shared" si="0"/>
        <v>78.666666666666671</v>
      </c>
      <c r="K48" s="12">
        <f t="shared" si="1"/>
        <v>0.78669999999999995</v>
      </c>
      <c r="L48" s="10" t="str">
        <f t="shared" si="2"/>
        <v>B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Very good work in values and participation; aim higher.</v>
      </c>
      <c r="N48" s="10">
        <v>79</v>
      </c>
      <c r="O48" s="10">
        <v>90</v>
      </c>
      <c r="P48" s="10">
        <v>91</v>
      </c>
      <c r="Q48" s="11">
        <f t="shared" si="3"/>
        <v>86.666666666666671</v>
      </c>
      <c r="R48" s="12">
        <f t="shared" si="4"/>
        <v>0.86670000000000003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93</v>
      </c>
      <c r="V48" s="10">
        <v>89</v>
      </c>
      <c r="W48" s="10">
        <v>91</v>
      </c>
      <c r="X48" s="11">
        <f t="shared" si="6"/>
        <v>91</v>
      </c>
      <c r="Y48" s="12">
        <f t="shared" si="7"/>
        <v>0.91</v>
      </c>
      <c r="Z48" s="5" t="str">
        <f t="shared" si="8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25</v>
      </c>
      <c r="F49" s="5" t="s">
        <v>105</v>
      </c>
      <c r="G49" s="10">
        <v>86</v>
      </c>
      <c r="H49" s="10">
        <v>97</v>
      </c>
      <c r="I49" s="10">
        <v>89</v>
      </c>
      <c r="J49" s="11">
        <f t="shared" si="0"/>
        <v>90.666666666666671</v>
      </c>
      <c r="K49" s="12">
        <f t="shared" si="1"/>
        <v>0.90669999999999995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fitness and participation; keep it up.</v>
      </c>
      <c r="N49" s="10">
        <v>86</v>
      </c>
      <c r="O49" s="10">
        <v>90</v>
      </c>
      <c r="P49" s="10">
        <v>89</v>
      </c>
      <c r="Q49" s="11">
        <f t="shared" si="3"/>
        <v>88.333333333333329</v>
      </c>
      <c r="R49" s="12">
        <f t="shared" si="4"/>
        <v>0.88329999999999997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fitness and participation; keep it up.</v>
      </c>
      <c r="U49" s="10">
        <v>89</v>
      </c>
      <c r="V49" s="10">
        <v>89</v>
      </c>
      <c r="W49" s="10">
        <v>95</v>
      </c>
      <c r="X49" s="11">
        <f t="shared" si="6"/>
        <v>91</v>
      </c>
      <c r="Y49" s="12">
        <f t="shared" si="7"/>
        <v>0.91</v>
      </c>
      <c r="Z49" s="5" t="str">
        <f t="shared" si="8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fitness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27</v>
      </c>
      <c r="F50" s="5" t="s">
        <v>106</v>
      </c>
      <c r="G50" s="10">
        <v>82</v>
      </c>
      <c r="H50" s="10">
        <v>88</v>
      </c>
      <c r="I50" s="10">
        <v>86</v>
      </c>
      <c r="J50" s="11">
        <f t="shared" si="0"/>
        <v>85.333333333333329</v>
      </c>
      <c r="K50" s="12">
        <f t="shared" si="1"/>
        <v>0.85329999999999995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recording of accounts; keep it up.</v>
      </c>
      <c r="N50" s="10">
        <v>80</v>
      </c>
      <c r="O50" s="10">
        <v>83</v>
      </c>
      <c r="P50" s="10">
        <v>82</v>
      </c>
      <c r="Q50" s="11">
        <f t="shared" si="3"/>
        <v>81.666666666666671</v>
      </c>
      <c r="R50" s="12">
        <f t="shared" si="4"/>
        <v>0.81669999999999998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recording of accounts; keep it up.</v>
      </c>
      <c r="U50" s="10">
        <v>80</v>
      </c>
      <c r="V50" s="10">
        <v>81</v>
      </c>
      <c r="W50" s="10">
        <v>86</v>
      </c>
      <c r="X50" s="11">
        <f t="shared" si="6"/>
        <v>82.333333333333329</v>
      </c>
      <c r="Y50" s="12">
        <f t="shared" si="7"/>
        <v>0.82330000000000003</v>
      </c>
      <c r="Z50" s="5" t="str">
        <f t="shared" si="8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recording of accounts; keep it up.</v>
      </c>
    </row>
    <row r="51" spans="1:27" ht="14.25" customHeight="1" x14ac:dyDescent="0.3">
      <c r="A51" s="34" t="s">
        <v>242</v>
      </c>
      <c r="B51" s="34" t="s">
        <v>243</v>
      </c>
      <c r="C51" s="34" t="s">
        <v>435</v>
      </c>
      <c r="D51" s="34" t="s">
        <v>11</v>
      </c>
      <c r="E51" s="5" t="s">
        <v>12</v>
      </c>
      <c r="F51" s="5" t="s">
        <v>95</v>
      </c>
      <c r="G51" s="10">
        <v>47</v>
      </c>
      <c r="H51" s="10">
        <v>60</v>
      </c>
      <c r="I51" s="10">
        <v>56</v>
      </c>
      <c r="J51" s="11">
        <f t="shared" si="0"/>
        <v>54.333333333333336</v>
      </c>
      <c r="K51" s="12">
        <f t="shared" si="1"/>
        <v>0.54330000000000001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55</v>
      </c>
      <c r="O51" s="10">
        <v>55</v>
      </c>
      <c r="P51" s="10">
        <v>57</v>
      </c>
      <c r="Q51" s="11">
        <f t="shared" si="3"/>
        <v>55.666666666666664</v>
      </c>
      <c r="R51" s="12">
        <f t="shared" si="4"/>
        <v>0.55669999999999997</v>
      </c>
      <c r="S51" s="10" t="str">
        <f t="shared" si="5"/>
        <v>D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Fair work in reading and writing; extra practice is needed.</v>
      </c>
      <c r="U51" s="10">
        <v>65</v>
      </c>
      <c r="V51" s="10">
        <v>55</v>
      </c>
      <c r="W51" s="10">
        <v>57</v>
      </c>
      <c r="X51" s="11">
        <f t="shared" si="6"/>
        <v>59</v>
      </c>
      <c r="Y51" s="12">
        <f t="shared" si="7"/>
        <v>0.59</v>
      </c>
      <c r="Z51" s="5" t="str">
        <f t="shared" si="8"/>
        <v>D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Fair work in reading and writing; extra practice is needed.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99</v>
      </c>
      <c r="G52" s="10">
        <v>58</v>
      </c>
      <c r="H52" s="10">
        <v>64</v>
      </c>
      <c r="I52" s="10">
        <v>59</v>
      </c>
      <c r="J52" s="11">
        <f t="shared" si="0"/>
        <v>60.333333333333336</v>
      </c>
      <c r="K52" s="12">
        <f t="shared" si="1"/>
        <v>0.60329999999999995</v>
      </c>
      <c r="L52" s="10" t="str">
        <f t="shared" si="2"/>
        <v>C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Satisfactory work in reading, writing and speaking; keep practising.</v>
      </c>
      <c r="N52" s="10">
        <v>61</v>
      </c>
      <c r="O52" s="10">
        <v>60</v>
      </c>
      <c r="P52" s="10">
        <v>58</v>
      </c>
      <c r="Q52" s="11">
        <f t="shared" si="3"/>
        <v>59.666666666666664</v>
      </c>
      <c r="R52" s="12">
        <f t="shared" si="4"/>
        <v>0.59670000000000001</v>
      </c>
      <c r="S52" s="10" t="str">
        <f t="shared" si="5"/>
        <v>D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Fair work in reading, writing and speaking; extra practice is needed.</v>
      </c>
      <c r="U52" s="10">
        <v>63</v>
      </c>
      <c r="V52" s="10">
        <v>62</v>
      </c>
      <c r="W52" s="10">
        <v>61</v>
      </c>
      <c r="X52" s="11">
        <f t="shared" si="6"/>
        <v>62</v>
      </c>
      <c r="Y52" s="12">
        <f t="shared" si="7"/>
        <v>0.62</v>
      </c>
      <c r="Z52" s="5" t="str">
        <f t="shared" si="8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100</v>
      </c>
      <c r="G53" s="10">
        <v>60</v>
      </c>
      <c r="H53" s="10">
        <v>73</v>
      </c>
      <c r="I53" s="10">
        <v>63</v>
      </c>
      <c r="J53" s="11">
        <f t="shared" si="0"/>
        <v>65.333333333333329</v>
      </c>
      <c r="K53" s="12">
        <f t="shared" si="1"/>
        <v>0.65329999999999999</v>
      </c>
      <c r="L53" s="10" t="str">
        <f t="shared" si="2"/>
        <v>C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Satisfactory work in problem solving; keep practising.</v>
      </c>
      <c r="N53" s="10">
        <v>65</v>
      </c>
      <c r="O53" s="10">
        <v>66</v>
      </c>
      <c r="P53" s="10">
        <v>65</v>
      </c>
      <c r="Q53" s="11">
        <f t="shared" si="3"/>
        <v>65.333333333333329</v>
      </c>
      <c r="R53" s="12">
        <f t="shared" si="4"/>
        <v>0.65329999999999999</v>
      </c>
      <c r="S53" s="10" t="str">
        <f t="shared" si="5"/>
        <v>C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Satisfactory work in problem solving; keep practising.</v>
      </c>
      <c r="U53" s="10">
        <v>64</v>
      </c>
      <c r="V53" s="10">
        <v>77</v>
      </c>
      <c r="W53" s="10">
        <v>67</v>
      </c>
      <c r="X53" s="11">
        <f t="shared" si="6"/>
        <v>69.333333333333329</v>
      </c>
      <c r="Y53" s="12">
        <f t="shared" si="7"/>
        <v>0.69330000000000003</v>
      </c>
      <c r="Z53" s="5" t="str">
        <f t="shared" si="8"/>
        <v>C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Satisfactory work in problem solving; keep practising.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101</v>
      </c>
      <c r="G54" s="10">
        <v>56</v>
      </c>
      <c r="H54" s="10">
        <v>65</v>
      </c>
      <c r="I54" s="10">
        <v>57</v>
      </c>
      <c r="J54" s="11">
        <f t="shared" si="0"/>
        <v>59.333333333333336</v>
      </c>
      <c r="K54" s="12">
        <f t="shared" si="1"/>
        <v>0.59330000000000005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51</v>
      </c>
      <c r="O54" s="10">
        <v>63</v>
      </c>
      <c r="P54" s="10">
        <v>55</v>
      </c>
      <c r="Q54" s="11">
        <f t="shared" si="3"/>
        <v>56.333333333333336</v>
      </c>
      <c r="R54" s="12">
        <f t="shared" si="4"/>
        <v>0.56330000000000002</v>
      </c>
      <c r="S54" s="10" t="str">
        <f t="shared" si="5"/>
        <v>D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Fair work in concepts and practicals; extra practice is needed.</v>
      </c>
      <c r="U54" s="10">
        <v>62</v>
      </c>
      <c r="V54" s="10">
        <v>67</v>
      </c>
      <c r="W54" s="10">
        <v>62</v>
      </c>
      <c r="X54" s="11">
        <f t="shared" si="6"/>
        <v>63.666666666666664</v>
      </c>
      <c r="Y54" s="12">
        <f t="shared" si="7"/>
        <v>0.63670000000000004</v>
      </c>
      <c r="Z54" s="5" t="str">
        <f t="shared" si="8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102</v>
      </c>
      <c r="G55" s="10">
        <v>62</v>
      </c>
      <c r="H55" s="10">
        <v>65</v>
      </c>
      <c r="I55" s="10">
        <v>65</v>
      </c>
      <c r="J55" s="11">
        <f t="shared" si="0"/>
        <v>64</v>
      </c>
      <c r="K55" s="12">
        <f t="shared" si="1"/>
        <v>0.64</v>
      </c>
      <c r="L55" s="10" t="str">
        <f t="shared" si="2"/>
        <v>C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Satisfactory work in content knowledge; keep practising.</v>
      </c>
      <c r="N55" s="10">
        <v>66</v>
      </c>
      <c r="O55" s="10">
        <v>68</v>
      </c>
      <c r="P55" s="10">
        <v>66</v>
      </c>
      <c r="Q55" s="11">
        <f t="shared" si="3"/>
        <v>66.666666666666671</v>
      </c>
      <c r="R55" s="12">
        <f t="shared" si="4"/>
        <v>0.66669999999999996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70</v>
      </c>
      <c r="V55" s="10">
        <v>65</v>
      </c>
      <c r="W55" s="10">
        <v>62</v>
      </c>
      <c r="X55" s="11">
        <f t="shared" si="6"/>
        <v>65.666666666666671</v>
      </c>
      <c r="Y55" s="12">
        <f t="shared" si="7"/>
        <v>0.65669999999999995</v>
      </c>
      <c r="Z55" s="5" t="str">
        <f t="shared" si="8"/>
        <v>C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Satisfactory work in content knowledge; keep practising.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103</v>
      </c>
      <c r="G56" s="10">
        <v>67</v>
      </c>
      <c r="H56" s="10">
        <v>70</v>
      </c>
      <c r="I56" s="10">
        <v>66</v>
      </c>
      <c r="J56" s="11">
        <f t="shared" si="0"/>
        <v>67.666666666666671</v>
      </c>
      <c r="K56" s="12">
        <f t="shared" si="1"/>
        <v>0.67669999999999997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73</v>
      </c>
      <c r="O56" s="10">
        <v>65</v>
      </c>
      <c r="P56" s="10">
        <v>76</v>
      </c>
      <c r="Q56" s="11">
        <f t="shared" si="3"/>
        <v>71.333333333333329</v>
      </c>
      <c r="R56" s="12">
        <f t="shared" si="4"/>
        <v>0.71330000000000005</v>
      </c>
      <c r="S56" s="10" t="str">
        <f t="shared" si="5"/>
        <v>B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Very good work in practical work and knowledge; aim higher.</v>
      </c>
      <c r="U56" s="10">
        <v>63</v>
      </c>
      <c r="V56" s="10">
        <v>71</v>
      </c>
      <c r="W56" s="10">
        <v>72</v>
      </c>
      <c r="X56" s="11">
        <f t="shared" si="6"/>
        <v>68.666666666666671</v>
      </c>
      <c r="Y56" s="12">
        <f t="shared" si="7"/>
        <v>0.68669999999999998</v>
      </c>
      <c r="Z56" s="5" t="str">
        <f t="shared" si="8"/>
        <v>C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Satisfactory work in practical work and knowledge; keep practising.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104</v>
      </c>
      <c r="G57" s="10">
        <v>52</v>
      </c>
      <c r="H57" s="10">
        <v>62</v>
      </c>
      <c r="I57" s="10">
        <v>65</v>
      </c>
      <c r="J57" s="11">
        <f t="shared" si="0"/>
        <v>59.666666666666664</v>
      </c>
      <c r="K57" s="12">
        <f t="shared" si="1"/>
        <v>0.59670000000000001</v>
      </c>
      <c r="L57" s="10" t="str">
        <f t="shared" si="2"/>
        <v>D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Fair work in values and participation; extra practice is needed.</v>
      </c>
      <c r="N57" s="10">
        <v>52</v>
      </c>
      <c r="O57" s="10">
        <v>60</v>
      </c>
      <c r="P57" s="10">
        <v>60</v>
      </c>
      <c r="Q57" s="11">
        <f t="shared" si="3"/>
        <v>57.333333333333336</v>
      </c>
      <c r="R57" s="12">
        <f t="shared" si="4"/>
        <v>0.57330000000000003</v>
      </c>
      <c r="S57" s="10" t="str">
        <f t="shared" si="5"/>
        <v>D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Fair work in values and participation; extra practice is needed.</v>
      </c>
      <c r="U57" s="10">
        <v>63</v>
      </c>
      <c r="V57" s="10">
        <v>69</v>
      </c>
      <c r="W57" s="10">
        <v>66</v>
      </c>
      <c r="X57" s="11">
        <f t="shared" si="6"/>
        <v>66</v>
      </c>
      <c r="Y57" s="12">
        <f t="shared" si="7"/>
        <v>0.66</v>
      </c>
      <c r="Z57" s="5" t="str">
        <f t="shared" si="8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25</v>
      </c>
      <c r="F58" s="5" t="s">
        <v>105</v>
      </c>
      <c r="G58" s="10">
        <v>56</v>
      </c>
      <c r="H58" s="10">
        <v>71</v>
      </c>
      <c r="I58" s="10">
        <v>58</v>
      </c>
      <c r="J58" s="11">
        <f t="shared" si="0"/>
        <v>61.666666666666664</v>
      </c>
      <c r="K58" s="12">
        <f t="shared" si="1"/>
        <v>0.61670000000000003</v>
      </c>
      <c r="L58" s="10" t="str">
        <f t="shared" si="2"/>
        <v>C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Satisfactory work in fitness and participation; keep practising.</v>
      </c>
      <c r="N58" s="10">
        <v>66</v>
      </c>
      <c r="O58" s="10">
        <v>74</v>
      </c>
      <c r="P58" s="10">
        <v>60</v>
      </c>
      <c r="Q58" s="11">
        <f t="shared" si="3"/>
        <v>66.666666666666671</v>
      </c>
      <c r="R58" s="12">
        <f t="shared" si="4"/>
        <v>0.66669999999999996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fitness and participation; keep practising.</v>
      </c>
      <c r="U58" s="10">
        <v>72</v>
      </c>
      <c r="V58" s="10">
        <v>73</v>
      </c>
      <c r="W58" s="10">
        <v>75</v>
      </c>
      <c r="X58" s="11">
        <f t="shared" si="6"/>
        <v>73.333333333333329</v>
      </c>
      <c r="Y58" s="12">
        <f t="shared" si="7"/>
        <v>0.73329999999999995</v>
      </c>
      <c r="Z58" s="5" t="str">
        <f t="shared" si="8"/>
        <v>B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Very good work in fitness and participation; aim higher.</v>
      </c>
    </row>
    <row r="59" spans="1:27" ht="14.25" customHeight="1" x14ac:dyDescent="0.3">
      <c r="A59" s="34"/>
      <c r="B59" s="34"/>
      <c r="C59" s="34"/>
      <c r="D59" s="34"/>
      <c r="E59" s="5" t="s">
        <v>27</v>
      </c>
      <c r="F59" s="5" t="s">
        <v>106</v>
      </c>
      <c r="G59" s="10">
        <v>51</v>
      </c>
      <c r="H59" s="10">
        <v>55</v>
      </c>
      <c r="I59" s="10">
        <v>52</v>
      </c>
      <c r="J59" s="11">
        <f t="shared" si="0"/>
        <v>52.666666666666664</v>
      </c>
      <c r="K59" s="12">
        <f t="shared" si="1"/>
        <v>0.52669999999999995</v>
      </c>
      <c r="L59" s="10" t="str">
        <f t="shared" si="2"/>
        <v>D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Fair work in recording of accounts; extra practice is needed.</v>
      </c>
      <c r="N59" s="10">
        <v>57</v>
      </c>
      <c r="O59" s="10">
        <v>54</v>
      </c>
      <c r="P59" s="10">
        <v>57</v>
      </c>
      <c r="Q59" s="11">
        <f t="shared" si="3"/>
        <v>56</v>
      </c>
      <c r="R59" s="12">
        <f t="shared" si="4"/>
        <v>0.56000000000000005</v>
      </c>
      <c r="S59" s="10" t="str">
        <f t="shared" si="5"/>
        <v>D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Fair work in recording of accounts; extra practice is needed.</v>
      </c>
      <c r="U59" s="10">
        <v>52</v>
      </c>
      <c r="V59" s="10">
        <v>63</v>
      </c>
      <c r="W59" s="10">
        <v>54</v>
      </c>
      <c r="X59" s="11">
        <f t="shared" si="6"/>
        <v>56.333333333333336</v>
      </c>
      <c r="Y59" s="12">
        <f t="shared" si="7"/>
        <v>0.56330000000000002</v>
      </c>
      <c r="Z59" s="5" t="str">
        <f t="shared" si="8"/>
        <v>D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Fair work in recording of accounts; extra practice is needed.</v>
      </c>
    </row>
    <row r="60" spans="1:27" ht="14.25" customHeight="1" x14ac:dyDescent="0.3">
      <c r="A60" s="34" t="s">
        <v>244</v>
      </c>
      <c r="B60" s="34" t="s">
        <v>245</v>
      </c>
      <c r="C60" s="34" t="s">
        <v>435</v>
      </c>
      <c r="D60" s="34" t="s">
        <v>31</v>
      </c>
      <c r="E60" s="5" t="s">
        <v>12</v>
      </c>
      <c r="F60" s="5" t="s">
        <v>95</v>
      </c>
      <c r="G60" s="10">
        <v>60</v>
      </c>
      <c r="H60" s="10">
        <v>66</v>
      </c>
      <c r="I60" s="10">
        <v>66</v>
      </c>
      <c r="J60" s="11">
        <f t="shared" si="0"/>
        <v>64</v>
      </c>
      <c r="K60" s="12">
        <f t="shared" si="1"/>
        <v>0.64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64</v>
      </c>
      <c r="O60" s="10">
        <v>69</v>
      </c>
      <c r="P60" s="10">
        <v>66</v>
      </c>
      <c r="Q60" s="11">
        <f t="shared" si="3"/>
        <v>66.333333333333329</v>
      </c>
      <c r="R60" s="12">
        <f t="shared" si="4"/>
        <v>0.6633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66</v>
      </c>
      <c r="V60" s="10">
        <v>71</v>
      </c>
      <c r="W60" s="10">
        <v>71</v>
      </c>
      <c r="X60" s="11">
        <f t="shared" si="6"/>
        <v>69.333333333333329</v>
      </c>
      <c r="Y60" s="12">
        <f t="shared" si="7"/>
        <v>0.69330000000000003</v>
      </c>
      <c r="Z60" s="5" t="str">
        <f t="shared" si="8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99</v>
      </c>
      <c r="G61" s="10">
        <v>61</v>
      </c>
      <c r="H61" s="10">
        <v>75</v>
      </c>
      <c r="I61" s="10">
        <v>74</v>
      </c>
      <c r="J61" s="11">
        <f t="shared" si="0"/>
        <v>70</v>
      </c>
      <c r="K61" s="12">
        <f t="shared" si="1"/>
        <v>0.7</v>
      </c>
      <c r="L61" s="10" t="str">
        <f t="shared" si="2"/>
        <v>B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Very good work in reading, writing and speaking; aim higher.</v>
      </c>
      <c r="N61" s="10">
        <v>71</v>
      </c>
      <c r="O61" s="10">
        <v>65</v>
      </c>
      <c r="P61" s="10">
        <v>63</v>
      </c>
      <c r="Q61" s="11">
        <f t="shared" si="3"/>
        <v>66.333333333333329</v>
      </c>
      <c r="R61" s="12">
        <f t="shared" si="4"/>
        <v>0.6633</v>
      </c>
      <c r="S61" s="10" t="str">
        <f t="shared" si="5"/>
        <v>C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Satisfactory work in reading, writing and speaking; keep practising.</v>
      </c>
      <c r="U61" s="10">
        <v>65</v>
      </c>
      <c r="V61" s="10">
        <v>70</v>
      </c>
      <c r="W61" s="10">
        <v>71</v>
      </c>
      <c r="X61" s="11">
        <f t="shared" si="6"/>
        <v>68.666666666666671</v>
      </c>
      <c r="Y61" s="12">
        <f t="shared" si="7"/>
        <v>0.68669999999999998</v>
      </c>
      <c r="Z61" s="5" t="str">
        <f t="shared" si="8"/>
        <v>C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Satisfactory work in reading, writing and speaking; keep practising.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100</v>
      </c>
      <c r="G62" s="10">
        <v>71</v>
      </c>
      <c r="H62" s="10">
        <v>79</v>
      </c>
      <c r="I62" s="10">
        <v>73</v>
      </c>
      <c r="J62" s="11">
        <f t="shared" si="0"/>
        <v>74.333333333333329</v>
      </c>
      <c r="K62" s="12">
        <f t="shared" si="1"/>
        <v>0.74329999999999996</v>
      </c>
      <c r="L62" s="10" t="str">
        <f t="shared" si="2"/>
        <v>B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Very good work in problem solving; aim higher.</v>
      </c>
      <c r="N62" s="10">
        <v>74</v>
      </c>
      <c r="O62" s="10">
        <v>78</v>
      </c>
      <c r="P62" s="10">
        <v>74</v>
      </c>
      <c r="Q62" s="11">
        <f t="shared" si="3"/>
        <v>75.333333333333329</v>
      </c>
      <c r="R62" s="12">
        <f t="shared" si="4"/>
        <v>0.75329999999999997</v>
      </c>
      <c r="S62" s="10" t="str">
        <f t="shared" si="5"/>
        <v>B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Very good work in problem solving; aim higher.</v>
      </c>
      <c r="U62" s="10">
        <v>69</v>
      </c>
      <c r="V62" s="10">
        <v>72</v>
      </c>
      <c r="W62" s="10">
        <v>77</v>
      </c>
      <c r="X62" s="11">
        <f t="shared" si="6"/>
        <v>72.666666666666671</v>
      </c>
      <c r="Y62" s="12">
        <f t="shared" si="7"/>
        <v>0.72670000000000001</v>
      </c>
      <c r="Z62" s="5" t="str">
        <f t="shared" si="8"/>
        <v>B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Very good work in problem solving; aim higher.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101</v>
      </c>
      <c r="G63" s="10">
        <v>67</v>
      </c>
      <c r="H63" s="10">
        <v>65</v>
      </c>
      <c r="I63" s="10">
        <v>60</v>
      </c>
      <c r="J63" s="11">
        <f t="shared" si="0"/>
        <v>64</v>
      </c>
      <c r="K63" s="12">
        <f t="shared" si="1"/>
        <v>0.64</v>
      </c>
      <c r="L63" s="10" t="str">
        <f t="shared" si="2"/>
        <v>C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Satisfactory work in concepts and practicals; keep practising.</v>
      </c>
      <c r="N63" s="10">
        <v>68</v>
      </c>
      <c r="O63" s="10">
        <v>63</v>
      </c>
      <c r="P63" s="10">
        <v>71</v>
      </c>
      <c r="Q63" s="11">
        <f t="shared" si="3"/>
        <v>67.333333333333329</v>
      </c>
      <c r="R63" s="12">
        <f t="shared" si="4"/>
        <v>0.67330000000000001</v>
      </c>
      <c r="S63" s="10" t="str">
        <f t="shared" si="5"/>
        <v>C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Satisfactory work in concepts and practicals; keep practising.</v>
      </c>
      <c r="U63" s="10">
        <v>66</v>
      </c>
      <c r="V63" s="10">
        <v>69</v>
      </c>
      <c r="W63" s="10">
        <v>67</v>
      </c>
      <c r="X63" s="11">
        <f t="shared" si="6"/>
        <v>67.333333333333329</v>
      </c>
      <c r="Y63" s="12">
        <f t="shared" si="7"/>
        <v>0.67330000000000001</v>
      </c>
      <c r="Z63" s="5" t="str">
        <f t="shared" si="8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102</v>
      </c>
      <c r="G64" s="10">
        <v>62</v>
      </c>
      <c r="H64" s="10">
        <v>67</v>
      </c>
      <c r="I64" s="10">
        <v>64</v>
      </c>
      <c r="J64" s="11">
        <f t="shared" si="0"/>
        <v>64.333333333333329</v>
      </c>
      <c r="K64" s="12">
        <f t="shared" si="1"/>
        <v>0.64329999999999998</v>
      </c>
      <c r="L64" s="10" t="str">
        <f t="shared" si="2"/>
        <v>C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Satisfactory work in content knowledge; keep practising.</v>
      </c>
      <c r="N64" s="10">
        <v>72</v>
      </c>
      <c r="O64" s="10">
        <v>75</v>
      </c>
      <c r="P64" s="10">
        <v>74</v>
      </c>
      <c r="Q64" s="11">
        <f t="shared" si="3"/>
        <v>73.666666666666671</v>
      </c>
      <c r="R64" s="12">
        <f t="shared" si="4"/>
        <v>0.73670000000000002</v>
      </c>
      <c r="S64" s="10" t="str">
        <f t="shared" si="5"/>
        <v>B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Very good work in content knowledge; aim higher.</v>
      </c>
      <c r="U64" s="10">
        <v>76</v>
      </c>
      <c r="V64" s="10">
        <v>73</v>
      </c>
      <c r="W64" s="10">
        <v>69</v>
      </c>
      <c r="X64" s="11">
        <f t="shared" si="6"/>
        <v>72.666666666666671</v>
      </c>
      <c r="Y64" s="12">
        <f t="shared" si="7"/>
        <v>0.72670000000000001</v>
      </c>
      <c r="Z64" s="5" t="str">
        <f t="shared" si="8"/>
        <v>B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Very good work in content knowledge; aim higher.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103</v>
      </c>
      <c r="G65" s="10">
        <v>68</v>
      </c>
      <c r="H65" s="10">
        <v>77</v>
      </c>
      <c r="I65" s="10">
        <v>75</v>
      </c>
      <c r="J65" s="11">
        <f t="shared" si="0"/>
        <v>73.333333333333329</v>
      </c>
      <c r="K65" s="12">
        <f t="shared" si="1"/>
        <v>0.73329999999999995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75</v>
      </c>
      <c r="O65" s="10">
        <v>76</v>
      </c>
      <c r="P65" s="10">
        <v>78</v>
      </c>
      <c r="Q65" s="11">
        <f t="shared" si="3"/>
        <v>76.333333333333329</v>
      </c>
      <c r="R65" s="12">
        <f t="shared" si="4"/>
        <v>0.76329999999999998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73</v>
      </c>
      <c r="V65" s="10">
        <v>79</v>
      </c>
      <c r="W65" s="10">
        <v>86</v>
      </c>
      <c r="X65" s="11">
        <f t="shared" si="6"/>
        <v>79.333333333333329</v>
      </c>
      <c r="Y65" s="12">
        <f t="shared" si="7"/>
        <v>0.79330000000000001</v>
      </c>
      <c r="Z65" s="5" t="str">
        <f t="shared" si="8"/>
        <v>B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Very good work in practical work and knowledge; aim higher.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104</v>
      </c>
      <c r="G66" s="10">
        <v>66</v>
      </c>
      <c r="H66" s="10">
        <v>67</v>
      </c>
      <c r="I66" s="10">
        <v>72</v>
      </c>
      <c r="J66" s="11">
        <f t="shared" si="0"/>
        <v>68.333333333333329</v>
      </c>
      <c r="K66" s="12">
        <f t="shared" si="1"/>
        <v>0.68330000000000002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69</v>
      </c>
      <c r="O66" s="10">
        <v>74</v>
      </c>
      <c r="P66" s="10">
        <v>74</v>
      </c>
      <c r="Q66" s="11">
        <f t="shared" si="3"/>
        <v>72.333333333333329</v>
      </c>
      <c r="R66" s="12">
        <f t="shared" si="4"/>
        <v>0.72330000000000005</v>
      </c>
      <c r="S66" s="10" t="str">
        <f t="shared" si="5"/>
        <v>B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Very good work in values and participation; aim higher.</v>
      </c>
      <c r="U66" s="10">
        <v>73</v>
      </c>
      <c r="V66" s="10">
        <v>70</v>
      </c>
      <c r="W66" s="10">
        <v>65</v>
      </c>
      <c r="X66" s="11">
        <f t="shared" si="6"/>
        <v>69.333333333333329</v>
      </c>
      <c r="Y66" s="12">
        <f t="shared" si="7"/>
        <v>0.69330000000000003</v>
      </c>
      <c r="Z66" s="5" t="str">
        <f t="shared" si="8"/>
        <v>C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Satisfactory work in values and participation; keep practising.</v>
      </c>
    </row>
    <row r="67" spans="1:27" ht="14.25" customHeight="1" x14ac:dyDescent="0.3">
      <c r="A67" s="34"/>
      <c r="B67" s="34"/>
      <c r="C67" s="34"/>
      <c r="D67" s="34"/>
      <c r="E67" s="5" t="s">
        <v>32</v>
      </c>
      <c r="F67" s="5" t="s">
        <v>127</v>
      </c>
      <c r="G67" s="10">
        <v>62</v>
      </c>
      <c r="H67" s="10">
        <v>67</v>
      </c>
      <c r="I67" s="10">
        <v>69</v>
      </c>
      <c r="J67" s="11">
        <f t="shared" si="0"/>
        <v>66</v>
      </c>
      <c r="K67" s="12">
        <f t="shared" si="1"/>
        <v>0.66</v>
      </c>
      <c r="L67" s="10" t="str">
        <f t="shared" si="2"/>
        <v>C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Satisfactory work in practical skills; keep practising.</v>
      </c>
      <c r="N67" s="10">
        <v>70</v>
      </c>
      <c r="O67" s="10">
        <v>74</v>
      </c>
      <c r="P67" s="10">
        <v>74</v>
      </c>
      <c r="Q67" s="11">
        <f t="shared" si="3"/>
        <v>72.666666666666671</v>
      </c>
      <c r="R67" s="12">
        <f t="shared" si="4"/>
        <v>0.72670000000000001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practical skills; aim higher.</v>
      </c>
      <c r="U67" s="10">
        <v>67</v>
      </c>
      <c r="V67" s="10">
        <v>73</v>
      </c>
      <c r="W67" s="10">
        <v>71</v>
      </c>
      <c r="X67" s="11">
        <f t="shared" si="6"/>
        <v>70.333333333333329</v>
      </c>
      <c r="Y67" s="12">
        <f t="shared" si="7"/>
        <v>0.70330000000000004</v>
      </c>
      <c r="Z67" s="5" t="str">
        <f t="shared" si="8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practical skills;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109</v>
      </c>
      <c r="G68" s="10">
        <v>67</v>
      </c>
      <c r="H68" s="10">
        <v>66</v>
      </c>
      <c r="I68" s="10">
        <v>57</v>
      </c>
      <c r="J68" s="11">
        <f t="shared" si="0"/>
        <v>63.333333333333336</v>
      </c>
      <c r="K68" s="12">
        <f t="shared" si="1"/>
        <v>0.63329999999999997</v>
      </c>
      <c r="L68" s="10" t="str">
        <f t="shared" si="2"/>
        <v>C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Satisfactory work in office practice; keep practising.</v>
      </c>
      <c r="N68" s="10">
        <v>65</v>
      </c>
      <c r="O68" s="10">
        <v>60</v>
      </c>
      <c r="P68" s="10">
        <v>65</v>
      </c>
      <c r="Q68" s="11">
        <f t="shared" si="3"/>
        <v>63.333333333333336</v>
      </c>
      <c r="R68" s="12">
        <f t="shared" si="4"/>
        <v>0.63329999999999997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69</v>
      </c>
      <c r="V68" s="10">
        <v>72</v>
      </c>
      <c r="W68" s="10">
        <v>74</v>
      </c>
      <c r="X68" s="11">
        <f t="shared" si="6"/>
        <v>71.666666666666671</v>
      </c>
      <c r="Y68" s="12">
        <f t="shared" si="7"/>
        <v>0.7167</v>
      </c>
      <c r="Z68" s="5" t="str">
        <f t="shared" si="8"/>
        <v>B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Very good work in office practice; aim higher.</v>
      </c>
    </row>
    <row r="69" spans="1:27" ht="14.25" customHeight="1" x14ac:dyDescent="0.3">
      <c r="A69" s="34" t="s">
        <v>246</v>
      </c>
      <c r="B69" s="34" t="s">
        <v>247</v>
      </c>
      <c r="C69" s="34" t="s">
        <v>435</v>
      </c>
      <c r="D69" s="34" t="s">
        <v>11</v>
      </c>
      <c r="E69" s="5" t="s">
        <v>12</v>
      </c>
      <c r="F69" s="5" t="s">
        <v>95</v>
      </c>
      <c r="G69" s="10">
        <v>66</v>
      </c>
      <c r="H69" s="10">
        <v>68</v>
      </c>
      <c r="I69" s="10">
        <v>76</v>
      </c>
      <c r="J69" s="11">
        <f t="shared" si="0"/>
        <v>70</v>
      </c>
      <c r="K69" s="12">
        <f t="shared" si="1"/>
        <v>0.7</v>
      </c>
      <c r="L69" s="10" t="str">
        <f t="shared" si="2"/>
        <v>B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Very good work in reading and writing; aim higher.</v>
      </c>
      <c r="N69" s="10">
        <v>73</v>
      </c>
      <c r="O69" s="10">
        <v>66</v>
      </c>
      <c r="P69" s="10">
        <v>73</v>
      </c>
      <c r="Q69" s="11">
        <f t="shared" si="3"/>
        <v>70.666666666666671</v>
      </c>
      <c r="R69" s="12">
        <f t="shared" si="4"/>
        <v>0.70669999999999999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79</v>
      </c>
      <c r="V69" s="10">
        <v>79</v>
      </c>
      <c r="W69" s="10">
        <v>72</v>
      </c>
      <c r="X69" s="11">
        <f t="shared" si="6"/>
        <v>76.666666666666671</v>
      </c>
      <c r="Y69" s="12">
        <f t="shared" si="7"/>
        <v>0.76670000000000005</v>
      </c>
      <c r="Z69" s="5" t="str">
        <f t="shared" si="8"/>
        <v>B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Very good work in reading and writing; aim higher.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99</v>
      </c>
      <c r="G70" s="10">
        <v>68</v>
      </c>
      <c r="H70" s="10">
        <v>68</v>
      </c>
      <c r="I70" s="10">
        <v>71</v>
      </c>
      <c r="J70" s="11">
        <f t="shared" ref="J70:J133" si="9">IF(COUNT(G70:I70)=0,"",AVERAGE(G70:I70))</f>
        <v>69</v>
      </c>
      <c r="K70" s="12">
        <f t="shared" ref="K70:K133" si="10">IF(J70="","",ROUND(J70/100,4))</f>
        <v>0.69</v>
      </c>
      <c r="L70" s="10" t="str">
        <f t="shared" ref="L70:L133" si="11">IF(J70="","",IF(J70&gt;=80,"A",IF(J70&gt;=70,"B",IF(J70&gt;=60,"C",IF(J70&gt;=50,"D","F")))))</f>
        <v>C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Satisfactory work in reading, writing and speaking; keep practising.</v>
      </c>
      <c r="N70" s="10">
        <v>70</v>
      </c>
      <c r="O70" s="10">
        <v>76</v>
      </c>
      <c r="P70" s="10">
        <v>69</v>
      </c>
      <c r="Q70" s="11">
        <f t="shared" ref="Q70:Q133" si="12">IF(COUNT(N70:P70)=0,"",AVERAGE(N70:P70))</f>
        <v>71.666666666666671</v>
      </c>
      <c r="R70" s="12">
        <f t="shared" ref="R70:R133" si="13">IF(Q70="","",ROUND(Q70/100,4))</f>
        <v>0.7167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84</v>
      </c>
      <c r="V70" s="10">
        <v>73</v>
      </c>
      <c r="W70" s="10">
        <v>74</v>
      </c>
      <c r="X70" s="11">
        <f t="shared" ref="X70:X133" si="15">IF(COUNT(U70:W70)=0,"",AVERAGE(U70:W70))</f>
        <v>77</v>
      </c>
      <c r="Y70" s="12">
        <f t="shared" ref="Y70:Y133" si="16">IF(X70="","",ROUND(X70/100,4))</f>
        <v>0.77</v>
      </c>
      <c r="Z70" s="5" t="str">
        <f t="shared" ref="Z70:Z133" si="17">IF(X70="","",IF(X70&gt;=80,"A",IF(X70&gt;=70,"B",IF(X70&gt;=60,"C",IF(X70&gt;=50,"D","F")))))</f>
        <v>B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Very good work in reading, writing and speaking; aim higher.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100</v>
      </c>
      <c r="G71" s="10">
        <v>84</v>
      </c>
      <c r="H71" s="10">
        <v>86</v>
      </c>
      <c r="I71" s="10">
        <v>80</v>
      </c>
      <c r="J71" s="11">
        <f t="shared" si="9"/>
        <v>83.333333333333329</v>
      </c>
      <c r="K71" s="12">
        <f t="shared" si="10"/>
        <v>0.83330000000000004</v>
      </c>
      <c r="L71" s="10" t="str">
        <f t="shared" si="11"/>
        <v>A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Excellent work in problem solving; keep it up.</v>
      </c>
      <c r="N71" s="10">
        <v>78</v>
      </c>
      <c r="O71" s="10">
        <v>76</v>
      </c>
      <c r="P71" s="10">
        <v>74</v>
      </c>
      <c r="Q71" s="11">
        <f t="shared" si="12"/>
        <v>76</v>
      </c>
      <c r="R71" s="12">
        <f t="shared" si="13"/>
        <v>0.76</v>
      </c>
      <c r="S71" s="10" t="str">
        <f t="shared" si="14"/>
        <v>B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Very good work in problem solving; aim higher.</v>
      </c>
      <c r="U71" s="10">
        <v>78</v>
      </c>
      <c r="V71" s="10">
        <v>79</v>
      </c>
      <c r="W71" s="10">
        <v>90</v>
      </c>
      <c r="X71" s="11">
        <f t="shared" si="15"/>
        <v>82.333333333333329</v>
      </c>
      <c r="Y71" s="12">
        <f t="shared" si="16"/>
        <v>0.82330000000000003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101</v>
      </c>
      <c r="G72" s="10">
        <v>67</v>
      </c>
      <c r="H72" s="10">
        <v>68</v>
      </c>
      <c r="I72" s="10">
        <v>68</v>
      </c>
      <c r="J72" s="11">
        <f t="shared" si="9"/>
        <v>67.666666666666671</v>
      </c>
      <c r="K72" s="12">
        <f t="shared" si="10"/>
        <v>0.67669999999999997</v>
      </c>
      <c r="L72" s="10" t="str">
        <f t="shared" si="11"/>
        <v>C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Satisfactory work in concepts and practicals; keep practising.</v>
      </c>
      <c r="N72" s="10">
        <v>66</v>
      </c>
      <c r="O72" s="10">
        <v>75</v>
      </c>
      <c r="P72" s="10">
        <v>79</v>
      </c>
      <c r="Q72" s="11">
        <f t="shared" si="12"/>
        <v>73.333333333333329</v>
      </c>
      <c r="R72" s="12">
        <f t="shared" si="13"/>
        <v>0.73329999999999995</v>
      </c>
      <c r="S72" s="10" t="str">
        <f t="shared" si="14"/>
        <v>B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Very good work in concepts and practicals; aim higher.</v>
      </c>
      <c r="U72" s="10">
        <v>77</v>
      </c>
      <c r="V72" s="10">
        <v>78</v>
      </c>
      <c r="W72" s="10">
        <v>83</v>
      </c>
      <c r="X72" s="11">
        <f t="shared" si="15"/>
        <v>79.333333333333329</v>
      </c>
      <c r="Y72" s="12">
        <f t="shared" si="16"/>
        <v>0.79330000000000001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102</v>
      </c>
      <c r="G73" s="10">
        <v>71</v>
      </c>
      <c r="H73" s="10">
        <v>81</v>
      </c>
      <c r="I73" s="10">
        <v>71</v>
      </c>
      <c r="J73" s="11">
        <f t="shared" si="9"/>
        <v>74.333333333333329</v>
      </c>
      <c r="K73" s="12">
        <f t="shared" si="10"/>
        <v>0.74329999999999996</v>
      </c>
      <c r="L73" s="10" t="str">
        <f t="shared" si="11"/>
        <v>B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Very good work in content knowledge; aim higher.</v>
      </c>
      <c r="N73" s="10">
        <v>76</v>
      </c>
      <c r="O73" s="10">
        <v>77</v>
      </c>
      <c r="P73" s="10">
        <v>75</v>
      </c>
      <c r="Q73" s="11">
        <f t="shared" si="12"/>
        <v>76</v>
      </c>
      <c r="R73" s="12">
        <f t="shared" si="13"/>
        <v>0.76</v>
      </c>
      <c r="S73" s="10" t="str">
        <f t="shared" si="14"/>
        <v>B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Very good work in content knowledge; aim higher.</v>
      </c>
      <c r="U73" s="10">
        <v>78</v>
      </c>
      <c r="V73" s="10">
        <v>82</v>
      </c>
      <c r="W73" s="10">
        <v>79</v>
      </c>
      <c r="X73" s="11">
        <f t="shared" si="15"/>
        <v>79.666666666666671</v>
      </c>
      <c r="Y73" s="12">
        <f t="shared" si="16"/>
        <v>0.79669999999999996</v>
      </c>
      <c r="Z73" s="5" t="str">
        <f t="shared" si="17"/>
        <v>B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Very good work in content knowledge; aim higher.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103</v>
      </c>
      <c r="G74" s="10">
        <v>79</v>
      </c>
      <c r="H74" s="10">
        <v>83</v>
      </c>
      <c r="I74" s="10">
        <v>77</v>
      </c>
      <c r="J74" s="11">
        <f t="shared" si="9"/>
        <v>79.666666666666671</v>
      </c>
      <c r="K74" s="12">
        <f t="shared" si="10"/>
        <v>0.79669999999999996</v>
      </c>
      <c r="L74" s="10" t="str">
        <f t="shared" si="11"/>
        <v>B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Very good work in practical work and knowledge; aim higher.</v>
      </c>
      <c r="N74" s="10">
        <v>75</v>
      </c>
      <c r="O74" s="10">
        <v>90</v>
      </c>
      <c r="P74" s="10">
        <v>78</v>
      </c>
      <c r="Q74" s="11">
        <f t="shared" si="12"/>
        <v>81</v>
      </c>
      <c r="R74" s="12">
        <f t="shared" si="13"/>
        <v>0.81</v>
      </c>
      <c r="S74" s="10" t="str">
        <f t="shared" si="14"/>
        <v>A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Excellent work in practical work and knowledge; keep it up.</v>
      </c>
      <c r="U74" s="10">
        <v>77</v>
      </c>
      <c r="V74" s="10">
        <v>86</v>
      </c>
      <c r="W74" s="10">
        <v>86</v>
      </c>
      <c r="X74" s="11">
        <f t="shared" si="15"/>
        <v>83</v>
      </c>
      <c r="Y74" s="12">
        <f t="shared" si="16"/>
        <v>0.83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104</v>
      </c>
      <c r="G75" s="10">
        <v>74</v>
      </c>
      <c r="H75" s="10">
        <v>80</v>
      </c>
      <c r="I75" s="10">
        <v>79</v>
      </c>
      <c r="J75" s="11">
        <f t="shared" si="9"/>
        <v>77.666666666666671</v>
      </c>
      <c r="K75" s="12">
        <f t="shared" si="10"/>
        <v>0.77669999999999995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68</v>
      </c>
      <c r="O75" s="10">
        <v>74</v>
      </c>
      <c r="P75" s="10">
        <v>76</v>
      </c>
      <c r="Q75" s="11">
        <f t="shared" si="12"/>
        <v>72.666666666666671</v>
      </c>
      <c r="R75" s="12">
        <f t="shared" si="13"/>
        <v>0.72670000000000001</v>
      </c>
      <c r="S75" s="10" t="str">
        <f t="shared" si="14"/>
        <v>B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Very good work in values and participation; aim higher.</v>
      </c>
      <c r="U75" s="10">
        <v>73</v>
      </c>
      <c r="V75" s="10">
        <v>85</v>
      </c>
      <c r="W75" s="10">
        <v>78</v>
      </c>
      <c r="X75" s="11">
        <f t="shared" si="15"/>
        <v>78.666666666666671</v>
      </c>
      <c r="Y75" s="12">
        <f t="shared" si="16"/>
        <v>0.78669999999999995</v>
      </c>
      <c r="Z75" s="5" t="str">
        <f t="shared" si="17"/>
        <v>B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Very good work in values and participation; aim higher.</v>
      </c>
    </row>
    <row r="76" spans="1:27" ht="14.25" customHeight="1" x14ac:dyDescent="0.3">
      <c r="A76" s="34"/>
      <c r="B76" s="34"/>
      <c r="C76" s="34"/>
      <c r="D76" s="34"/>
      <c r="E76" s="5" t="s">
        <v>46</v>
      </c>
      <c r="F76" s="5" t="s">
        <v>116</v>
      </c>
      <c r="G76" s="10">
        <v>78</v>
      </c>
      <c r="H76" s="10">
        <v>85</v>
      </c>
      <c r="I76" s="10">
        <v>77</v>
      </c>
      <c r="J76" s="11">
        <f t="shared" si="9"/>
        <v>80</v>
      </c>
      <c r="K76" s="12">
        <f t="shared" si="10"/>
        <v>0.8</v>
      </c>
      <c r="L76" s="10" t="str">
        <f t="shared" si="11"/>
        <v>A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Excellent work in religious knowledge and participation; keep it up.</v>
      </c>
      <c r="N76" s="10">
        <v>72</v>
      </c>
      <c r="O76" s="10">
        <v>74</v>
      </c>
      <c r="P76" s="10">
        <v>80</v>
      </c>
      <c r="Q76" s="11">
        <f t="shared" si="12"/>
        <v>75.333333333333329</v>
      </c>
      <c r="R76" s="12">
        <f t="shared" si="13"/>
        <v>0.75329999999999997</v>
      </c>
      <c r="S76" s="10" t="str">
        <f t="shared" si="14"/>
        <v>B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Very good work in religious knowledge and participation; aim higher.</v>
      </c>
      <c r="U76" s="10">
        <v>78</v>
      </c>
      <c r="V76" s="10">
        <v>87</v>
      </c>
      <c r="W76" s="10">
        <v>84</v>
      </c>
      <c r="X76" s="11">
        <f t="shared" si="15"/>
        <v>83</v>
      </c>
      <c r="Y76" s="12">
        <f t="shared" si="16"/>
        <v>0.83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religious knowledge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27</v>
      </c>
      <c r="F77" s="5" t="s">
        <v>106</v>
      </c>
      <c r="G77" s="10">
        <v>69</v>
      </c>
      <c r="H77" s="10">
        <v>71</v>
      </c>
      <c r="I77" s="10">
        <v>73</v>
      </c>
      <c r="J77" s="11">
        <f t="shared" si="9"/>
        <v>71</v>
      </c>
      <c r="K77" s="12">
        <f t="shared" si="10"/>
        <v>0.71</v>
      </c>
      <c r="L77" s="10" t="str">
        <f t="shared" si="11"/>
        <v>B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Very good work in recording of accounts; aim higher.</v>
      </c>
      <c r="N77" s="10">
        <v>76</v>
      </c>
      <c r="O77" s="10">
        <v>69</v>
      </c>
      <c r="P77" s="10">
        <v>78</v>
      </c>
      <c r="Q77" s="11">
        <f t="shared" si="12"/>
        <v>74.333333333333329</v>
      </c>
      <c r="R77" s="12">
        <f t="shared" si="13"/>
        <v>0.74329999999999996</v>
      </c>
      <c r="S77" s="10" t="str">
        <f t="shared" si="14"/>
        <v>B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Very good work in recording of accounts; aim higher.</v>
      </c>
      <c r="U77" s="10">
        <v>69</v>
      </c>
      <c r="V77" s="10">
        <v>77</v>
      </c>
      <c r="W77" s="10">
        <v>71</v>
      </c>
      <c r="X77" s="11">
        <f t="shared" si="15"/>
        <v>72.333333333333329</v>
      </c>
      <c r="Y77" s="12">
        <f t="shared" si="16"/>
        <v>0.72330000000000005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recording of accounts; aim higher.</v>
      </c>
    </row>
    <row r="78" spans="1:27" ht="14.25" customHeight="1" x14ac:dyDescent="0.3">
      <c r="A78" s="34" t="s">
        <v>248</v>
      </c>
      <c r="B78" s="34" t="s">
        <v>249</v>
      </c>
      <c r="C78" s="34" t="s">
        <v>435</v>
      </c>
      <c r="D78" s="34" t="s">
        <v>11</v>
      </c>
      <c r="E78" s="5" t="s">
        <v>12</v>
      </c>
      <c r="F78" s="5" t="s">
        <v>95</v>
      </c>
      <c r="G78" s="10">
        <v>81</v>
      </c>
      <c r="H78" s="10">
        <v>73</v>
      </c>
      <c r="I78" s="10">
        <v>70</v>
      </c>
      <c r="J78" s="11">
        <f t="shared" si="9"/>
        <v>74.666666666666671</v>
      </c>
      <c r="K78" s="12">
        <f t="shared" si="10"/>
        <v>0.74670000000000003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76</v>
      </c>
      <c r="O78" s="10">
        <v>82</v>
      </c>
      <c r="P78" s="10">
        <v>80</v>
      </c>
      <c r="Q78" s="11">
        <f t="shared" si="12"/>
        <v>79.333333333333329</v>
      </c>
      <c r="R78" s="12">
        <f t="shared" si="13"/>
        <v>0.79330000000000001</v>
      </c>
      <c r="S78" s="10" t="str">
        <f t="shared" si="14"/>
        <v>B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Very good work in reading and writing; aim higher.</v>
      </c>
      <c r="U78" s="10">
        <v>73</v>
      </c>
      <c r="V78" s="10">
        <v>78</v>
      </c>
      <c r="W78" s="10">
        <v>78</v>
      </c>
      <c r="X78" s="11">
        <f t="shared" si="15"/>
        <v>76.333333333333329</v>
      </c>
      <c r="Y78" s="12">
        <f t="shared" si="16"/>
        <v>0.76329999999999998</v>
      </c>
      <c r="Z78" s="5" t="str">
        <f t="shared" si="17"/>
        <v>B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Very good work in reading and writing; aim higher.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99</v>
      </c>
      <c r="G79" s="10">
        <v>86</v>
      </c>
      <c r="H79" s="10">
        <v>80</v>
      </c>
      <c r="I79" s="10">
        <v>87</v>
      </c>
      <c r="J79" s="11">
        <f t="shared" si="9"/>
        <v>84.333333333333329</v>
      </c>
      <c r="K79" s="12">
        <f t="shared" si="10"/>
        <v>0.84330000000000005</v>
      </c>
      <c r="L79" s="10" t="str">
        <f t="shared" si="11"/>
        <v>A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Excellent work in reading, writing and speaking; keep it up.</v>
      </c>
      <c r="N79" s="10">
        <v>86</v>
      </c>
      <c r="O79" s="10">
        <v>90</v>
      </c>
      <c r="P79" s="10">
        <v>87</v>
      </c>
      <c r="Q79" s="11">
        <f t="shared" si="12"/>
        <v>87.666666666666671</v>
      </c>
      <c r="R79" s="12">
        <f t="shared" si="13"/>
        <v>0.87670000000000003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87</v>
      </c>
      <c r="V79" s="10">
        <v>84</v>
      </c>
      <c r="W79" s="10">
        <v>79</v>
      </c>
      <c r="X79" s="11">
        <f t="shared" si="15"/>
        <v>83.333333333333329</v>
      </c>
      <c r="Y79" s="12">
        <f t="shared" si="16"/>
        <v>0.83330000000000004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100</v>
      </c>
      <c r="G80" s="10">
        <v>89</v>
      </c>
      <c r="H80" s="10">
        <v>93</v>
      </c>
      <c r="I80" s="10">
        <v>90</v>
      </c>
      <c r="J80" s="11">
        <f t="shared" si="9"/>
        <v>90.666666666666671</v>
      </c>
      <c r="K80" s="12">
        <f t="shared" si="10"/>
        <v>0.90669999999999995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88</v>
      </c>
      <c r="O80" s="10">
        <v>93</v>
      </c>
      <c r="P80" s="10">
        <v>84</v>
      </c>
      <c r="Q80" s="11">
        <f t="shared" si="12"/>
        <v>88.333333333333329</v>
      </c>
      <c r="R80" s="12">
        <f t="shared" si="13"/>
        <v>0.88329999999999997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96</v>
      </c>
      <c r="V80" s="10">
        <v>91</v>
      </c>
      <c r="W80" s="10">
        <v>96</v>
      </c>
      <c r="X80" s="11">
        <f t="shared" si="15"/>
        <v>94.333333333333329</v>
      </c>
      <c r="Y80" s="12">
        <f t="shared" si="16"/>
        <v>0.94330000000000003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101</v>
      </c>
      <c r="G81" s="10">
        <v>74</v>
      </c>
      <c r="H81" s="10">
        <v>82</v>
      </c>
      <c r="I81" s="10">
        <v>77</v>
      </c>
      <c r="J81" s="11">
        <f t="shared" si="9"/>
        <v>77.666666666666671</v>
      </c>
      <c r="K81" s="12">
        <f t="shared" si="10"/>
        <v>0.77669999999999995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84</v>
      </c>
      <c r="O81" s="10">
        <v>74</v>
      </c>
      <c r="P81" s="10">
        <v>80</v>
      </c>
      <c r="Q81" s="11">
        <f t="shared" si="12"/>
        <v>79.333333333333329</v>
      </c>
      <c r="R81" s="12">
        <f t="shared" si="13"/>
        <v>0.79330000000000001</v>
      </c>
      <c r="S81" s="10" t="str">
        <f t="shared" si="14"/>
        <v>B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Very good work in concepts and practicals; aim higher.</v>
      </c>
      <c r="U81" s="10">
        <v>78</v>
      </c>
      <c r="V81" s="10">
        <v>82</v>
      </c>
      <c r="W81" s="10">
        <v>86</v>
      </c>
      <c r="X81" s="11">
        <f t="shared" si="15"/>
        <v>82</v>
      </c>
      <c r="Y81" s="12">
        <f t="shared" si="16"/>
        <v>0.82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102</v>
      </c>
      <c r="G82" s="10">
        <v>84</v>
      </c>
      <c r="H82" s="10">
        <v>80</v>
      </c>
      <c r="I82" s="10">
        <v>85</v>
      </c>
      <c r="J82" s="11">
        <f t="shared" si="9"/>
        <v>83</v>
      </c>
      <c r="K82" s="12">
        <f t="shared" si="10"/>
        <v>0.83</v>
      </c>
      <c r="L82" s="10" t="str">
        <f t="shared" si="11"/>
        <v>A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Excellent work in content knowledge; keep it up.</v>
      </c>
      <c r="N82" s="10">
        <v>90</v>
      </c>
      <c r="O82" s="10">
        <v>79</v>
      </c>
      <c r="P82" s="10">
        <v>84</v>
      </c>
      <c r="Q82" s="11">
        <f t="shared" si="12"/>
        <v>84.333333333333329</v>
      </c>
      <c r="R82" s="12">
        <f t="shared" si="13"/>
        <v>0.84330000000000005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90</v>
      </c>
      <c r="V82" s="10">
        <v>95</v>
      </c>
      <c r="W82" s="10">
        <v>88</v>
      </c>
      <c r="X82" s="11">
        <f t="shared" si="15"/>
        <v>91</v>
      </c>
      <c r="Y82" s="12">
        <f t="shared" si="16"/>
        <v>0.91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103</v>
      </c>
      <c r="G83" s="10">
        <v>84</v>
      </c>
      <c r="H83" s="10">
        <v>90</v>
      </c>
      <c r="I83" s="10">
        <v>87</v>
      </c>
      <c r="J83" s="11">
        <f t="shared" si="9"/>
        <v>87</v>
      </c>
      <c r="K83" s="12">
        <f t="shared" si="10"/>
        <v>0.87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83</v>
      </c>
      <c r="O83" s="10">
        <v>88</v>
      </c>
      <c r="P83" s="10">
        <v>88</v>
      </c>
      <c r="Q83" s="11">
        <f t="shared" si="12"/>
        <v>86.333333333333329</v>
      </c>
      <c r="R83" s="12">
        <f t="shared" si="13"/>
        <v>0.86329999999999996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87</v>
      </c>
      <c r="V83" s="10">
        <v>88</v>
      </c>
      <c r="W83" s="10">
        <v>96</v>
      </c>
      <c r="X83" s="11">
        <f t="shared" si="15"/>
        <v>90.333333333333329</v>
      </c>
      <c r="Y83" s="12">
        <f t="shared" si="16"/>
        <v>0.90329999999999999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104</v>
      </c>
      <c r="G84" s="10">
        <v>75</v>
      </c>
      <c r="H84" s="10">
        <v>86</v>
      </c>
      <c r="I84" s="10">
        <v>82</v>
      </c>
      <c r="J84" s="11">
        <f t="shared" si="9"/>
        <v>81</v>
      </c>
      <c r="K84" s="12">
        <f t="shared" si="10"/>
        <v>0.81</v>
      </c>
      <c r="L84" s="10" t="str">
        <f t="shared" si="11"/>
        <v>A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Excellent work in values and participation; keep it up.</v>
      </c>
      <c r="N84" s="10">
        <v>83</v>
      </c>
      <c r="O84" s="10">
        <v>76</v>
      </c>
      <c r="P84" s="10">
        <v>89</v>
      </c>
      <c r="Q84" s="11">
        <f t="shared" si="12"/>
        <v>82.666666666666671</v>
      </c>
      <c r="R84" s="12">
        <f t="shared" si="13"/>
        <v>0.82669999999999999</v>
      </c>
      <c r="S84" s="10" t="str">
        <f t="shared" si="14"/>
        <v>A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Excellent work in values and participation; keep it up.</v>
      </c>
      <c r="U84" s="10">
        <v>82</v>
      </c>
      <c r="V84" s="10">
        <v>85</v>
      </c>
      <c r="W84" s="10">
        <v>81</v>
      </c>
      <c r="X84" s="11">
        <f t="shared" si="15"/>
        <v>82.666666666666671</v>
      </c>
      <c r="Y84" s="12">
        <f t="shared" si="16"/>
        <v>0.82669999999999999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25</v>
      </c>
      <c r="F85" s="5" t="s">
        <v>105</v>
      </c>
      <c r="G85" s="10">
        <v>86</v>
      </c>
      <c r="H85" s="10">
        <v>84</v>
      </c>
      <c r="I85" s="10">
        <v>79</v>
      </c>
      <c r="J85" s="11">
        <f t="shared" si="9"/>
        <v>83</v>
      </c>
      <c r="K85" s="12">
        <f t="shared" si="10"/>
        <v>0.83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fitness and participation; keep it up.</v>
      </c>
      <c r="N85" s="10">
        <v>88</v>
      </c>
      <c r="O85" s="10">
        <v>86</v>
      </c>
      <c r="P85" s="10">
        <v>91</v>
      </c>
      <c r="Q85" s="11">
        <f t="shared" si="12"/>
        <v>88.333333333333329</v>
      </c>
      <c r="R85" s="12">
        <f t="shared" si="13"/>
        <v>0.88329999999999997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fitness and participation; keep it up.</v>
      </c>
      <c r="U85" s="10">
        <v>87</v>
      </c>
      <c r="V85" s="10">
        <v>88</v>
      </c>
      <c r="W85" s="10">
        <v>97</v>
      </c>
      <c r="X85" s="11">
        <f t="shared" si="15"/>
        <v>90.666666666666671</v>
      </c>
      <c r="Y85" s="12">
        <f t="shared" si="16"/>
        <v>0.90669999999999995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fitness and participation; keep it up.</v>
      </c>
    </row>
    <row r="86" spans="1:27" ht="14.25" customHeight="1" x14ac:dyDescent="0.3">
      <c r="A86" s="34"/>
      <c r="B86" s="34"/>
      <c r="C86" s="34"/>
      <c r="D86" s="34"/>
      <c r="E86" s="5" t="s">
        <v>34</v>
      </c>
      <c r="F86" s="5" t="s">
        <v>109</v>
      </c>
      <c r="G86" s="10">
        <v>71</v>
      </c>
      <c r="H86" s="10">
        <v>78</v>
      </c>
      <c r="I86" s="10">
        <v>75</v>
      </c>
      <c r="J86" s="11">
        <f t="shared" si="9"/>
        <v>74.666666666666671</v>
      </c>
      <c r="K86" s="12">
        <f t="shared" si="10"/>
        <v>0.74670000000000003</v>
      </c>
      <c r="L86" s="10" t="str">
        <f t="shared" si="11"/>
        <v>B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Very good work in office practice; aim higher.</v>
      </c>
      <c r="N86" s="10">
        <v>80</v>
      </c>
      <c r="O86" s="10">
        <v>76</v>
      </c>
      <c r="P86" s="10">
        <v>86</v>
      </c>
      <c r="Q86" s="11">
        <f t="shared" si="12"/>
        <v>80.666666666666671</v>
      </c>
      <c r="R86" s="12">
        <f t="shared" si="13"/>
        <v>0.80669999999999997</v>
      </c>
      <c r="S86" s="10" t="str">
        <f t="shared" si="14"/>
        <v>A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Excellent work in office practice; keep it up.</v>
      </c>
      <c r="U86" s="10">
        <v>80</v>
      </c>
      <c r="V86" s="10">
        <v>88</v>
      </c>
      <c r="W86" s="10">
        <v>80</v>
      </c>
      <c r="X86" s="11">
        <f t="shared" si="15"/>
        <v>82.666666666666671</v>
      </c>
      <c r="Y86" s="12">
        <f t="shared" si="16"/>
        <v>0.82669999999999999</v>
      </c>
      <c r="Z86" s="5" t="str">
        <f t="shared" si="17"/>
        <v>A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Excellent work in office practice; keep it up.</v>
      </c>
    </row>
    <row r="87" spans="1:27" ht="14.25" customHeight="1" x14ac:dyDescent="0.3">
      <c r="A87" s="34" t="s">
        <v>250</v>
      </c>
      <c r="B87" s="34" t="s">
        <v>251</v>
      </c>
      <c r="C87" s="34" t="s">
        <v>435</v>
      </c>
      <c r="D87" s="34" t="s">
        <v>11</v>
      </c>
      <c r="E87" s="5" t="s">
        <v>12</v>
      </c>
      <c r="F87" s="5" t="s">
        <v>95</v>
      </c>
      <c r="G87" s="10">
        <v>86</v>
      </c>
      <c r="H87" s="10">
        <v>88</v>
      </c>
      <c r="I87" s="10">
        <v>87</v>
      </c>
      <c r="J87" s="11">
        <f t="shared" si="9"/>
        <v>87</v>
      </c>
      <c r="K87" s="12">
        <f t="shared" si="10"/>
        <v>0.87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77</v>
      </c>
      <c r="O87" s="10">
        <v>89</v>
      </c>
      <c r="P87" s="10">
        <v>78</v>
      </c>
      <c r="Q87" s="11">
        <f t="shared" si="12"/>
        <v>81.333333333333329</v>
      </c>
      <c r="R87" s="12">
        <f t="shared" si="13"/>
        <v>0.81330000000000002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93</v>
      </c>
      <c r="V87" s="10">
        <v>94</v>
      </c>
      <c r="W87" s="10">
        <v>95</v>
      </c>
      <c r="X87" s="11">
        <f t="shared" si="15"/>
        <v>94</v>
      </c>
      <c r="Y87" s="12">
        <f t="shared" si="16"/>
        <v>0.94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99</v>
      </c>
      <c r="G88" s="10">
        <v>88</v>
      </c>
      <c r="H88" s="10">
        <v>94</v>
      </c>
      <c r="I88" s="10">
        <v>95</v>
      </c>
      <c r="J88" s="11">
        <f t="shared" si="9"/>
        <v>92.333333333333329</v>
      </c>
      <c r="K88" s="12">
        <f t="shared" si="10"/>
        <v>0.92330000000000001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85</v>
      </c>
      <c r="O88" s="10">
        <v>86</v>
      </c>
      <c r="P88" s="10">
        <v>86</v>
      </c>
      <c r="Q88" s="11">
        <f t="shared" si="12"/>
        <v>85.666666666666671</v>
      </c>
      <c r="R88" s="12">
        <f t="shared" si="13"/>
        <v>0.85670000000000002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96</v>
      </c>
      <c r="V88" s="10">
        <v>89</v>
      </c>
      <c r="W88" s="10">
        <v>96</v>
      </c>
      <c r="X88" s="11">
        <f t="shared" si="15"/>
        <v>93.666666666666671</v>
      </c>
      <c r="Y88" s="12">
        <f t="shared" si="16"/>
        <v>0.93669999999999998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100</v>
      </c>
      <c r="G89" s="10">
        <v>84</v>
      </c>
      <c r="H89" s="10">
        <v>94</v>
      </c>
      <c r="I89" s="10">
        <v>98</v>
      </c>
      <c r="J89" s="11">
        <f t="shared" si="9"/>
        <v>92</v>
      </c>
      <c r="K89" s="12">
        <f t="shared" si="10"/>
        <v>0.92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89</v>
      </c>
      <c r="O89" s="10">
        <v>98</v>
      </c>
      <c r="P89" s="10">
        <v>97</v>
      </c>
      <c r="Q89" s="11">
        <f t="shared" si="12"/>
        <v>94.666666666666671</v>
      </c>
      <c r="R89" s="12">
        <f t="shared" si="13"/>
        <v>0.94669999999999999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95</v>
      </c>
      <c r="V89" s="10">
        <v>98</v>
      </c>
      <c r="W89" s="10">
        <v>98</v>
      </c>
      <c r="X89" s="11">
        <f t="shared" si="15"/>
        <v>97</v>
      </c>
      <c r="Y89" s="12">
        <f t="shared" si="16"/>
        <v>0.97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101</v>
      </c>
      <c r="G90" s="10">
        <v>79</v>
      </c>
      <c r="H90" s="10">
        <v>81</v>
      </c>
      <c r="I90" s="10">
        <v>83</v>
      </c>
      <c r="J90" s="11">
        <f t="shared" si="9"/>
        <v>81</v>
      </c>
      <c r="K90" s="12">
        <f t="shared" si="10"/>
        <v>0.81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79</v>
      </c>
      <c r="O90" s="10">
        <v>94</v>
      </c>
      <c r="P90" s="10">
        <v>80</v>
      </c>
      <c r="Q90" s="11">
        <f t="shared" si="12"/>
        <v>84.333333333333329</v>
      </c>
      <c r="R90" s="12">
        <f t="shared" si="13"/>
        <v>0.84330000000000005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83</v>
      </c>
      <c r="V90" s="10">
        <v>93</v>
      </c>
      <c r="W90" s="10">
        <v>93</v>
      </c>
      <c r="X90" s="11">
        <f t="shared" si="15"/>
        <v>89.666666666666671</v>
      </c>
      <c r="Y90" s="12">
        <f t="shared" si="16"/>
        <v>0.89670000000000005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102</v>
      </c>
      <c r="G91" s="10">
        <v>90</v>
      </c>
      <c r="H91" s="10">
        <v>88</v>
      </c>
      <c r="I91" s="10">
        <v>86</v>
      </c>
      <c r="J91" s="11">
        <f t="shared" si="9"/>
        <v>88</v>
      </c>
      <c r="K91" s="12">
        <f t="shared" si="10"/>
        <v>0.88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85</v>
      </c>
      <c r="O91" s="10">
        <v>98</v>
      </c>
      <c r="P91" s="10">
        <v>95</v>
      </c>
      <c r="Q91" s="11">
        <f t="shared" si="12"/>
        <v>92.666666666666671</v>
      </c>
      <c r="R91" s="12">
        <f t="shared" si="13"/>
        <v>0.92669999999999997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87</v>
      </c>
      <c r="V91" s="10">
        <v>89</v>
      </c>
      <c r="W91" s="10">
        <v>97</v>
      </c>
      <c r="X91" s="11">
        <f t="shared" si="15"/>
        <v>91</v>
      </c>
      <c r="Y91" s="12">
        <f t="shared" si="16"/>
        <v>0.91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103</v>
      </c>
      <c r="G92" s="10">
        <v>94</v>
      </c>
      <c r="H92" s="10">
        <v>90</v>
      </c>
      <c r="I92" s="10">
        <v>98</v>
      </c>
      <c r="J92" s="11">
        <f t="shared" si="9"/>
        <v>94</v>
      </c>
      <c r="K92" s="12">
        <f t="shared" si="10"/>
        <v>0.94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89</v>
      </c>
      <c r="O92" s="10">
        <v>91</v>
      </c>
      <c r="P92" s="10">
        <v>95</v>
      </c>
      <c r="Q92" s="11">
        <f t="shared" si="12"/>
        <v>91.666666666666671</v>
      </c>
      <c r="R92" s="12">
        <f t="shared" si="13"/>
        <v>0.91669999999999996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98</v>
      </c>
      <c r="V92" s="10">
        <v>98</v>
      </c>
      <c r="W92" s="10">
        <v>93</v>
      </c>
      <c r="X92" s="11">
        <f t="shared" si="15"/>
        <v>96.333333333333329</v>
      </c>
      <c r="Y92" s="12">
        <f t="shared" si="16"/>
        <v>0.96330000000000005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104</v>
      </c>
      <c r="G93" s="10">
        <v>82</v>
      </c>
      <c r="H93" s="10">
        <v>91</v>
      </c>
      <c r="I93" s="10">
        <v>88</v>
      </c>
      <c r="J93" s="11">
        <f t="shared" si="9"/>
        <v>87</v>
      </c>
      <c r="K93" s="12">
        <f t="shared" si="10"/>
        <v>0.87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94</v>
      </c>
      <c r="O93" s="10">
        <v>93</v>
      </c>
      <c r="P93" s="10">
        <v>94</v>
      </c>
      <c r="Q93" s="11">
        <f t="shared" si="12"/>
        <v>93.666666666666671</v>
      </c>
      <c r="R93" s="12">
        <f t="shared" si="13"/>
        <v>0.93669999999999998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84</v>
      </c>
      <c r="V93" s="10">
        <v>88</v>
      </c>
      <c r="W93" s="10">
        <v>85</v>
      </c>
      <c r="X93" s="11">
        <f t="shared" si="15"/>
        <v>85.666666666666671</v>
      </c>
      <c r="Y93" s="12">
        <f t="shared" si="16"/>
        <v>0.85670000000000002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32</v>
      </c>
      <c r="F94" s="5" t="s">
        <v>127</v>
      </c>
      <c r="G94" s="10">
        <v>86</v>
      </c>
      <c r="H94" s="10">
        <v>98</v>
      </c>
      <c r="I94" s="10">
        <v>90</v>
      </c>
      <c r="J94" s="11">
        <f t="shared" si="9"/>
        <v>91.333333333333329</v>
      </c>
      <c r="K94" s="12">
        <f t="shared" si="10"/>
        <v>0.9133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practical skills; keep it up.</v>
      </c>
      <c r="N94" s="10">
        <v>93</v>
      </c>
      <c r="O94" s="10">
        <v>98</v>
      </c>
      <c r="P94" s="10">
        <v>94</v>
      </c>
      <c r="Q94" s="11">
        <f t="shared" si="12"/>
        <v>95</v>
      </c>
      <c r="R94" s="12">
        <f t="shared" si="13"/>
        <v>0.95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practical skills; keep it up.</v>
      </c>
      <c r="U94" s="10">
        <v>94</v>
      </c>
      <c r="V94" s="10">
        <v>94</v>
      </c>
      <c r="W94" s="10">
        <v>91</v>
      </c>
      <c r="X94" s="11">
        <f t="shared" si="15"/>
        <v>93</v>
      </c>
      <c r="Y94" s="12">
        <f t="shared" si="16"/>
        <v>0.93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practical skills; keep it up.</v>
      </c>
    </row>
    <row r="95" spans="1:27" ht="14.25" customHeight="1" x14ac:dyDescent="0.3">
      <c r="A95" s="34"/>
      <c r="B95" s="34"/>
      <c r="C95" s="34"/>
      <c r="D95" s="34"/>
      <c r="E95" s="5" t="s">
        <v>27</v>
      </c>
      <c r="F95" s="5" t="s">
        <v>106</v>
      </c>
      <c r="G95" s="10">
        <v>88</v>
      </c>
      <c r="H95" s="10">
        <v>90</v>
      </c>
      <c r="I95" s="10">
        <v>88</v>
      </c>
      <c r="J95" s="11">
        <f t="shared" si="9"/>
        <v>88.666666666666671</v>
      </c>
      <c r="K95" s="12">
        <f t="shared" si="10"/>
        <v>0.88670000000000004</v>
      </c>
      <c r="L95" s="10" t="str">
        <f t="shared" si="11"/>
        <v>A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Excellent work in recording of accounts; keep it up.</v>
      </c>
      <c r="N95" s="10">
        <v>91</v>
      </c>
      <c r="O95" s="10">
        <v>84</v>
      </c>
      <c r="P95" s="10">
        <v>91</v>
      </c>
      <c r="Q95" s="11">
        <f t="shared" si="12"/>
        <v>88.666666666666671</v>
      </c>
      <c r="R95" s="12">
        <f t="shared" si="13"/>
        <v>0.88670000000000004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recording of accounts; keep it up.</v>
      </c>
      <c r="U95" s="10">
        <v>92</v>
      </c>
      <c r="V95" s="10">
        <v>89</v>
      </c>
      <c r="W95" s="10">
        <v>83</v>
      </c>
      <c r="X95" s="11">
        <f t="shared" si="15"/>
        <v>88</v>
      </c>
      <c r="Y95" s="12">
        <f t="shared" si="16"/>
        <v>0.88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recording of accounts; keep it up.</v>
      </c>
    </row>
    <row r="96" spans="1:27" ht="14.25" customHeight="1" x14ac:dyDescent="0.3">
      <c r="A96" s="34" t="s">
        <v>252</v>
      </c>
      <c r="B96" s="34" t="s">
        <v>253</v>
      </c>
      <c r="C96" s="34" t="s">
        <v>435</v>
      </c>
      <c r="D96" s="34" t="s">
        <v>11</v>
      </c>
      <c r="E96" s="5" t="s">
        <v>12</v>
      </c>
      <c r="F96" s="5" t="s">
        <v>95</v>
      </c>
      <c r="G96" s="10">
        <v>60</v>
      </c>
      <c r="H96" s="10">
        <v>55</v>
      </c>
      <c r="I96" s="10">
        <v>58</v>
      </c>
      <c r="J96" s="11">
        <f t="shared" si="9"/>
        <v>57.666666666666664</v>
      </c>
      <c r="K96" s="12">
        <f t="shared" si="10"/>
        <v>0.57669999999999999</v>
      </c>
      <c r="L96" s="10" t="str">
        <f t="shared" si="11"/>
        <v>D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Fair work in reading and writing; extra practice is needed.</v>
      </c>
      <c r="N96" s="10">
        <v>62</v>
      </c>
      <c r="O96" s="10">
        <v>60</v>
      </c>
      <c r="P96" s="10">
        <v>57</v>
      </c>
      <c r="Q96" s="11">
        <f t="shared" si="12"/>
        <v>59.666666666666664</v>
      </c>
      <c r="R96" s="12">
        <f t="shared" si="13"/>
        <v>0.59670000000000001</v>
      </c>
      <c r="S96" s="10" t="str">
        <f t="shared" si="14"/>
        <v>D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Fair work in reading and writing; extra practice is needed.</v>
      </c>
      <c r="U96" s="10">
        <v>67</v>
      </c>
      <c r="V96" s="10">
        <v>70</v>
      </c>
      <c r="W96" s="10">
        <v>68</v>
      </c>
      <c r="X96" s="11">
        <f t="shared" si="15"/>
        <v>68.333333333333329</v>
      </c>
      <c r="Y96" s="12">
        <f t="shared" si="16"/>
        <v>0.68330000000000002</v>
      </c>
      <c r="Z96" s="5" t="str">
        <f t="shared" si="17"/>
        <v>C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Satisfactory work in reading and writing; keep practising.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99</v>
      </c>
      <c r="G97" s="10">
        <v>54</v>
      </c>
      <c r="H97" s="10">
        <v>66</v>
      </c>
      <c r="I97" s="10">
        <v>61</v>
      </c>
      <c r="J97" s="11">
        <f t="shared" si="9"/>
        <v>60.333333333333336</v>
      </c>
      <c r="K97" s="12">
        <f t="shared" si="10"/>
        <v>0.60329999999999995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60</v>
      </c>
      <c r="O97" s="10">
        <v>70</v>
      </c>
      <c r="P97" s="10">
        <v>64</v>
      </c>
      <c r="Q97" s="11">
        <f t="shared" si="12"/>
        <v>64.666666666666671</v>
      </c>
      <c r="R97" s="12">
        <f t="shared" si="13"/>
        <v>0.64670000000000005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61</v>
      </c>
      <c r="V97" s="10">
        <v>62</v>
      </c>
      <c r="W97" s="10">
        <v>70</v>
      </c>
      <c r="X97" s="11">
        <f t="shared" si="15"/>
        <v>64.333333333333329</v>
      </c>
      <c r="Y97" s="12">
        <f t="shared" si="16"/>
        <v>0.64329999999999998</v>
      </c>
      <c r="Z97" s="5" t="str">
        <f t="shared" si="17"/>
        <v>C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Satisfactory work in reading, writing and speaking; keep practising.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100</v>
      </c>
      <c r="G98" s="10">
        <v>73</v>
      </c>
      <c r="H98" s="10">
        <v>69</v>
      </c>
      <c r="I98" s="10">
        <v>72</v>
      </c>
      <c r="J98" s="11">
        <f t="shared" si="9"/>
        <v>71.333333333333329</v>
      </c>
      <c r="K98" s="12">
        <f t="shared" si="10"/>
        <v>0.71330000000000005</v>
      </c>
      <c r="L98" s="10" t="str">
        <f t="shared" si="11"/>
        <v>B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Very good work in problem solving; aim higher.</v>
      </c>
      <c r="N98" s="10">
        <v>71</v>
      </c>
      <c r="O98" s="10">
        <v>69</v>
      </c>
      <c r="P98" s="10">
        <v>76</v>
      </c>
      <c r="Q98" s="11">
        <f t="shared" si="12"/>
        <v>72</v>
      </c>
      <c r="R98" s="12">
        <f t="shared" si="13"/>
        <v>0.72</v>
      </c>
      <c r="S98" s="10" t="str">
        <f t="shared" si="14"/>
        <v>B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Very good work in problem solving; aim higher.</v>
      </c>
      <c r="U98" s="10">
        <v>64</v>
      </c>
      <c r="V98" s="10">
        <v>74</v>
      </c>
      <c r="W98" s="10">
        <v>80</v>
      </c>
      <c r="X98" s="11">
        <f t="shared" si="15"/>
        <v>72.666666666666671</v>
      </c>
      <c r="Y98" s="12">
        <f t="shared" si="16"/>
        <v>0.72670000000000001</v>
      </c>
      <c r="Z98" s="5" t="str">
        <f t="shared" si="17"/>
        <v>B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Very good work in problem solving; aim higher.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101</v>
      </c>
      <c r="G99" s="10">
        <v>57</v>
      </c>
      <c r="H99" s="10">
        <v>61</v>
      </c>
      <c r="I99" s="10">
        <v>58</v>
      </c>
      <c r="J99" s="11">
        <f t="shared" si="9"/>
        <v>58.666666666666664</v>
      </c>
      <c r="K99" s="12">
        <f t="shared" si="10"/>
        <v>0.5867</v>
      </c>
      <c r="L99" s="10" t="str">
        <f t="shared" si="11"/>
        <v>D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Fair work in concepts and practicals; extra practice is needed.</v>
      </c>
      <c r="N99" s="10">
        <v>60</v>
      </c>
      <c r="O99" s="10">
        <v>56</v>
      </c>
      <c r="P99" s="10">
        <v>65</v>
      </c>
      <c r="Q99" s="11">
        <f t="shared" si="12"/>
        <v>60.333333333333336</v>
      </c>
      <c r="R99" s="12">
        <f t="shared" si="13"/>
        <v>0.60329999999999995</v>
      </c>
      <c r="S99" s="10" t="str">
        <f t="shared" si="14"/>
        <v>C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Satisfactory work in concepts and practicals; keep practising.</v>
      </c>
      <c r="U99" s="10">
        <v>61</v>
      </c>
      <c r="V99" s="10">
        <v>70</v>
      </c>
      <c r="W99" s="10">
        <v>62</v>
      </c>
      <c r="X99" s="11">
        <f t="shared" si="15"/>
        <v>64.333333333333329</v>
      </c>
      <c r="Y99" s="12">
        <f t="shared" si="16"/>
        <v>0.64329999999999998</v>
      </c>
      <c r="Z99" s="5" t="str">
        <f t="shared" si="17"/>
        <v>C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Satisfactory work in concepts and practicals; keep practising.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102</v>
      </c>
      <c r="G100" s="10">
        <v>62</v>
      </c>
      <c r="H100" s="10">
        <v>68</v>
      </c>
      <c r="I100" s="10">
        <v>68</v>
      </c>
      <c r="J100" s="11">
        <f t="shared" si="9"/>
        <v>66</v>
      </c>
      <c r="K100" s="12">
        <f t="shared" si="10"/>
        <v>0.66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68</v>
      </c>
      <c r="O100" s="10">
        <v>63</v>
      </c>
      <c r="P100" s="10">
        <v>73</v>
      </c>
      <c r="Q100" s="11">
        <f t="shared" si="12"/>
        <v>68</v>
      </c>
      <c r="R100" s="12">
        <f t="shared" si="13"/>
        <v>0.68</v>
      </c>
      <c r="S100" s="10" t="str">
        <f t="shared" si="14"/>
        <v>C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Satisfactory work in content knowledge; keep practising.</v>
      </c>
      <c r="U100" s="10">
        <v>72</v>
      </c>
      <c r="V100" s="10">
        <v>66</v>
      </c>
      <c r="W100" s="10">
        <v>68</v>
      </c>
      <c r="X100" s="11">
        <f t="shared" si="15"/>
        <v>68.666666666666671</v>
      </c>
      <c r="Y100" s="12">
        <f t="shared" si="16"/>
        <v>0.68669999999999998</v>
      </c>
      <c r="Z100" s="5" t="str">
        <f t="shared" si="17"/>
        <v>C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Satisfactory work in content knowledge; keep practising.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103</v>
      </c>
      <c r="G101" s="10">
        <v>65</v>
      </c>
      <c r="H101" s="10">
        <v>73</v>
      </c>
      <c r="I101" s="10">
        <v>65</v>
      </c>
      <c r="J101" s="11">
        <f t="shared" si="9"/>
        <v>67.666666666666671</v>
      </c>
      <c r="K101" s="12">
        <f t="shared" si="10"/>
        <v>0.67669999999999997</v>
      </c>
      <c r="L101" s="10" t="str">
        <f t="shared" si="11"/>
        <v>C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Satisfactory work in practical work and knowledge; keep practising.</v>
      </c>
      <c r="N101" s="10">
        <v>71</v>
      </c>
      <c r="O101" s="10">
        <v>67</v>
      </c>
      <c r="P101" s="10">
        <v>79</v>
      </c>
      <c r="Q101" s="11">
        <f t="shared" si="12"/>
        <v>72.333333333333329</v>
      </c>
      <c r="R101" s="12">
        <f t="shared" si="13"/>
        <v>0.72330000000000005</v>
      </c>
      <c r="S101" s="10" t="str">
        <f t="shared" si="14"/>
        <v>B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Very good work in practical work and knowledge; aim higher.</v>
      </c>
      <c r="U101" s="10">
        <v>78</v>
      </c>
      <c r="V101" s="10">
        <v>72</v>
      </c>
      <c r="W101" s="10">
        <v>73</v>
      </c>
      <c r="X101" s="11">
        <f t="shared" si="15"/>
        <v>74.333333333333329</v>
      </c>
      <c r="Y101" s="12">
        <f t="shared" si="16"/>
        <v>0.74329999999999996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104</v>
      </c>
      <c r="G102" s="10">
        <v>57</v>
      </c>
      <c r="H102" s="10">
        <v>61</v>
      </c>
      <c r="I102" s="10">
        <v>60</v>
      </c>
      <c r="J102" s="11">
        <f t="shared" si="9"/>
        <v>59.333333333333336</v>
      </c>
      <c r="K102" s="12">
        <f t="shared" si="10"/>
        <v>0.59330000000000005</v>
      </c>
      <c r="L102" s="10" t="str">
        <f t="shared" si="11"/>
        <v>D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Fair work in values and participation; extra practice is needed.</v>
      </c>
      <c r="N102" s="10">
        <v>65</v>
      </c>
      <c r="O102" s="10">
        <v>59</v>
      </c>
      <c r="P102" s="10">
        <v>60</v>
      </c>
      <c r="Q102" s="11">
        <f t="shared" si="12"/>
        <v>61.333333333333336</v>
      </c>
      <c r="R102" s="12">
        <f t="shared" si="13"/>
        <v>0.61329999999999996</v>
      </c>
      <c r="S102" s="10" t="str">
        <f t="shared" si="14"/>
        <v>C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Satisfactory work in values and participation; keep practising.</v>
      </c>
      <c r="U102" s="10">
        <v>70</v>
      </c>
      <c r="V102" s="10">
        <v>67</v>
      </c>
      <c r="W102" s="10">
        <v>73</v>
      </c>
      <c r="X102" s="11">
        <f t="shared" si="15"/>
        <v>70</v>
      </c>
      <c r="Y102" s="12">
        <f t="shared" si="16"/>
        <v>0.7</v>
      </c>
      <c r="Z102" s="5" t="str">
        <f t="shared" si="17"/>
        <v>B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Very good work in values and participation; aim higher.</v>
      </c>
    </row>
    <row r="103" spans="1:27" ht="14.25" customHeight="1" x14ac:dyDescent="0.3">
      <c r="A103" s="34"/>
      <c r="B103" s="34"/>
      <c r="C103" s="34"/>
      <c r="D103" s="34"/>
      <c r="E103" s="5" t="s">
        <v>32</v>
      </c>
      <c r="F103" s="5" t="s">
        <v>127</v>
      </c>
      <c r="G103" s="10">
        <v>64</v>
      </c>
      <c r="H103" s="10">
        <v>68</v>
      </c>
      <c r="I103" s="10">
        <v>62</v>
      </c>
      <c r="J103" s="11">
        <f t="shared" si="9"/>
        <v>64.666666666666671</v>
      </c>
      <c r="K103" s="12">
        <f t="shared" si="10"/>
        <v>0.64670000000000005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practical skills; keep practising.</v>
      </c>
      <c r="N103" s="10">
        <v>65</v>
      </c>
      <c r="O103" s="10">
        <v>74</v>
      </c>
      <c r="P103" s="10">
        <v>71</v>
      </c>
      <c r="Q103" s="11">
        <f t="shared" si="12"/>
        <v>70</v>
      </c>
      <c r="R103" s="12">
        <f t="shared" si="13"/>
        <v>0.7</v>
      </c>
      <c r="S103" s="10" t="str">
        <f t="shared" si="14"/>
        <v>B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Very good work in practical skills; aim higher.</v>
      </c>
      <c r="U103" s="10">
        <v>70</v>
      </c>
      <c r="V103" s="10">
        <v>66</v>
      </c>
      <c r="W103" s="10">
        <v>74</v>
      </c>
      <c r="X103" s="11">
        <f t="shared" si="15"/>
        <v>70</v>
      </c>
      <c r="Y103" s="12">
        <f t="shared" si="16"/>
        <v>0.7</v>
      </c>
      <c r="Z103" s="5" t="str">
        <f t="shared" si="17"/>
        <v>B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Very good work in practical skills; aim higher.</v>
      </c>
    </row>
    <row r="104" spans="1:27" ht="14.25" customHeight="1" x14ac:dyDescent="0.3">
      <c r="A104" s="34"/>
      <c r="B104" s="34"/>
      <c r="C104" s="34"/>
      <c r="D104" s="34"/>
      <c r="E104" s="5" t="s">
        <v>34</v>
      </c>
      <c r="F104" s="5" t="s">
        <v>109</v>
      </c>
      <c r="G104" s="10">
        <v>51</v>
      </c>
      <c r="H104" s="10">
        <v>59</v>
      </c>
      <c r="I104" s="10">
        <v>62</v>
      </c>
      <c r="J104" s="11">
        <f t="shared" si="9"/>
        <v>57.333333333333336</v>
      </c>
      <c r="K104" s="12">
        <f t="shared" si="10"/>
        <v>0.57330000000000003</v>
      </c>
      <c r="L104" s="10" t="str">
        <f t="shared" si="11"/>
        <v>D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Fair work in office practice; extra practice is needed.</v>
      </c>
      <c r="N104" s="10">
        <v>54</v>
      </c>
      <c r="O104" s="10">
        <v>61</v>
      </c>
      <c r="P104" s="10">
        <v>61</v>
      </c>
      <c r="Q104" s="11">
        <f t="shared" si="12"/>
        <v>58.666666666666664</v>
      </c>
      <c r="R104" s="12">
        <f t="shared" si="13"/>
        <v>0.5867</v>
      </c>
      <c r="S104" s="10" t="str">
        <f t="shared" si="14"/>
        <v>D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Fair work in office practice; extra practice is needed.</v>
      </c>
      <c r="U104" s="10">
        <v>58</v>
      </c>
      <c r="V104" s="10">
        <v>66</v>
      </c>
      <c r="W104" s="10">
        <v>62</v>
      </c>
      <c r="X104" s="11">
        <f t="shared" si="15"/>
        <v>62</v>
      </c>
      <c r="Y104" s="12">
        <f t="shared" si="16"/>
        <v>0.62</v>
      </c>
      <c r="Z104" s="5" t="str">
        <f t="shared" si="17"/>
        <v>C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Satisfactory work in office practice; keep practising.</v>
      </c>
    </row>
    <row r="105" spans="1:27" ht="14.25" customHeight="1" x14ac:dyDescent="0.3">
      <c r="A105" s="34" t="s">
        <v>254</v>
      </c>
      <c r="B105" s="34" t="s">
        <v>255</v>
      </c>
      <c r="C105" s="34" t="s">
        <v>435</v>
      </c>
      <c r="D105" s="34" t="s">
        <v>31</v>
      </c>
      <c r="E105" s="5" t="s">
        <v>12</v>
      </c>
      <c r="F105" s="5" t="s">
        <v>95</v>
      </c>
      <c r="G105" s="10">
        <v>70</v>
      </c>
      <c r="H105" s="10">
        <v>73</v>
      </c>
      <c r="I105" s="10">
        <v>60</v>
      </c>
      <c r="J105" s="11">
        <f t="shared" si="9"/>
        <v>67.666666666666671</v>
      </c>
      <c r="K105" s="12">
        <f t="shared" si="10"/>
        <v>0.67669999999999997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69</v>
      </c>
      <c r="O105" s="10">
        <v>63</v>
      </c>
      <c r="P105" s="10">
        <v>66</v>
      </c>
      <c r="Q105" s="11">
        <f t="shared" si="12"/>
        <v>66</v>
      </c>
      <c r="R105" s="12">
        <f t="shared" si="13"/>
        <v>0.66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74</v>
      </c>
      <c r="V105" s="10">
        <v>73</v>
      </c>
      <c r="W105" s="10">
        <v>65</v>
      </c>
      <c r="X105" s="11">
        <f t="shared" si="15"/>
        <v>70.666666666666671</v>
      </c>
      <c r="Y105" s="12">
        <f t="shared" si="16"/>
        <v>0.70669999999999999</v>
      </c>
      <c r="Z105" s="5" t="str">
        <f t="shared" si="17"/>
        <v>B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Very good work in reading and writing; aim higher.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99</v>
      </c>
      <c r="G106" s="10">
        <v>66</v>
      </c>
      <c r="H106" s="10">
        <v>73</v>
      </c>
      <c r="I106" s="10">
        <v>63</v>
      </c>
      <c r="J106" s="11">
        <f t="shared" si="9"/>
        <v>67.333333333333329</v>
      </c>
      <c r="K106" s="12">
        <f t="shared" si="10"/>
        <v>0.67330000000000001</v>
      </c>
      <c r="L106" s="10" t="str">
        <f t="shared" si="11"/>
        <v>C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Satisfactory work in reading, writing and speaking; keep practising.</v>
      </c>
      <c r="N106" s="10">
        <v>77</v>
      </c>
      <c r="O106" s="10">
        <v>80</v>
      </c>
      <c r="P106" s="10">
        <v>75</v>
      </c>
      <c r="Q106" s="11">
        <f t="shared" si="12"/>
        <v>77.333333333333329</v>
      </c>
      <c r="R106" s="12">
        <f t="shared" si="13"/>
        <v>0.77329999999999999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74</v>
      </c>
      <c r="V106" s="10">
        <v>81</v>
      </c>
      <c r="W106" s="10">
        <v>77</v>
      </c>
      <c r="X106" s="11">
        <f t="shared" si="15"/>
        <v>77.333333333333329</v>
      </c>
      <c r="Y106" s="12">
        <f t="shared" si="16"/>
        <v>0.77329999999999999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100</v>
      </c>
      <c r="G107" s="10">
        <v>69</v>
      </c>
      <c r="H107" s="10">
        <v>76</v>
      </c>
      <c r="I107" s="10">
        <v>71</v>
      </c>
      <c r="J107" s="11">
        <f t="shared" si="9"/>
        <v>72</v>
      </c>
      <c r="K107" s="12">
        <f t="shared" si="10"/>
        <v>0.72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72</v>
      </c>
      <c r="O107" s="10">
        <v>75</v>
      </c>
      <c r="P107" s="10">
        <v>74</v>
      </c>
      <c r="Q107" s="11">
        <f t="shared" si="12"/>
        <v>73.666666666666671</v>
      </c>
      <c r="R107" s="12">
        <f t="shared" si="13"/>
        <v>0.73670000000000002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78</v>
      </c>
      <c r="V107" s="10">
        <v>80</v>
      </c>
      <c r="W107" s="10">
        <v>76</v>
      </c>
      <c r="X107" s="11">
        <f t="shared" si="15"/>
        <v>78</v>
      </c>
      <c r="Y107" s="12">
        <f t="shared" si="16"/>
        <v>0.78</v>
      </c>
      <c r="Z107" s="5" t="str">
        <f t="shared" si="17"/>
        <v>B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Very good work in problem solving; aim higher.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101</v>
      </c>
      <c r="G108" s="10">
        <v>59</v>
      </c>
      <c r="H108" s="10">
        <v>64</v>
      </c>
      <c r="I108" s="10">
        <v>69</v>
      </c>
      <c r="J108" s="11">
        <f t="shared" si="9"/>
        <v>64</v>
      </c>
      <c r="K108" s="12">
        <f t="shared" si="10"/>
        <v>0.64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66</v>
      </c>
      <c r="O108" s="10">
        <v>71</v>
      </c>
      <c r="P108" s="10">
        <v>62</v>
      </c>
      <c r="Q108" s="11">
        <f t="shared" si="12"/>
        <v>66.333333333333329</v>
      </c>
      <c r="R108" s="12">
        <f t="shared" si="13"/>
        <v>0.6633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65</v>
      </c>
      <c r="V108" s="10">
        <v>69</v>
      </c>
      <c r="W108" s="10">
        <v>78</v>
      </c>
      <c r="X108" s="11">
        <f t="shared" si="15"/>
        <v>70.666666666666671</v>
      </c>
      <c r="Y108" s="12">
        <f t="shared" si="16"/>
        <v>0.70669999999999999</v>
      </c>
      <c r="Z108" s="5" t="str">
        <f t="shared" si="17"/>
        <v>B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Very good work in concepts and practicals; aim higher.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102</v>
      </c>
      <c r="G109" s="10">
        <v>73</v>
      </c>
      <c r="H109" s="10">
        <v>76</v>
      </c>
      <c r="I109" s="10">
        <v>76</v>
      </c>
      <c r="J109" s="11">
        <f t="shared" si="9"/>
        <v>75</v>
      </c>
      <c r="K109" s="12">
        <f t="shared" si="10"/>
        <v>0.75</v>
      </c>
      <c r="L109" s="10" t="str">
        <f t="shared" si="11"/>
        <v>B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Very good work in content knowledge; aim higher.</v>
      </c>
      <c r="N109" s="10">
        <v>76</v>
      </c>
      <c r="O109" s="10">
        <v>80</v>
      </c>
      <c r="P109" s="10">
        <v>68</v>
      </c>
      <c r="Q109" s="11">
        <f t="shared" si="12"/>
        <v>74.666666666666671</v>
      </c>
      <c r="R109" s="12">
        <f t="shared" si="13"/>
        <v>0.74670000000000003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75</v>
      </c>
      <c r="V109" s="10">
        <v>85</v>
      </c>
      <c r="W109" s="10">
        <v>76</v>
      </c>
      <c r="X109" s="11">
        <f t="shared" si="15"/>
        <v>78.666666666666671</v>
      </c>
      <c r="Y109" s="12">
        <f t="shared" si="16"/>
        <v>0.78669999999999995</v>
      </c>
      <c r="Z109" s="5" t="str">
        <f t="shared" si="17"/>
        <v>B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Very good work in content knowledge; aim higher.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103</v>
      </c>
      <c r="G110" s="10">
        <v>80</v>
      </c>
      <c r="H110" s="10">
        <v>73</v>
      </c>
      <c r="I110" s="10">
        <v>78</v>
      </c>
      <c r="J110" s="11">
        <f t="shared" si="9"/>
        <v>77</v>
      </c>
      <c r="K110" s="12">
        <f t="shared" si="10"/>
        <v>0.77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81</v>
      </c>
      <c r="O110" s="10">
        <v>74</v>
      </c>
      <c r="P110" s="10">
        <v>80</v>
      </c>
      <c r="Q110" s="11">
        <f t="shared" si="12"/>
        <v>78.333333333333329</v>
      </c>
      <c r="R110" s="12">
        <f t="shared" si="13"/>
        <v>0.7833</v>
      </c>
      <c r="S110" s="10" t="str">
        <f t="shared" si="14"/>
        <v>B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Very good work in practical work and knowledge; aim higher.</v>
      </c>
      <c r="U110" s="10">
        <v>85</v>
      </c>
      <c r="V110" s="10">
        <v>82</v>
      </c>
      <c r="W110" s="10">
        <v>76</v>
      </c>
      <c r="X110" s="11">
        <f t="shared" si="15"/>
        <v>81</v>
      </c>
      <c r="Y110" s="12">
        <f t="shared" si="16"/>
        <v>0.81</v>
      </c>
      <c r="Z110" s="5" t="str">
        <f t="shared" si="17"/>
        <v>A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Excellent work in practical work and knowledge; keep it up.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104</v>
      </c>
      <c r="G111" s="10">
        <v>62</v>
      </c>
      <c r="H111" s="10">
        <v>63</v>
      </c>
      <c r="I111" s="10">
        <v>70</v>
      </c>
      <c r="J111" s="11">
        <f t="shared" si="9"/>
        <v>65</v>
      </c>
      <c r="K111" s="12">
        <f t="shared" si="10"/>
        <v>0.65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73</v>
      </c>
      <c r="O111" s="10">
        <v>68</v>
      </c>
      <c r="P111" s="10">
        <v>65</v>
      </c>
      <c r="Q111" s="11">
        <f t="shared" si="12"/>
        <v>68.666666666666671</v>
      </c>
      <c r="R111" s="12">
        <f t="shared" si="13"/>
        <v>0.68669999999999998</v>
      </c>
      <c r="S111" s="10" t="str">
        <f t="shared" si="14"/>
        <v>C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Satisfactory work in values and participation; keep practising.</v>
      </c>
      <c r="U111" s="10">
        <v>75</v>
      </c>
      <c r="V111" s="10">
        <v>74</v>
      </c>
      <c r="W111" s="10">
        <v>68</v>
      </c>
      <c r="X111" s="11">
        <f t="shared" si="15"/>
        <v>72.333333333333329</v>
      </c>
      <c r="Y111" s="12">
        <f t="shared" si="16"/>
        <v>0.72330000000000005</v>
      </c>
      <c r="Z111" s="5" t="str">
        <f t="shared" si="17"/>
        <v>B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Very good work in values and participation; aim higher.</v>
      </c>
    </row>
    <row r="112" spans="1:27" ht="14.25" customHeight="1" x14ac:dyDescent="0.3">
      <c r="A112" s="34"/>
      <c r="B112" s="34"/>
      <c r="C112" s="34"/>
      <c r="D112" s="34"/>
      <c r="E112" s="5" t="s">
        <v>32</v>
      </c>
      <c r="F112" s="5" t="s">
        <v>127</v>
      </c>
      <c r="G112" s="10">
        <v>72</v>
      </c>
      <c r="H112" s="10">
        <v>81</v>
      </c>
      <c r="I112" s="10">
        <v>77</v>
      </c>
      <c r="J112" s="11">
        <f t="shared" si="9"/>
        <v>76.666666666666671</v>
      </c>
      <c r="K112" s="12">
        <f t="shared" si="10"/>
        <v>0.76670000000000005</v>
      </c>
      <c r="L112" s="10" t="str">
        <f t="shared" si="11"/>
        <v>B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Very good work in practical skills; aim higher.</v>
      </c>
      <c r="N112" s="10">
        <v>78</v>
      </c>
      <c r="O112" s="10">
        <v>82</v>
      </c>
      <c r="P112" s="10">
        <v>83</v>
      </c>
      <c r="Q112" s="11">
        <f t="shared" si="12"/>
        <v>81</v>
      </c>
      <c r="R112" s="12">
        <f t="shared" si="13"/>
        <v>0.81</v>
      </c>
      <c r="S112" s="10" t="str">
        <f t="shared" si="14"/>
        <v>A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Excellent work in practical skills; keep it up.</v>
      </c>
      <c r="U112" s="10">
        <v>79</v>
      </c>
      <c r="V112" s="10">
        <v>83</v>
      </c>
      <c r="W112" s="10">
        <v>82</v>
      </c>
      <c r="X112" s="11">
        <f t="shared" si="15"/>
        <v>81.333333333333329</v>
      </c>
      <c r="Y112" s="12">
        <f t="shared" si="16"/>
        <v>0.81330000000000002</v>
      </c>
      <c r="Z112" s="5" t="str">
        <f t="shared" si="17"/>
        <v>A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Excellent work in practical skills; keep it up.</v>
      </c>
    </row>
    <row r="113" spans="1:27" ht="14.25" customHeight="1" x14ac:dyDescent="0.3">
      <c r="A113" s="34"/>
      <c r="B113" s="34"/>
      <c r="C113" s="34"/>
      <c r="D113" s="34"/>
      <c r="E113" s="5" t="s">
        <v>34</v>
      </c>
      <c r="F113" s="5" t="s">
        <v>109</v>
      </c>
      <c r="G113" s="10">
        <v>62</v>
      </c>
      <c r="H113" s="10">
        <v>63</v>
      </c>
      <c r="I113" s="10">
        <v>61</v>
      </c>
      <c r="J113" s="11">
        <f t="shared" si="9"/>
        <v>62</v>
      </c>
      <c r="K113" s="12">
        <f t="shared" si="10"/>
        <v>0.62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office practice; keep practising.</v>
      </c>
      <c r="N113" s="10">
        <v>71</v>
      </c>
      <c r="O113" s="10">
        <v>67</v>
      </c>
      <c r="P113" s="10">
        <v>65</v>
      </c>
      <c r="Q113" s="11">
        <f t="shared" si="12"/>
        <v>67.666666666666671</v>
      </c>
      <c r="R113" s="12">
        <f t="shared" si="13"/>
        <v>0.67669999999999997</v>
      </c>
      <c r="S113" s="10" t="str">
        <f t="shared" si="14"/>
        <v>C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Satisfactory work in office practice; keep practising.</v>
      </c>
      <c r="U113" s="10">
        <v>76</v>
      </c>
      <c r="V113" s="10">
        <v>65</v>
      </c>
      <c r="W113" s="10">
        <v>77</v>
      </c>
      <c r="X113" s="11">
        <f t="shared" si="15"/>
        <v>72.666666666666671</v>
      </c>
      <c r="Y113" s="12">
        <f t="shared" si="16"/>
        <v>0.72670000000000001</v>
      </c>
      <c r="Z113" s="5" t="str">
        <f t="shared" si="17"/>
        <v>B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Very good work in office practice; aim higher.</v>
      </c>
    </row>
    <row r="114" spans="1:27" ht="14.25" customHeight="1" x14ac:dyDescent="0.3">
      <c r="A114" s="34" t="s">
        <v>256</v>
      </c>
      <c r="B114" s="34" t="s">
        <v>257</v>
      </c>
      <c r="C114" s="34" t="s">
        <v>435</v>
      </c>
      <c r="D114" s="34" t="s">
        <v>31</v>
      </c>
      <c r="E114" s="5" t="s">
        <v>12</v>
      </c>
      <c r="F114" s="5" t="s">
        <v>95</v>
      </c>
      <c r="G114" s="10">
        <v>66</v>
      </c>
      <c r="H114" s="10">
        <v>70</v>
      </c>
      <c r="I114" s="10">
        <v>72</v>
      </c>
      <c r="J114" s="11">
        <f t="shared" si="9"/>
        <v>69.333333333333329</v>
      </c>
      <c r="K114" s="12">
        <f t="shared" si="10"/>
        <v>0.69330000000000003</v>
      </c>
      <c r="L114" s="10" t="str">
        <f t="shared" si="11"/>
        <v>C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Satisfactory work in reading and writing; keep practising.</v>
      </c>
      <c r="N114" s="10">
        <v>69</v>
      </c>
      <c r="O114" s="10">
        <v>74</v>
      </c>
      <c r="P114" s="10">
        <v>74</v>
      </c>
      <c r="Q114" s="11">
        <f t="shared" si="12"/>
        <v>72.333333333333329</v>
      </c>
      <c r="R114" s="12">
        <f t="shared" si="13"/>
        <v>0.72330000000000005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71</v>
      </c>
      <c r="V114" s="10">
        <v>73</v>
      </c>
      <c r="W114" s="10">
        <v>83</v>
      </c>
      <c r="X114" s="11">
        <f t="shared" si="15"/>
        <v>75.666666666666671</v>
      </c>
      <c r="Y114" s="12">
        <f t="shared" si="16"/>
        <v>0.75670000000000004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99</v>
      </c>
      <c r="G115" s="10">
        <v>81</v>
      </c>
      <c r="H115" s="10">
        <v>78</v>
      </c>
      <c r="I115" s="10">
        <v>71</v>
      </c>
      <c r="J115" s="11">
        <f t="shared" si="9"/>
        <v>76.666666666666671</v>
      </c>
      <c r="K115" s="12">
        <f t="shared" si="10"/>
        <v>0.76670000000000005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77</v>
      </c>
      <c r="O115" s="10">
        <v>83</v>
      </c>
      <c r="P115" s="10">
        <v>80</v>
      </c>
      <c r="Q115" s="11">
        <f t="shared" si="12"/>
        <v>80</v>
      </c>
      <c r="R115" s="12">
        <f t="shared" si="13"/>
        <v>0.8</v>
      </c>
      <c r="S115" s="10" t="str">
        <f t="shared" si="14"/>
        <v>A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Excellent work in reading, writing and speaking; keep it up.</v>
      </c>
      <c r="U115" s="10">
        <v>82</v>
      </c>
      <c r="V115" s="10">
        <v>87</v>
      </c>
      <c r="W115" s="10">
        <v>83</v>
      </c>
      <c r="X115" s="11">
        <f t="shared" si="15"/>
        <v>84</v>
      </c>
      <c r="Y115" s="12">
        <f t="shared" si="16"/>
        <v>0.84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100</v>
      </c>
      <c r="G116" s="10">
        <v>82</v>
      </c>
      <c r="H116" s="10">
        <v>84</v>
      </c>
      <c r="I116" s="10">
        <v>85</v>
      </c>
      <c r="J116" s="11">
        <f t="shared" si="9"/>
        <v>83.666666666666671</v>
      </c>
      <c r="K116" s="12">
        <f t="shared" si="10"/>
        <v>0.8367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88</v>
      </c>
      <c r="O116" s="10">
        <v>90</v>
      </c>
      <c r="P116" s="10">
        <v>87</v>
      </c>
      <c r="Q116" s="11">
        <f t="shared" si="12"/>
        <v>88.333333333333329</v>
      </c>
      <c r="R116" s="12">
        <f t="shared" si="13"/>
        <v>0.88329999999999997</v>
      </c>
      <c r="S116" s="10" t="str">
        <f t="shared" si="14"/>
        <v>A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Excellent work in problem solving; keep it up.</v>
      </c>
      <c r="U116" s="10">
        <v>84</v>
      </c>
      <c r="V116" s="10">
        <v>95</v>
      </c>
      <c r="W116" s="10">
        <v>80</v>
      </c>
      <c r="X116" s="11">
        <f t="shared" si="15"/>
        <v>86.333333333333329</v>
      </c>
      <c r="Y116" s="12">
        <f t="shared" si="16"/>
        <v>0.86329999999999996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101</v>
      </c>
      <c r="G117" s="10">
        <v>75</v>
      </c>
      <c r="H117" s="10">
        <v>71</v>
      </c>
      <c r="I117" s="10">
        <v>76</v>
      </c>
      <c r="J117" s="11">
        <f t="shared" si="9"/>
        <v>74</v>
      </c>
      <c r="K117" s="12">
        <f t="shared" si="10"/>
        <v>0.74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69</v>
      </c>
      <c r="O117" s="10">
        <v>73</v>
      </c>
      <c r="P117" s="10">
        <v>73</v>
      </c>
      <c r="Q117" s="11">
        <f t="shared" si="12"/>
        <v>71.666666666666671</v>
      </c>
      <c r="R117" s="12">
        <f t="shared" si="13"/>
        <v>0.7167</v>
      </c>
      <c r="S117" s="10" t="str">
        <f t="shared" si="14"/>
        <v>B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Very good work in concepts and practicals; aim higher.</v>
      </c>
      <c r="U117" s="10">
        <v>79</v>
      </c>
      <c r="V117" s="10">
        <v>73</v>
      </c>
      <c r="W117" s="10">
        <v>75</v>
      </c>
      <c r="X117" s="11">
        <f t="shared" si="15"/>
        <v>75.666666666666671</v>
      </c>
      <c r="Y117" s="12">
        <f t="shared" si="16"/>
        <v>0.75670000000000004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102</v>
      </c>
      <c r="G118" s="10">
        <v>72</v>
      </c>
      <c r="H118" s="10">
        <v>82</v>
      </c>
      <c r="I118" s="10">
        <v>84</v>
      </c>
      <c r="J118" s="11">
        <f t="shared" si="9"/>
        <v>79.333333333333329</v>
      </c>
      <c r="K118" s="12">
        <f t="shared" si="10"/>
        <v>0.79330000000000001</v>
      </c>
      <c r="L118" s="10" t="str">
        <f t="shared" si="11"/>
        <v>B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Very good work in content knowledge; aim higher.</v>
      </c>
      <c r="N118" s="10">
        <v>74</v>
      </c>
      <c r="O118" s="10">
        <v>75</v>
      </c>
      <c r="P118" s="10">
        <v>80</v>
      </c>
      <c r="Q118" s="11">
        <f t="shared" si="12"/>
        <v>76.333333333333329</v>
      </c>
      <c r="R118" s="12">
        <f t="shared" si="13"/>
        <v>0.76329999999999998</v>
      </c>
      <c r="S118" s="10" t="str">
        <f t="shared" si="14"/>
        <v>B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Very good work in content knowledge; aim higher.</v>
      </c>
      <c r="U118" s="10">
        <v>81</v>
      </c>
      <c r="V118" s="10">
        <v>79</v>
      </c>
      <c r="W118" s="10">
        <v>78</v>
      </c>
      <c r="X118" s="11">
        <f t="shared" si="15"/>
        <v>79.333333333333329</v>
      </c>
      <c r="Y118" s="12">
        <f t="shared" si="16"/>
        <v>0.79330000000000001</v>
      </c>
      <c r="Z118" s="5" t="str">
        <f t="shared" si="17"/>
        <v>B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Very good work in content knowledge; aim higher.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103</v>
      </c>
      <c r="G119" s="10">
        <v>89</v>
      </c>
      <c r="H119" s="10">
        <v>85</v>
      </c>
      <c r="I119" s="10">
        <v>78</v>
      </c>
      <c r="J119" s="11">
        <f t="shared" si="9"/>
        <v>84</v>
      </c>
      <c r="K119" s="12">
        <f t="shared" si="10"/>
        <v>0.84</v>
      </c>
      <c r="L119" s="10" t="str">
        <f t="shared" si="11"/>
        <v>A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Excellent work in practical work and knowledge; keep it up.</v>
      </c>
      <c r="N119" s="10">
        <v>91</v>
      </c>
      <c r="O119" s="10">
        <v>80</v>
      </c>
      <c r="P119" s="10">
        <v>92</v>
      </c>
      <c r="Q119" s="11">
        <f t="shared" si="12"/>
        <v>87.666666666666671</v>
      </c>
      <c r="R119" s="12">
        <f t="shared" si="13"/>
        <v>0.87670000000000003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82</v>
      </c>
      <c r="V119" s="10">
        <v>96</v>
      </c>
      <c r="W119" s="10">
        <v>88</v>
      </c>
      <c r="X119" s="11">
        <f t="shared" si="15"/>
        <v>88.666666666666671</v>
      </c>
      <c r="Y119" s="12">
        <f t="shared" si="16"/>
        <v>0.88670000000000004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104</v>
      </c>
      <c r="G120" s="10">
        <v>67</v>
      </c>
      <c r="H120" s="10">
        <v>73</v>
      </c>
      <c r="I120" s="10">
        <v>70</v>
      </c>
      <c r="J120" s="11">
        <f t="shared" si="9"/>
        <v>70</v>
      </c>
      <c r="K120" s="12">
        <f t="shared" si="10"/>
        <v>0.7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70</v>
      </c>
      <c r="O120" s="10">
        <v>82</v>
      </c>
      <c r="P120" s="10">
        <v>73</v>
      </c>
      <c r="Q120" s="11">
        <f t="shared" si="12"/>
        <v>75</v>
      </c>
      <c r="R120" s="12">
        <f t="shared" si="13"/>
        <v>0.75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72</v>
      </c>
      <c r="V120" s="10">
        <v>86</v>
      </c>
      <c r="W120" s="10">
        <v>74</v>
      </c>
      <c r="X120" s="11">
        <f t="shared" si="15"/>
        <v>77.333333333333329</v>
      </c>
      <c r="Y120" s="12">
        <f t="shared" si="16"/>
        <v>0.77329999999999999</v>
      </c>
      <c r="Z120" s="5" t="str">
        <f t="shared" si="17"/>
        <v>B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Very good work in values and participation; aim higher.</v>
      </c>
    </row>
    <row r="121" spans="1:27" ht="14.25" customHeight="1" x14ac:dyDescent="0.3">
      <c r="A121" s="34"/>
      <c r="B121" s="34"/>
      <c r="C121" s="34"/>
      <c r="D121" s="34"/>
      <c r="E121" s="5" t="s">
        <v>46</v>
      </c>
      <c r="F121" s="5" t="s">
        <v>116</v>
      </c>
      <c r="G121" s="10">
        <v>82</v>
      </c>
      <c r="H121" s="10">
        <v>81</v>
      </c>
      <c r="I121" s="10">
        <v>75</v>
      </c>
      <c r="J121" s="11">
        <f t="shared" si="9"/>
        <v>79.333333333333329</v>
      </c>
      <c r="K121" s="12">
        <f t="shared" si="10"/>
        <v>0.79330000000000001</v>
      </c>
      <c r="L121" s="10" t="str">
        <f t="shared" si="11"/>
        <v>B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Very good work in religious knowledge and participation; aim higher.</v>
      </c>
      <c r="N121" s="10">
        <v>87</v>
      </c>
      <c r="O121" s="10">
        <v>83</v>
      </c>
      <c r="P121" s="10">
        <v>89</v>
      </c>
      <c r="Q121" s="11">
        <f t="shared" si="12"/>
        <v>86.333333333333329</v>
      </c>
      <c r="R121" s="12">
        <f t="shared" si="13"/>
        <v>0.86329999999999996</v>
      </c>
      <c r="S121" s="10" t="str">
        <f t="shared" si="14"/>
        <v>A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Excellent work in religious knowledge and participation; keep it up.</v>
      </c>
      <c r="U121" s="10">
        <v>89</v>
      </c>
      <c r="V121" s="10">
        <v>92</v>
      </c>
      <c r="W121" s="10">
        <v>93</v>
      </c>
      <c r="X121" s="11">
        <f t="shared" si="15"/>
        <v>91.333333333333329</v>
      </c>
      <c r="Y121" s="12">
        <f t="shared" si="16"/>
        <v>0.9133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religious knowledge and participation; keep it up.</v>
      </c>
    </row>
    <row r="122" spans="1:27" ht="14.25" customHeight="1" x14ac:dyDescent="0.3">
      <c r="A122" s="34"/>
      <c r="B122" s="34"/>
      <c r="C122" s="34"/>
      <c r="D122" s="34"/>
      <c r="E122" s="5" t="s">
        <v>34</v>
      </c>
      <c r="F122" s="5" t="s">
        <v>109</v>
      </c>
      <c r="G122" s="10">
        <v>76</v>
      </c>
      <c r="H122" s="10">
        <v>67</v>
      </c>
      <c r="I122" s="10">
        <v>71</v>
      </c>
      <c r="J122" s="11">
        <f t="shared" si="9"/>
        <v>71.333333333333329</v>
      </c>
      <c r="K122" s="12">
        <f t="shared" si="10"/>
        <v>0.71330000000000005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office practice; aim higher.</v>
      </c>
      <c r="N122" s="10">
        <v>72</v>
      </c>
      <c r="O122" s="10">
        <v>76</v>
      </c>
      <c r="P122" s="10">
        <v>68</v>
      </c>
      <c r="Q122" s="11">
        <f t="shared" si="12"/>
        <v>72</v>
      </c>
      <c r="R122" s="12">
        <f t="shared" si="13"/>
        <v>0.72</v>
      </c>
      <c r="S122" s="10" t="str">
        <f t="shared" si="14"/>
        <v>B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Very good work in office practice; aim higher.</v>
      </c>
      <c r="U122" s="10">
        <v>80</v>
      </c>
      <c r="V122" s="10">
        <v>80</v>
      </c>
      <c r="W122" s="10">
        <v>75</v>
      </c>
      <c r="X122" s="11">
        <f t="shared" si="15"/>
        <v>78.333333333333329</v>
      </c>
      <c r="Y122" s="12">
        <f t="shared" si="16"/>
        <v>0.7833</v>
      </c>
      <c r="Z122" s="5" t="str">
        <f t="shared" si="17"/>
        <v>B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Very good work in office practice; aim higher.</v>
      </c>
    </row>
    <row r="123" spans="1:27" ht="14.25" customHeight="1" x14ac:dyDescent="0.3">
      <c r="A123" s="34" t="s">
        <v>258</v>
      </c>
      <c r="B123" s="34" t="s">
        <v>259</v>
      </c>
      <c r="C123" s="34" t="s">
        <v>435</v>
      </c>
      <c r="D123" s="34" t="s">
        <v>31</v>
      </c>
      <c r="E123" s="5" t="s">
        <v>12</v>
      </c>
      <c r="F123" s="5" t="s">
        <v>95</v>
      </c>
      <c r="G123" s="10">
        <v>77</v>
      </c>
      <c r="H123" s="10">
        <v>76</v>
      </c>
      <c r="I123" s="10">
        <v>76</v>
      </c>
      <c r="J123" s="11">
        <f t="shared" si="9"/>
        <v>76.333333333333329</v>
      </c>
      <c r="K123" s="12">
        <f t="shared" si="10"/>
        <v>0.76329999999999998</v>
      </c>
      <c r="L123" s="10" t="str">
        <f t="shared" si="11"/>
        <v>B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Very good work in reading and writing; aim higher.</v>
      </c>
      <c r="N123" s="10">
        <v>85</v>
      </c>
      <c r="O123" s="10">
        <v>79</v>
      </c>
      <c r="P123" s="10">
        <v>83</v>
      </c>
      <c r="Q123" s="11">
        <f t="shared" si="12"/>
        <v>82.333333333333329</v>
      </c>
      <c r="R123" s="12">
        <f t="shared" si="13"/>
        <v>0.82330000000000003</v>
      </c>
      <c r="S123" s="10" t="str">
        <f t="shared" si="14"/>
        <v>A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Excellent work in reading and writing; keep it up.</v>
      </c>
      <c r="U123" s="10">
        <v>88</v>
      </c>
      <c r="V123" s="10">
        <v>85</v>
      </c>
      <c r="W123" s="10">
        <v>90</v>
      </c>
      <c r="X123" s="11">
        <f t="shared" si="15"/>
        <v>87.666666666666671</v>
      </c>
      <c r="Y123" s="12">
        <f t="shared" si="16"/>
        <v>0.87670000000000003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99</v>
      </c>
      <c r="G124" s="10">
        <v>81</v>
      </c>
      <c r="H124" s="10">
        <v>91</v>
      </c>
      <c r="I124" s="10">
        <v>80</v>
      </c>
      <c r="J124" s="11">
        <f t="shared" si="9"/>
        <v>84</v>
      </c>
      <c r="K124" s="12">
        <f t="shared" si="10"/>
        <v>0.84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83</v>
      </c>
      <c r="O124" s="10">
        <v>80</v>
      </c>
      <c r="P124" s="10">
        <v>85</v>
      </c>
      <c r="Q124" s="11">
        <f t="shared" si="12"/>
        <v>82.666666666666671</v>
      </c>
      <c r="R124" s="12">
        <f t="shared" si="13"/>
        <v>0.82669999999999999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90</v>
      </c>
      <c r="V124" s="10">
        <v>93</v>
      </c>
      <c r="W124" s="10">
        <v>94</v>
      </c>
      <c r="X124" s="11">
        <f t="shared" si="15"/>
        <v>92.333333333333329</v>
      </c>
      <c r="Y124" s="12">
        <f t="shared" si="16"/>
        <v>0.92330000000000001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100</v>
      </c>
      <c r="G125" s="10">
        <v>87</v>
      </c>
      <c r="H125" s="10">
        <v>86</v>
      </c>
      <c r="I125" s="10">
        <v>91</v>
      </c>
      <c r="J125" s="11">
        <f t="shared" si="9"/>
        <v>88</v>
      </c>
      <c r="K125" s="12">
        <f t="shared" si="10"/>
        <v>0.88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96</v>
      </c>
      <c r="O125" s="10">
        <v>86</v>
      </c>
      <c r="P125" s="10">
        <v>90</v>
      </c>
      <c r="Q125" s="11">
        <f t="shared" si="12"/>
        <v>90.666666666666671</v>
      </c>
      <c r="R125" s="12">
        <f t="shared" si="13"/>
        <v>0.90669999999999995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90</v>
      </c>
      <c r="V125" s="10">
        <v>97</v>
      </c>
      <c r="W125" s="10">
        <v>98</v>
      </c>
      <c r="X125" s="11">
        <f t="shared" si="15"/>
        <v>95</v>
      </c>
      <c r="Y125" s="12">
        <f t="shared" si="16"/>
        <v>0.95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101</v>
      </c>
      <c r="G126" s="10">
        <v>77</v>
      </c>
      <c r="H126" s="10">
        <v>85</v>
      </c>
      <c r="I126" s="10">
        <v>83</v>
      </c>
      <c r="J126" s="11">
        <f t="shared" si="9"/>
        <v>81.666666666666671</v>
      </c>
      <c r="K126" s="12">
        <f t="shared" si="10"/>
        <v>0.81669999999999998</v>
      </c>
      <c r="L126" s="10" t="str">
        <f t="shared" si="11"/>
        <v>A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Excellent work in concepts and practicals; keep it up.</v>
      </c>
      <c r="N126" s="10">
        <v>77</v>
      </c>
      <c r="O126" s="10">
        <v>78</v>
      </c>
      <c r="P126" s="10">
        <v>81</v>
      </c>
      <c r="Q126" s="11">
        <f t="shared" si="12"/>
        <v>78.666666666666671</v>
      </c>
      <c r="R126" s="12">
        <f t="shared" si="13"/>
        <v>0.78669999999999995</v>
      </c>
      <c r="S126" s="10" t="str">
        <f t="shared" si="14"/>
        <v>B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Very good work in concepts and practicals; aim higher.</v>
      </c>
      <c r="U126" s="10">
        <v>83</v>
      </c>
      <c r="V126" s="10">
        <v>93</v>
      </c>
      <c r="W126" s="10">
        <v>85</v>
      </c>
      <c r="X126" s="11">
        <f t="shared" si="15"/>
        <v>87</v>
      </c>
      <c r="Y126" s="12">
        <f t="shared" si="16"/>
        <v>0.87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102</v>
      </c>
      <c r="G127" s="10">
        <v>77</v>
      </c>
      <c r="H127" s="10">
        <v>84</v>
      </c>
      <c r="I127" s="10">
        <v>91</v>
      </c>
      <c r="J127" s="11">
        <f t="shared" si="9"/>
        <v>84</v>
      </c>
      <c r="K127" s="12">
        <f t="shared" si="10"/>
        <v>0.84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85</v>
      </c>
      <c r="O127" s="10">
        <v>88</v>
      </c>
      <c r="P127" s="10">
        <v>87</v>
      </c>
      <c r="Q127" s="11">
        <f t="shared" si="12"/>
        <v>86.666666666666671</v>
      </c>
      <c r="R127" s="12">
        <f t="shared" si="13"/>
        <v>0.86670000000000003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85</v>
      </c>
      <c r="V127" s="10">
        <v>87</v>
      </c>
      <c r="W127" s="10">
        <v>93</v>
      </c>
      <c r="X127" s="11">
        <f t="shared" si="15"/>
        <v>88.333333333333329</v>
      </c>
      <c r="Y127" s="12">
        <f t="shared" si="16"/>
        <v>0.88329999999999997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103</v>
      </c>
      <c r="G128" s="10">
        <v>85</v>
      </c>
      <c r="H128" s="10">
        <v>96</v>
      </c>
      <c r="I128" s="10">
        <v>88</v>
      </c>
      <c r="J128" s="11">
        <f t="shared" si="9"/>
        <v>89.666666666666671</v>
      </c>
      <c r="K128" s="12">
        <f t="shared" si="10"/>
        <v>0.89670000000000005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97</v>
      </c>
      <c r="O128" s="10">
        <v>98</v>
      </c>
      <c r="P128" s="10">
        <v>94</v>
      </c>
      <c r="Q128" s="11">
        <f t="shared" si="12"/>
        <v>96.333333333333329</v>
      </c>
      <c r="R128" s="12">
        <f t="shared" si="13"/>
        <v>0.96330000000000005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98</v>
      </c>
      <c r="V128" s="10">
        <v>97</v>
      </c>
      <c r="W128" s="10">
        <v>93</v>
      </c>
      <c r="X128" s="11">
        <f t="shared" si="15"/>
        <v>96</v>
      </c>
      <c r="Y128" s="12">
        <f t="shared" si="16"/>
        <v>0.96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104</v>
      </c>
      <c r="G129" s="10">
        <v>85</v>
      </c>
      <c r="H129" s="10">
        <v>90</v>
      </c>
      <c r="I129" s="10">
        <v>90</v>
      </c>
      <c r="J129" s="11">
        <f t="shared" si="9"/>
        <v>88.333333333333329</v>
      </c>
      <c r="K129" s="12">
        <f t="shared" si="10"/>
        <v>0.88329999999999997</v>
      </c>
      <c r="L129" s="10" t="str">
        <f t="shared" si="11"/>
        <v>A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Excellent work in values and participation; keep it up.</v>
      </c>
      <c r="N129" s="10">
        <v>82</v>
      </c>
      <c r="O129" s="10">
        <v>83</v>
      </c>
      <c r="P129" s="10">
        <v>78</v>
      </c>
      <c r="Q129" s="11">
        <f t="shared" si="12"/>
        <v>81</v>
      </c>
      <c r="R129" s="12">
        <f t="shared" si="13"/>
        <v>0.81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89</v>
      </c>
      <c r="V129" s="10">
        <v>93</v>
      </c>
      <c r="W129" s="10">
        <v>93</v>
      </c>
      <c r="X129" s="11">
        <f t="shared" si="15"/>
        <v>91.666666666666671</v>
      </c>
      <c r="Y129" s="12">
        <f t="shared" si="16"/>
        <v>0.91669999999999996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32</v>
      </c>
      <c r="F130" s="5" t="s">
        <v>127</v>
      </c>
      <c r="G130" s="10">
        <v>82</v>
      </c>
      <c r="H130" s="10">
        <v>83</v>
      </c>
      <c r="I130" s="10">
        <v>86</v>
      </c>
      <c r="J130" s="11">
        <f t="shared" si="9"/>
        <v>83.666666666666671</v>
      </c>
      <c r="K130" s="12">
        <f t="shared" si="10"/>
        <v>0.8367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practical skills; keep it up.</v>
      </c>
      <c r="N130" s="10">
        <v>83</v>
      </c>
      <c r="O130" s="10">
        <v>90</v>
      </c>
      <c r="P130" s="10">
        <v>94</v>
      </c>
      <c r="Q130" s="11">
        <f t="shared" si="12"/>
        <v>89</v>
      </c>
      <c r="R130" s="12">
        <f t="shared" si="13"/>
        <v>0.89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practical skills; keep it up.</v>
      </c>
      <c r="U130" s="10">
        <v>88</v>
      </c>
      <c r="V130" s="10">
        <v>88</v>
      </c>
      <c r="W130" s="10">
        <v>93</v>
      </c>
      <c r="X130" s="11">
        <f t="shared" si="15"/>
        <v>89.666666666666671</v>
      </c>
      <c r="Y130" s="12">
        <f t="shared" si="16"/>
        <v>0.89670000000000005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practical skills; keep it up.</v>
      </c>
    </row>
    <row r="131" spans="1:27" ht="14.25" customHeight="1" x14ac:dyDescent="0.3">
      <c r="A131" s="34"/>
      <c r="B131" s="34"/>
      <c r="C131" s="34"/>
      <c r="D131" s="34"/>
      <c r="E131" s="5" t="s">
        <v>27</v>
      </c>
      <c r="F131" s="5" t="s">
        <v>106</v>
      </c>
      <c r="G131" s="10">
        <v>83</v>
      </c>
      <c r="H131" s="10">
        <v>82</v>
      </c>
      <c r="I131" s="10">
        <v>86</v>
      </c>
      <c r="J131" s="11">
        <f t="shared" si="9"/>
        <v>83.666666666666671</v>
      </c>
      <c r="K131" s="12">
        <f t="shared" si="10"/>
        <v>0.8367</v>
      </c>
      <c r="L131" s="10" t="str">
        <f t="shared" si="11"/>
        <v>A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Excellent work in recording of accounts; keep it up.</v>
      </c>
      <c r="N131" s="10">
        <v>81</v>
      </c>
      <c r="O131" s="10">
        <v>86</v>
      </c>
      <c r="P131" s="10">
        <v>78</v>
      </c>
      <c r="Q131" s="11">
        <f t="shared" si="12"/>
        <v>81.666666666666671</v>
      </c>
      <c r="R131" s="12">
        <f t="shared" si="13"/>
        <v>0.81669999999999998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recording of accounts; keep it up.</v>
      </c>
      <c r="U131" s="10">
        <v>90</v>
      </c>
      <c r="V131" s="10">
        <v>92</v>
      </c>
      <c r="W131" s="10">
        <v>88</v>
      </c>
      <c r="X131" s="11">
        <f t="shared" si="15"/>
        <v>90</v>
      </c>
      <c r="Y131" s="12">
        <f t="shared" si="16"/>
        <v>0.9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recording of accounts; keep it up.</v>
      </c>
    </row>
    <row r="132" spans="1:27" ht="14.25" customHeight="1" x14ac:dyDescent="0.3">
      <c r="A132" s="34" t="s">
        <v>260</v>
      </c>
      <c r="B132" s="34" t="s">
        <v>261</v>
      </c>
      <c r="C132" s="34" t="s">
        <v>435</v>
      </c>
      <c r="D132" s="34" t="s">
        <v>31</v>
      </c>
      <c r="E132" s="5" t="s">
        <v>12</v>
      </c>
      <c r="F132" s="5" t="s">
        <v>95</v>
      </c>
      <c r="G132" s="10">
        <v>55</v>
      </c>
      <c r="H132" s="10">
        <v>59</v>
      </c>
      <c r="I132" s="10">
        <v>57</v>
      </c>
      <c r="J132" s="11">
        <f t="shared" si="9"/>
        <v>57</v>
      </c>
      <c r="K132" s="12">
        <f t="shared" si="10"/>
        <v>0.56999999999999995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55</v>
      </c>
      <c r="O132" s="10">
        <v>52</v>
      </c>
      <c r="P132" s="10">
        <v>51</v>
      </c>
      <c r="Q132" s="11">
        <f t="shared" si="12"/>
        <v>52.666666666666664</v>
      </c>
      <c r="R132" s="12">
        <f t="shared" si="13"/>
        <v>0.52669999999999995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60</v>
      </c>
      <c r="V132" s="10">
        <v>65</v>
      </c>
      <c r="W132" s="10">
        <v>54</v>
      </c>
      <c r="X132" s="11">
        <f t="shared" si="15"/>
        <v>59.666666666666664</v>
      </c>
      <c r="Y132" s="12">
        <f t="shared" si="16"/>
        <v>0.59670000000000001</v>
      </c>
      <c r="Z132" s="5" t="str">
        <f t="shared" si="17"/>
        <v>D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Fair work in reading and writing; extra practice is needed.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99</v>
      </c>
      <c r="G133" s="10">
        <v>60</v>
      </c>
      <c r="H133" s="10">
        <v>61</v>
      </c>
      <c r="I133" s="10">
        <v>61</v>
      </c>
      <c r="J133" s="11">
        <f t="shared" si="9"/>
        <v>60.666666666666664</v>
      </c>
      <c r="K133" s="12">
        <f t="shared" si="10"/>
        <v>0.60670000000000002</v>
      </c>
      <c r="L133" s="10" t="str">
        <f t="shared" si="11"/>
        <v>C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Satisfactory work in reading, writing and speaking; keep practising.</v>
      </c>
      <c r="N133" s="10">
        <v>61</v>
      </c>
      <c r="O133" s="10">
        <v>58</v>
      </c>
      <c r="P133" s="10">
        <v>61</v>
      </c>
      <c r="Q133" s="11">
        <f t="shared" si="12"/>
        <v>60</v>
      </c>
      <c r="R133" s="12">
        <f t="shared" si="13"/>
        <v>0.6</v>
      </c>
      <c r="S133" s="10" t="str">
        <f t="shared" si="14"/>
        <v>C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Satisfactory work in reading, writing and speaking; keep practising.</v>
      </c>
      <c r="U133" s="10">
        <v>64</v>
      </c>
      <c r="V133" s="10">
        <v>71</v>
      </c>
      <c r="W133" s="10">
        <v>61</v>
      </c>
      <c r="X133" s="11">
        <f t="shared" si="15"/>
        <v>65.333333333333329</v>
      </c>
      <c r="Y133" s="12">
        <f t="shared" si="16"/>
        <v>0.65329999999999999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100</v>
      </c>
      <c r="G134" s="10">
        <v>69</v>
      </c>
      <c r="H134" s="10">
        <v>67</v>
      </c>
      <c r="I134" s="10">
        <v>59</v>
      </c>
      <c r="J134" s="11">
        <f t="shared" ref="J134:J197" si="18">IF(COUNT(G134:I134)=0,"",AVERAGE(G134:I134))</f>
        <v>65</v>
      </c>
      <c r="K134" s="12">
        <f t="shared" ref="K134:K197" si="19">IF(J134="","",ROUND(J134/100,4))</f>
        <v>0.65</v>
      </c>
      <c r="L134" s="10" t="str">
        <f t="shared" ref="L134:L197" si="20">IF(J134="","",IF(J134&gt;=80,"A",IF(J134&gt;=70,"B",IF(J134&gt;=60,"C",IF(J134&gt;=50,"D","F")))))</f>
        <v>C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Satisfactory work in problem solving; keep practising.</v>
      </c>
      <c r="N134" s="10">
        <v>70</v>
      </c>
      <c r="O134" s="10">
        <v>62</v>
      </c>
      <c r="P134" s="10">
        <v>72</v>
      </c>
      <c r="Q134" s="11">
        <f t="shared" ref="Q134:Q197" si="21">IF(COUNT(N134:P134)=0,"",AVERAGE(N134:P134))</f>
        <v>68</v>
      </c>
      <c r="R134" s="12">
        <f t="shared" ref="R134:R197" si="22">IF(Q134="","",ROUND(Q134/100,4))</f>
        <v>0.68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70</v>
      </c>
      <c r="V134" s="10">
        <v>72</v>
      </c>
      <c r="W134" s="10">
        <v>75</v>
      </c>
      <c r="X134" s="11">
        <f t="shared" ref="X134:X197" si="24">IF(COUNT(U134:W134)=0,"",AVERAGE(U134:W134))</f>
        <v>72.333333333333329</v>
      </c>
      <c r="Y134" s="12">
        <f t="shared" ref="Y134:Y197" si="25">IF(X134="","",ROUND(X134/100,4))</f>
        <v>0.72330000000000005</v>
      </c>
      <c r="Z134" s="5" t="str">
        <f t="shared" ref="Z134:Z197" si="26">IF(X134="","",IF(X134&gt;=80,"A",IF(X134&gt;=70,"B",IF(X134&gt;=60,"C",IF(X134&gt;=50,"D","F")))))</f>
        <v>B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Very good work in problem solving; aim higher.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101</v>
      </c>
      <c r="G135" s="10">
        <v>48</v>
      </c>
      <c r="H135" s="10">
        <v>50</v>
      </c>
      <c r="I135" s="10">
        <v>52</v>
      </c>
      <c r="J135" s="11">
        <f t="shared" si="18"/>
        <v>50</v>
      </c>
      <c r="K135" s="12">
        <f t="shared" si="19"/>
        <v>0.5</v>
      </c>
      <c r="L135" s="10" t="str">
        <f t="shared" si="20"/>
        <v>D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Fair work in concepts and practicals; extra practice is needed.</v>
      </c>
      <c r="N135" s="10">
        <v>53</v>
      </c>
      <c r="O135" s="10">
        <v>64</v>
      </c>
      <c r="P135" s="10">
        <v>54</v>
      </c>
      <c r="Q135" s="11">
        <f t="shared" si="21"/>
        <v>57</v>
      </c>
      <c r="R135" s="12">
        <f t="shared" si="22"/>
        <v>0.56999999999999995</v>
      </c>
      <c r="S135" s="10" t="str">
        <f t="shared" si="23"/>
        <v>D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Fair work in concepts and practicals; extra practice is needed.</v>
      </c>
      <c r="U135" s="10">
        <v>53</v>
      </c>
      <c r="V135" s="10">
        <v>62</v>
      </c>
      <c r="W135" s="10">
        <v>67</v>
      </c>
      <c r="X135" s="11">
        <f t="shared" si="24"/>
        <v>60.666666666666664</v>
      </c>
      <c r="Y135" s="12">
        <f t="shared" si="25"/>
        <v>0.60670000000000002</v>
      </c>
      <c r="Z135" s="5" t="str">
        <f t="shared" si="26"/>
        <v>C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Satisfactory work in concepts and practicals; keep practising.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102</v>
      </c>
      <c r="G136" s="10">
        <v>65</v>
      </c>
      <c r="H136" s="10">
        <v>60</v>
      </c>
      <c r="I136" s="10">
        <v>60</v>
      </c>
      <c r="J136" s="11">
        <f t="shared" si="18"/>
        <v>61.666666666666664</v>
      </c>
      <c r="K136" s="12">
        <f t="shared" si="19"/>
        <v>0.61670000000000003</v>
      </c>
      <c r="L136" s="10" t="str">
        <f t="shared" si="20"/>
        <v>C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Satisfactory work in content knowledge; keep practising.</v>
      </c>
      <c r="N136" s="10">
        <v>57</v>
      </c>
      <c r="O136" s="10">
        <v>71</v>
      </c>
      <c r="P136" s="10">
        <v>65</v>
      </c>
      <c r="Q136" s="11">
        <f t="shared" si="21"/>
        <v>64.333333333333329</v>
      </c>
      <c r="R136" s="12">
        <f t="shared" si="22"/>
        <v>0.64329999999999998</v>
      </c>
      <c r="S136" s="10" t="str">
        <f t="shared" si="23"/>
        <v>C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Satisfactory work in content knowledge; keep practising.</v>
      </c>
      <c r="U136" s="10">
        <v>64</v>
      </c>
      <c r="V136" s="10">
        <v>60</v>
      </c>
      <c r="W136" s="10">
        <v>66</v>
      </c>
      <c r="X136" s="11">
        <f t="shared" si="24"/>
        <v>63.333333333333336</v>
      </c>
      <c r="Y136" s="12">
        <f t="shared" si="25"/>
        <v>0.63329999999999997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103</v>
      </c>
      <c r="G137" s="10">
        <v>67</v>
      </c>
      <c r="H137" s="10">
        <v>74</v>
      </c>
      <c r="I137" s="10">
        <v>64</v>
      </c>
      <c r="J137" s="11">
        <f t="shared" si="18"/>
        <v>68.333333333333329</v>
      </c>
      <c r="K137" s="12">
        <f t="shared" si="19"/>
        <v>0.68330000000000002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70</v>
      </c>
      <c r="O137" s="10">
        <v>67</v>
      </c>
      <c r="P137" s="10">
        <v>71</v>
      </c>
      <c r="Q137" s="11">
        <f t="shared" si="21"/>
        <v>69.333333333333329</v>
      </c>
      <c r="R137" s="12">
        <f t="shared" si="22"/>
        <v>0.69330000000000003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66</v>
      </c>
      <c r="V137" s="10">
        <v>76</v>
      </c>
      <c r="W137" s="10">
        <v>67</v>
      </c>
      <c r="X137" s="11">
        <f t="shared" si="24"/>
        <v>69.666666666666671</v>
      </c>
      <c r="Y137" s="12">
        <f t="shared" si="25"/>
        <v>0.69669999999999999</v>
      </c>
      <c r="Z137" s="5" t="str">
        <f t="shared" si="26"/>
        <v>C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Satisfactory work in practical work and knowledge; keep practising.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104</v>
      </c>
      <c r="G138" s="10">
        <v>58</v>
      </c>
      <c r="H138" s="10">
        <v>61</v>
      </c>
      <c r="I138" s="10">
        <v>63</v>
      </c>
      <c r="J138" s="11">
        <f t="shared" si="18"/>
        <v>60.666666666666664</v>
      </c>
      <c r="K138" s="12">
        <f t="shared" si="19"/>
        <v>0.60670000000000002</v>
      </c>
      <c r="L138" s="10" t="str">
        <f t="shared" si="20"/>
        <v>C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Satisfactory work in values and participation; keep practising.</v>
      </c>
      <c r="N138" s="10">
        <v>51</v>
      </c>
      <c r="O138" s="10">
        <v>54</v>
      </c>
      <c r="P138" s="10">
        <v>54</v>
      </c>
      <c r="Q138" s="11">
        <f t="shared" si="21"/>
        <v>53</v>
      </c>
      <c r="R138" s="12">
        <f t="shared" si="22"/>
        <v>0.53</v>
      </c>
      <c r="S138" s="10" t="str">
        <f t="shared" si="23"/>
        <v>D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Fair work in values and participation; extra practice is needed.</v>
      </c>
      <c r="U138" s="10">
        <v>66</v>
      </c>
      <c r="V138" s="10">
        <v>65</v>
      </c>
      <c r="W138" s="10">
        <v>65</v>
      </c>
      <c r="X138" s="11">
        <f t="shared" si="24"/>
        <v>65.333333333333329</v>
      </c>
      <c r="Y138" s="12">
        <f t="shared" si="25"/>
        <v>0.65329999999999999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32</v>
      </c>
      <c r="F139" s="5" t="s">
        <v>127</v>
      </c>
      <c r="G139" s="10">
        <v>57</v>
      </c>
      <c r="H139" s="10">
        <v>64</v>
      </c>
      <c r="I139" s="10">
        <v>57</v>
      </c>
      <c r="J139" s="11">
        <f t="shared" si="18"/>
        <v>59.333333333333336</v>
      </c>
      <c r="K139" s="12">
        <f t="shared" si="19"/>
        <v>0.59330000000000005</v>
      </c>
      <c r="L139" s="10" t="str">
        <f t="shared" si="20"/>
        <v>D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Fair work in practical skills; extra practice is needed.</v>
      </c>
      <c r="N139" s="10">
        <v>56</v>
      </c>
      <c r="O139" s="10">
        <v>65</v>
      </c>
      <c r="P139" s="10">
        <v>64</v>
      </c>
      <c r="Q139" s="11">
        <f t="shared" si="21"/>
        <v>61.666666666666664</v>
      </c>
      <c r="R139" s="12">
        <f t="shared" si="22"/>
        <v>0.61670000000000003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practical skills; keep practising.</v>
      </c>
      <c r="U139" s="10">
        <v>70</v>
      </c>
      <c r="V139" s="10">
        <v>71</v>
      </c>
      <c r="W139" s="10">
        <v>70</v>
      </c>
      <c r="X139" s="11">
        <f t="shared" si="24"/>
        <v>70.333333333333329</v>
      </c>
      <c r="Y139" s="12">
        <f t="shared" si="25"/>
        <v>0.70330000000000004</v>
      </c>
      <c r="Z139" s="5" t="str">
        <f t="shared" si="26"/>
        <v>B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Very good work in practical skills; aim higher.</v>
      </c>
    </row>
    <row r="140" spans="1:27" ht="14.25" customHeight="1" x14ac:dyDescent="0.3">
      <c r="A140" s="34"/>
      <c r="B140" s="34"/>
      <c r="C140" s="34"/>
      <c r="D140" s="34"/>
      <c r="E140" s="5" t="s">
        <v>27</v>
      </c>
      <c r="F140" s="5" t="s">
        <v>106</v>
      </c>
      <c r="G140" s="10">
        <v>54</v>
      </c>
      <c r="H140" s="10">
        <v>62</v>
      </c>
      <c r="I140" s="10">
        <v>53</v>
      </c>
      <c r="J140" s="11">
        <f t="shared" si="18"/>
        <v>56.333333333333336</v>
      </c>
      <c r="K140" s="12">
        <f t="shared" si="19"/>
        <v>0.56330000000000002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recording of accounts; extra practice is needed.</v>
      </c>
      <c r="N140" s="10">
        <v>52</v>
      </c>
      <c r="O140" s="10">
        <v>64</v>
      </c>
      <c r="P140" s="10">
        <v>54</v>
      </c>
      <c r="Q140" s="11">
        <f t="shared" si="21"/>
        <v>56.666666666666664</v>
      </c>
      <c r="R140" s="12">
        <f t="shared" si="22"/>
        <v>0.56669999999999998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recording of accounts; extra practice is needed.</v>
      </c>
      <c r="U140" s="10">
        <v>53</v>
      </c>
      <c r="V140" s="10">
        <v>66</v>
      </c>
      <c r="W140" s="10">
        <v>66</v>
      </c>
      <c r="X140" s="11">
        <f t="shared" si="24"/>
        <v>61.666666666666664</v>
      </c>
      <c r="Y140" s="12">
        <f t="shared" si="25"/>
        <v>0.61670000000000003</v>
      </c>
      <c r="Z140" s="5" t="str">
        <f t="shared" si="26"/>
        <v>C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Satisfactory work in recording of accounts; keep practising.</v>
      </c>
    </row>
    <row r="141" spans="1:27" ht="14.25" customHeight="1" x14ac:dyDescent="0.3">
      <c r="A141" s="34" t="s">
        <v>262</v>
      </c>
      <c r="B141" s="34" t="s">
        <v>263</v>
      </c>
      <c r="C141" s="34" t="s">
        <v>435</v>
      </c>
      <c r="D141" s="34" t="s">
        <v>11</v>
      </c>
      <c r="E141" s="5" t="s">
        <v>12</v>
      </c>
      <c r="F141" s="5" t="s">
        <v>95</v>
      </c>
      <c r="G141" s="10">
        <v>54</v>
      </c>
      <c r="H141" s="10">
        <v>64</v>
      </c>
      <c r="I141" s="10">
        <v>66</v>
      </c>
      <c r="J141" s="11">
        <f t="shared" si="18"/>
        <v>61.333333333333336</v>
      </c>
      <c r="K141" s="12">
        <f t="shared" si="19"/>
        <v>0.61329999999999996</v>
      </c>
      <c r="L141" s="10" t="str">
        <f t="shared" si="20"/>
        <v>C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Satisfactory work in reading and writing; keep practising.</v>
      </c>
      <c r="N141" s="10">
        <v>61</v>
      </c>
      <c r="O141" s="10">
        <v>60</v>
      </c>
      <c r="P141" s="10">
        <v>62</v>
      </c>
      <c r="Q141" s="11">
        <f t="shared" si="21"/>
        <v>61</v>
      </c>
      <c r="R141" s="12">
        <f t="shared" si="22"/>
        <v>0.61</v>
      </c>
      <c r="S141" s="10" t="str">
        <f t="shared" si="23"/>
        <v>C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Satisfactory work in reading and writing; keep practising.</v>
      </c>
      <c r="U141" s="10">
        <v>57</v>
      </c>
      <c r="V141" s="10">
        <v>63</v>
      </c>
      <c r="W141" s="10">
        <v>73</v>
      </c>
      <c r="X141" s="11">
        <f t="shared" si="24"/>
        <v>64.333333333333329</v>
      </c>
      <c r="Y141" s="12">
        <f t="shared" si="25"/>
        <v>0.64329999999999998</v>
      </c>
      <c r="Z141" s="5" t="str">
        <f t="shared" si="26"/>
        <v>C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Satisfactory work in reading and writing; keep practising.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99</v>
      </c>
      <c r="G142" s="10">
        <v>57</v>
      </c>
      <c r="H142" s="10">
        <v>63</v>
      </c>
      <c r="I142" s="10">
        <v>65</v>
      </c>
      <c r="J142" s="11">
        <f t="shared" si="18"/>
        <v>61.666666666666664</v>
      </c>
      <c r="K142" s="12">
        <f t="shared" si="19"/>
        <v>0.61670000000000003</v>
      </c>
      <c r="L142" s="10" t="str">
        <f t="shared" si="20"/>
        <v>C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Satisfactory work in reading, writing and speaking; keep practising.</v>
      </c>
      <c r="N142" s="10">
        <v>70</v>
      </c>
      <c r="O142" s="10">
        <v>74</v>
      </c>
      <c r="P142" s="10">
        <v>70</v>
      </c>
      <c r="Q142" s="11">
        <f t="shared" si="21"/>
        <v>71.333333333333329</v>
      </c>
      <c r="R142" s="12">
        <f t="shared" si="22"/>
        <v>0.71330000000000005</v>
      </c>
      <c r="S142" s="10" t="str">
        <f t="shared" si="23"/>
        <v>B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Very good work in reading, writing and speaking; aim higher.</v>
      </c>
      <c r="U142" s="10">
        <v>63</v>
      </c>
      <c r="V142" s="10">
        <v>77</v>
      </c>
      <c r="W142" s="10">
        <v>72</v>
      </c>
      <c r="X142" s="11">
        <f t="shared" si="24"/>
        <v>70.666666666666671</v>
      </c>
      <c r="Y142" s="12">
        <f t="shared" si="25"/>
        <v>0.70669999999999999</v>
      </c>
      <c r="Z142" s="5" t="str">
        <f t="shared" si="26"/>
        <v>B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Very good work in reading, writing and speaking; aim higher.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100</v>
      </c>
      <c r="G143" s="10">
        <v>66</v>
      </c>
      <c r="H143" s="10">
        <v>71</v>
      </c>
      <c r="I143" s="10">
        <v>68</v>
      </c>
      <c r="J143" s="11">
        <f t="shared" si="18"/>
        <v>68.333333333333329</v>
      </c>
      <c r="K143" s="12">
        <f t="shared" si="19"/>
        <v>0.68330000000000002</v>
      </c>
      <c r="L143" s="10" t="str">
        <f t="shared" si="20"/>
        <v>C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Satisfactory work in problem solving; keep practising.</v>
      </c>
      <c r="N143" s="10">
        <v>76</v>
      </c>
      <c r="O143" s="10">
        <v>67</v>
      </c>
      <c r="P143" s="10">
        <v>68</v>
      </c>
      <c r="Q143" s="11">
        <f t="shared" si="21"/>
        <v>70.333333333333329</v>
      </c>
      <c r="R143" s="12">
        <f t="shared" si="22"/>
        <v>0.70330000000000004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79</v>
      </c>
      <c r="V143" s="10">
        <v>82</v>
      </c>
      <c r="W143" s="10">
        <v>83</v>
      </c>
      <c r="X143" s="11">
        <f t="shared" si="24"/>
        <v>81.333333333333329</v>
      </c>
      <c r="Y143" s="12">
        <f t="shared" si="25"/>
        <v>0.81330000000000002</v>
      </c>
      <c r="Z143" s="5" t="str">
        <f t="shared" si="26"/>
        <v>A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Excellent work in problem solving; keep it up.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101</v>
      </c>
      <c r="G144" s="10">
        <v>56</v>
      </c>
      <c r="H144" s="10">
        <v>59</v>
      </c>
      <c r="I144" s="10">
        <v>57</v>
      </c>
      <c r="J144" s="11">
        <f t="shared" si="18"/>
        <v>57.333333333333336</v>
      </c>
      <c r="K144" s="12">
        <f t="shared" si="19"/>
        <v>0.57330000000000003</v>
      </c>
      <c r="L144" s="10" t="str">
        <f t="shared" si="20"/>
        <v>D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Fair work in concepts and practicals; extra practice is needed.</v>
      </c>
      <c r="N144" s="10">
        <v>56</v>
      </c>
      <c r="O144" s="10">
        <v>72</v>
      </c>
      <c r="P144" s="10">
        <v>69</v>
      </c>
      <c r="Q144" s="11">
        <f t="shared" si="21"/>
        <v>65.666666666666671</v>
      </c>
      <c r="R144" s="12">
        <f t="shared" si="22"/>
        <v>0.65669999999999995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68</v>
      </c>
      <c r="V144" s="10">
        <v>73</v>
      </c>
      <c r="W144" s="10">
        <v>69</v>
      </c>
      <c r="X144" s="11">
        <f t="shared" si="24"/>
        <v>70</v>
      </c>
      <c r="Y144" s="12">
        <f t="shared" si="25"/>
        <v>0.7</v>
      </c>
      <c r="Z144" s="5" t="str">
        <f t="shared" si="26"/>
        <v>B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Very good work in concepts and practicals; aim higher.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102</v>
      </c>
      <c r="G145" s="10">
        <v>62</v>
      </c>
      <c r="H145" s="10">
        <v>68</v>
      </c>
      <c r="I145" s="10">
        <v>65</v>
      </c>
      <c r="J145" s="11">
        <f t="shared" si="18"/>
        <v>65</v>
      </c>
      <c r="K145" s="12">
        <f t="shared" si="19"/>
        <v>0.65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69</v>
      </c>
      <c r="O145" s="10">
        <v>68</v>
      </c>
      <c r="P145" s="10">
        <v>65</v>
      </c>
      <c r="Q145" s="11">
        <f t="shared" si="21"/>
        <v>67.333333333333329</v>
      </c>
      <c r="R145" s="12">
        <f t="shared" si="22"/>
        <v>0.67330000000000001</v>
      </c>
      <c r="S145" s="10" t="str">
        <f t="shared" si="23"/>
        <v>C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Satisfactory work in content knowledge; keep practising.</v>
      </c>
      <c r="U145" s="10">
        <v>78</v>
      </c>
      <c r="V145" s="10">
        <v>69</v>
      </c>
      <c r="W145" s="10">
        <v>75</v>
      </c>
      <c r="X145" s="11">
        <f t="shared" si="24"/>
        <v>74</v>
      </c>
      <c r="Y145" s="12">
        <f t="shared" si="25"/>
        <v>0.74</v>
      </c>
      <c r="Z145" s="5" t="str">
        <f t="shared" si="26"/>
        <v>B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Very good work in content knowledge; aim higher.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103</v>
      </c>
      <c r="G146" s="10">
        <v>65</v>
      </c>
      <c r="H146" s="10">
        <v>81</v>
      </c>
      <c r="I146" s="10">
        <v>69</v>
      </c>
      <c r="J146" s="11">
        <f t="shared" si="18"/>
        <v>71.666666666666671</v>
      </c>
      <c r="K146" s="12">
        <f t="shared" si="19"/>
        <v>0.7167</v>
      </c>
      <c r="L146" s="10" t="str">
        <f t="shared" si="20"/>
        <v>B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Very good work in practical work and knowledge; aim higher.</v>
      </c>
      <c r="N146" s="10">
        <v>69</v>
      </c>
      <c r="O146" s="10">
        <v>71</v>
      </c>
      <c r="P146" s="10">
        <v>82</v>
      </c>
      <c r="Q146" s="11">
        <f t="shared" si="21"/>
        <v>74</v>
      </c>
      <c r="R146" s="12">
        <f t="shared" si="22"/>
        <v>0.74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79</v>
      </c>
      <c r="V146" s="10">
        <v>76</v>
      </c>
      <c r="W146" s="10">
        <v>76</v>
      </c>
      <c r="X146" s="11">
        <f t="shared" si="24"/>
        <v>77</v>
      </c>
      <c r="Y146" s="12">
        <f t="shared" si="25"/>
        <v>0.77</v>
      </c>
      <c r="Z146" s="5" t="str">
        <f t="shared" si="26"/>
        <v>B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Very good work in practical work and knowledge; aim higher.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104</v>
      </c>
      <c r="G147" s="10">
        <v>59</v>
      </c>
      <c r="H147" s="10">
        <v>59</v>
      </c>
      <c r="I147" s="10">
        <v>59</v>
      </c>
      <c r="J147" s="11">
        <f t="shared" si="18"/>
        <v>59</v>
      </c>
      <c r="K147" s="12">
        <f t="shared" si="19"/>
        <v>0.59</v>
      </c>
      <c r="L147" s="10" t="str">
        <f t="shared" si="20"/>
        <v>D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Fair work in values and participation; extra practice is needed.</v>
      </c>
      <c r="N147" s="10">
        <v>70</v>
      </c>
      <c r="O147" s="10">
        <v>69</v>
      </c>
      <c r="P147" s="10">
        <v>67</v>
      </c>
      <c r="Q147" s="11">
        <f t="shared" si="21"/>
        <v>68.666666666666671</v>
      </c>
      <c r="R147" s="12">
        <f t="shared" si="22"/>
        <v>0.68669999999999998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73</v>
      </c>
      <c r="V147" s="10">
        <v>74</v>
      </c>
      <c r="W147" s="10">
        <v>76</v>
      </c>
      <c r="X147" s="11">
        <f t="shared" si="24"/>
        <v>74.333333333333329</v>
      </c>
      <c r="Y147" s="12">
        <f t="shared" si="25"/>
        <v>0.74329999999999996</v>
      </c>
      <c r="Z147" s="5" t="str">
        <f t="shared" si="26"/>
        <v>B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Very good work in values and participation; aim higher.</v>
      </c>
    </row>
    <row r="148" spans="1:27" ht="14.25" customHeight="1" x14ac:dyDescent="0.3">
      <c r="A148" s="34"/>
      <c r="B148" s="34"/>
      <c r="C148" s="34"/>
      <c r="D148" s="34"/>
      <c r="E148" s="5" t="s">
        <v>46</v>
      </c>
      <c r="F148" s="5" t="s">
        <v>116</v>
      </c>
      <c r="G148" s="10">
        <v>61</v>
      </c>
      <c r="H148" s="10">
        <v>74</v>
      </c>
      <c r="I148" s="10">
        <v>75</v>
      </c>
      <c r="J148" s="11">
        <f t="shared" si="18"/>
        <v>70</v>
      </c>
      <c r="K148" s="12">
        <f t="shared" si="19"/>
        <v>0.7</v>
      </c>
      <c r="L148" s="10" t="str">
        <f t="shared" si="20"/>
        <v>B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Very good work in religious knowledge and participation; aim higher.</v>
      </c>
      <c r="N148" s="10">
        <v>70</v>
      </c>
      <c r="O148" s="10">
        <v>80</v>
      </c>
      <c r="P148" s="10">
        <v>78</v>
      </c>
      <c r="Q148" s="11">
        <f t="shared" si="21"/>
        <v>76</v>
      </c>
      <c r="R148" s="12">
        <f t="shared" si="22"/>
        <v>0.76</v>
      </c>
      <c r="S148" s="10" t="str">
        <f t="shared" si="23"/>
        <v>B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Very good work in religious knowledge and participation; aim higher.</v>
      </c>
      <c r="U148" s="10">
        <v>67</v>
      </c>
      <c r="V148" s="10">
        <v>83</v>
      </c>
      <c r="W148" s="10">
        <v>80</v>
      </c>
      <c r="X148" s="11">
        <f t="shared" si="24"/>
        <v>76.666666666666671</v>
      </c>
      <c r="Y148" s="12">
        <f t="shared" si="25"/>
        <v>0.76670000000000005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religious knowledge and participation; aim higher.</v>
      </c>
    </row>
    <row r="149" spans="1:27" ht="14.25" customHeight="1" x14ac:dyDescent="0.3">
      <c r="A149" s="34"/>
      <c r="B149" s="34"/>
      <c r="C149" s="34"/>
      <c r="D149" s="34"/>
      <c r="E149" s="5" t="s">
        <v>27</v>
      </c>
      <c r="F149" s="5" t="s">
        <v>106</v>
      </c>
      <c r="G149" s="10">
        <v>64</v>
      </c>
      <c r="H149" s="10">
        <v>57</v>
      </c>
      <c r="I149" s="10">
        <v>69</v>
      </c>
      <c r="J149" s="11">
        <f t="shared" si="18"/>
        <v>63.333333333333336</v>
      </c>
      <c r="K149" s="12">
        <f t="shared" si="19"/>
        <v>0.63329999999999997</v>
      </c>
      <c r="L149" s="10" t="str">
        <f t="shared" si="20"/>
        <v>C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Satisfactory work in recording of accounts; keep practising.</v>
      </c>
      <c r="N149" s="10">
        <v>68</v>
      </c>
      <c r="O149" s="10">
        <v>69</v>
      </c>
      <c r="P149" s="10">
        <v>69</v>
      </c>
      <c r="Q149" s="11">
        <f t="shared" si="21"/>
        <v>68.666666666666671</v>
      </c>
      <c r="R149" s="12">
        <f t="shared" si="22"/>
        <v>0.68669999999999998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recording of accounts; keep practising.</v>
      </c>
      <c r="U149" s="10">
        <v>70</v>
      </c>
      <c r="V149" s="10">
        <v>68</v>
      </c>
      <c r="W149" s="10">
        <v>71</v>
      </c>
      <c r="X149" s="11">
        <f t="shared" si="24"/>
        <v>69.666666666666671</v>
      </c>
      <c r="Y149" s="12">
        <f t="shared" si="25"/>
        <v>0.69669999999999999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recording of accounts; keep practising.</v>
      </c>
    </row>
    <row r="150" spans="1:27" ht="14.25" customHeight="1" x14ac:dyDescent="0.3">
      <c r="A150" s="34" t="s">
        <v>264</v>
      </c>
      <c r="B150" s="34" t="s">
        <v>265</v>
      </c>
      <c r="C150" s="34" t="s">
        <v>435</v>
      </c>
      <c r="D150" s="34" t="s">
        <v>11</v>
      </c>
      <c r="E150" s="5" t="s">
        <v>12</v>
      </c>
      <c r="F150" s="5" t="s">
        <v>95</v>
      </c>
      <c r="G150" s="10">
        <v>68</v>
      </c>
      <c r="H150" s="10">
        <v>70</v>
      </c>
      <c r="I150" s="10">
        <v>73</v>
      </c>
      <c r="J150" s="11">
        <f t="shared" si="18"/>
        <v>70.333333333333329</v>
      </c>
      <c r="K150" s="12">
        <f t="shared" si="19"/>
        <v>0.70330000000000004</v>
      </c>
      <c r="L150" s="10" t="str">
        <f t="shared" si="20"/>
        <v>B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Very good work in reading and writing; aim higher.</v>
      </c>
      <c r="N150" s="10">
        <v>71</v>
      </c>
      <c r="O150" s="10">
        <v>68</v>
      </c>
      <c r="P150" s="10">
        <v>71</v>
      </c>
      <c r="Q150" s="11">
        <f t="shared" si="21"/>
        <v>70</v>
      </c>
      <c r="R150" s="12">
        <f t="shared" si="22"/>
        <v>0.7</v>
      </c>
      <c r="S150" s="10" t="str">
        <f t="shared" si="23"/>
        <v>B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Very good work in reading and writing; aim higher.</v>
      </c>
      <c r="U150" s="10">
        <v>70</v>
      </c>
      <c r="V150" s="10">
        <v>71</v>
      </c>
      <c r="W150" s="10">
        <v>78</v>
      </c>
      <c r="X150" s="11">
        <f t="shared" si="24"/>
        <v>73</v>
      </c>
      <c r="Y150" s="12">
        <f t="shared" si="25"/>
        <v>0.73</v>
      </c>
      <c r="Z150" s="5" t="str">
        <f t="shared" si="26"/>
        <v>B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Very good work in reading and writing; aim higher.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99</v>
      </c>
      <c r="G151" s="10">
        <v>67</v>
      </c>
      <c r="H151" s="10">
        <v>79</v>
      </c>
      <c r="I151" s="10">
        <v>70</v>
      </c>
      <c r="J151" s="11">
        <f t="shared" si="18"/>
        <v>72</v>
      </c>
      <c r="K151" s="12">
        <f t="shared" si="19"/>
        <v>0.72</v>
      </c>
      <c r="L151" s="10" t="str">
        <f t="shared" si="20"/>
        <v>B</v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>Very good work in reading, writing and speaking; aim higher.</v>
      </c>
      <c r="N151" s="10">
        <v>68</v>
      </c>
      <c r="O151" s="10">
        <v>77</v>
      </c>
      <c r="P151" s="10">
        <v>80</v>
      </c>
      <c r="Q151" s="11">
        <f t="shared" si="21"/>
        <v>75</v>
      </c>
      <c r="R151" s="12">
        <f t="shared" si="22"/>
        <v>0.75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73</v>
      </c>
      <c r="V151" s="10">
        <v>73</v>
      </c>
      <c r="W151" s="10">
        <v>72</v>
      </c>
      <c r="X151" s="11">
        <f t="shared" si="24"/>
        <v>72.666666666666671</v>
      </c>
      <c r="Y151" s="12">
        <f t="shared" si="25"/>
        <v>0.72670000000000001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100</v>
      </c>
      <c r="G152" s="10">
        <v>72</v>
      </c>
      <c r="H152" s="10">
        <v>85</v>
      </c>
      <c r="I152" s="10">
        <v>72</v>
      </c>
      <c r="J152" s="11">
        <f t="shared" si="18"/>
        <v>76.333333333333329</v>
      </c>
      <c r="K152" s="12">
        <f t="shared" si="19"/>
        <v>0.76329999999999998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85</v>
      </c>
      <c r="O152" s="10">
        <v>87</v>
      </c>
      <c r="P152" s="10">
        <v>75</v>
      </c>
      <c r="Q152" s="11">
        <f t="shared" si="21"/>
        <v>82.333333333333329</v>
      </c>
      <c r="R152" s="12">
        <f t="shared" si="22"/>
        <v>0.82330000000000003</v>
      </c>
      <c r="S152" s="10" t="str">
        <f t="shared" si="23"/>
        <v>A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Excellent work in problem solving; keep it up.</v>
      </c>
      <c r="U152" s="10">
        <v>82</v>
      </c>
      <c r="V152" s="10">
        <v>82</v>
      </c>
      <c r="W152" s="10">
        <v>79</v>
      </c>
      <c r="X152" s="11">
        <f t="shared" si="24"/>
        <v>81</v>
      </c>
      <c r="Y152" s="12">
        <f t="shared" si="25"/>
        <v>0.81</v>
      </c>
      <c r="Z152" s="5" t="str">
        <f t="shared" si="26"/>
        <v>A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Excellent work in problem solving; keep it up.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101</v>
      </c>
      <c r="G153" s="10">
        <v>61</v>
      </c>
      <c r="H153" s="10">
        <v>69</v>
      </c>
      <c r="I153" s="10">
        <v>76</v>
      </c>
      <c r="J153" s="11">
        <f t="shared" si="18"/>
        <v>68.666666666666671</v>
      </c>
      <c r="K153" s="12">
        <f t="shared" si="19"/>
        <v>0.68669999999999998</v>
      </c>
      <c r="L153" s="10" t="str">
        <f t="shared" si="20"/>
        <v>C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Satisfactory work in concepts and practicals; keep practising.</v>
      </c>
      <c r="N153" s="10">
        <v>75</v>
      </c>
      <c r="O153" s="10">
        <v>78</v>
      </c>
      <c r="P153" s="10">
        <v>69</v>
      </c>
      <c r="Q153" s="11">
        <f t="shared" si="21"/>
        <v>74</v>
      </c>
      <c r="R153" s="12">
        <f t="shared" si="22"/>
        <v>0.74</v>
      </c>
      <c r="S153" s="10" t="str">
        <f t="shared" si="23"/>
        <v>B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Very good work in concepts and practicals; aim higher.</v>
      </c>
      <c r="U153" s="10">
        <v>70</v>
      </c>
      <c r="V153" s="10">
        <v>78</v>
      </c>
      <c r="W153" s="10">
        <v>74</v>
      </c>
      <c r="X153" s="11">
        <f t="shared" si="24"/>
        <v>74</v>
      </c>
      <c r="Y153" s="12">
        <f t="shared" si="25"/>
        <v>0.74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102</v>
      </c>
      <c r="G154" s="10">
        <v>74</v>
      </c>
      <c r="H154" s="10">
        <v>71</v>
      </c>
      <c r="I154" s="10">
        <v>75</v>
      </c>
      <c r="J154" s="11">
        <f t="shared" si="18"/>
        <v>73.333333333333329</v>
      </c>
      <c r="K154" s="12">
        <f t="shared" si="19"/>
        <v>0.73329999999999995</v>
      </c>
      <c r="L154" s="10" t="str">
        <f t="shared" si="20"/>
        <v>B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Very good work in content knowledge; aim higher.</v>
      </c>
      <c r="N154" s="10">
        <v>73</v>
      </c>
      <c r="O154" s="10">
        <v>79</v>
      </c>
      <c r="P154" s="10">
        <v>78</v>
      </c>
      <c r="Q154" s="11">
        <f t="shared" si="21"/>
        <v>76.666666666666671</v>
      </c>
      <c r="R154" s="12">
        <f t="shared" si="22"/>
        <v>0.76670000000000005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80</v>
      </c>
      <c r="V154" s="10">
        <v>86</v>
      </c>
      <c r="W154" s="10">
        <v>83</v>
      </c>
      <c r="X154" s="11">
        <f t="shared" si="24"/>
        <v>83</v>
      </c>
      <c r="Y154" s="12">
        <f t="shared" si="25"/>
        <v>0.83</v>
      </c>
      <c r="Z154" s="5" t="str">
        <f t="shared" si="26"/>
        <v>A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Excellent work in content knowledge; keep it up.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103</v>
      </c>
      <c r="G155" s="10">
        <v>74</v>
      </c>
      <c r="H155" s="10">
        <v>84</v>
      </c>
      <c r="I155" s="10">
        <v>75</v>
      </c>
      <c r="J155" s="11">
        <f t="shared" si="18"/>
        <v>77.666666666666671</v>
      </c>
      <c r="K155" s="12">
        <f t="shared" si="19"/>
        <v>0.77669999999999995</v>
      </c>
      <c r="L155" s="10" t="str">
        <f t="shared" si="20"/>
        <v>B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Very good work in practical work and knowledge; aim higher.</v>
      </c>
      <c r="N155" s="10">
        <v>80</v>
      </c>
      <c r="O155" s="10">
        <v>85</v>
      </c>
      <c r="P155" s="10">
        <v>83</v>
      </c>
      <c r="Q155" s="11">
        <f t="shared" si="21"/>
        <v>82.666666666666671</v>
      </c>
      <c r="R155" s="12">
        <f t="shared" si="22"/>
        <v>0.82669999999999999</v>
      </c>
      <c r="S155" s="10" t="str">
        <f t="shared" si="23"/>
        <v>A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Excellent work in practical work and knowledge; keep it up.</v>
      </c>
      <c r="U155" s="10">
        <v>79</v>
      </c>
      <c r="V155" s="10">
        <v>90</v>
      </c>
      <c r="W155" s="10">
        <v>86</v>
      </c>
      <c r="X155" s="11">
        <f t="shared" si="24"/>
        <v>85</v>
      </c>
      <c r="Y155" s="12">
        <f t="shared" si="25"/>
        <v>0.85</v>
      </c>
      <c r="Z155" s="5" t="str">
        <f t="shared" si="26"/>
        <v>A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Excellent work in practical work and knowledge; keep it up.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104</v>
      </c>
      <c r="G156" s="10">
        <v>75</v>
      </c>
      <c r="H156" s="10">
        <v>68</v>
      </c>
      <c r="I156" s="10">
        <v>78</v>
      </c>
      <c r="J156" s="11">
        <f t="shared" si="18"/>
        <v>73.666666666666671</v>
      </c>
      <c r="K156" s="12">
        <f t="shared" si="19"/>
        <v>0.73670000000000002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70</v>
      </c>
      <c r="O156" s="10">
        <v>68</v>
      </c>
      <c r="P156" s="10">
        <v>75</v>
      </c>
      <c r="Q156" s="11">
        <f t="shared" si="21"/>
        <v>71</v>
      </c>
      <c r="R156" s="12">
        <f t="shared" si="22"/>
        <v>0.71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76</v>
      </c>
      <c r="V156" s="10">
        <v>75</v>
      </c>
      <c r="W156" s="10">
        <v>74</v>
      </c>
      <c r="X156" s="11">
        <f t="shared" si="24"/>
        <v>75</v>
      </c>
      <c r="Y156" s="12">
        <f t="shared" si="25"/>
        <v>0.75</v>
      </c>
      <c r="Z156" s="5" t="str">
        <f t="shared" si="26"/>
        <v>B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Very good work in values and participation; aim higher.</v>
      </c>
    </row>
    <row r="157" spans="1:27" ht="14.25" customHeight="1" x14ac:dyDescent="0.3">
      <c r="A157" s="34"/>
      <c r="B157" s="34"/>
      <c r="C157" s="34"/>
      <c r="D157" s="34"/>
      <c r="E157" s="5" t="s">
        <v>25</v>
      </c>
      <c r="F157" s="5" t="s">
        <v>105</v>
      </c>
      <c r="G157" s="10">
        <v>73</v>
      </c>
      <c r="H157" s="10">
        <v>81</v>
      </c>
      <c r="I157" s="10">
        <v>75</v>
      </c>
      <c r="J157" s="11">
        <f t="shared" si="18"/>
        <v>76.333333333333329</v>
      </c>
      <c r="K157" s="12">
        <f t="shared" si="19"/>
        <v>0.76329999999999998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fitness and participation; aim higher.</v>
      </c>
      <c r="N157" s="10">
        <v>84</v>
      </c>
      <c r="O157" s="10">
        <v>83</v>
      </c>
      <c r="P157" s="10">
        <v>83</v>
      </c>
      <c r="Q157" s="11">
        <f t="shared" si="21"/>
        <v>83.333333333333329</v>
      </c>
      <c r="R157" s="12">
        <f t="shared" si="22"/>
        <v>0.83330000000000004</v>
      </c>
      <c r="S157" s="10" t="str">
        <f t="shared" si="23"/>
        <v>A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Excellent work in fitness and participation; keep it up.</v>
      </c>
      <c r="U157" s="10">
        <v>86</v>
      </c>
      <c r="V157" s="10">
        <v>81</v>
      </c>
      <c r="W157" s="10">
        <v>83</v>
      </c>
      <c r="X157" s="11">
        <f t="shared" si="24"/>
        <v>83.333333333333329</v>
      </c>
      <c r="Y157" s="12">
        <f t="shared" si="25"/>
        <v>0.83330000000000004</v>
      </c>
      <c r="Z157" s="5" t="str">
        <f t="shared" si="26"/>
        <v>A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Excellent work in fitness and participation; keep it up.</v>
      </c>
    </row>
    <row r="158" spans="1:27" ht="14.25" customHeight="1" x14ac:dyDescent="0.3">
      <c r="A158" s="34"/>
      <c r="B158" s="34"/>
      <c r="C158" s="34"/>
      <c r="D158" s="34"/>
      <c r="E158" s="5" t="s">
        <v>34</v>
      </c>
      <c r="F158" s="5" t="s">
        <v>109</v>
      </c>
      <c r="G158" s="10">
        <v>71</v>
      </c>
      <c r="H158" s="10">
        <v>65</v>
      </c>
      <c r="I158" s="10">
        <v>68</v>
      </c>
      <c r="J158" s="11">
        <f t="shared" si="18"/>
        <v>68</v>
      </c>
      <c r="K158" s="12">
        <f t="shared" si="19"/>
        <v>0.68</v>
      </c>
      <c r="L158" s="10" t="str">
        <f t="shared" si="20"/>
        <v>C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Satisfactory work in office practice; keep practising.</v>
      </c>
      <c r="N158" s="10">
        <v>63</v>
      </c>
      <c r="O158" s="10">
        <v>71</v>
      </c>
      <c r="P158" s="10">
        <v>74</v>
      </c>
      <c r="Q158" s="11">
        <f t="shared" si="21"/>
        <v>69.333333333333329</v>
      </c>
      <c r="R158" s="12">
        <f t="shared" si="22"/>
        <v>0.69330000000000003</v>
      </c>
      <c r="S158" s="10" t="str">
        <f t="shared" si="23"/>
        <v>C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Satisfactory work in office practice; keep practising.</v>
      </c>
      <c r="U158" s="10">
        <v>79</v>
      </c>
      <c r="V158" s="10">
        <v>81</v>
      </c>
      <c r="W158" s="10">
        <v>78</v>
      </c>
      <c r="X158" s="11">
        <f t="shared" si="24"/>
        <v>79.333333333333329</v>
      </c>
      <c r="Y158" s="12">
        <f t="shared" si="25"/>
        <v>0.79330000000000001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office practice; aim higher.</v>
      </c>
    </row>
    <row r="159" spans="1:27" ht="14.25" customHeight="1" x14ac:dyDescent="0.3">
      <c r="A159" s="34" t="s">
        <v>266</v>
      </c>
      <c r="B159" s="34" t="s">
        <v>267</v>
      </c>
      <c r="C159" s="34" t="s">
        <v>435</v>
      </c>
      <c r="D159" s="34" t="s">
        <v>31</v>
      </c>
      <c r="E159" s="5" t="s">
        <v>12</v>
      </c>
      <c r="F159" s="5" t="s">
        <v>95</v>
      </c>
      <c r="G159" s="10">
        <v>70</v>
      </c>
      <c r="H159" s="10">
        <v>73</v>
      </c>
      <c r="I159" s="10">
        <v>80</v>
      </c>
      <c r="J159" s="11">
        <f t="shared" si="18"/>
        <v>74.333333333333329</v>
      </c>
      <c r="K159" s="12">
        <f t="shared" si="19"/>
        <v>0.74329999999999996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72</v>
      </c>
      <c r="O159" s="10">
        <v>81</v>
      </c>
      <c r="P159" s="10">
        <v>83</v>
      </c>
      <c r="Q159" s="11">
        <f t="shared" si="21"/>
        <v>78.666666666666671</v>
      </c>
      <c r="R159" s="12">
        <f t="shared" si="22"/>
        <v>0.78669999999999995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76</v>
      </c>
      <c r="V159" s="10">
        <v>77</v>
      </c>
      <c r="W159" s="10">
        <v>74</v>
      </c>
      <c r="X159" s="11">
        <f t="shared" si="24"/>
        <v>75.666666666666671</v>
      </c>
      <c r="Y159" s="12">
        <f t="shared" si="25"/>
        <v>0.75670000000000004</v>
      </c>
      <c r="Z159" s="5" t="str">
        <f t="shared" si="26"/>
        <v>B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Very good work in reading and writing; aim higher.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99</v>
      </c>
      <c r="G160" s="10">
        <v>72</v>
      </c>
      <c r="H160" s="10">
        <v>74</v>
      </c>
      <c r="I160" s="10">
        <v>84</v>
      </c>
      <c r="J160" s="11">
        <f t="shared" si="18"/>
        <v>76.666666666666671</v>
      </c>
      <c r="K160" s="12">
        <f t="shared" si="19"/>
        <v>0.76670000000000005</v>
      </c>
      <c r="L160" s="10" t="str">
        <f t="shared" si="20"/>
        <v>B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Very good work in reading, writing and speaking; aim higher.</v>
      </c>
      <c r="N160" s="10">
        <v>83</v>
      </c>
      <c r="O160" s="10">
        <v>78</v>
      </c>
      <c r="P160" s="10">
        <v>83</v>
      </c>
      <c r="Q160" s="11">
        <f t="shared" si="21"/>
        <v>81.333333333333329</v>
      </c>
      <c r="R160" s="12">
        <f t="shared" si="22"/>
        <v>0.81330000000000002</v>
      </c>
      <c r="S160" s="10" t="str">
        <f t="shared" si="23"/>
        <v>A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Excellent work in reading, writing and speaking; keep it up.</v>
      </c>
      <c r="U160" s="10">
        <v>89</v>
      </c>
      <c r="V160" s="10">
        <v>79</v>
      </c>
      <c r="W160" s="10">
        <v>78</v>
      </c>
      <c r="X160" s="11">
        <f t="shared" si="24"/>
        <v>82</v>
      </c>
      <c r="Y160" s="12">
        <f t="shared" si="25"/>
        <v>0.82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100</v>
      </c>
      <c r="G161" s="10">
        <v>81</v>
      </c>
      <c r="H161" s="10">
        <v>85</v>
      </c>
      <c r="I161" s="10">
        <v>88</v>
      </c>
      <c r="J161" s="11">
        <f t="shared" si="18"/>
        <v>84.666666666666671</v>
      </c>
      <c r="K161" s="12">
        <f t="shared" si="19"/>
        <v>0.84670000000000001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89</v>
      </c>
      <c r="O161" s="10">
        <v>82</v>
      </c>
      <c r="P161" s="10">
        <v>82</v>
      </c>
      <c r="Q161" s="11">
        <f t="shared" si="21"/>
        <v>84.333333333333329</v>
      </c>
      <c r="R161" s="12">
        <f t="shared" si="22"/>
        <v>0.84330000000000005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90</v>
      </c>
      <c r="V161" s="10">
        <v>90</v>
      </c>
      <c r="W161" s="10">
        <v>84</v>
      </c>
      <c r="X161" s="11">
        <f t="shared" si="24"/>
        <v>88</v>
      </c>
      <c r="Y161" s="12">
        <f t="shared" si="25"/>
        <v>0.88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101</v>
      </c>
      <c r="G162" s="10">
        <v>68</v>
      </c>
      <c r="H162" s="10">
        <v>76</v>
      </c>
      <c r="I162" s="10">
        <v>82</v>
      </c>
      <c r="J162" s="11">
        <f t="shared" si="18"/>
        <v>75.333333333333329</v>
      </c>
      <c r="K162" s="12">
        <f t="shared" si="19"/>
        <v>0.75329999999999997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75</v>
      </c>
      <c r="O162" s="10">
        <v>77</v>
      </c>
      <c r="P162" s="10">
        <v>78</v>
      </c>
      <c r="Q162" s="11">
        <f t="shared" si="21"/>
        <v>76.666666666666671</v>
      </c>
      <c r="R162" s="12">
        <f t="shared" si="22"/>
        <v>0.76670000000000005</v>
      </c>
      <c r="S162" s="10" t="str">
        <f t="shared" si="23"/>
        <v>B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Very good work in concepts and practicals; aim higher.</v>
      </c>
      <c r="U162" s="10">
        <v>73</v>
      </c>
      <c r="V162" s="10">
        <v>81</v>
      </c>
      <c r="W162" s="10">
        <v>79</v>
      </c>
      <c r="X162" s="11">
        <f t="shared" si="24"/>
        <v>77.666666666666671</v>
      </c>
      <c r="Y162" s="12">
        <f t="shared" si="25"/>
        <v>0.77669999999999995</v>
      </c>
      <c r="Z162" s="5" t="str">
        <f t="shared" si="26"/>
        <v>B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Very good work in concepts and practicals; aim higher.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102</v>
      </c>
      <c r="G163" s="10">
        <v>87</v>
      </c>
      <c r="H163" s="10">
        <v>87</v>
      </c>
      <c r="I163" s="10">
        <v>79</v>
      </c>
      <c r="J163" s="11">
        <f t="shared" si="18"/>
        <v>84.333333333333329</v>
      </c>
      <c r="K163" s="12">
        <f t="shared" si="19"/>
        <v>0.84330000000000005</v>
      </c>
      <c r="L163" s="10" t="str">
        <f t="shared" si="20"/>
        <v>A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Excellent work in content knowledge; keep it up.</v>
      </c>
      <c r="N163" s="10">
        <v>76</v>
      </c>
      <c r="O163" s="10">
        <v>88</v>
      </c>
      <c r="P163" s="10">
        <v>81</v>
      </c>
      <c r="Q163" s="11">
        <f t="shared" si="21"/>
        <v>81.666666666666671</v>
      </c>
      <c r="R163" s="12">
        <f t="shared" si="22"/>
        <v>0.81669999999999998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87</v>
      </c>
      <c r="V163" s="10">
        <v>91</v>
      </c>
      <c r="W163" s="10">
        <v>90</v>
      </c>
      <c r="X163" s="11">
        <f t="shared" si="24"/>
        <v>89.333333333333329</v>
      </c>
      <c r="Y163" s="12">
        <f t="shared" si="25"/>
        <v>0.89329999999999998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103</v>
      </c>
      <c r="G164" s="10">
        <v>86</v>
      </c>
      <c r="H164" s="10">
        <v>91</v>
      </c>
      <c r="I164" s="10">
        <v>80</v>
      </c>
      <c r="J164" s="11">
        <f t="shared" si="18"/>
        <v>85.666666666666671</v>
      </c>
      <c r="K164" s="12">
        <f t="shared" si="19"/>
        <v>0.85670000000000002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94</v>
      </c>
      <c r="O164" s="10">
        <v>92</v>
      </c>
      <c r="P164" s="10">
        <v>96</v>
      </c>
      <c r="Q164" s="11">
        <f t="shared" si="21"/>
        <v>94</v>
      </c>
      <c r="R164" s="12">
        <f t="shared" si="22"/>
        <v>0.94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91</v>
      </c>
      <c r="V164" s="10">
        <v>93</v>
      </c>
      <c r="W164" s="10">
        <v>96</v>
      </c>
      <c r="X164" s="11">
        <f t="shared" si="24"/>
        <v>93.333333333333329</v>
      </c>
      <c r="Y164" s="12">
        <f t="shared" si="25"/>
        <v>0.93330000000000002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104</v>
      </c>
      <c r="G165" s="10">
        <v>73</v>
      </c>
      <c r="H165" s="10">
        <v>86</v>
      </c>
      <c r="I165" s="10">
        <v>83</v>
      </c>
      <c r="J165" s="11">
        <f t="shared" si="18"/>
        <v>80.666666666666671</v>
      </c>
      <c r="K165" s="12">
        <f t="shared" si="19"/>
        <v>0.80669999999999997</v>
      </c>
      <c r="L165" s="10" t="str">
        <f t="shared" si="20"/>
        <v>A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Excellent work in values and participation; keep it up.</v>
      </c>
      <c r="N165" s="10">
        <v>82</v>
      </c>
      <c r="O165" s="10">
        <v>75</v>
      </c>
      <c r="P165" s="10">
        <v>87</v>
      </c>
      <c r="Q165" s="11">
        <f t="shared" si="21"/>
        <v>81.333333333333329</v>
      </c>
      <c r="R165" s="12">
        <f t="shared" si="22"/>
        <v>0.81330000000000002</v>
      </c>
      <c r="S165" s="10" t="str">
        <f t="shared" si="23"/>
        <v>A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Excellent work in values and participation; keep it up.</v>
      </c>
      <c r="U165" s="10">
        <v>75</v>
      </c>
      <c r="V165" s="10">
        <v>88</v>
      </c>
      <c r="W165" s="10">
        <v>87</v>
      </c>
      <c r="X165" s="11">
        <f t="shared" si="24"/>
        <v>83.333333333333329</v>
      </c>
      <c r="Y165" s="12">
        <f t="shared" si="25"/>
        <v>0.83330000000000004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25</v>
      </c>
      <c r="F166" s="5" t="s">
        <v>105</v>
      </c>
      <c r="G166" s="10">
        <v>83</v>
      </c>
      <c r="H166" s="10">
        <v>92</v>
      </c>
      <c r="I166" s="10">
        <v>81</v>
      </c>
      <c r="J166" s="11">
        <f t="shared" si="18"/>
        <v>85.333333333333329</v>
      </c>
      <c r="K166" s="12">
        <f t="shared" si="19"/>
        <v>0.85329999999999995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fitness and participation; keep it up.</v>
      </c>
      <c r="N166" s="10">
        <v>80</v>
      </c>
      <c r="O166" s="10">
        <v>93</v>
      </c>
      <c r="P166" s="10">
        <v>86</v>
      </c>
      <c r="Q166" s="11">
        <f t="shared" si="21"/>
        <v>86.333333333333329</v>
      </c>
      <c r="R166" s="12">
        <f t="shared" si="22"/>
        <v>0.86329999999999996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fitness and participation; keep it up.</v>
      </c>
      <c r="U166" s="10">
        <v>84</v>
      </c>
      <c r="V166" s="10">
        <v>91</v>
      </c>
      <c r="W166" s="10">
        <v>87</v>
      </c>
      <c r="X166" s="11">
        <f t="shared" si="24"/>
        <v>87.333333333333329</v>
      </c>
      <c r="Y166" s="12">
        <f t="shared" si="25"/>
        <v>0.87329999999999997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fitness and participation; keep it up.</v>
      </c>
    </row>
    <row r="167" spans="1:27" ht="14.25" customHeight="1" x14ac:dyDescent="0.3">
      <c r="A167" s="34"/>
      <c r="B167" s="34"/>
      <c r="C167" s="34"/>
      <c r="D167" s="34"/>
      <c r="E167" s="5" t="s">
        <v>27</v>
      </c>
      <c r="F167" s="5" t="s">
        <v>106</v>
      </c>
      <c r="G167" s="10">
        <v>69</v>
      </c>
      <c r="H167" s="10">
        <v>79</v>
      </c>
      <c r="I167" s="10">
        <v>70</v>
      </c>
      <c r="J167" s="11">
        <f t="shared" si="18"/>
        <v>72.666666666666671</v>
      </c>
      <c r="K167" s="12">
        <f t="shared" si="19"/>
        <v>0.72670000000000001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recording of accounts; aim higher.</v>
      </c>
      <c r="N167" s="10">
        <v>71</v>
      </c>
      <c r="O167" s="10">
        <v>78</v>
      </c>
      <c r="P167" s="10">
        <v>77</v>
      </c>
      <c r="Q167" s="11">
        <f t="shared" si="21"/>
        <v>75.333333333333329</v>
      </c>
      <c r="R167" s="12">
        <f t="shared" si="22"/>
        <v>0.75329999999999997</v>
      </c>
      <c r="S167" s="10" t="str">
        <f t="shared" si="23"/>
        <v>B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Very good work in recording of accounts; aim higher.</v>
      </c>
      <c r="U167" s="10">
        <v>73</v>
      </c>
      <c r="V167" s="10">
        <v>75</v>
      </c>
      <c r="W167" s="10">
        <v>83</v>
      </c>
      <c r="X167" s="11">
        <f t="shared" si="24"/>
        <v>77</v>
      </c>
      <c r="Y167" s="12">
        <f t="shared" si="25"/>
        <v>0.77</v>
      </c>
      <c r="Z167" s="5" t="str">
        <f t="shared" si="26"/>
        <v>B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Very good work in recording of accounts; aim higher.</v>
      </c>
    </row>
    <row r="168" spans="1:27" ht="14.25" customHeight="1" x14ac:dyDescent="0.3">
      <c r="A168" s="34" t="s">
        <v>268</v>
      </c>
      <c r="B168" s="34" t="s">
        <v>269</v>
      </c>
      <c r="C168" s="34" t="s">
        <v>435</v>
      </c>
      <c r="D168" s="34" t="s">
        <v>31</v>
      </c>
      <c r="E168" s="5" t="s">
        <v>12</v>
      </c>
      <c r="F168" s="5" t="s">
        <v>95</v>
      </c>
      <c r="G168" s="10">
        <v>80</v>
      </c>
      <c r="H168" s="10">
        <v>78</v>
      </c>
      <c r="I168" s="10">
        <v>76</v>
      </c>
      <c r="J168" s="11">
        <f t="shared" si="18"/>
        <v>78</v>
      </c>
      <c r="K168" s="12">
        <f t="shared" si="19"/>
        <v>0.78</v>
      </c>
      <c r="L168" s="10" t="str">
        <f t="shared" si="20"/>
        <v>B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Very good work in reading and writing; aim higher.</v>
      </c>
      <c r="N168" s="10">
        <v>79</v>
      </c>
      <c r="O168" s="10">
        <v>91</v>
      </c>
      <c r="P168" s="10">
        <v>91</v>
      </c>
      <c r="Q168" s="11">
        <f t="shared" si="21"/>
        <v>87</v>
      </c>
      <c r="R168" s="12">
        <f t="shared" si="22"/>
        <v>0.87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84</v>
      </c>
      <c r="V168" s="10">
        <v>84</v>
      </c>
      <c r="W168" s="10">
        <v>90</v>
      </c>
      <c r="X168" s="11">
        <f t="shared" si="24"/>
        <v>86</v>
      </c>
      <c r="Y168" s="12">
        <f t="shared" si="25"/>
        <v>0.86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99</v>
      </c>
      <c r="G169" s="10">
        <v>80</v>
      </c>
      <c r="H169" s="10">
        <v>94</v>
      </c>
      <c r="I169" s="10">
        <v>82</v>
      </c>
      <c r="J169" s="11">
        <f t="shared" si="18"/>
        <v>85.333333333333329</v>
      </c>
      <c r="K169" s="12">
        <f t="shared" si="19"/>
        <v>0.85329999999999995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87</v>
      </c>
      <c r="O169" s="10">
        <v>93</v>
      </c>
      <c r="P169" s="10">
        <v>95</v>
      </c>
      <c r="Q169" s="11">
        <f t="shared" si="21"/>
        <v>91.666666666666671</v>
      </c>
      <c r="R169" s="12">
        <f t="shared" si="22"/>
        <v>0.91669999999999996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94</v>
      </c>
      <c r="V169" s="10">
        <v>87</v>
      </c>
      <c r="W169" s="10">
        <v>96</v>
      </c>
      <c r="X169" s="11">
        <f t="shared" si="24"/>
        <v>92.333333333333329</v>
      </c>
      <c r="Y169" s="12">
        <f t="shared" si="25"/>
        <v>0.92330000000000001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100</v>
      </c>
      <c r="G170" s="10">
        <v>85</v>
      </c>
      <c r="H170" s="10">
        <v>86</v>
      </c>
      <c r="I170" s="10">
        <v>96</v>
      </c>
      <c r="J170" s="11">
        <f t="shared" si="18"/>
        <v>89</v>
      </c>
      <c r="K170" s="12">
        <f t="shared" si="19"/>
        <v>0.89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95</v>
      </c>
      <c r="O170" s="10">
        <v>88</v>
      </c>
      <c r="P170" s="10">
        <v>89</v>
      </c>
      <c r="Q170" s="11">
        <f t="shared" si="21"/>
        <v>90.666666666666671</v>
      </c>
      <c r="R170" s="12">
        <f t="shared" si="22"/>
        <v>0.90669999999999995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98</v>
      </c>
      <c r="V170" s="10">
        <v>92</v>
      </c>
      <c r="W170" s="10">
        <v>91</v>
      </c>
      <c r="X170" s="11">
        <f t="shared" si="24"/>
        <v>93.666666666666671</v>
      </c>
      <c r="Y170" s="12">
        <f t="shared" si="25"/>
        <v>0.93669999999999998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101</v>
      </c>
      <c r="G171" s="10">
        <v>87</v>
      </c>
      <c r="H171" s="10">
        <v>90</v>
      </c>
      <c r="I171" s="10">
        <v>86</v>
      </c>
      <c r="J171" s="11">
        <f t="shared" si="18"/>
        <v>87.666666666666671</v>
      </c>
      <c r="K171" s="12">
        <f t="shared" si="19"/>
        <v>0.87670000000000003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83</v>
      </c>
      <c r="O171" s="10">
        <v>92</v>
      </c>
      <c r="P171" s="10">
        <v>89</v>
      </c>
      <c r="Q171" s="11">
        <f t="shared" si="21"/>
        <v>88</v>
      </c>
      <c r="R171" s="12">
        <f t="shared" si="22"/>
        <v>0.88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83</v>
      </c>
      <c r="V171" s="10">
        <v>90</v>
      </c>
      <c r="W171" s="10">
        <v>85</v>
      </c>
      <c r="X171" s="11">
        <f t="shared" si="24"/>
        <v>86</v>
      </c>
      <c r="Y171" s="12">
        <f t="shared" si="25"/>
        <v>0.86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102</v>
      </c>
      <c r="G172" s="10">
        <v>86</v>
      </c>
      <c r="H172" s="10">
        <v>87</v>
      </c>
      <c r="I172" s="10">
        <v>82</v>
      </c>
      <c r="J172" s="11">
        <f t="shared" si="18"/>
        <v>85</v>
      </c>
      <c r="K172" s="12">
        <f t="shared" si="19"/>
        <v>0.85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84</v>
      </c>
      <c r="O172" s="10">
        <v>98</v>
      </c>
      <c r="P172" s="10">
        <v>85</v>
      </c>
      <c r="Q172" s="11">
        <f t="shared" si="21"/>
        <v>89</v>
      </c>
      <c r="R172" s="12">
        <f t="shared" si="22"/>
        <v>0.89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95</v>
      </c>
      <c r="V172" s="10">
        <v>91</v>
      </c>
      <c r="W172" s="10">
        <v>88</v>
      </c>
      <c r="X172" s="11">
        <f t="shared" si="24"/>
        <v>91.333333333333329</v>
      </c>
      <c r="Y172" s="12">
        <f t="shared" si="25"/>
        <v>0.9133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103</v>
      </c>
      <c r="G173" s="10">
        <v>96</v>
      </c>
      <c r="H173" s="10">
        <v>98</v>
      </c>
      <c r="I173" s="10">
        <v>91</v>
      </c>
      <c r="J173" s="11">
        <f t="shared" si="18"/>
        <v>95</v>
      </c>
      <c r="K173" s="12">
        <f t="shared" si="19"/>
        <v>0.95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93</v>
      </c>
      <c r="O173" s="10">
        <v>90</v>
      </c>
      <c r="P173" s="10">
        <v>92</v>
      </c>
      <c r="Q173" s="11">
        <f t="shared" si="21"/>
        <v>91.666666666666671</v>
      </c>
      <c r="R173" s="12">
        <f t="shared" si="22"/>
        <v>0.91669999999999996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98</v>
      </c>
      <c r="V173" s="10">
        <v>97</v>
      </c>
      <c r="W173" s="10">
        <v>94</v>
      </c>
      <c r="X173" s="11">
        <f t="shared" si="24"/>
        <v>96.333333333333329</v>
      </c>
      <c r="Y173" s="12">
        <f t="shared" si="25"/>
        <v>0.96330000000000005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104</v>
      </c>
      <c r="G174" s="10">
        <v>79</v>
      </c>
      <c r="H174" s="10">
        <v>89</v>
      </c>
      <c r="I174" s="10">
        <v>90</v>
      </c>
      <c r="J174" s="11">
        <f t="shared" si="18"/>
        <v>86</v>
      </c>
      <c r="K174" s="12">
        <f t="shared" si="19"/>
        <v>0.86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88</v>
      </c>
      <c r="O174" s="10">
        <v>95</v>
      </c>
      <c r="P174" s="10">
        <v>88</v>
      </c>
      <c r="Q174" s="11">
        <f t="shared" si="21"/>
        <v>90.333333333333329</v>
      </c>
      <c r="R174" s="12">
        <f t="shared" si="22"/>
        <v>0.90329999999999999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89</v>
      </c>
      <c r="V174" s="10">
        <v>93</v>
      </c>
      <c r="W174" s="10">
        <v>91</v>
      </c>
      <c r="X174" s="11">
        <f t="shared" si="24"/>
        <v>91</v>
      </c>
      <c r="Y174" s="12">
        <f t="shared" si="25"/>
        <v>0.91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25</v>
      </c>
      <c r="F175" s="5" t="s">
        <v>105</v>
      </c>
      <c r="G175" s="10">
        <v>86</v>
      </c>
      <c r="H175" s="10">
        <v>86</v>
      </c>
      <c r="I175" s="10">
        <v>96</v>
      </c>
      <c r="J175" s="11">
        <f t="shared" si="18"/>
        <v>89.333333333333329</v>
      </c>
      <c r="K175" s="12">
        <f t="shared" si="19"/>
        <v>0.89329999999999998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fitness and participation; keep it up.</v>
      </c>
      <c r="N175" s="10">
        <v>94</v>
      </c>
      <c r="O175" s="10">
        <v>97</v>
      </c>
      <c r="P175" s="10">
        <v>98</v>
      </c>
      <c r="Q175" s="11">
        <f t="shared" si="21"/>
        <v>96.333333333333329</v>
      </c>
      <c r="R175" s="12">
        <f t="shared" si="22"/>
        <v>0.96330000000000005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fitness and participation; keep it up.</v>
      </c>
      <c r="U175" s="10">
        <v>98</v>
      </c>
      <c r="V175" s="10">
        <v>92</v>
      </c>
      <c r="W175" s="10">
        <v>90</v>
      </c>
      <c r="X175" s="11">
        <f t="shared" si="24"/>
        <v>93.333333333333329</v>
      </c>
      <c r="Y175" s="12">
        <f t="shared" si="25"/>
        <v>0.93330000000000002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fitness and participation; keep it up.</v>
      </c>
    </row>
    <row r="176" spans="1:27" ht="14.25" customHeight="1" x14ac:dyDescent="0.3">
      <c r="A176" s="34"/>
      <c r="B176" s="34"/>
      <c r="C176" s="34"/>
      <c r="D176" s="34"/>
      <c r="E176" s="5" t="s">
        <v>27</v>
      </c>
      <c r="F176" s="5" t="s">
        <v>106</v>
      </c>
      <c r="G176" s="10">
        <v>84</v>
      </c>
      <c r="H176" s="10">
        <v>89</v>
      </c>
      <c r="I176" s="10">
        <v>86</v>
      </c>
      <c r="J176" s="11">
        <f t="shared" si="18"/>
        <v>86.333333333333329</v>
      </c>
      <c r="K176" s="12">
        <f t="shared" si="19"/>
        <v>0.86329999999999996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recording of accounts; keep it up.</v>
      </c>
      <c r="N176" s="10">
        <v>76</v>
      </c>
      <c r="O176" s="10">
        <v>83</v>
      </c>
      <c r="P176" s="10">
        <v>81</v>
      </c>
      <c r="Q176" s="11">
        <f t="shared" si="21"/>
        <v>80</v>
      </c>
      <c r="R176" s="12">
        <f t="shared" si="22"/>
        <v>0.8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recording of accounts; keep it up.</v>
      </c>
      <c r="U176" s="10">
        <v>80</v>
      </c>
      <c r="V176" s="10">
        <v>86</v>
      </c>
      <c r="W176" s="10">
        <v>86</v>
      </c>
      <c r="X176" s="11">
        <f t="shared" si="24"/>
        <v>84</v>
      </c>
      <c r="Y176" s="12">
        <f t="shared" si="25"/>
        <v>0.84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recording of accounts; keep it up.</v>
      </c>
    </row>
    <row r="177" spans="1:27" ht="14.25" customHeight="1" x14ac:dyDescent="0.3">
      <c r="A177" s="34" t="s">
        <v>270</v>
      </c>
      <c r="B177" s="34" t="s">
        <v>271</v>
      </c>
      <c r="C177" s="34" t="s">
        <v>435</v>
      </c>
      <c r="D177" s="34" t="s">
        <v>11</v>
      </c>
      <c r="E177" s="5" t="s">
        <v>12</v>
      </c>
      <c r="F177" s="5" t="s">
        <v>95</v>
      </c>
      <c r="G177" s="10">
        <v>57</v>
      </c>
      <c r="H177" s="10">
        <v>52</v>
      </c>
      <c r="I177" s="10">
        <v>58</v>
      </c>
      <c r="J177" s="11">
        <f t="shared" si="18"/>
        <v>55.666666666666664</v>
      </c>
      <c r="K177" s="12">
        <f t="shared" si="19"/>
        <v>0.55669999999999997</v>
      </c>
      <c r="L177" s="10" t="str">
        <f t="shared" si="20"/>
        <v>D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Fair work in reading and writing; extra practice is needed.</v>
      </c>
      <c r="N177" s="10">
        <v>57</v>
      </c>
      <c r="O177" s="10">
        <v>60</v>
      </c>
      <c r="P177" s="10">
        <v>55</v>
      </c>
      <c r="Q177" s="11">
        <f t="shared" si="21"/>
        <v>57.333333333333336</v>
      </c>
      <c r="R177" s="12">
        <f t="shared" si="22"/>
        <v>0.57330000000000003</v>
      </c>
      <c r="S177" s="10" t="str">
        <f t="shared" si="23"/>
        <v>D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Fair work in reading and writing; extra practice is needed.</v>
      </c>
      <c r="U177" s="10">
        <v>58</v>
      </c>
      <c r="V177" s="10">
        <v>56</v>
      </c>
      <c r="W177" s="10">
        <v>55</v>
      </c>
      <c r="X177" s="11">
        <f t="shared" si="24"/>
        <v>56.333333333333336</v>
      </c>
      <c r="Y177" s="12">
        <f t="shared" si="25"/>
        <v>0.56330000000000002</v>
      </c>
      <c r="Z177" s="5" t="str">
        <f t="shared" si="26"/>
        <v>D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Fair work in reading and writing; extra practice is needed.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99</v>
      </c>
      <c r="G178" s="10">
        <v>65</v>
      </c>
      <c r="H178" s="10">
        <v>70</v>
      </c>
      <c r="I178" s="10">
        <v>67</v>
      </c>
      <c r="J178" s="11">
        <f t="shared" si="18"/>
        <v>67.333333333333329</v>
      </c>
      <c r="K178" s="12">
        <f t="shared" si="19"/>
        <v>0.67330000000000001</v>
      </c>
      <c r="L178" s="10" t="str">
        <f t="shared" si="20"/>
        <v>C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Satisfactory work in reading, writing and speaking; keep practising.</v>
      </c>
      <c r="N178" s="10">
        <v>58</v>
      </c>
      <c r="O178" s="10">
        <v>71</v>
      </c>
      <c r="P178" s="10">
        <v>59</v>
      </c>
      <c r="Q178" s="11">
        <f t="shared" si="21"/>
        <v>62.666666666666664</v>
      </c>
      <c r="R178" s="12">
        <f t="shared" si="22"/>
        <v>0.62670000000000003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68</v>
      </c>
      <c r="V178" s="10">
        <v>69</v>
      </c>
      <c r="W178" s="10">
        <v>71</v>
      </c>
      <c r="X178" s="11">
        <f t="shared" si="24"/>
        <v>69.333333333333329</v>
      </c>
      <c r="Y178" s="12">
        <f t="shared" si="25"/>
        <v>0.69330000000000003</v>
      </c>
      <c r="Z178" s="5" t="str">
        <f t="shared" si="26"/>
        <v>C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Satisfactory work in reading, writing and speaking; keep practising.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100</v>
      </c>
      <c r="G179" s="10">
        <v>70</v>
      </c>
      <c r="H179" s="10">
        <v>73</v>
      </c>
      <c r="I179" s="10">
        <v>64</v>
      </c>
      <c r="J179" s="11">
        <f t="shared" si="18"/>
        <v>69</v>
      </c>
      <c r="K179" s="12">
        <f t="shared" si="19"/>
        <v>0.69</v>
      </c>
      <c r="L179" s="10" t="str">
        <f t="shared" si="20"/>
        <v>C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Satisfactory work in problem solving; keep practising.</v>
      </c>
      <c r="N179" s="10">
        <v>65</v>
      </c>
      <c r="O179" s="10">
        <v>65</v>
      </c>
      <c r="P179" s="10">
        <v>74</v>
      </c>
      <c r="Q179" s="11">
        <f t="shared" si="21"/>
        <v>68</v>
      </c>
      <c r="R179" s="12">
        <f t="shared" si="22"/>
        <v>0.68</v>
      </c>
      <c r="S179" s="10" t="str">
        <f t="shared" si="23"/>
        <v>C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Satisfactory work in problem solving; keep practising.</v>
      </c>
      <c r="U179" s="10">
        <v>72</v>
      </c>
      <c r="V179" s="10">
        <v>67</v>
      </c>
      <c r="W179" s="10">
        <v>77</v>
      </c>
      <c r="X179" s="11">
        <f t="shared" si="24"/>
        <v>72</v>
      </c>
      <c r="Y179" s="12">
        <f t="shared" si="25"/>
        <v>0.72</v>
      </c>
      <c r="Z179" s="5" t="str">
        <f t="shared" si="26"/>
        <v>B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Very good work in problem solving; aim higher.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101</v>
      </c>
      <c r="G180" s="10">
        <v>56</v>
      </c>
      <c r="H180" s="10">
        <v>64</v>
      </c>
      <c r="I180" s="10">
        <v>58</v>
      </c>
      <c r="J180" s="11">
        <f t="shared" si="18"/>
        <v>59.333333333333336</v>
      </c>
      <c r="K180" s="12">
        <f t="shared" si="19"/>
        <v>0.59330000000000005</v>
      </c>
      <c r="L180" s="10" t="str">
        <f t="shared" si="20"/>
        <v>D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Fair work in concepts and practicals; extra practice is needed.</v>
      </c>
      <c r="N180" s="10">
        <v>54</v>
      </c>
      <c r="O180" s="10">
        <v>66</v>
      </c>
      <c r="P180" s="10">
        <v>66</v>
      </c>
      <c r="Q180" s="11">
        <f t="shared" si="21"/>
        <v>62</v>
      </c>
      <c r="R180" s="12">
        <f t="shared" si="22"/>
        <v>0.62</v>
      </c>
      <c r="S180" s="10" t="str">
        <f t="shared" si="23"/>
        <v>C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Satisfactory work in concepts and practicals; keep practising.</v>
      </c>
      <c r="U180" s="10">
        <v>61</v>
      </c>
      <c r="V180" s="10">
        <v>59</v>
      </c>
      <c r="W180" s="10">
        <v>67</v>
      </c>
      <c r="X180" s="11">
        <f t="shared" si="24"/>
        <v>62.333333333333336</v>
      </c>
      <c r="Y180" s="12">
        <f t="shared" si="25"/>
        <v>0.62329999999999997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102</v>
      </c>
      <c r="G181" s="10">
        <v>57</v>
      </c>
      <c r="H181" s="10">
        <v>60</v>
      </c>
      <c r="I181" s="10">
        <v>61</v>
      </c>
      <c r="J181" s="11">
        <f t="shared" si="18"/>
        <v>59.333333333333336</v>
      </c>
      <c r="K181" s="12">
        <f t="shared" si="19"/>
        <v>0.59330000000000005</v>
      </c>
      <c r="L181" s="10" t="str">
        <f t="shared" si="20"/>
        <v>D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Fair work in content knowledge; extra practice is needed.</v>
      </c>
      <c r="N181" s="10">
        <v>66</v>
      </c>
      <c r="O181" s="10">
        <v>71</v>
      </c>
      <c r="P181" s="10">
        <v>62</v>
      </c>
      <c r="Q181" s="11">
        <f t="shared" si="21"/>
        <v>66.333333333333329</v>
      </c>
      <c r="R181" s="12">
        <f t="shared" si="22"/>
        <v>0.6633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73</v>
      </c>
      <c r="V181" s="10">
        <v>77</v>
      </c>
      <c r="W181" s="10">
        <v>69</v>
      </c>
      <c r="X181" s="11">
        <f t="shared" si="24"/>
        <v>73</v>
      </c>
      <c r="Y181" s="12">
        <f t="shared" si="25"/>
        <v>0.73</v>
      </c>
      <c r="Z181" s="5" t="str">
        <f t="shared" si="26"/>
        <v>B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Very good work in content knowledge; aim higher.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103</v>
      </c>
      <c r="G182" s="10">
        <v>63</v>
      </c>
      <c r="H182" s="10">
        <v>71</v>
      </c>
      <c r="I182" s="10">
        <v>75</v>
      </c>
      <c r="J182" s="11">
        <f t="shared" si="18"/>
        <v>69.666666666666671</v>
      </c>
      <c r="K182" s="12">
        <f t="shared" si="19"/>
        <v>0.69669999999999999</v>
      </c>
      <c r="L182" s="10" t="str">
        <f t="shared" si="20"/>
        <v>C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Satisfactory work in practical work and knowledge; keep practising.</v>
      </c>
      <c r="N182" s="10">
        <v>75</v>
      </c>
      <c r="O182" s="10">
        <v>69</v>
      </c>
      <c r="P182" s="10">
        <v>66</v>
      </c>
      <c r="Q182" s="11">
        <f t="shared" si="21"/>
        <v>70</v>
      </c>
      <c r="R182" s="12">
        <f t="shared" si="22"/>
        <v>0.7</v>
      </c>
      <c r="S182" s="10" t="str">
        <f t="shared" si="23"/>
        <v>B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Very good work in practical work and knowledge; aim higher.</v>
      </c>
      <c r="U182" s="10">
        <v>74</v>
      </c>
      <c r="V182" s="10">
        <v>73</v>
      </c>
      <c r="W182" s="10">
        <v>75</v>
      </c>
      <c r="X182" s="11">
        <f t="shared" si="24"/>
        <v>74</v>
      </c>
      <c r="Y182" s="12">
        <f t="shared" si="25"/>
        <v>0.74</v>
      </c>
      <c r="Z182" s="5" t="str">
        <f t="shared" si="26"/>
        <v>B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Very good work in practical work and knowledge; aim higher.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104</v>
      </c>
      <c r="G183" s="10">
        <v>55</v>
      </c>
      <c r="H183" s="10">
        <v>64</v>
      </c>
      <c r="I183" s="10">
        <v>60</v>
      </c>
      <c r="J183" s="11">
        <f t="shared" si="18"/>
        <v>59.666666666666664</v>
      </c>
      <c r="K183" s="12">
        <f t="shared" si="19"/>
        <v>0.59670000000000001</v>
      </c>
      <c r="L183" s="10" t="str">
        <f t="shared" si="20"/>
        <v>D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Fair work in values and participation; extra practice is needed.</v>
      </c>
      <c r="N183" s="10">
        <v>62</v>
      </c>
      <c r="O183" s="10">
        <v>60</v>
      </c>
      <c r="P183" s="10">
        <v>70</v>
      </c>
      <c r="Q183" s="11">
        <f t="shared" si="21"/>
        <v>64</v>
      </c>
      <c r="R183" s="12">
        <f t="shared" si="22"/>
        <v>0.64</v>
      </c>
      <c r="S183" s="10" t="str">
        <f t="shared" si="23"/>
        <v>C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Satisfactory work in values and participation; keep practising.</v>
      </c>
      <c r="U183" s="10">
        <v>67</v>
      </c>
      <c r="V183" s="10">
        <v>61</v>
      </c>
      <c r="W183" s="10">
        <v>63</v>
      </c>
      <c r="X183" s="11">
        <f t="shared" si="24"/>
        <v>63.666666666666664</v>
      </c>
      <c r="Y183" s="12">
        <f t="shared" si="25"/>
        <v>0.63670000000000004</v>
      </c>
      <c r="Z183" s="5" t="str">
        <f t="shared" si="26"/>
        <v>C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Satisfactory work in values and participation; keep practising.</v>
      </c>
    </row>
    <row r="184" spans="1:27" ht="14.25" customHeight="1" x14ac:dyDescent="0.3">
      <c r="A184" s="34"/>
      <c r="B184" s="34"/>
      <c r="C184" s="34"/>
      <c r="D184" s="34"/>
      <c r="E184" s="5" t="s">
        <v>25</v>
      </c>
      <c r="F184" s="5" t="s">
        <v>105</v>
      </c>
      <c r="G184" s="10">
        <v>64</v>
      </c>
      <c r="H184" s="10">
        <v>71</v>
      </c>
      <c r="I184" s="10">
        <v>73</v>
      </c>
      <c r="J184" s="11">
        <f t="shared" si="18"/>
        <v>69.333333333333329</v>
      </c>
      <c r="K184" s="12">
        <f t="shared" si="19"/>
        <v>0.69330000000000003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fitness and participation; keep practising.</v>
      </c>
      <c r="N184" s="10">
        <v>64</v>
      </c>
      <c r="O184" s="10">
        <v>69</v>
      </c>
      <c r="P184" s="10">
        <v>67</v>
      </c>
      <c r="Q184" s="11">
        <f t="shared" si="21"/>
        <v>66.666666666666671</v>
      </c>
      <c r="R184" s="12">
        <f t="shared" si="22"/>
        <v>0.66669999999999996</v>
      </c>
      <c r="S184" s="10" t="str">
        <f t="shared" si="23"/>
        <v>C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Satisfactory work in fitness and participation; keep practising.</v>
      </c>
      <c r="U184" s="10">
        <v>65</v>
      </c>
      <c r="V184" s="10">
        <v>70</v>
      </c>
      <c r="W184" s="10">
        <v>73</v>
      </c>
      <c r="X184" s="11">
        <f t="shared" si="24"/>
        <v>69.333333333333329</v>
      </c>
      <c r="Y184" s="12">
        <f t="shared" si="25"/>
        <v>0.69330000000000003</v>
      </c>
      <c r="Z184" s="5" t="str">
        <f t="shared" si="26"/>
        <v>C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Satisfactory work in fitness and participation; keep practising.</v>
      </c>
    </row>
    <row r="185" spans="1:27" ht="14.25" customHeight="1" x14ac:dyDescent="0.3">
      <c r="A185" s="34"/>
      <c r="B185" s="34"/>
      <c r="C185" s="34"/>
      <c r="D185" s="34"/>
      <c r="E185" s="5" t="s">
        <v>27</v>
      </c>
      <c r="F185" s="5" t="s">
        <v>106</v>
      </c>
      <c r="G185" s="10">
        <v>60</v>
      </c>
      <c r="H185" s="10">
        <v>63</v>
      </c>
      <c r="I185" s="10">
        <v>57</v>
      </c>
      <c r="J185" s="11">
        <f t="shared" si="18"/>
        <v>60</v>
      </c>
      <c r="K185" s="12">
        <f t="shared" si="19"/>
        <v>0.6</v>
      </c>
      <c r="L185" s="10" t="str">
        <f t="shared" si="20"/>
        <v>C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Satisfactory work in recording of accounts; keep practising.</v>
      </c>
      <c r="N185" s="10">
        <v>61</v>
      </c>
      <c r="O185" s="10">
        <v>62</v>
      </c>
      <c r="P185" s="10">
        <v>58</v>
      </c>
      <c r="Q185" s="11">
        <f t="shared" si="21"/>
        <v>60.333333333333336</v>
      </c>
      <c r="R185" s="12">
        <f t="shared" si="22"/>
        <v>0.60329999999999995</v>
      </c>
      <c r="S185" s="10" t="str">
        <f t="shared" si="23"/>
        <v>C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Satisfactory work in recording of accounts; keep practising.</v>
      </c>
      <c r="U185" s="10">
        <v>62</v>
      </c>
      <c r="V185" s="10">
        <v>58</v>
      </c>
      <c r="W185" s="10">
        <v>60</v>
      </c>
      <c r="X185" s="11">
        <f t="shared" si="24"/>
        <v>60</v>
      </c>
      <c r="Y185" s="12">
        <f t="shared" si="25"/>
        <v>0.6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recording of accounts; keep practising.</v>
      </c>
    </row>
    <row r="186" spans="1:27" ht="14.25" customHeight="1" x14ac:dyDescent="0.3">
      <c r="A186" s="34" t="s">
        <v>272</v>
      </c>
      <c r="B186" s="34" t="s">
        <v>273</v>
      </c>
      <c r="C186" s="34" t="s">
        <v>435</v>
      </c>
      <c r="D186" s="34" t="s">
        <v>11</v>
      </c>
      <c r="E186" s="5" t="s">
        <v>12</v>
      </c>
      <c r="F186" s="5" t="s">
        <v>95</v>
      </c>
      <c r="G186" s="10">
        <v>69</v>
      </c>
      <c r="H186" s="10">
        <v>60</v>
      </c>
      <c r="I186" s="10">
        <v>68</v>
      </c>
      <c r="J186" s="11">
        <f t="shared" si="18"/>
        <v>65.666666666666671</v>
      </c>
      <c r="K186" s="12">
        <f t="shared" si="19"/>
        <v>0.65669999999999995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68</v>
      </c>
      <c r="O186" s="10">
        <v>73</v>
      </c>
      <c r="P186" s="10">
        <v>60</v>
      </c>
      <c r="Q186" s="11">
        <f t="shared" si="21"/>
        <v>67</v>
      </c>
      <c r="R186" s="12">
        <f t="shared" si="22"/>
        <v>0.67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73</v>
      </c>
      <c r="V186" s="10">
        <v>77</v>
      </c>
      <c r="W186" s="10">
        <v>69</v>
      </c>
      <c r="X186" s="11">
        <f t="shared" si="24"/>
        <v>73</v>
      </c>
      <c r="Y186" s="12">
        <f t="shared" si="25"/>
        <v>0.73</v>
      </c>
      <c r="Z186" s="5" t="str">
        <f t="shared" si="26"/>
        <v>B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Very good work in reading and writing; aim higher.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99</v>
      </c>
      <c r="G187" s="10">
        <v>74</v>
      </c>
      <c r="H187" s="10">
        <v>66</v>
      </c>
      <c r="I187" s="10">
        <v>63</v>
      </c>
      <c r="J187" s="11">
        <f t="shared" si="18"/>
        <v>67.666666666666671</v>
      </c>
      <c r="K187" s="12">
        <f t="shared" si="19"/>
        <v>0.67669999999999997</v>
      </c>
      <c r="L187" s="10" t="str">
        <f t="shared" si="20"/>
        <v>C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Satisfactory work in reading, writing and speaking; keep practising.</v>
      </c>
      <c r="N187" s="10">
        <v>68</v>
      </c>
      <c r="O187" s="10">
        <v>70</v>
      </c>
      <c r="P187" s="10">
        <v>66</v>
      </c>
      <c r="Q187" s="11">
        <f t="shared" si="21"/>
        <v>68</v>
      </c>
      <c r="R187" s="12">
        <f t="shared" si="22"/>
        <v>0.68</v>
      </c>
      <c r="S187" s="10" t="str">
        <f t="shared" si="23"/>
        <v>C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Satisfactory work in reading, writing and speaking; keep practising.</v>
      </c>
      <c r="U187" s="10">
        <v>74</v>
      </c>
      <c r="V187" s="10">
        <v>71</v>
      </c>
      <c r="W187" s="10">
        <v>81</v>
      </c>
      <c r="X187" s="11">
        <f t="shared" si="24"/>
        <v>75.333333333333329</v>
      </c>
      <c r="Y187" s="12">
        <f t="shared" si="25"/>
        <v>0.75329999999999997</v>
      </c>
      <c r="Z187" s="5" t="str">
        <f t="shared" si="26"/>
        <v>B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Very good work in reading, writing and speaking; aim higher.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100</v>
      </c>
      <c r="G188" s="10">
        <v>79</v>
      </c>
      <c r="H188" s="10">
        <v>76</v>
      </c>
      <c r="I188" s="10">
        <v>80</v>
      </c>
      <c r="J188" s="11">
        <f t="shared" si="18"/>
        <v>78.333333333333329</v>
      </c>
      <c r="K188" s="12">
        <f t="shared" si="19"/>
        <v>0.7833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74</v>
      </c>
      <c r="O188" s="10">
        <v>73</v>
      </c>
      <c r="P188" s="10">
        <v>78</v>
      </c>
      <c r="Q188" s="11">
        <f t="shared" si="21"/>
        <v>75</v>
      </c>
      <c r="R188" s="12">
        <f t="shared" si="22"/>
        <v>0.75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82</v>
      </c>
      <c r="V188" s="10">
        <v>74</v>
      </c>
      <c r="W188" s="10">
        <v>81</v>
      </c>
      <c r="X188" s="11">
        <f t="shared" si="24"/>
        <v>79</v>
      </c>
      <c r="Y188" s="12">
        <f t="shared" si="25"/>
        <v>0.79</v>
      </c>
      <c r="Z188" s="5" t="str">
        <f t="shared" si="26"/>
        <v>B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Very good work in problem solving; aim higher.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101</v>
      </c>
      <c r="G189" s="10">
        <v>60</v>
      </c>
      <c r="H189" s="10">
        <v>71</v>
      </c>
      <c r="I189" s="10">
        <v>62</v>
      </c>
      <c r="J189" s="11">
        <f t="shared" si="18"/>
        <v>64.333333333333329</v>
      </c>
      <c r="K189" s="12">
        <f t="shared" si="19"/>
        <v>0.64329999999999998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66</v>
      </c>
      <c r="O189" s="10">
        <v>65</v>
      </c>
      <c r="P189" s="10">
        <v>68</v>
      </c>
      <c r="Q189" s="11">
        <f t="shared" si="21"/>
        <v>66.333333333333329</v>
      </c>
      <c r="R189" s="12">
        <f t="shared" si="22"/>
        <v>0.6633</v>
      </c>
      <c r="S189" s="10" t="str">
        <f t="shared" si="23"/>
        <v>C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Satisfactory work in concepts and practicals; keep practising.</v>
      </c>
      <c r="U189" s="10">
        <v>62</v>
      </c>
      <c r="V189" s="10">
        <v>73</v>
      </c>
      <c r="W189" s="10">
        <v>75</v>
      </c>
      <c r="X189" s="11">
        <f t="shared" si="24"/>
        <v>70</v>
      </c>
      <c r="Y189" s="12">
        <f t="shared" si="25"/>
        <v>0.7</v>
      </c>
      <c r="Z189" s="5" t="str">
        <f t="shared" si="26"/>
        <v>B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Very good work in concepts and practicals; aim higher.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102</v>
      </c>
      <c r="G190" s="10">
        <v>72</v>
      </c>
      <c r="H190" s="10">
        <v>65</v>
      </c>
      <c r="I190" s="10">
        <v>78</v>
      </c>
      <c r="J190" s="11">
        <f t="shared" si="18"/>
        <v>71.666666666666671</v>
      </c>
      <c r="K190" s="12">
        <f t="shared" si="19"/>
        <v>0.7167</v>
      </c>
      <c r="L190" s="10" t="str">
        <f t="shared" si="20"/>
        <v>B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Very good work in content knowledge; aim higher.</v>
      </c>
      <c r="N190" s="10">
        <v>72</v>
      </c>
      <c r="O190" s="10">
        <v>73</v>
      </c>
      <c r="P190" s="10">
        <v>80</v>
      </c>
      <c r="Q190" s="11">
        <f t="shared" si="21"/>
        <v>75</v>
      </c>
      <c r="R190" s="12">
        <f t="shared" si="22"/>
        <v>0.75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77</v>
      </c>
      <c r="V190" s="10">
        <v>78</v>
      </c>
      <c r="W190" s="10">
        <v>74</v>
      </c>
      <c r="X190" s="11">
        <f t="shared" si="24"/>
        <v>76.333333333333329</v>
      </c>
      <c r="Y190" s="12">
        <f t="shared" si="25"/>
        <v>0.76329999999999998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103</v>
      </c>
      <c r="G191" s="10">
        <v>78</v>
      </c>
      <c r="H191" s="10">
        <v>71</v>
      </c>
      <c r="I191" s="10">
        <v>82</v>
      </c>
      <c r="J191" s="11">
        <f t="shared" si="18"/>
        <v>77</v>
      </c>
      <c r="K191" s="12">
        <f t="shared" si="19"/>
        <v>0.77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83</v>
      </c>
      <c r="O191" s="10">
        <v>82</v>
      </c>
      <c r="P191" s="10">
        <v>80</v>
      </c>
      <c r="Q191" s="11">
        <f t="shared" si="21"/>
        <v>81.666666666666671</v>
      </c>
      <c r="R191" s="12">
        <f t="shared" si="22"/>
        <v>0.81669999999999998</v>
      </c>
      <c r="S191" s="10" t="str">
        <f t="shared" si="23"/>
        <v>A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Excellent work in practical work and knowledge; keep it up.</v>
      </c>
      <c r="U191" s="10">
        <v>74</v>
      </c>
      <c r="V191" s="10">
        <v>75</v>
      </c>
      <c r="W191" s="10">
        <v>88</v>
      </c>
      <c r="X191" s="11">
        <f t="shared" si="24"/>
        <v>79</v>
      </c>
      <c r="Y191" s="12">
        <f t="shared" si="25"/>
        <v>0.79</v>
      </c>
      <c r="Z191" s="5" t="str">
        <f t="shared" si="26"/>
        <v>B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Very good work in practical work and knowledge; aim higher.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104</v>
      </c>
      <c r="G192" s="10">
        <v>62</v>
      </c>
      <c r="H192" s="10">
        <v>72</v>
      </c>
      <c r="I192" s="10">
        <v>72</v>
      </c>
      <c r="J192" s="11">
        <f t="shared" si="18"/>
        <v>68.666666666666671</v>
      </c>
      <c r="K192" s="12">
        <f t="shared" si="19"/>
        <v>0.68669999999999998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74</v>
      </c>
      <c r="O192" s="10">
        <v>64</v>
      </c>
      <c r="P192" s="10">
        <v>64</v>
      </c>
      <c r="Q192" s="11">
        <f t="shared" si="21"/>
        <v>67.333333333333329</v>
      </c>
      <c r="R192" s="12">
        <f t="shared" si="22"/>
        <v>0.67330000000000001</v>
      </c>
      <c r="S192" s="10" t="str">
        <f t="shared" si="23"/>
        <v>C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Satisfactory work in values and participation; keep practising.</v>
      </c>
      <c r="U192" s="10">
        <v>68</v>
      </c>
      <c r="V192" s="10">
        <v>72</v>
      </c>
      <c r="W192" s="10">
        <v>80</v>
      </c>
      <c r="X192" s="11">
        <f t="shared" si="24"/>
        <v>73.333333333333329</v>
      </c>
      <c r="Y192" s="12">
        <f t="shared" si="25"/>
        <v>0.73329999999999995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46</v>
      </c>
      <c r="F193" s="5" t="s">
        <v>116</v>
      </c>
      <c r="G193" s="10">
        <v>75</v>
      </c>
      <c r="H193" s="10">
        <v>71</v>
      </c>
      <c r="I193" s="10">
        <v>75</v>
      </c>
      <c r="J193" s="11">
        <f t="shared" si="18"/>
        <v>73.666666666666671</v>
      </c>
      <c r="K193" s="12">
        <f t="shared" si="19"/>
        <v>0.73670000000000002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religious knowledge and participation; aim higher.</v>
      </c>
      <c r="N193" s="10">
        <v>71</v>
      </c>
      <c r="O193" s="10">
        <v>82</v>
      </c>
      <c r="P193" s="10">
        <v>76</v>
      </c>
      <c r="Q193" s="11">
        <f t="shared" si="21"/>
        <v>76.333333333333329</v>
      </c>
      <c r="R193" s="12">
        <f t="shared" si="22"/>
        <v>0.76329999999999998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religious knowledge and participation; aim higher.</v>
      </c>
      <c r="U193" s="10">
        <v>81</v>
      </c>
      <c r="V193" s="10">
        <v>85</v>
      </c>
      <c r="W193" s="10">
        <v>80</v>
      </c>
      <c r="X193" s="11">
        <f t="shared" si="24"/>
        <v>82</v>
      </c>
      <c r="Y193" s="12">
        <f t="shared" si="25"/>
        <v>0.82</v>
      </c>
      <c r="Z193" s="5" t="str">
        <f t="shared" si="26"/>
        <v>A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Excellent work in religious knowledge and participation; keep it up.</v>
      </c>
    </row>
    <row r="194" spans="1:27" ht="14.25" customHeight="1" x14ac:dyDescent="0.3">
      <c r="A194" s="34"/>
      <c r="B194" s="34"/>
      <c r="C194" s="34"/>
      <c r="D194" s="34"/>
      <c r="E194" s="5" t="s">
        <v>34</v>
      </c>
      <c r="F194" s="5" t="s">
        <v>109</v>
      </c>
      <c r="G194" s="10">
        <v>63</v>
      </c>
      <c r="H194" s="10">
        <v>65</v>
      </c>
      <c r="I194" s="10">
        <v>71</v>
      </c>
      <c r="J194" s="11">
        <f t="shared" si="18"/>
        <v>66.333333333333329</v>
      </c>
      <c r="K194" s="12">
        <f t="shared" si="19"/>
        <v>0.6633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office practice; keep practising.</v>
      </c>
      <c r="N194" s="10">
        <v>68</v>
      </c>
      <c r="O194" s="10">
        <v>62</v>
      </c>
      <c r="P194" s="10">
        <v>68</v>
      </c>
      <c r="Q194" s="11">
        <f t="shared" si="21"/>
        <v>66</v>
      </c>
      <c r="R194" s="12">
        <f t="shared" si="22"/>
        <v>0.66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office practice; keep practising.</v>
      </c>
      <c r="U194" s="10">
        <v>74</v>
      </c>
      <c r="V194" s="10">
        <v>78</v>
      </c>
      <c r="W194" s="10">
        <v>73</v>
      </c>
      <c r="X194" s="11">
        <f t="shared" si="24"/>
        <v>75</v>
      </c>
      <c r="Y194" s="12">
        <f t="shared" si="25"/>
        <v>0.75</v>
      </c>
      <c r="Z194" s="5" t="str">
        <f t="shared" si="26"/>
        <v>B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Very good work in office practice; aim higher.</v>
      </c>
    </row>
    <row r="195" spans="1:27" ht="14.25" customHeight="1" x14ac:dyDescent="0.3">
      <c r="A195" s="34" t="s">
        <v>274</v>
      </c>
      <c r="B195" s="34" t="s">
        <v>275</v>
      </c>
      <c r="C195" s="34" t="s">
        <v>435</v>
      </c>
      <c r="D195" s="34" t="s">
        <v>31</v>
      </c>
      <c r="E195" s="5" t="s">
        <v>12</v>
      </c>
      <c r="F195" s="5" t="s">
        <v>95</v>
      </c>
      <c r="G195" s="10">
        <v>64</v>
      </c>
      <c r="H195" s="10">
        <v>77</v>
      </c>
      <c r="I195" s="10">
        <v>71</v>
      </c>
      <c r="J195" s="11">
        <f t="shared" si="18"/>
        <v>70.666666666666671</v>
      </c>
      <c r="K195" s="12">
        <f t="shared" si="19"/>
        <v>0.70669999999999999</v>
      </c>
      <c r="L195" s="10" t="str">
        <f t="shared" si="20"/>
        <v>B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Very good work in reading and writing; aim higher.</v>
      </c>
      <c r="N195" s="10">
        <v>72</v>
      </c>
      <c r="O195" s="10">
        <v>80</v>
      </c>
      <c r="P195" s="10">
        <v>78</v>
      </c>
      <c r="Q195" s="11">
        <f t="shared" si="21"/>
        <v>76.666666666666671</v>
      </c>
      <c r="R195" s="12">
        <f t="shared" si="22"/>
        <v>0.76670000000000005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72</v>
      </c>
      <c r="V195" s="10">
        <v>75</v>
      </c>
      <c r="W195" s="10">
        <v>77</v>
      </c>
      <c r="X195" s="11">
        <f t="shared" si="24"/>
        <v>74.666666666666671</v>
      </c>
      <c r="Y195" s="12">
        <f t="shared" si="25"/>
        <v>0.74670000000000003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99</v>
      </c>
      <c r="G196" s="10">
        <v>77</v>
      </c>
      <c r="H196" s="10">
        <v>73</v>
      </c>
      <c r="I196" s="10">
        <v>75</v>
      </c>
      <c r="J196" s="11">
        <f t="shared" si="18"/>
        <v>75</v>
      </c>
      <c r="K196" s="12">
        <f t="shared" si="19"/>
        <v>0.75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72</v>
      </c>
      <c r="O196" s="10">
        <v>72</v>
      </c>
      <c r="P196" s="10">
        <v>82</v>
      </c>
      <c r="Q196" s="11">
        <f t="shared" si="21"/>
        <v>75.333333333333329</v>
      </c>
      <c r="R196" s="12">
        <f t="shared" si="22"/>
        <v>0.75329999999999997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76</v>
      </c>
      <c r="V196" s="10">
        <v>88</v>
      </c>
      <c r="W196" s="10">
        <v>85</v>
      </c>
      <c r="X196" s="11">
        <f t="shared" si="24"/>
        <v>83</v>
      </c>
      <c r="Y196" s="12">
        <f t="shared" si="25"/>
        <v>0.83</v>
      </c>
      <c r="Z196" s="5" t="str">
        <f t="shared" si="26"/>
        <v>A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Excellent work in reading, writing and speaking; keep it up.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100</v>
      </c>
      <c r="G197" s="10">
        <v>85</v>
      </c>
      <c r="H197" s="10">
        <v>79</v>
      </c>
      <c r="I197" s="10">
        <v>87</v>
      </c>
      <c r="J197" s="11">
        <f t="shared" si="18"/>
        <v>83.666666666666671</v>
      </c>
      <c r="K197" s="12">
        <f t="shared" si="19"/>
        <v>0.8367</v>
      </c>
      <c r="L197" s="10" t="str">
        <f t="shared" si="20"/>
        <v>A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Excellent work in problem solving; keep it up.</v>
      </c>
      <c r="N197" s="10">
        <v>76</v>
      </c>
      <c r="O197" s="10">
        <v>86</v>
      </c>
      <c r="P197" s="10">
        <v>88</v>
      </c>
      <c r="Q197" s="11">
        <f t="shared" si="21"/>
        <v>83.333333333333329</v>
      </c>
      <c r="R197" s="12">
        <f t="shared" si="22"/>
        <v>0.83330000000000004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78</v>
      </c>
      <c r="V197" s="10">
        <v>84</v>
      </c>
      <c r="W197" s="10">
        <v>82</v>
      </c>
      <c r="X197" s="11">
        <f t="shared" si="24"/>
        <v>81.333333333333329</v>
      </c>
      <c r="Y197" s="12">
        <f t="shared" si="25"/>
        <v>0.81330000000000002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101</v>
      </c>
      <c r="G198" s="10">
        <v>72</v>
      </c>
      <c r="H198" s="10">
        <v>68</v>
      </c>
      <c r="I198" s="10">
        <v>75</v>
      </c>
      <c r="J198" s="11">
        <f t="shared" ref="J198:J261" si="27">IF(COUNT(G198:I198)=0,"",AVERAGE(G198:I198))</f>
        <v>71.666666666666671</v>
      </c>
      <c r="K198" s="12">
        <f t="shared" ref="K198:K261" si="28">IF(J198="","",ROUND(J198/100,4))</f>
        <v>0.7167</v>
      </c>
      <c r="L198" s="10" t="str">
        <f t="shared" ref="L198:L261" si="29">IF(J198="","",IF(J198&gt;=80,"A",IF(J198&gt;=70,"B",IF(J198&gt;=60,"C",IF(J198&gt;=50,"D","F")))))</f>
        <v>B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Very good work in concepts and practicals; aim higher.</v>
      </c>
      <c r="N198" s="10">
        <v>66</v>
      </c>
      <c r="O198" s="10">
        <v>74</v>
      </c>
      <c r="P198" s="10">
        <v>74</v>
      </c>
      <c r="Q198" s="11">
        <f t="shared" ref="Q198:Q261" si="30">IF(COUNT(N198:P198)=0,"",AVERAGE(N198:P198))</f>
        <v>71.333333333333329</v>
      </c>
      <c r="R198" s="12">
        <f t="shared" ref="R198:R261" si="31">IF(Q198="","",ROUND(Q198/100,4))</f>
        <v>0.71330000000000005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72</v>
      </c>
      <c r="V198" s="10">
        <v>81</v>
      </c>
      <c r="W198" s="10">
        <v>78</v>
      </c>
      <c r="X198" s="11">
        <f t="shared" ref="X198:X261" si="33">IF(COUNT(U198:W198)=0,"",AVERAGE(U198:W198))</f>
        <v>77</v>
      </c>
      <c r="Y198" s="12">
        <f t="shared" ref="Y198:Y261" si="34">IF(X198="","",ROUND(X198/100,4))</f>
        <v>0.77</v>
      </c>
      <c r="Z198" s="5" t="str">
        <f t="shared" ref="Z198:Z261" si="35">IF(X198="","",IF(X198&gt;=80,"A",IF(X198&gt;=70,"B",IF(X198&gt;=60,"C",IF(X198&gt;=50,"D","F")))))</f>
        <v>B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Very good work in concepts and practicals; aim higher.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102</v>
      </c>
      <c r="G199" s="10">
        <v>82</v>
      </c>
      <c r="H199" s="10">
        <v>72</v>
      </c>
      <c r="I199" s="10">
        <v>74</v>
      </c>
      <c r="J199" s="11">
        <f t="shared" si="27"/>
        <v>76</v>
      </c>
      <c r="K199" s="12">
        <f t="shared" si="28"/>
        <v>0.76</v>
      </c>
      <c r="L199" s="10" t="str">
        <f t="shared" si="29"/>
        <v>B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Very good work in content knowledge; aim higher.</v>
      </c>
      <c r="N199" s="10">
        <v>72</v>
      </c>
      <c r="O199" s="10">
        <v>85</v>
      </c>
      <c r="P199" s="10">
        <v>86</v>
      </c>
      <c r="Q199" s="11">
        <f t="shared" si="30"/>
        <v>81</v>
      </c>
      <c r="R199" s="12">
        <f t="shared" si="31"/>
        <v>0.81</v>
      </c>
      <c r="S199" s="10" t="str">
        <f t="shared" si="32"/>
        <v>A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Excellent work in content knowledge; keep it up.</v>
      </c>
      <c r="U199" s="10">
        <v>76</v>
      </c>
      <c r="V199" s="10">
        <v>77</v>
      </c>
      <c r="W199" s="10">
        <v>81</v>
      </c>
      <c r="X199" s="11">
        <f t="shared" si="33"/>
        <v>78</v>
      </c>
      <c r="Y199" s="12">
        <f t="shared" si="34"/>
        <v>0.78</v>
      </c>
      <c r="Z199" s="5" t="str">
        <f t="shared" si="35"/>
        <v>B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Very good work in content knowledge; aim higher.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103</v>
      </c>
      <c r="G200" s="10">
        <v>78</v>
      </c>
      <c r="H200" s="10">
        <v>91</v>
      </c>
      <c r="I200" s="10">
        <v>88</v>
      </c>
      <c r="J200" s="11">
        <f t="shared" si="27"/>
        <v>85.666666666666671</v>
      </c>
      <c r="K200" s="12">
        <f t="shared" si="28"/>
        <v>0.85670000000000002</v>
      </c>
      <c r="L200" s="10" t="str">
        <f t="shared" si="29"/>
        <v>A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Excellent work in practical work and knowledge; keep it up.</v>
      </c>
      <c r="N200" s="10">
        <v>82</v>
      </c>
      <c r="O200" s="10">
        <v>93</v>
      </c>
      <c r="P200" s="10">
        <v>82</v>
      </c>
      <c r="Q200" s="11">
        <f t="shared" si="30"/>
        <v>85.666666666666671</v>
      </c>
      <c r="R200" s="12">
        <f t="shared" si="31"/>
        <v>0.85670000000000002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85</v>
      </c>
      <c r="V200" s="10">
        <v>84</v>
      </c>
      <c r="W200" s="10">
        <v>87</v>
      </c>
      <c r="X200" s="11">
        <f t="shared" si="33"/>
        <v>85.333333333333329</v>
      </c>
      <c r="Y200" s="12">
        <f t="shared" si="34"/>
        <v>0.85329999999999995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104</v>
      </c>
      <c r="G201" s="10">
        <v>73</v>
      </c>
      <c r="H201" s="10">
        <v>81</v>
      </c>
      <c r="I201" s="10">
        <v>78</v>
      </c>
      <c r="J201" s="11">
        <f t="shared" si="27"/>
        <v>77.333333333333329</v>
      </c>
      <c r="K201" s="12">
        <f t="shared" si="28"/>
        <v>0.77329999999999999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73</v>
      </c>
      <c r="O201" s="10">
        <v>74</v>
      </c>
      <c r="P201" s="10">
        <v>76</v>
      </c>
      <c r="Q201" s="11">
        <f t="shared" si="30"/>
        <v>74.333333333333329</v>
      </c>
      <c r="R201" s="12">
        <f t="shared" si="31"/>
        <v>0.74329999999999996</v>
      </c>
      <c r="S201" s="10" t="str">
        <f t="shared" si="32"/>
        <v>B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Very good work in values and participation; aim higher.</v>
      </c>
      <c r="U201" s="10">
        <v>76</v>
      </c>
      <c r="V201" s="10">
        <v>77</v>
      </c>
      <c r="W201" s="10">
        <v>84</v>
      </c>
      <c r="X201" s="11">
        <f t="shared" si="33"/>
        <v>79</v>
      </c>
      <c r="Y201" s="12">
        <f t="shared" si="34"/>
        <v>0.79</v>
      </c>
      <c r="Z201" s="5" t="str">
        <f t="shared" si="35"/>
        <v>B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Very good work in values and participation; aim higher.</v>
      </c>
    </row>
    <row r="202" spans="1:27" ht="14.25" customHeight="1" x14ac:dyDescent="0.3">
      <c r="A202" s="34"/>
      <c r="B202" s="34"/>
      <c r="C202" s="34"/>
      <c r="D202" s="34"/>
      <c r="E202" s="5" t="s">
        <v>46</v>
      </c>
      <c r="F202" s="5" t="s">
        <v>116</v>
      </c>
      <c r="G202" s="10">
        <v>71</v>
      </c>
      <c r="H202" s="10">
        <v>78</v>
      </c>
      <c r="I202" s="10">
        <v>87</v>
      </c>
      <c r="J202" s="11">
        <f t="shared" si="27"/>
        <v>78.666666666666671</v>
      </c>
      <c r="K202" s="12">
        <f t="shared" si="28"/>
        <v>0.78669999999999995</v>
      </c>
      <c r="L202" s="10" t="str">
        <f t="shared" si="29"/>
        <v>B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Very good work in religious knowledge and participation; aim higher.</v>
      </c>
      <c r="N202" s="10">
        <v>77</v>
      </c>
      <c r="O202" s="10">
        <v>88</v>
      </c>
      <c r="P202" s="10">
        <v>87</v>
      </c>
      <c r="Q202" s="11">
        <f t="shared" si="30"/>
        <v>84</v>
      </c>
      <c r="R202" s="12">
        <f t="shared" si="31"/>
        <v>0.84</v>
      </c>
      <c r="S202" s="10" t="str">
        <f t="shared" si="32"/>
        <v>A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Excellent work in religious knowledge and participation; keep it up.</v>
      </c>
      <c r="U202" s="10">
        <v>88</v>
      </c>
      <c r="V202" s="10">
        <v>90</v>
      </c>
      <c r="W202" s="10">
        <v>91</v>
      </c>
      <c r="X202" s="11">
        <f t="shared" si="33"/>
        <v>89.666666666666671</v>
      </c>
      <c r="Y202" s="12">
        <f t="shared" si="34"/>
        <v>0.89670000000000005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religious knowledge and participation; keep it up.</v>
      </c>
    </row>
    <row r="203" spans="1:27" ht="14.25" customHeight="1" x14ac:dyDescent="0.3">
      <c r="A203" s="34"/>
      <c r="B203" s="34"/>
      <c r="C203" s="34"/>
      <c r="D203" s="34"/>
      <c r="E203" s="5" t="s">
        <v>27</v>
      </c>
      <c r="F203" s="5" t="s">
        <v>106</v>
      </c>
      <c r="G203" s="10">
        <v>75</v>
      </c>
      <c r="H203" s="10">
        <v>74</v>
      </c>
      <c r="I203" s="10">
        <v>72</v>
      </c>
      <c r="J203" s="11">
        <f t="shared" si="27"/>
        <v>73.666666666666671</v>
      </c>
      <c r="K203" s="12">
        <f t="shared" si="28"/>
        <v>0.73670000000000002</v>
      </c>
      <c r="L203" s="10" t="str">
        <f t="shared" si="29"/>
        <v>B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Very good work in recording of accounts; aim higher.</v>
      </c>
      <c r="N203" s="10">
        <v>70</v>
      </c>
      <c r="O203" s="10">
        <v>72</v>
      </c>
      <c r="P203" s="10">
        <v>72</v>
      </c>
      <c r="Q203" s="11">
        <f t="shared" si="30"/>
        <v>71.333333333333329</v>
      </c>
      <c r="R203" s="12">
        <f t="shared" si="31"/>
        <v>0.71330000000000005</v>
      </c>
      <c r="S203" s="10" t="str">
        <f t="shared" si="32"/>
        <v>B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Very good work in recording of accounts; aim higher.</v>
      </c>
      <c r="U203" s="10">
        <v>74</v>
      </c>
      <c r="V203" s="10">
        <v>80</v>
      </c>
      <c r="W203" s="10">
        <v>81</v>
      </c>
      <c r="X203" s="11">
        <f t="shared" si="33"/>
        <v>78.333333333333329</v>
      </c>
      <c r="Y203" s="12">
        <f t="shared" si="34"/>
        <v>0.7833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recording of accounts; aim higher.</v>
      </c>
    </row>
    <row r="204" spans="1:27" ht="14.25" customHeight="1" x14ac:dyDescent="0.3">
      <c r="A204" s="34" t="s">
        <v>276</v>
      </c>
      <c r="B204" s="34" t="s">
        <v>277</v>
      </c>
      <c r="C204" s="34" t="s">
        <v>435</v>
      </c>
      <c r="D204" s="34" t="s">
        <v>11</v>
      </c>
      <c r="E204" s="5" t="s">
        <v>12</v>
      </c>
      <c r="F204" s="5" t="s">
        <v>95</v>
      </c>
      <c r="G204" s="10">
        <v>78</v>
      </c>
      <c r="H204" s="10">
        <v>78</v>
      </c>
      <c r="I204" s="10">
        <v>80</v>
      </c>
      <c r="J204" s="11">
        <f t="shared" si="27"/>
        <v>78.666666666666671</v>
      </c>
      <c r="K204" s="12">
        <f t="shared" si="28"/>
        <v>0.78669999999999995</v>
      </c>
      <c r="L204" s="10" t="str">
        <f t="shared" si="29"/>
        <v>B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Very good work in reading and writing; aim higher.</v>
      </c>
      <c r="N204" s="10">
        <v>76</v>
      </c>
      <c r="O204" s="10">
        <v>75</v>
      </c>
      <c r="P204" s="10">
        <v>83</v>
      </c>
      <c r="Q204" s="11">
        <f t="shared" si="30"/>
        <v>78</v>
      </c>
      <c r="R204" s="12">
        <f t="shared" si="31"/>
        <v>0.78</v>
      </c>
      <c r="S204" s="10" t="str">
        <f t="shared" si="32"/>
        <v>B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Very good work in reading and writing; aim higher.</v>
      </c>
      <c r="U204" s="10">
        <v>77</v>
      </c>
      <c r="V204" s="10">
        <v>81</v>
      </c>
      <c r="W204" s="10">
        <v>82</v>
      </c>
      <c r="X204" s="11">
        <f t="shared" si="33"/>
        <v>80</v>
      </c>
      <c r="Y204" s="12">
        <f t="shared" si="34"/>
        <v>0.8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99</v>
      </c>
      <c r="G205" s="10">
        <v>79</v>
      </c>
      <c r="H205" s="10">
        <v>84</v>
      </c>
      <c r="I205" s="10">
        <v>88</v>
      </c>
      <c r="J205" s="11">
        <f t="shared" si="27"/>
        <v>83.666666666666671</v>
      </c>
      <c r="K205" s="12">
        <f t="shared" si="28"/>
        <v>0.8367</v>
      </c>
      <c r="L205" s="10" t="str">
        <f t="shared" si="29"/>
        <v>A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Excellent work in reading, writing and speaking; keep it up.</v>
      </c>
      <c r="N205" s="10">
        <v>85</v>
      </c>
      <c r="O205" s="10">
        <v>86</v>
      </c>
      <c r="P205" s="10">
        <v>88</v>
      </c>
      <c r="Q205" s="11">
        <f t="shared" si="30"/>
        <v>86.333333333333329</v>
      </c>
      <c r="R205" s="12">
        <f t="shared" si="31"/>
        <v>0.86329999999999996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83</v>
      </c>
      <c r="V205" s="10">
        <v>85</v>
      </c>
      <c r="W205" s="10">
        <v>87</v>
      </c>
      <c r="X205" s="11">
        <f t="shared" si="33"/>
        <v>85</v>
      </c>
      <c r="Y205" s="12">
        <f t="shared" si="34"/>
        <v>0.85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100</v>
      </c>
      <c r="G206" s="10">
        <v>85</v>
      </c>
      <c r="H206" s="10">
        <v>89</v>
      </c>
      <c r="I206" s="10">
        <v>90</v>
      </c>
      <c r="J206" s="11">
        <f t="shared" si="27"/>
        <v>88</v>
      </c>
      <c r="K206" s="12">
        <f t="shared" si="28"/>
        <v>0.88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88</v>
      </c>
      <c r="O206" s="10">
        <v>89</v>
      </c>
      <c r="P206" s="10">
        <v>91</v>
      </c>
      <c r="Q206" s="11">
        <f t="shared" si="30"/>
        <v>89.333333333333329</v>
      </c>
      <c r="R206" s="12">
        <f t="shared" si="31"/>
        <v>0.89329999999999998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86</v>
      </c>
      <c r="V206" s="10">
        <v>98</v>
      </c>
      <c r="W206" s="10">
        <v>87</v>
      </c>
      <c r="X206" s="11">
        <f t="shared" si="33"/>
        <v>90.333333333333329</v>
      </c>
      <c r="Y206" s="12">
        <f t="shared" si="34"/>
        <v>0.90329999999999999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101</v>
      </c>
      <c r="G207" s="10">
        <v>71</v>
      </c>
      <c r="H207" s="10">
        <v>87</v>
      </c>
      <c r="I207" s="10">
        <v>81</v>
      </c>
      <c r="J207" s="11">
        <f t="shared" si="27"/>
        <v>79.666666666666671</v>
      </c>
      <c r="K207" s="12">
        <f t="shared" si="28"/>
        <v>0.79669999999999996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79</v>
      </c>
      <c r="O207" s="10">
        <v>77</v>
      </c>
      <c r="P207" s="10">
        <v>82</v>
      </c>
      <c r="Q207" s="11">
        <f t="shared" si="30"/>
        <v>79.333333333333329</v>
      </c>
      <c r="R207" s="12">
        <f t="shared" si="31"/>
        <v>0.79330000000000001</v>
      </c>
      <c r="S207" s="10" t="str">
        <f t="shared" si="32"/>
        <v>B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Very good work in concepts and practicals; aim higher.</v>
      </c>
      <c r="U207" s="10">
        <v>83</v>
      </c>
      <c r="V207" s="10">
        <v>88</v>
      </c>
      <c r="W207" s="10">
        <v>84</v>
      </c>
      <c r="X207" s="11">
        <f t="shared" si="33"/>
        <v>85</v>
      </c>
      <c r="Y207" s="12">
        <f t="shared" si="34"/>
        <v>0.85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102</v>
      </c>
      <c r="G208" s="10">
        <v>81</v>
      </c>
      <c r="H208" s="10">
        <v>81</v>
      </c>
      <c r="I208" s="10">
        <v>81</v>
      </c>
      <c r="J208" s="11">
        <f t="shared" si="27"/>
        <v>81</v>
      </c>
      <c r="K208" s="12">
        <f t="shared" si="28"/>
        <v>0.81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90</v>
      </c>
      <c r="O208" s="10">
        <v>88</v>
      </c>
      <c r="P208" s="10">
        <v>94</v>
      </c>
      <c r="Q208" s="11">
        <f t="shared" si="30"/>
        <v>90.666666666666671</v>
      </c>
      <c r="R208" s="12">
        <f t="shared" si="31"/>
        <v>0.90669999999999995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81</v>
      </c>
      <c r="V208" s="10">
        <v>97</v>
      </c>
      <c r="W208" s="10">
        <v>90</v>
      </c>
      <c r="X208" s="11">
        <f t="shared" si="33"/>
        <v>89.333333333333329</v>
      </c>
      <c r="Y208" s="12">
        <f t="shared" si="34"/>
        <v>0.89329999999999998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103</v>
      </c>
      <c r="G209" s="10">
        <v>88</v>
      </c>
      <c r="H209" s="10">
        <v>89</v>
      </c>
      <c r="I209" s="10">
        <v>97</v>
      </c>
      <c r="J209" s="11">
        <f t="shared" si="27"/>
        <v>91.333333333333329</v>
      </c>
      <c r="K209" s="12">
        <f t="shared" si="28"/>
        <v>0.9133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93</v>
      </c>
      <c r="O209" s="10">
        <v>98</v>
      </c>
      <c r="P209" s="10">
        <v>87</v>
      </c>
      <c r="Q209" s="11">
        <f t="shared" si="30"/>
        <v>92.666666666666671</v>
      </c>
      <c r="R209" s="12">
        <f t="shared" si="31"/>
        <v>0.92669999999999997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94</v>
      </c>
      <c r="V209" s="10">
        <v>98</v>
      </c>
      <c r="W209" s="10">
        <v>94</v>
      </c>
      <c r="X209" s="11">
        <f t="shared" si="33"/>
        <v>95.333333333333329</v>
      </c>
      <c r="Y209" s="12">
        <f t="shared" si="34"/>
        <v>0.95330000000000004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104</v>
      </c>
      <c r="G210" s="10">
        <v>81</v>
      </c>
      <c r="H210" s="10">
        <v>82</v>
      </c>
      <c r="I210" s="10">
        <v>82</v>
      </c>
      <c r="J210" s="11">
        <f t="shared" si="27"/>
        <v>81.666666666666671</v>
      </c>
      <c r="K210" s="12">
        <f t="shared" si="28"/>
        <v>0.81669999999999998</v>
      </c>
      <c r="L210" s="10" t="str">
        <f t="shared" si="29"/>
        <v>A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Excellent work in values and participation; keep it up.</v>
      </c>
      <c r="N210" s="10">
        <v>79</v>
      </c>
      <c r="O210" s="10">
        <v>79</v>
      </c>
      <c r="P210" s="10">
        <v>82</v>
      </c>
      <c r="Q210" s="11">
        <f t="shared" si="30"/>
        <v>80</v>
      </c>
      <c r="R210" s="12">
        <f t="shared" si="31"/>
        <v>0.8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82</v>
      </c>
      <c r="V210" s="10">
        <v>81</v>
      </c>
      <c r="W210" s="10">
        <v>93</v>
      </c>
      <c r="X210" s="11">
        <f t="shared" si="33"/>
        <v>85.333333333333329</v>
      </c>
      <c r="Y210" s="12">
        <f t="shared" si="34"/>
        <v>0.85329999999999995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25</v>
      </c>
      <c r="F211" s="5" t="s">
        <v>105</v>
      </c>
      <c r="G211" s="10">
        <v>82</v>
      </c>
      <c r="H211" s="10">
        <v>84</v>
      </c>
      <c r="I211" s="10">
        <v>91</v>
      </c>
      <c r="J211" s="11">
        <f t="shared" si="27"/>
        <v>85.666666666666671</v>
      </c>
      <c r="K211" s="12">
        <f t="shared" si="28"/>
        <v>0.85670000000000002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fitness and participation; keep it up.</v>
      </c>
      <c r="N211" s="10">
        <v>92</v>
      </c>
      <c r="O211" s="10">
        <v>83</v>
      </c>
      <c r="P211" s="10">
        <v>88</v>
      </c>
      <c r="Q211" s="11">
        <f t="shared" si="30"/>
        <v>87.666666666666671</v>
      </c>
      <c r="R211" s="12">
        <f t="shared" si="31"/>
        <v>0.87670000000000003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fitness and participation; keep it up.</v>
      </c>
      <c r="U211" s="10">
        <v>96</v>
      </c>
      <c r="V211" s="10">
        <v>90</v>
      </c>
      <c r="W211" s="10">
        <v>97</v>
      </c>
      <c r="X211" s="11">
        <f t="shared" si="33"/>
        <v>94.333333333333329</v>
      </c>
      <c r="Y211" s="12">
        <f t="shared" si="34"/>
        <v>0.94330000000000003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fitness and participation; keep it up.</v>
      </c>
    </row>
    <row r="212" spans="1:27" ht="14.25" customHeight="1" x14ac:dyDescent="0.3">
      <c r="A212" s="34"/>
      <c r="B212" s="34"/>
      <c r="C212" s="34"/>
      <c r="D212" s="34"/>
      <c r="E212" s="5" t="s">
        <v>27</v>
      </c>
      <c r="F212" s="5" t="s">
        <v>106</v>
      </c>
      <c r="G212" s="10">
        <v>81</v>
      </c>
      <c r="H212" s="10">
        <v>75</v>
      </c>
      <c r="I212" s="10">
        <v>76</v>
      </c>
      <c r="J212" s="11">
        <f t="shared" si="27"/>
        <v>77.333333333333329</v>
      </c>
      <c r="K212" s="12">
        <f t="shared" si="28"/>
        <v>0.77329999999999999</v>
      </c>
      <c r="L212" s="10" t="str">
        <f t="shared" si="29"/>
        <v>B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Very good work in recording of accounts; aim higher.</v>
      </c>
      <c r="N212" s="10">
        <v>86</v>
      </c>
      <c r="O212" s="10">
        <v>87</v>
      </c>
      <c r="P212" s="10">
        <v>82</v>
      </c>
      <c r="Q212" s="11">
        <f t="shared" si="30"/>
        <v>85</v>
      </c>
      <c r="R212" s="12">
        <f t="shared" si="31"/>
        <v>0.85</v>
      </c>
      <c r="S212" s="10" t="str">
        <f t="shared" si="32"/>
        <v>A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Excellent work in recording of accounts; keep it up.</v>
      </c>
      <c r="U212" s="10">
        <v>89</v>
      </c>
      <c r="V212" s="10">
        <v>91</v>
      </c>
      <c r="W212" s="10">
        <v>84</v>
      </c>
      <c r="X212" s="11">
        <f t="shared" si="33"/>
        <v>88</v>
      </c>
      <c r="Y212" s="12">
        <f t="shared" si="34"/>
        <v>0.88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recording of accounts; keep it up.</v>
      </c>
    </row>
    <row r="213" spans="1:27" ht="14.25" customHeight="1" x14ac:dyDescent="0.3">
      <c r="A213" s="34" t="s">
        <v>278</v>
      </c>
      <c r="B213" s="34" t="s">
        <v>279</v>
      </c>
      <c r="C213" s="34" t="s">
        <v>435</v>
      </c>
      <c r="D213" s="34" t="s">
        <v>31</v>
      </c>
      <c r="E213" s="5" t="s">
        <v>12</v>
      </c>
      <c r="F213" s="5" t="s">
        <v>95</v>
      </c>
      <c r="G213" s="10">
        <v>44</v>
      </c>
      <c r="H213" s="10">
        <v>47</v>
      </c>
      <c r="I213" s="10">
        <v>58</v>
      </c>
      <c r="J213" s="11">
        <f t="shared" si="27"/>
        <v>49.666666666666664</v>
      </c>
      <c r="K213" s="12">
        <f t="shared" si="28"/>
        <v>0.49669999999999997</v>
      </c>
      <c r="L213" s="10" t="str">
        <f t="shared" si="29"/>
        <v>F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Below the expected level in reading and writing; urgent support is needed.</v>
      </c>
      <c r="N213" s="10">
        <v>56</v>
      </c>
      <c r="O213" s="10">
        <v>52</v>
      </c>
      <c r="P213" s="10">
        <v>54</v>
      </c>
      <c r="Q213" s="11">
        <f t="shared" si="30"/>
        <v>54</v>
      </c>
      <c r="R213" s="12">
        <f t="shared" si="31"/>
        <v>0.54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55</v>
      </c>
      <c r="V213" s="10">
        <v>63</v>
      </c>
      <c r="W213" s="10">
        <v>62</v>
      </c>
      <c r="X213" s="11">
        <f t="shared" si="33"/>
        <v>60</v>
      </c>
      <c r="Y213" s="12">
        <f t="shared" si="34"/>
        <v>0.6</v>
      </c>
      <c r="Z213" s="5" t="str">
        <f t="shared" si="35"/>
        <v>C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Satisfactory work in reading and writing; keep practising.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99</v>
      </c>
      <c r="G214" s="10">
        <v>50</v>
      </c>
      <c r="H214" s="10">
        <v>53</v>
      </c>
      <c r="I214" s="10">
        <v>55</v>
      </c>
      <c r="J214" s="11">
        <f t="shared" si="27"/>
        <v>52.666666666666664</v>
      </c>
      <c r="K214" s="12">
        <f t="shared" si="28"/>
        <v>0.52669999999999995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60</v>
      </c>
      <c r="O214" s="10">
        <v>54</v>
      </c>
      <c r="P214" s="10">
        <v>62</v>
      </c>
      <c r="Q214" s="11">
        <f t="shared" si="30"/>
        <v>58.666666666666664</v>
      </c>
      <c r="R214" s="12">
        <f t="shared" si="31"/>
        <v>0.5867</v>
      </c>
      <c r="S214" s="10" t="str">
        <f t="shared" si="32"/>
        <v>D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Fair work in reading, writing and speaking; extra practice is needed.</v>
      </c>
      <c r="U214" s="10">
        <v>63</v>
      </c>
      <c r="V214" s="10">
        <v>67</v>
      </c>
      <c r="W214" s="10">
        <v>68</v>
      </c>
      <c r="X214" s="11">
        <f t="shared" si="33"/>
        <v>66</v>
      </c>
      <c r="Y214" s="12">
        <f t="shared" si="34"/>
        <v>0.66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100</v>
      </c>
      <c r="G215" s="10">
        <v>58</v>
      </c>
      <c r="H215" s="10">
        <v>67</v>
      </c>
      <c r="I215" s="10">
        <v>62</v>
      </c>
      <c r="J215" s="11">
        <f t="shared" si="27"/>
        <v>62.333333333333336</v>
      </c>
      <c r="K215" s="12">
        <f t="shared" si="28"/>
        <v>0.62329999999999997</v>
      </c>
      <c r="L215" s="10" t="str">
        <f t="shared" si="29"/>
        <v>C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Satisfactory work in problem solving; keep practising.</v>
      </c>
      <c r="N215" s="10">
        <v>57</v>
      </c>
      <c r="O215" s="10">
        <v>73</v>
      </c>
      <c r="P215" s="10">
        <v>71</v>
      </c>
      <c r="Q215" s="11">
        <f t="shared" si="30"/>
        <v>67</v>
      </c>
      <c r="R215" s="12">
        <f t="shared" si="31"/>
        <v>0.67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71</v>
      </c>
      <c r="V215" s="10">
        <v>62</v>
      </c>
      <c r="W215" s="10">
        <v>73</v>
      </c>
      <c r="X215" s="11">
        <f t="shared" si="33"/>
        <v>68.666666666666671</v>
      </c>
      <c r="Y215" s="12">
        <f t="shared" si="34"/>
        <v>0.68669999999999998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101</v>
      </c>
      <c r="G216" s="10">
        <v>51</v>
      </c>
      <c r="H216" s="10">
        <v>53</v>
      </c>
      <c r="I216" s="10">
        <v>54</v>
      </c>
      <c r="J216" s="11">
        <f t="shared" si="27"/>
        <v>52.666666666666664</v>
      </c>
      <c r="K216" s="12">
        <f t="shared" si="28"/>
        <v>0.52669999999999995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61</v>
      </c>
      <c r="O216" s="10">
        <v>57</v>
      </c>
      <c r="P216" s="10">
        <v>59</v>
      </c>
      <c r="Q216" s="11">
        <f t="shared" si="30"/>
        <v>59</v>
      </c>
      <c r="R216" s="12">
        <f t="shared" si="31"/>
        <v>0.59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60</v>
      </c>
      <c r="V216" s="10">
        <v>57</v>
      </c>
      <c r="W216" s="10">
        <v>58</v>
      </c>
      <c r="X216" s="11">
        <f t="shared" si="33"/>
        <v>58.333333333333336</v>
      </c>
      <c r="Y216" s="12">
        <f t="shared" si="34"/>
        <v>0.58330000000000004</v>
      </c>
      <c r="Z216" s="5" t="str">
        <f t="shared" si="35"/>
        <v>D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Fair work in concepts and practicals; extra practice is needed.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102</v>
      </c>
      <c r="G217" s="10">
        <v>58</v>
      </c>
      <c r="H217" s="10">
        <v>54</v>
      </c>
      <c r="I217" s="10">
        <v>63</v>
      </c>
      <c r="J217" s="11">
        <f t="shared" si="27"/>
        <v>58.333333333333336</v>
      </c>
      <c r="K217" s="12">
        <f t="shared" si="28"/>
        <v>0.58330000000000004</v>
      </c>
      <c r="L217" s="10" t="str">
        <f t="shared" si="29"/>
        <v>D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Fair work in content knowledge; extra practice is needed.</v>
      </c>
      <c r="N217" s="10">
        <v>55</v>
      </c>
      <c r="O217" s="10">
        <v>58</v>
      </c>
      <c r="P217" s="10">
        <v>58</v>
      </c>
      <c r="Q217" s="11">
        <f t="shared" si="30"/>
        <v>57</v>
      </c>
      <c r="R217" s="12">
        <f t="shared" si="31"/>
        <v>0.56999999999999995</v>
      </c>
      <c r="S217" s="10" t="str">
        <f t="shared" si="32"/>
        <v>D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Fair work in content knowledge; extra practice is needed.</v>
      </c>
      <c r="U217" s="10">
        <v>57</v>
      </c>
      <c r="V217" s="10">
        <v>67</v>
      </c>
      <c r="W217" s="10">
        <v>66</v>
      </c>
      <c r="X217" s="11">
        <f t="shared" si="33"/>
        <v>63.333333333333336</v>
      </c>
      <c r="Y217" s="12">
        <f t="shared" si="34"/>
        <v>0.63329999999999997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103</v>
      </c>
      <c r="G218" s="10">
        <v>63</v>
      </c>
      <c r="H218" s="10">
        <v>59</v>
      </c>
      <c r="I218" s="10">
        <v>70</v>
      </c>
      <c r="J218" s="11">
        <f t="shared" si="27"/>
        <v>64</v>
      </c>
      <c r="K218" s="12">
        <f t="shared" si="28"/>
        <v>0.64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63</v>
      </c>
      <c r="O218" s="10">
        <v>73</v>
      </c>
      <c r="P218" s="10">
        <v>70</v>
      </c>
      <c r="Q218" s="11">
        <f t="shared" si="30"/>
        <v>68.666666666666671</v>
      </c>
      <c r="R218" s="12">
        <f t="shared" si="31"/>
        <v>0.68669999999999998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73</v>
      </c>
      <c r="V218" s="10">
        <v>64</v>
      </c>
      <c r="W218" s="10">
        <v>68</v>
      </c>
      <c r="X218" s="11">
        <f t="shared" si="33"/>
        <v>68.333333333333329</v>
      </c>
      <c r="Y218" s="12">
        <f t="shared" si="34"/>
        <v>0.68330000000000002</v>
      </c>
      <c r="Z218" s="5" t="str">
        <f t="shared" si="35"/>
        <v>C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Satisfactory work in practical work and knowledge; keep practising.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104</v>
      </c>
      <c r="G219" s="10">
        <v>57</v>
      </c>
      <c r="H219" s="10">
        <v>62</v>
      </c>
      <c r="I219" s="10">
        <v>55</v>
      </c>
      <c r="J219" s="11">
        <f t="shared" si="27"/>
        <v>58</v>
      </c>
      <c r="K219" s="12">
        <f t="shared" si="28"/>
        <v>0.57999999999999996</v>
      </c>
      <c r="L219" s="10" t="str">
        <f t="shared" si="29"/>
        <v>D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Fair work in values and participation; extra practice is needed.</v>
      </c>
      <c r="N219" s="10">
        <v>51</v>
      </c>
      <c r="O219" s="10">
        <v>64</v>
      </c>
      <c r="P219" s="10">
        <v>58</v>
      </c>
      <c r="Q219" s="11">
        <f t="shared" si="30"/>
        <v>57.666666666666664</v>
      </c>
      <c r="R219" s="12">
        <f t="shared" si="31"/>
        <v>0.57669999999999999</v>
      </c>
      <c r="S219" s="10" t="str">
        <f t="shared" si="32"/>
        <v>D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Fair work in values and participation; extra practice is needed.</v>
      </c>
      <c r="U219" s="10">
        <v>62</v>
      </c>
      <c r="V219" s="10">
        <v>65</v>
      </c>
      <c r="W219" s="10">
        <v>67</v>
      </c>
      <c r="X219" s="11">
        <f t="shared" si="33"/>
        <v>64.666666666666671</v>
      </c>
      <c r="Y219" s="12">
        <f t="shared" si="34"/>
        <v>0.64670000000000005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25</v>
      </c>
      <c r="F220" s="5" t="s">
        <v>105</v>
      </c>
      <c r="G220" s="10">
        <v>67</v>
      </c>
      <c r="H220" s="10">
        <v>57</v>
      </c>
      <c r="I220" s="10">
        <v>60</v>
      </c>
      <c r="J220" s="11">
        <f t="shared" si="27"/>
        <v>61.333333333333336</v>
      </c>
      <c r="K220" s="12">
        <f t="shared" si="28"/>
        <v>0.61329999999999996</v>
      </c>
      <c r="L220" s="10" t="str">
        <f t="shared" si="29"/>
        <v>C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Satisfactory work in fitness and participation; keep practising.</v>
      </c>
      <c r="N220" s="10">
        <v>56</v>
      </c>
      <c r="O220" s="10">
        <v>58</v>
      </c>
      <c r="P220" s="10">
        <v>67</v>
      </c>
      <c r="Q220" s="11">
        <f t="shared" si="30"/>
        <v>60.333333333333336</v>
      </c>
      <c r="R220" s="12">
        <f t="shared" si="31"/>
        <v>0.60329999999999995</v>
      </c>
      <c r="S220" s="10" t="str">
        <f t="shared" si="32"/>
        <v>C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Satisfactory work in fitness and participation; keep practising.</v>
      </c>
      <c r="U220" s="10">
        <v>70</v>
      </c>
      <c r="V220" s="10">
        <v>71</v>
      </c>
      <c r="W220" s="10">
        <v>65</v>
      </c>
      <c r="X220" s="11">
        <f t="shared" si="33"/>
        <v>68.666666666666671</v>
      </c>
      <c r="Y220" s="12">
        <f t="shared" si="34"/>
        <v>0.68669999999999998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fitness and participation; keep practising.</v>
      </c>
    </row>
    <row r="221" spans="1:27" ht="14.25" customHeight="1" x14ac:dyDescent="0.3">
      <c r="A221" s="34"/>
      <c r="B221" s="34"/>
      <c r="C221" s="34"/>
      <c r="D221" s="34"/>
      <c r="E221" s="5" t="s">
        <v>34</v>
      </c>
      <c r="F221" s="5" t="s">
        <v>109</v>
      </c>
      <c r="G221" s="10">
        <v>56</v>
      </c>
      <c r="H221" s="10">
        <v>61</v>
      </c>
      <c r="I221" s="10">
        <v>52</v>
      </c>
      <c r="J221" s="11">
        <f t="shared" si="27"/>
        <v>56.333333333333336</v>
      </c>
      <c r="K221" s="12">
        <f t="shared" si="28"/>
        <v>0.56330000000000002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office practice; extra practice is needed.</v>
      </c>
      <c r="N221" s="10">
        <v>48</v>
      </c>
      <c r="O221" s="10">
        <v>53</v>
      </c>
      <c r="P221" s="10">
        <v>55</v>
      </c>
      <c r="Q221" s="11">
        <f t="shared" si="30"/>
        <v>52</v>
      </c>
      <c r="R221" s="12">
        <f t="shared" si="31"/>
        <v>0.52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office practice; extra practice is needed.</v>
      </c>
      <c r="U221" s="10">
        <v>53</v>
      </c>
      <c r="V221" s="10">
        <v>59</v>
      </c>
      <c r="W221" s="10">
        <v>56</v>
      </c>
      <c r="X221" s="11">
        <f t="shared" si="33"/>
        <v>56</v>
      </c>
      <c r="Y221" s="12">
        <f t="shared" si="34"/>
        <v>0.56000000000000005</v>
      </c>
      <c r="Z221" s="5" t="str">
        <f t="shared" si="35"/>
        <v>D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Fair work in office practice; extra practice is needed.</v>
      </c>
    </row>
    <row r="222" spans="1:27" ht="14.25" customHeight="1" x14ac:dyDescent="0.3">
      <c r="A222" s="34" t="s">
        <v>280</v>
      </c>
      <c r="B222" s="34" t="s">
        <v>281</v>
      </c>
      <c r="C222" s="34" t="s">
        <v>435</v>
      </c>
      <c r="D222" s="34" t="s">
        <v>11</v>
      </c>
      <c r="E222" s="5" t="s">
        <v>12</v>
      </c>
      <c r="F222" s="5" t="s">
        <v>95</v>
      </c>
      <c r="G222" s="10">
        <v>53</v>
      </c>
      <c r="H222" s="10">
        <v>62</v>
      </c>
      <c r="I222" s="10">
        <v>53</v>
      </c>
      <c r="J222" s="11">
        <f t="shared" si="27"/>
        <v>56</v>
      </c>
      <c r="K222" s="12">
        <f t="shared" si="28"/>
        <v>0.56000000000000005</v>
      </c>
      <c r="L222" s="10" t="str">
        <f t="shared" si="29"/>
        <v>D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Fair work in reading and writing; extra practice is needed.</v>
      </c>
      <c r="N222" s="10">
        <v>62</v>
      </c>
      <c r="O222" s="10">
        <v>66</v>
      </c>
      <c r="P222" s="10">
        <v>69</v>
      </c>
      <c r="Q222" s="11">
        <f t="shared" si="30"/>
        <v>65.666666666666671</v>
      </c>
      <c r="R222" s="12">
        <f t="shared" si="31"/>
        <v>0.65669999999999995</v>
      </c>
      <c r="S222" s="10" t="str">
        <f t="shared" si="32"/>
        <v>C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Satisfactory work in reading and writing; keep practising.</v>
      </c>
      <c r="U222" s="10">
        <v>65</v>
      </c>
      <c r="V222" s="10">
        <v>68</v>
      </c>
      <c r="W222" s="10">
        <v>65</v>
      </c>
      <c r="X222" s="11">
        <f t="shared" si="33"/>
        <v>66</v>
      </c>
      <c r="Y222" s="12">
        <f t="shared" si="34"/>
        <v>0.66</v>
      </c>
      <c r="Z222" s="5" t="str">
        <f t="shared" si="35"/>
        <v>C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Satisfactory work in reading and writing; keep practising.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99</v>
      </c>
      <c r="G223" s="10">
        <v>59</v>
      </c>
      <c r="H223" s="10">
        <v>60</v>
      </c>
      <c r="I223" s="10">
        <v>63</v>
      </c>
      <c r="J223" s="11">
        <f t="shared" si="27"/>
        <v>60.666666666666664</v>
      </c>
      <c r="K223" s="12">
        <f t="shared" si="28"/>
        <v>0.60670000000000002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62</v>
      </c>
      <c r="O223" s="10">
        <v>70</v>
      </c>
      <c r="P223" s="10">
        <v>64</v>
      </c>
      <c r="Q223" s="11">
        <f t="shared" si="30"/>
        <v>65.333333333333329</v>
      </c>
      <c r="R223" s="12">
        <f t="shared" si="31"/>
        <v>0.65329999999999999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75</v>
      </c>
      <c r="V223" s="10">
        <v>75</v>
      </c>
      <c r="W223" s="10">
        <v>77</v>
      </c>
      <c r="X223" s="11">
        <f t="shared" si="33"/>
        <v>75.666666666666671</v>
      </c>
      <c r="Y223" s="12">
        <f t="shared" si="34"/>
        <v>0.75670000000000004</v>
      </c>
      <c r="Z223" s="5" t="str">
        <f t="shared" si="35"/>
        <v>B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Very good work in reading, writing and speaking; aim higher.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100</v>
      </c>
      <c r="G224" s="10">
        <v>65</v>
      </c>
      <c r="H224" s="10">
        <v>73</v>
      </c>
      <c r="I224" s="10">
        <v>73</v>
      </c>
      <c r="J224" s="11">
        <f t="shared" si="27"/>
        <v>70.333333333333329</v>
      </c>
      <c r="K224" s="12">
        <f t="shared" si="28"/>
        <v>0.70330000000000004</v>
      </c>
      <c r="L224" s="10" t="str">
        <f t="shared" si="29"/>
        <v>B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Very good work in problem solving; aim higher.</v>
      </c>
      <c r="N224" s="10">
        <v>68</v>
      </c>
      <c r="O224" s="10">
        <v>77</v>
      </c>
      <c r="P224" s="10">
        <v>67</v>
      </c>
      <c r="Q224" s="11">
        <f t="shared" si="30"/>
        <v>70.666666666666671</v>
      </c>
      <c r="R224" s="12">
        <f t="shared" si="31"/>
        <v>0.70669999999999999</v>
      </c>
      <c r="S224" s="10" t="str">
        <f t="shared" si="32"/>
        <v>B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Very good work in problem solving; aim higher.</v>
      </c>
      <c r="U224" s="10">
        <v>66</v>
      </c>
      <c r="V224" s="10">
        <v>70</v>
      </c>
      <c r="W224" s="10">
        <v>71</v>
      </c>
      <c r="X224" s="11">
        <f t="shared" si="33"/>
        <v>69</v>
      </c>
      <c r="Y224" s="12">
        <f t="shared" si="34"/>
        <v>0.69</v>
      </c>
      <c r="Z224" s="5" t="str">
        <f t="shared" si="35"/>
        <v>C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Satisfactory work in problem solving; keep practising.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101</v>
      </c>
      <c r="G225" s="10">
        <v>63</v>
      </c>
      <c r="H225" s="10">
        <v>57</v>
      </c>
      <c r="I225" s="10">
        <v>64</v>
      </c>
      <c r="J225" s="11">
        <f t="shared" si="27"/>
        <v>61.333333333333336</v>
      </c>
      <c r="K225" s="12">
        <f t="shared" si="28"/>
        <v>0.61329999999999996</v>
      </c>
      <c r="L225" s="10" t="str">
        <f t="shared" si="29"/>
        <v>C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Satisfactory work in concepts and practicals; keep practising.</v>
      </c>
      <c r="N225" s="10">
        <v>63</v>
      </c>
      <c r="O225" s="10">
        <v>70</v>
      </c>
      <c r="P225" s="10">
        <v>70</v>
      </c>
      <c r="Q225" s="11">
        <f t="shared" si="30"/>
        <v>67.666666666666671</v>
      </c>
      <c r="R225" s="12">
        <f t="shared" si="31"/>
        <v>0.67669999999999997</v>
      </c>
      <c r="S225" s="10" t="str">
        <f t="shared" si="32"/>
        <v>C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Satisfactory work in concepts and practicals; keep practising.</v>
      </c>
      <c r="U225" s="10">
        <v>71</v>
      </c>
      <c r="V225" s="10">
        <v>73</v>
      </c>
      <c r="W225" s="10">
        <v>68</v>
      </c>
      <c r="X225" s="11">
        <f t="shared" si="33"/>
        <v>70.666666666666671</v>
      </c>
      <c r="Y225" s="12">
        <f t="shared" si="34"/>
        <v>0.70669999999999999</v>
      </c>
      <c r="Z225" s="5" t="str">
        <f t="shared" si="35"/>
        <v>B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Very good work in concepts and practicals; aim higher.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102</v>
      </c>
      <c r="G226" s="10">
        <v>66</v>
      </c>
      <c r="H226" s="10">
        <v>75</v>
      </c>
      <c r="I226" s="10">
        <v>69</v>
      </c>
      <c r="J226" s="11">
        <f t="shared" si="27"/>
        <v>70</v>
      </c>
      <c r="K226" s="12">
        <f t="shared" si="28"/>
        <v>0.7</v>
      </c>
      <c r="L226" s="10" t="str">
        <f t="shared" si="29"/>
        <v>B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Very good work in content knowledge; aim higher.</v>
      </c>
      <c r="N226" s="10">
        <v>67</v>
      </c>
      <c r="O226" s="10">
        <v>66</v>
      </c>
      <c r="P226" s="10">
        <v>68</v>
      </c>
      <c r="Q226" s="11">
        <f t="shared" si="30"/>
        <v>67</v>
      </c>
      <c r="R226" s="12">
        <f t="shared" si="31"/>
        <v>0.67</v>
      </c>
      <c r="S226" s="10" t="str">
        <f t="shared" si="32"/>
        <v>C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Satisfactory work in content knowledge; keep practising.</v>
      </c>
      <c r="U226" s="10">
        <v>72</v>
      </c>
      <c r="V226" s="10">
        <v>77</v>
      </c>
      <c r="W226" s="10">
        <v>69</v>
      </c>
      <c r="X226" s="11">
        <f t="shared" si="33"/>
        <v>72.666666666666671</v>
      </c>
      <c r="Y226" s="12">
        <f t="shared" si="34"/>
        <v>0.72670000000000001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103</v>
      </c>
      <c r="G227" s="10">
        <v>76</v>
      </c>
      <c r="H227" s="10">
        <v>75</v>
      </c>
      <c r="I227" s="10">
        <v>65</v>
      </c>
      <c r="J227" s="11">
        <f t="shared" si="27"/>
        <v>72</v>
      </c>
      <c r="K227" s="12">
        <f t="shared" si="28"/>
        <v>0.72</v>
      </c>
      <c r="L227" s="10" t="str">
        <f t="shared" si="29"/>
        <v>B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Very good work in practical work and knowledge; aim higher.</v>
      </c>
      <c r="N227" s="10">
        <v>76</v>
      </c>
      <c r="O227" s="10">
        <v>82</v>
      </c>
      <c r="P227" s="10">
        <v>73</v>
      </c>
      <c r="Q227" s="11">
        <f t="shared" si="30"/>
        <v>77</v>
      </c>
      <c r="R227" s="12">
        <f t="shared" si="31"/>
        <v>0.77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80</v>
      </c>
      <c r="V227" s="10">
        <v>79</v>
      </c>
      <c r="W227" s="10">
        <v>83</v>
      </c>
      <c r="X227" s="11">
        <f t="shared" si="33"/>
        <v>80.666666666666671</v>
      </c>
      <c r="Y227" s="12">
        <f t="shared" si="34"/>
        <v>0.80669999999999997</v>
      </c>
      <c r="Z227" s="5" t="str">
        <f t="shared" si="35"/>
        <v>A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Excellent work in practical work and knowledge; keep it up.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104</v>
      </c>
      <c r="G228" s="10">
        <v>69</v>
      </c>
      <c r="H228" s="10">
        <v>63</v>
      </c>
      <c r="I228" s="10">
        <v>60</v>
      </c>
      <c r="J228" s="11">
        <f t="shared" si="27"/>
        <v>64</v>
      </c>
      <c r="K228" s="12">
        <f t="shared" si="28"/>
        <v>0.64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62</v>
      </c>
      <c r="O228" s="10">
        <v>68</v>
      </c>
      <c r="P228" s="10">
        <v>62</v>
      </c>
      <c r="Q228" s="11">
        <f t="shared" si="30"/>
        <v>64</v>
      </c>
      <c r="R228" s="12">
        <f t="shared" si="31"/>
        <v>0.64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63</v>
      </c>
      <c r="V228" s="10">
        <v>65</v>
      </c>
      <c r="W228" s="10">
        <v>76</v>
      </c>
      <c r="X228" s="11">
        <f t="shared" si="33"/>
        <v>68</v>
      </c>
      <c r="Y228" s="12">
        <f t="shared" si="34"/>
        <v>0.68</v>
      </c>
      <c r="Z228" s="5" t="str">
        <f t="shared" si="35"/>
        <v>C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Satisfactory work in values and participation; keep practising.</v>
      </c>
    </row>
    <row r="229" spans="1:27" ht="14.25" customHeight="1" x14ac:dyDescent="0.3">
      <c r="A229" s="34"/>
      <c r="B229" s="34"/>
      <c r="C229" s="34"/>
      <c r="D229" s="34"/>
      <c r="E229" s="5" t="s">
        <v>32</v>
      </c>
      <c r="F229" s="5" t="s">
        <v>127</v>
      </c>
      <c r="G229" s="10">
        <v>66</v>
      </c>
      <c r="H229" s="10">
        <v>64</v>
      </c>
      <c r="I229" s="10">
        <v>64</v>
      </c>
      <c r="J229" s="11">
        <f t="shared" si="27"/>
        <v>64.666666666666671</v>
      </c>
      <c r="K229" s="12">
        <f t="shared" si="28"/>
        <v>0.64670000000000005</v>
      </c>
      <c r="L229" s="10" t="str">
        <f t="shared" si="29"/>
        <v>C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Satisfactory work in practical skills; keep practising.</v>
      </c>
      <c r="N229" s="10">
        <v>67</v>
      </c>
      <c r="O229" s="10">
        <v>78</v>
      </c>
      <c r="P229" s="10">
        <v>71</v>
      </c>
      <c r="Q229" s="11">
        <f t="shared" si="30"/>
        <v>72</v>
      </c>
      <c r="R229" s="12">
        <f t="shared" si="31"/>
        <v>0.72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practical skills; aim higher.</v>
      </c>
      <c r="U229" s="10">
        <v>79</v>
      </c>
      <c r="V229" s="10">
        <v>75</v>
      </c>
      <c r="W229" s="10">
        <v>80</v>
      </c>
      <c r="X229" s="11">
        <f t="shared" si="33"/>
        <v>78</v>
      </c>
      <c r="Y229" s="12">
        <f t="shared" si="34"/>
        <v>0.78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practical skills; aim higher.</v>
      </c>
    </row>
    <row r="230" spans="1:27" ht="14.25" customHeight="1" x14ac:dyDescent="0.3">
      <c r="A230" s="34"/>
      <c r="B230" s="34"/>
      <c r="C230" s="34"/>
      <c r="D230" s="34"/>
      <c r="E230" s="5" t="s">
        <v>27</v>
      </c>
      <c r="F230" s="5" t="s">
        <v>106</v>
      </c>
      <c r="G230" s="10">
        <v>60</v>
      </c>
      <c r="H230" s="10">
        <v>66</v>
      </c>
      <c r="I230" s="10">
        <v>66</v>
      </c>
      <c r="J230" s="11">
        <f t="shared" si="27"/>
        <v>64</v>
      </c>
      <c r="K230" s="12">
        <f t="shared" si="28"/>
        <v>0.64</v>
      </c>
      <c r="L230" s="10" t="str">
        <f t="shared" si="29"/>
        <v>C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Satisfactory work in recording of accounts; keep practising.</v>
      </c>
      <c r="N230" s="10">
        <v>54</v>
      </c>
      <c r="O230" s="10">
        <v>71</v>
      </c>
      <c r="P230" s="10">
        <v>61</v>
      </c>
      <c r="Q230" s="11">
        <f t="shared" si="30"/>
        <v>62</v>
      </c>
      <c r="R230" s="12">
        <f t="shared" si="31"/>
        <v>0.62</v>
      </c>
      <c r="S230" s="10" t="str">
        <f t="shared" si="32"/>
        <v>C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Satisfactory work in recording of accounts; keep practising.</v>
      </c>
      <c r="U230" s="10">
        <v>57</v>
      </c>
      <c r="V230" s="10">
        <v>67</v>
      </c>
      <c r="W230" s="10">
        <v>67</v>
      </c>
      <c r="X230" s="11">
        <f t="shared" si="33"/>
        <v>63.666666666666664</v>
      </c>
      <c r="Y230" s="12">
        <f t="shared" si="34"/>
        <v>0.63670000000000004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recording of accounts; keep practising.</v>
      </c>
    </row>
    <row r="231" spans="1:27" ht="14.25" customHeight="1" x14ac:dyDescent="0.3">
      <c r="A231" s="34" t="s">
        <v>282</v>
      </c>
      <c r="B231" s="34" t="s">
        <v>283</v>
      </c>
      <c r="C231" s="34" t="s">
        <v>435</v>
      </c>
      <c r="D231" s="34" t="s">
        <v>11</v>
      </c>
      <c r="E231" s="5" t="s">
        <v>12</v>
      </c>
      <c r="F231" s="5" t="s">
        <v>95</v>
      </c>
      <c r="G231" s="10">
        <v>69</v>
      </c>
      <c r="H231" s="10">
        <v>63</v>
      </c>
      <c r="I231" s="10">
        <v>71</v>
      </c>
      <c r="J231" s="11">
        <f t="shared" si="27"/>
        <v>67.666666666666671</v>
      </c>
      <c r="K231" s="12">
        <f t="shared" si="28"/>
        <v>0.67669999999999997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61</v>
      </c>
      <c r="O231" s="10">
        <v>63</v>
      </c>
      <c r="P231" s="10">
        <v>67</v>
      </c>
      <c r="Q231" s="11">
        <f t="shared" si="30"/>
        <v>63.666666666666664</v>
      </c>
      <c r="R231" s="12">
        <f t="shared" si="31"/>
        <v>0.63670000000000004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74</v>
      </c>
      <c r="V231" s="10">
        <v>76</v>
      </c>
      <c r="W231" s="10">
        <v>73</v>
      </c>
      <c r="X231" s="11">
        <f t="shared" si="33"/>
        <v>74.333333333333329</v>
      </c>
      <c r="Y231" s="12">
        <f t="shared" si="34"/>
        <v>0.74329999999999996</v>
      </c>
      <c r="Z231" s="5" t="str">
        <f t="shared" si="35"/>
        <v>B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Very good work in reading and writing; aim higher.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99</v>
      </c>
      <c r="G232" s="10">
        <v>73</v>
      </c>
      <c r="H232" s="10">
        <v>77</v>
      </c>
      <c r="I232" s="10">
        <v>74</v>
      </c>
      <c r="J232" s="11">
        <f t="shared" si="27"/>
        <v>74.666666666666671</v>
      </c>
      <c r="K232" s="12">
        <f t="shared" si="28"/>
        <v>0.74670000000000003</v>
      </c>
      <c r="L232" s="10" t="str">
        <f t="shared" si="29"/>
        <v>B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Very good work in reading, writing and speaking; aim higher.</v>
      </c>
      <c r="N232" s="10">
        <v>67</v>
      </c>
      <c r="O232" s="10">
        <v>77</v>
      </c>
      <c r="P232" s="10">
        <v>77</v>
      </c>
      <c r="Q232" s="11">
        <f t="shared" si="30"/>
        <v>73.666666666666671</v>
      </c>
      <c r="R232" s="12">
        <f t="shared" si="31"/>
        <v>0.73670000000000002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78</v>
      </c>
      <c r="V232" s="10">
        <v>73</v>
      </c>
      <c r="W232" s="10">
        <v>70</v>
      </c>
      <c r="X232" s="11">
        <f t="shared" si="33"/>
        <v>73.666666666666671</v>
      </c>
      <c r="Y232" s="12">
        <f t="shared" si="34"/>
        <v>0.73670000000000002</v>
      </c>
      <c r="Z232" s="5" t="str">
        <f t="shared" si="35"/>
        <v>B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Very good work in reading, writing and speaking; aim higher.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100</v>
      </c>
      <c r="G233" s="10">
        <v>71</v>
      </c>
      <c r="H233" s="10">
        <v>85</v>
      </c>
      <c r="I233" s="10">
        <v>82</v>
      </c>
      <c r="J233" s="11">
        <f t="shared" si="27"/>
        <v>79.333333333333329</v>
      </c>
      <c r="K233" s="12">
        <f t="shared" si="28"/>
        <v>0.79330000000000001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80</v>
      </c>
      <c r="O233" s="10">
        <v>83</v>
      </c>
      <c r="P233" s="10">
        <v>80</v>
      </c>
      <c r="Q233" s="11">
        <f t="shared" si="30"/>
        <v>81</v>
      </c>
      <c r="R233" s="12">
        <f t="shared" si="31"/>
        <v>0.81</v>
      </c>
      <c r="S233" s="10" t="str">
        <f t="shared" si="32"/>
        <v>A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Excellent work in problem solving; keep it up.</v>
      </c>
      <c r="U233" s="10">
        <v>79</v>
      </c>
      <c r="V233" s="10">
        <v>77</v>
      </c>
      <c r="W233" s="10">
        <v>75</v>
      </c>
      <c r="X233" s="11">
        <f t="shared" si="33"/>
        <v>77</v>
      </c>
      <c r="Y233" s="12">
        <f t="shared" si="34"/>
        <v>0.77</v>
      </c>
      <c r="Z233" s="5" t="str">
        <f t="shared" si="35"/>
        <v>B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Very good work in problem solving; aim higher.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101</v>
      </c>
      <c r="G234" s="10">
        <v>60</v>
      </c>
      <c r="H234" s="10">
        <v>68</v>
      </c>
      <c r="I234" s="10">
        <v>67</v>
      </c>
      <c r="J234" s="11">
        <f t="shared" si="27"/>
        <v>65</v>
      </c>
      <c r="K234" s="12">
        <f t="shared" si="28"/>
        <v>0.65</v>
      </c>
      <c r="L234" s="10" t="str">
        <f t="shared" si="29"/>
        <v>C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Satisfactory work in concepts and practicals; keep practising.</v>
      </c>
      <c r="N234" s="10">
        <v>72</v>
      </c>
      <c r="O234" s="10">
        <v>75</v>
      </c>
      <c r="P234" s="10">
        <v>70</v>
      </c>
      <c r="Q234" s="11">
        <f t="shared" si="30"/>
        <v>72.333333333333329</v>
      </c>
      <c r="R234" s="12">
        <f t="shared" si="31"/>
        <v>0.72330000000000005</v>
      </c>
      <c r="S234" s="10" t="str">
        <f t="shared" si="32"/>
        <v>B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Very good work in concepts and practicals; aim higher.</v>
      </c>
      <c r="U234" s="10">
        <v>65</v>
      </c>
      <c r="V234" s="10">
        <v>72</v>
      </c>
      <c r="W234" s="10">
        <v>69</v>
      </c>
      <c r="X234" s="11">
        <f t="shared" si="33"/>
        <v>68.666666666666671</v>
      </c>
      <c r="Y234" s="12">
        <f t="shared" si="34"/>
        <v>0.68669999999999998</v>
      </c>
      <c r="Z234" s="5" t="str">
        <f t="shared" si="35"/>
        <v>C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Satisfactory work in concepts and practicals; keep practising.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102</v>
      </c>
      <c r="G235" s="10">
        <v>68</v>
      </c>
      <c r="H235" s="10">
        <v>68</v>
      </c>
      <c r="I235" s="10">
        <v>78</v>
      </c>
      <c r="J235" s="11">
        <f t="shared" si="27"/>
        <v>71.333333333333329</v>
      </c>
      <c r="K235" s="12">
        <f t="shared" si="28"/>
        <v>0.71330000000000005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67</v>
      </c>
      <c r="O235" s="10">
        <v>78</v>
      </c>
      <c r="P235" s="10">
        <v>83</v>
      </c>
      <c r="Q235" s="11">
        <f t="shared" si="30"/>
        <v>76</v>
      </c>
      <c r="R235" s="12">
        <f t="shared" si="31"/>
        <v>0.76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78</v>
      </c>
      <c r="V235" s="10">
        <v>76</v>
      </c>
      <c r="W235" s="10">
        <v>86</v>
      </c>
      <c r="X235" s="11">
        <f t="shared" si="33"/>
        <v>80</v>
      </c>
      <c r="Y235" s="12">
        <f t="shared" si="34"/>
        <v>0.8</v>
      </c>
      <c r="Z235" s="5" t="str">
        <f t="shared" si="35"/>
        <v>A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Excellent work in content knowledge; keep it up.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103</v>
      </c>
      <c r="G236" s="10">
        <v>71</v>
      </c>
      <c r="H236" s="10">
        <v>76</v>
      </c>
      <c r="I236" s="10">
        <v>84</v>
      </c>
      <c r="J236" s="11">
        <f t="shared" si="27"/>
        <v>77</v>
      </c>
      <c r="K236" s="12">
        <f t="shared" si="28"/>
        <v>0.77</v>
      </c>
      <c r="L236" s="10" t="str">
        <f t="shared" si="29"/>
        <v>B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Very good work in practical work and knowledge; aim higher.</v>
      </c>
      <c r="N236" s="10">
        <v>84</v>
      </c>
      <c r="O236" s="10">
        <v>85</v>
      </c>
      <c r="P236" s="10">
        <v>88</v>
      </c>
      <c r="Q236" s="11">
        <f t="shared" si="30"/>
        <v>85.666666666666671</v>
      </c>
      <c r="R236" s="12">
        <f t="shared" si="31"/>
        <v>0.85670000000000002</v>
      </c>
      <c r="S236" s="10" t="str">
        <f t="shared" si="32"/>
        <v>A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Excellent work in practical work and knowledge; keep it up.</v>
      </c>
      <c r="U236" s="10">
        <v>76</v>
      </c>
      <c r="V236" s="10">
        <v>82</v>
      </c>
      <c r="W236" s="10">
        <v>83</v>
      </c>
      <c r="X236" s="11">
        <f t="shared" si="33"/>
        <v>80.333333333333329</v>
      </c>
      <c r="Y236" s="12">
        <f t="shared" si="34"/>
        <v>0.80330000000000001</v>
      </c>
      <c r="Z236" s="5" t="str">
        <f t="shared" si="35"/>
        <v>A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Excellent work in practical work and knowledge; keep it up.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104</v>
      </c>
      <c r="G237" s="10">
        <v>70</v>
      </c>
      <c r="H237" s="10">
        <v>68</v>
      </c>
      <c r="I237" s="10">
        <v>74</v>
      </c>
      <c r="J237" s="11">
        <f t="shared" si="27"/>
        <v>70.666666666666671</v>
      </c>
      <c r="K237" s="12">
        <f t="shared" si="28"/>
        <v>0.70669999999999999</v>
      </c>
      <c r="L237" s="10" t="str">
        <f t="shared" si="29"/>
        <v>B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Very good work in values and participation; aim higher.</v>
      </c>
      <c r="N237" s="10">
        <v>68</v>
      </c>
      <c r="O237" s="10">
        <v>76</v>
      </c>
      <c r="P237" s="10">
        <v>68</v>
      </c>
      <c r="Q237" s="11">
        <f t="shared" si="30"/>
        <v>70.666666666666671</v>
      </c>
      <c r="R237" s="12">
        <f t="shared" si="31"/>
        <v>0.70669999999999999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67</v>
      </c>
      <c r="V237" s="10">
        <v>84</v>
      </c>
      <c r="W237" s="10">
        <v>76</v>
      </c>
      <c r="X237" s="11">
        <f t="shared" si="33"/>
        <v>75.666666666666671</v>
      </c>
      <c r="Y237" s="12">
        <f t="shared" si="34"/>
        <v>0.75670000000000004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25</v>
      </c>
      <c r="F238" s="5" t="s">
        <v>105</v>
      </c>
      <c r="G238" s="10">
        <v>74</v>
      </c>
      <c r="H238" s="10">
        <v>82</v>
      </c>
      <c r="I238" s="10">
        <v>72</v>
      </c>
      <c r="J238" s="11">
        <f t="shared" si="27"/>
        <v>76</v>
      </c>
      <c r="K238" s="12">
        <f t="shared" si="28"/>
        <v>0.76</v>
      </c>
      <c r="L238" s="10" t="str">
        <f t="shared" si="29"/>
        <v>B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Very good work in fitness and participation; aim higher.</v>
      </c>
      <c r="N238" s="10">
        <v>80</v>
      </c>
      <c r="O238" s="10">
        <v>86</v>
      </c>
      <c r="P238" s="10">
        <v>78</v>
      </c>
      <c r="Q238" s="11">
        <f t="shared" si="30"/>
        <v>81.333333333333329</v>
      </c>
      <c r="R238" s="12">
        <f t="shared" si="31"/>
        <v>0.81330000000000002</v>
      </c>
      <c r="S238" s="10" t="str">
        <f t="shared" si="32"/>
        <v>A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Excellent work in fitness and participation; keep it up.</v>
      </c>
      <c r="U238" s="10">
        <v>77</v>
      </c>
      <c r="V238" s="10">
        <v>88</v>
      </c>
      <c r="W238" s="10">
        <v>75</v>
      </c>
      <c r="X238" s="11">
        <f t="shared" si="33"/>
        <v>80</v>
      </c>
      <c r="Y238" s="12">
        <f t="shared" si="34"/>
        <v>0.8</v>
      </c>
      <c r="Z238" s="5" t="str">
        <f t="shared" si="35"/>
        <v>A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Excellent work in fitness and participation; keep it up.</v>
      </c>
    </row>
    <row r="239" spans="1:27" ht="14.25" customHeight="1" x14ac:dyDescent="0.3">
      <c r="A239" s="34"/>
      <c r="B239" s="34"/>
      <c r="C239" s="34"/>
      <c r="D239" s="34"/>
      <c r="E239" s="5" t="s">
        <v>27</v>
      </c>
      <c r="F239" s="5" t="s">
        <v>106</v>
      </c>
      <c r="G239" s="10">
        <v>67</v>
      </c>
      <c r="H239" s="10">
        <v>67</v>
      </c>
      <c r="I239" s="10">
        <v>72</v>
      </c>
      <c r="J239" s="11">
        <f t="shared" si="27"/>
        <v>68.666666666666671</v>
      </c>
      <c r="K239" s="12">
        <f t="shared" si="28"/>
        <v>0.68669999999999998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recording of accounts; keep practising.</v>
      </c>
      <c r="N239" s="10">
        <v>65</v>
      </c>
      <c r="O239" s="10">
        <v>72</v>
      </c>
      <c r="P239" s="10">
        <v>70</v>
      </c>
      <c r="Q239" s="11">
        <f t="shared" si="30"/>
        <v>69</v>
      </c>
      <c r="R239" s="12">
        <f t="shared" si="31"/>
        <v>0.69</v>
      </c>
      <c r="S239" s="10" t="str">
        <f t="shared" si="32"/>
        <v>C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Satisfactory work in recording of accounts; keep practising.</v>
      </c>
      <c r="U239" s="10">
        <v>65</v>
      </c>
      <c r="V239" s="10">
        <v>80</v>
      </c>
      <c r="W239" s="10">
        <v>77</v>
      </c>
      <c r="X239" s="11">
        <f t="shared" si="33"/>
        <v>74</v>
      </c>
      <c r="Y239" s="12">
        <f t="shared" si="34"/>
        <v>0.74</v>
      </c>
      <c r="Z239" s="5" t="str">
        <f t="shared" si="35"/>
        <v>B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Very good work in recording of accounts; aim higher.</v>
      </c>
    </row>
    <row r="240" spans="1:27" ht="14.25" customHeight="1" x14ac:dyDescent="0.3">
      <c r="A240" s="34" t="s">
        <v>284</v>
      </c>
      <c r="B240" s="34" t="s">
        <v>285</v>
      </c>
      <c r="C240" s="34" t="s">
        <v>435</v>
      </c>
      <c r="D240" s="34" t="s">
        <v>31</v>
      </c>
      <c r="E240" s="5" t="s">
        <v>12</v>
      </c>
      <c r="F240" s="5" t="s">
        <v>95</v>
      </c>
      <c r="G240" s="10">
        <v>65</v>
      </c>
      <c r="H240" s="10">
        <v>71</v>
      </c>
      <c r="I240" s="10">
        <v>78</v>
      </c>
      <c r="J240" s="11">
        <f t="shared" si="27"/>
        <v>71.333333333333329</v>
      </c>
      <c r="K240" s="12">
        <f t="shared" si="28"/>
        <v>0.71330000000000005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73</v>
      </c>
      <c r="O240" s="10">
        <v>70</v>
      </c>
      <c r="P240" s="10">
        <v>80</v>
      </c>
      <c r="Q240" s="11">
        <f t="shared" si="30"/>
        <v>74.333333333333329</v>
      </c>
      <c r="R240" s="12">
        <f t="shared" si="31"/>
        <v>0.74329999999999996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71</v>
      </c>
      <c r="V240" s="10">
        <v>81</v>
      </c>
      <c r="W240" s="10">
        <v>84</v>
      </c>
      <c r="X240" s="11">
        <f t="shared" si="33"/>
        <v>78.666666666666671</v>
      </c>
      <c r="Y240" s="12">
        <f t="shared" si="34"/>
        <v>0.78669999999999995</v>
      </c>
      <c r="Z240" s="5" t="str">
        <f t="shared" si="35"/>
        <v>B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Very good work in reading and writing; aim higher.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99</v>
      </c>
      <c r="G241" s="10">
        <v>81</v>
      </c>
      <c r="H241" s="10">
        <v>77</v>
      </c>
      <c r="I241" s="10">
        <v>76</v>
      </c>
      <c r="J241" s="11">
        <f t="shared" si="27"/>
        <v>78</v>
      </c>
      <c r="K241" s="12">
        <f t="shared" si="28"/>
        <v>0.78</v>
      </c>
      <c r="L241" s="10" t="str">
        <f t="shared" si="29"/>
        <v>B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Very good work in reading, writing and speaking; aim higher.</v>
      </c>
      <c r="N241" s="10">
        <v>79</v>
      </c>
      <c r="O241" s="10">
        <v>76</v>
      </c>
      <c r="P241" s="10">
        <v>80</v>
      </c>
      <c r="Q241" s="11">
        <f t="shared" si="30"/>
        <v>78.333333333333329</v>
      </c>
      <c r="R241" s="12">
        <f t="shared" si="31"/>
        <v>0.7833</v>
      </c>
      <c r="S241" s="10" t="str">
        <f t="shared" si="32"/>
        <v>B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Very good work in reading, writing and speaking; aim higher.</v>
      </c>
      <c r="U241" s="10">
        <v>85</v>
      </c>
      <c r="V241" s="10">
        <v>83</v>
      </c>
      <c r="W241" s="10">
        <v>83</v>
      </c>
      <c r="X241" s="11">
        <f t="shared" si="33"/>
        <v>83.666666666666671</v>
      </c>
      <c r="Y241" s="12">
        <f t="shared" si="34"/>
        <v>0.8367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100</v>
      </c>
      <c r="G242" s="10">
        <v>78</v>
      </c>
      <c r="H242" s="10">
        <v>79</v>
      </c>
      <c r="I242" s="10">
        <v>85</v>
      </c>
      <c r="J242" s="11">
        <f t="shared" si="27"/>
        <v>80.666666666666671</v>
      </c>
      <c r="K242" s="12">
        <f t="shared" si="28"/>
        <v>0.80669999999999997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90</v>
      </c>
      <c r="O242" s="10">
        <v>92</v>
      </c>
      <c r="P242" s="10">
        <v>93</v>
      </c>
      <c r="Q242" s="11">
        <f t="shared" si="30"/>
        <v>91.666666666666671</v>
      </c>
      <c r="R242" s="12">
        <f t="shared" si="31"/>
        <v>0.91669999999999996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83</v>
      </c>
      <c r="V242" s="10">
        <v>88</v>
      </c>
      <c r="W242" s="10">
        <v>89</v>
      </c>
      <c r="X242" s="11">
        <f t="shared" si="33"/>
        <v>86.666666666666671</v>
      </c>
      <c r="Y242" s="12">
        <f t="shared" si="34"/>
        <v>0.86670000000000003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101</v>
      </c>
      <c r="G243" s="10">
        <v>77</v>
      </c>
      <c r="H243" s="10">
        <v>76</v>
      </c>
      <c r="I243" s="10">
        <v>76</v>
      </c>
      <c r="J243" s="11">
        <f t="shared" si="27"/>
        <v>76.333333333333329</v>
      </c>
      <c r="K243" s="12">
        <f t="shared" si="28"/>
        <v>0.76329999999999998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80</v>
      </c>
      <c r="O243" s="10">
        <v>78</v>
      </c>
      <c r="P243" s="10">
        <v>80</v>
      </c>
      <c r="Q243" s="11">
        <f t="shared" si="30"/>
        <v>79.333333333333329</v>
      </c>
      <c r="R243" s="12">
        <f t="shared" si="31"/>
        <v>0.79330000000000001</v>
      </c>
      <c r="S243" s="10" t="str">
        <f t="shared" si="32"/>
        <v>B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Very good work in concepts and practicals; aim higher.</v>
      </c>
      <c r="U243" s="10">
        <v>83</v>
      </c>
      <c r="V243" s="10">
        <v>79</v>
      </c>
      <c r="W243" s="10">
        <v>82</v>
      </c>
      <c r="X243" s="11">
        <f t="shared" si="33"/>
        <v>81.333333333333329</v>
      </c>
      <c r="Y243" s="12">
        <f t="shared" si="34"/>
        <v>0.81330000000000002</v>
      </c>
      <c r="Z243" s="5" t="str">
        <f t="shared" si="35"/>
        <v>A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Excellent work in concepts and practicals; keep it up.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102</v>
      </c>
      <c r="G244" s="10">
        <v>76</v>
      </c>
      <c r="H244" s="10">
        <v>78</v>
      </c>
      <c r="I244" s="10">
        <v>75</v>
      </c>
      <c r="J244" s="11">
        <f t="shared" si="27"/>
        <v>76.333333333333329</v>
      </c>
      <c r="K244" s="12">
        <f t="shared" si="28"/>
        <v>0.76329999999999998</v>
      </c>
      <c r="L244" s="10" t="str">
        <f t="shared" si="29"/>
        <v>B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Very good work in content knowledge; aim higher.</v>
      </c>
      <c r="N244" s="10">
        <v>75</v>
      </c>
      <c r="O244" s="10">
        <v>83</v>
      </c>
      <c r="P244" s="10">
        <v>86</v>
      </c>
      <c r="Q244" s="11">
        <f t="shared" si="30"/>
        <v>81.333333333333329</v>
      </c>
      <c r="R244" s="12">
        <f t="shared" si="31"/>
        <v>0.81330000000000002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78</v>
      </c>
      <c r="V244" s="10">
        <v>94</v>
      </c>
      <c r="W244" s="10">
        <v>79</v>
      </c>
      <c r="X244" s="11">
        <f t="shared" si="33"/>
        <v>83.666666666666671</v>
      </c>
      <c r="Y244" s="12">
        <f t="shared" si="34"/>
        <v>0.8367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103</v>
      </c>
      <c r="G245" s="10">
        <v>87</v>
      </c>
      <c r="H245" s="10">
        <v>84</v>
      </c>
      <c r="I245" s="10">
        <v>81</v>
      </c>
      <c r="J245" s="11">
        <f t="shared" si="27"/>
        <v>84</v>
      </c>
      <c r="K245" s="12">
        <f t="shared" si="28"/>
        <v>0.84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87</v>
      </c>
      <c r="O245" s="10">
        <v>83</v>
      </c>
      <c r="P245" s="10">
        <v>84</v>
      </c>
      <c r="Q245" s="11">
        <f t="shared" si="30"/>
        <v>84.666666666666671</v>
      </c>
      <c r="R245" s="12">
        <f t="shared" si="31"/>
        <v>0.84670000000000001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94</v>
      </c>
      <c r="V245" s="10">
        <v>95</v>
      </c>
      <c r="W245" s="10">
        <v>85</v>
      </c>
      <c r="X245" s="11">
        <f t="shared" si="33"/>
        <v>91.333333333333329</v>
      </c>
      <c r="Y245" s="12">
        <f t="shared" si="34"/>
        <v>0.9133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104</v>
      </c>
      <c r="G246" s="10">
        <v>71</v>
      </c>
      <c r="H246" s="10">
        <v>78</v>
      </c>
      <c r="I246" s="10">
        <v>82</v>
      </c>
      <c r="J246" s="11">
        <f t="shared" si="27"/>
        <v>77</v>
      </c>
      <c r="K246" s="12">
        <f t="shared" si="28"/>
        <v>0.77</v>
      </c>
      <c r="L246" s="10" t="str">
        <f t="shared" si="29"/>
        <v>B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Very good work in values and participation; aim higher.</v>
      </c>
      <c r="N246" s="10">
        <v>79</v>
      </c>
      <c r="O246" s="10">
        <v>84</v>
      </c>
      <c r="P246" s="10">
        <v>78</v>
      </c>
      <c r="Q246" s="11">
        <f t="shared" si="30"/>
        <v>80.333333333333329</v>
      </c>
      <c r="R246" s="12">
        <f t="shared" si="31"/>
        <v>0.80330000000000001</v>
      </c>
      <c r="S246" s="10" t="str">
        <f t="shared" si="32"/>
        <v>A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Excellent work in values and participation; keep it up.</v>
      </c>
      <c r="U246" s="10">
        <v>83</v>
      </c>
      <c r="V246" s="10">
        <v>83</v>
      </c>
      <c r="W246" s="10">
        <v>86</v>
      </c>
      <c r="X246" s="11">
        <f t="shared" si="33"/>
        <v>84</v>
      </c>
      <c r="Y246" s="12">
        <f t="shared" si="34"/>
        <v>0.84</v>
      </c>
      <c r="Z246" s="5" t="str">
        <f t="shared" si="35"/>
        <v>A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Excellent work in values and participation; keep it up.</v>
      </c>
    </row>
    <row r="247" spans="1:27" ht="14.25" customHeight="1" x14ac:dyDescent="0.3">
      <c r="A247" s="34"/>
      <c r="B247" s="34"/>
      <c r="C247" s="34"/>
      <c r="D247" s="34"/>
      <c r="E247" s="5" t="s">
        <v>46</v>
      </c>
      <c r="F247" s="5" t="s">
        <v>116</v>
      </c>
      <c r="G247" s="10">
        <v>88</v>
      </c>
      <c r="H247" s="10">
        <v>85</v>
      </c>
      <c r="I247" s="10">
        <v>76</v>
      </c>
      <c r="J247" s="11">
        <f t="shared" si="27"/>
        <v>83</v>
      </c>
      <c r="K247" s="12">
        <f t="shared" si="28"/>
        <v>0.83</v>
      </c>
      <c r="L247" s="10" t="str">
        <f t="shared" si="29"/>
        <v>A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Excellent work in religious knowledge and participation; keep it up.</v>
      </c>
      <c r="N247" s="10">
        <v>90</v>
      </c>
      <c r="O247" s="10">
        <v>93</v>
      </c>
      <c r="P247" s="10">
        <v>81</v>
      </c>
      <c r="Q247" s="11">
        <f t="shared" si="30"/>
        <v>88</v>
      </c>
      <c r="R247" s="12">
        <f t="shared" si="31"/>
        <v>0.88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religious knowledge and participation; keep it up.</v>
      </c>
      <c r="U247" s="10">
        <v>93</v>
      </c>
      <c r="V247" s="10">
        <v>89</v>
      </c>
      <c r="W247" s="10">
        <v>94</v>
      </c>
      <c r="X247" s="11">
        <f t="shared" si="33"/>
        <v>92</v>
      </c>
      <c r="Y247" s="12">
        <f t="shared" si="34"/>
        <v>0.92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religious knowledge and participation; keep it up.</v>
      </c>
    </row>
    <row r="248" spans="1:27" ht="14.25" customHeight="1" x14ac:dyDescent="0.3">
      <c r="A248" s="34"/>
      <c r="B248" s="34"/>
      <c r="C248" s="34"/>
      <c r="D248" s="34"/>
      <c r="E248" s="5" t="s">
        <v>34</v>
      </c>
      <c r="F248" s="5" t="s">
        <v>109</v>
      </c>
      <c r="G248" s="10">
        <v>73</v>
      </c>
      <c r="H248" s="10">
        <v>70</v>
      </c>
      <c r="I248" s="10">
        <v>74</v>
      </c>
      <c r="J248" s="11">
        <f t="shared" si="27"/>
        <v>72.333333333333329</v>
      </c>
      <c r="K248" s="12">
        <f t="shared" si="28"/>
        <v>0.72330000000000005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office practice; aim higher.</v>
      </c>
      <c r="N248" s="10">
        <v>73</v>
      </c>
      <c r="O248" s="10">
        <v>82</v>
      </c>
      <c r="P248" s="10">
        <v>74</v>
      </c>
      <c r="Q248" s="11">
        <f t="shared" si="30"/>
        <v>76.333333333333329</v>
      </c>
      <c r="R248" s="12">
        <f t="shared" si="31"/>
        <v>0.76329999999999998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office practice; aim higher.</v>
      </c>
      <c r="U248" s="10">
        <v>83</v>
      </c>
      <c r="V248" s="10">
        <v>88</v>
      </c>
      <c r="W248" s="10">
        <v>86</v>
      </c>
      <c r="X248" s="11">
        <f t="shared" si="33"/>
        <v>85.666666666666671</v>
      </c>
      <c r="Y248" s="12">
        <f t="shared" si="34"/>
        <v>0.85670000000000002</v>
      </c>
      <c r="Z248" s="5" t="str">
        <f t="shared" si="35"/>
        <v>A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Excellent work in office practice; keep it up.</v>
      </c>
    </row>
    <row r="249" spans="1:27" ht="14.25" customHeight="1" x14ac:dyDescent="0.3">
      <c r="A249" s="34" t="s">
        <v>286</v>
      </c>
      <c r="B249" s="34" t="s">
        <v>287</v>
      </c>
      <c r="C249" s="34" t="s">
        <v>435</v>
      </c>
      <c r="D249" s="34" t="s">
        <v>11</v>
      </c>
      <c r="E249" s="5" t="s">
        <v>12</v>
      </c>
      <c r="F249" s="5" t="s">
        <v>95</v>
      </c>
      <c r="G249" s="10">
        <v>76</v>
      </c>
      <c r="H249" s="10">
        <v>88</v>
      </c>
      <c r="I249" s="10">
        <v>78</v>
      </c>
      <c r="J249" s="11">
        <f t="shared" si="27"/>
        <v>80.666666666666671</v>
      </c>
      <c r="K249" s="12">
        <f t="shared" si="28"/>
        <v>0.80669999999999997</v>
      </c>
      <c r="L249" s="10" t="str">
        <f t="shared" si="29"/>
        <v>A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Excellent work in reading and writing; keep it up.</v>
      </c>
      <c r="N249" s="10">
        <v>75</v>
      </c>
      <c r="O249" s="10">
        <v>77</v>
      </c>
      <c r="P249" s="10">
        <v>76</v>
      </c>
      <c r="Q249" s="11">
        <f t="shared" si="30"/>
        <v>76</v>
      </c>
      <c r="R249" s="12">
        <f t="shared" si="31"/>
        <v>0.76</v>
      </c>
      <c r="S249" s="10" t="str">
        <f t="shared" si="32"/>
        <v>B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Very good work in reading and writing; aim higher.</v>
      </c>
      <c r="U249" s="10">
        <v>77</v>
      </c>
      <c r="V249" s="10">
        <v>87</v>
      </c>
      <c r="W249" s="10">
        <v>89</v>
      </c>
      <c r="X249" s="11">
        <f t="shared" si="33"/>
        <v>84.333333333333329</v>
      </c>
      <c r="Y249" s="12">
        <f t="shared" si="34"/>
        <v>0.84330000000000005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99</v>
      </c>
      <c r="G250" s="10">
        <v>91</v>
      </c>
      <c r="H250" s="10">
        <v>80</v>
      </c>
      <c r="I250" s="10">
        <v>86</v>
      </c>
      <c r="J250" s="11">
        <f t="shared" si="27"/>
        <v>85.666666666666671</v>
      </c>
      <c r="K250" s="12">
        <f t="shared" si="28"/>
        <v>0.85670000000000002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85</v>
      </c>
      <c r="O250" s="10">
        <v>87</v>
      </c>
      <c r="P250" s="10">
        <v>87</v>
      </c>
      <c r="Q250" s="11">
        <f t="shared" si="30"/>
        <v>86.333333333333329</v>
      </c>
      <c r="R250" s="12">
        <f t="shared" si="31"/>
        <v>0.86329999999999996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87</v>
      </c>
      <c r="V250" s="10">
        <v>96</v>
      </c>
      <c r="W250" s="10">
        <v>90</v>
      </c>
      <c r="X250" s="11">
        <f t="shared" si="33"/>
        <v>91</v>
      </c>
      <c r="Y250" s="12">
        <f t="shared" si="34"/>
        <v>0.91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100</v>
      </c>
      <c r="G251" s="10">
        <v>96</v>
      </c>
      <c r="H251" s="10">
        <v>89</v>
      </c>
      <c r="I251" s="10">
        <v>88</v>
      </c>
      <c r="J251" s="11">
        <f t="shared" si="27"/>
        <v>91</v>
      </c>
      <c r="K251" s="12">
        <f t="shared" si="28"/>
        <v>0.91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89</v>
      </c>
      <c r="O251" s="10">
        <v>97</v>
      </c>
      <c r="P251" s="10">
        <v>92</v>
      </c>
      <c r="Q251" s="11">
        <f t="shared" si="30"/>
        <v>92.666666666666671</v>
      </c>
      <c r="R251" s="12">
        <f t="shared" si="31"/>
        <v>0.92669999999999997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88</v>
      </c>
      <c r="V251" s="10">
        <v>98</v>
      </c>
      <c r="W251" s="10">
        <v>92</v>
      </c>
      <c r="X251" s="11">
        <f t="shared" si="33"/>
        <v>92.666666666666671</v>
      </c>
      <c r="Y251" s="12">
        <f t="shared" si="34"/>
        <v>0.92669999999999997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101</v>
      </c>
      <c r="G252" s="10">
        <v>88</v>
      </c>
      <c r="H252" s="10">
        <v>84</v>
      </c>
      <c r="I252" s="10">
        <v>80</v>
      </c>
      <c r="J252" s="11">
        <f t="shared" si="27"/>
        <v>84</v>
      </c>
      <c r="K252" s="12">
        <f t="shared" si="28"/>
        <v>0.84</v>
      </c>
      <c r="L252" s="10" t="str">
        <f t="shared" si="29"/>
        <v>A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Excellent work in concepts and practicals; keep it up.</v>
      </c>
      <c r="N252" s="10">
        <v>83</v>
      </c>
      <c r="O252" s="10">
        <v>91</v>
      </c>
      <c r="P252" s="10">
        <v>89</v>
      </c>
      <c r="Q252" s="11">
        <f t="shared" si="30"/>
        <v>87.666666666666671</v>
      </c>
      <c r="R252" s="12">
        <f t="shared" si="31"/>
        <v>0.87670000000000003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83</v>
      </c>
      <c r="V252" s="10">
        <v>95</v>
      </c>
      <c r="W252" s="10">
        <v>85</v>
      </c>
      <c r="X252" s="11">
        <f t="shared" si="33"/>
        <v>87.666666666666671</v>
      </c>
      <c r="Y252" s="12">
        <f t="shared" si="34"/>
        <v>0.87670000000000003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102</v>
      </c>
      <c r="G253" s="10">
        <v>92</v>
      </c>
      <c r="H253" s="10">
        <v>90</v>
      </c>
      <c r="I253" s="10">
        <v>81</v>
      </c>
      <c r="J253" s="11">
        <f t="shared" si="27"/>
        <v>87.666666666666671</v>
      </c>
      <c r="K253" s="12">
        <f t="shared" si="28"/>
        <v>0.87670000000000003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81</v>
      </c>
      <c r="O253" s="10">
        <v>89</v>
      </c>
      <c r="P253" s="10">
        <v>91</v>
      </c>
      <c r="Q253" s="11">
        <f t="shared" si="30"/>
        <v>87</v>
      </c>
      <c r="R253" s="12">
        <f t="shared" si="31"/>
        <v>0.87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97</v>
      </c>
      <c r="V253" s="10">
        <v>87</v>
      </c>
      <c r="W253" s="10">
        <v>91</v>
      </c>
      <c r="X253" s="11">
        <f t="shared" si="33"/>
        <v>91.666666666666671</v>
      </c>
      <c r="Y253" s="12">
        <f t="shared" si="34"/>
        <v>0.91669999999999996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103</v>
      </c>
      <c r="G254" s="10">
        <v>95</v>
      </c>
      <c r="H254" s="10">
        <v>98</v>
      </c>
      <c r="I254" s="10">
        <v>95</v>
      </c>
      <c r="J254" s="11">
        <f t="shared" si="27"/>
        <v>96</v>
      </c>
      <c r="K254" s="12">
        <f t="shared" si="28"/>
        <v>0.96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98</v>
      </c>
      <c r="O254" s="10">
        <v>89</v>
      </c>
      <c r="P254" s="10">
        <v>98</v>
      </c>
      <c r="Q254" s="11">
        <f t="shared" si="30"/>
        <v>95</v>
      </c>
      <c r="R254" s="12">
        <f t="shared" si="31"/>
        <v>0.95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91</v>
      </c>
      <c r="V254" s="10">
        <v>94</v>
      </c>
      <c r="W254" s="10">
        <v>98</v>
      </c>
      <c r="X254" s="11">
        <f t="shared" si="33"/>
        <v>94.333333333333329</v>
      </c>
      <c r="Y254" s="12">
        <f t="shared" si="34"/>
        <v>0.94330000000000003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104</v>
      </c>
      <c r="G255" s="10">
        <v>87</v>
      </c>
      <c r="H255" s="10">
        <v>93</v>
      </c>
      <c r="I255" s="10">
        <v>88</v>
      </c>
      <c r="J255" s="11">
        <f t="shared" si="27"/>
        <v>89.333333333333329</v>
      </c>
      <c r="K255" s="12">
        <f t="shared" si="28"/>
        <v>0.89329999999999998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79</v>
      </c>
      <c r="O255" s="10">
        <v>82</v>
      </c>
      <c r="P255" s="10">
        <v>81</v>
      </c>
      <c r="Q255" s="11">
        <f t="shared" si="30"/>
        <v>80.666666666666671</v>
      </c>
      <c r="R255" s="12">
        <f t="shared" si="31"/>
        <v>0.80669999999999997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90</v>
      </c>
      <c r="V255" s="10">
        <v>86</v>
      </c>
      <c r="W255" s="10">
        <v>91</v>
      </c>
      <c r="X255" s="11">
        <f t="shared" si="33"/>
        <v>89</v>
      </c>
      <c r="Y255" s="12">
        <f t="shared" si="34"/>
        <v>0.89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32</v>
      </c>
      <c r="F256" s="5" t="s">
        <v>127</v>
      </c>
      <c r="G256" s="10">
        <v>90</v>
      </c>
      <c r="H256" s="10">
        <v>88</v>
      </c>
      <c r="I256" s="10">
        <v>94</v>
      </c>
      <c r="J256" s="11">
        <f t="shared" si="27"/>
        <v>90.666666666666671</v>
      </c>
      <c r="K256" s="12">
        <f t="shared" si="28"/>
        <v>0.90669999999999995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practical skills; keep it up.</v>
      </c>
      <c r="N256" s="10">
        <v>88</v>
      </c>
      <c r="O256" s="10">
        <v>94</v>
      </c>
      <c r="P256" s="10">
        <v>92</v>
      </c>
      <c r="Q256" s="11">
        <f t="shared" si="30"/>
        <v>91.333333333333329</v>
      </c>
      <c r="R256" s="12">
        <f t="shared" si="31"/>
        <v>0.9133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practical skills; keep it up.</v>
      </c>
      <c r="U256" s="10">
        <v>98</v>
      </c>
      <c r="V256" s="10">
        <v>95</v>
      </c>
      <c r="W256" s="10">
        <v>89</v>
      </c>
      <c r="X256" s="11">
        <f t="shared" si="33"/>
        <v>94</v>
      </c>
      <c r="Y256" s="12">
        <f t="shared" si="34"/>
        <v>0.94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practical skills; keep it up.</v>
      </c>
    </row>
    <row r="257" spans="1:27" ht="14.25" customHeight="1" x14ac:dyDescent="0.3">
      <c r="A257" s="34"/>
      <c r="B257" s="34"/>
      <c r="C257" s="34"/>
      <c r="D257" s="34"/>
      <c r="E257" s="5" t="s">
        <v>34</v>
      </c>
      <c r="F257" s="5" t="s">
        <v>109</v>
      </c>
      <c r="G257" s="10">
        <v>82</v>
      </c>
      <c r="H257" s="10">
        <v>89</v>
      </c>
      <c r="I257" s="10">
        <v>75</v>
      </c>
      <c r="J257" s="11">
        <f t="shared" si="27"/>
        <v>82</v>
      </c>
      <c r="K257" s="12">
        <f t="shared" si="28"/>
        <v>0.82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office practice; keep it up.</v>
      </c>
      <c r="N257" s="10">
        <v>88</v>
      </c>
      <c r="O257" s="10">
        <v>82</v>
      </c>
      <c r="P257" s="10">
        <v>77</v>
      </c>
      <c r="Q257" s="11">
        <f t="shared" si="30"/>
        <v>82.333333333333329</v>
      </c>
      <c r="R257" s="12">
        <f t="shared" si="31"/>
        <v>0.82330000000000003</v>
      </c>
      <c r="S257" s="10" t="str">
        <f t="shared" si="32"/>
        <v>A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Excellent work in office practice; keep it up.</v>
      </c>
      <c r="U257" s="10">
        <v>78</v>
      </c>
      <c r="V257" s="10">
        <v>95</v>
      </c>
      <c r="W257" s="10">
        <v>89</v>
      </c>
      <c r="X257" s="11">
        <f t="shared" si="33"/>
        <v>87.333333333333329</v>
      </c>
      <c r="Y257" s="12">
        <f t="shared" si="34"/>
        <v>0.87329999999999997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office practice; keep it up.</v>
      </c>
    </row>
    <row r="258" spans="1:27" ht="14.25" customHeight="1" x14ac:dyDescent="0.3">
      <c r="A258" s="34" t="s">
        <v>288</v>
      </c>
      <c r="B258" s="34" t="s">
        <v>289</v>
      </c>
      <c r="C258" s="34" t="s">
        <v>435</v>
      </c>
      <c r="D258" s="34" t="s">
        <v>31</v>
      </c>
      <c r="E258" s="5" t="s">
        <v>12</v>
      </c>
      <c r="F258" s="5" t="s">
        <v>95</v>
      </c>
      <c r="G258" s="10">
        <v>52</v>
      </c>
      <c r="H258" s="10">
        <v>62</v>
      </c>
      <c r="I258" s="10">
        <v>61</v>
      </c>
      <c r="J258" s="11">
        <f t="shared" si="27"/>
        <v>58.333333333333336</v>
      </c>
      <c r="K258" s="12">
        <f t="shared" si="28"/>
        <v>0.58330000000000004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53</v>
      </c>
      <c r="O258" s="10">
        <v>64</v>
      </c>
      <c r="P258" s="10">
        <v>51</v>
      </c>
      <c r="Q258" s="11">
        <f t="shared" si="30"/>
        <v>56</v>
      </c>
      <c r="R258" s="12">
        <f t="shared" si="31"/>
        <v>0.56000000000000005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52</v>
      </c>
      <c r="V258" s="10">
        <v>67</v>
      </c>
      <c r="W258" s="10">
        <v>64</v>
      </c>
      <c r="X258" s="11">
        <f t="shared" si="33"/>
        <v>61</v>
      </c>
      <c r="Y258" s="12">
        <f t="shared" si="34"/>
        <v>0.61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99</v>
      </c>
      <c r="G259" s="10">
        <v>52</v>
      </c>
      <c r="H259" s="10">
        <v>69</v>
      </c>
      <c r="I259" s="10">
        <v>67</v>
      </c>
      <c r="J259" s="11">
        <f t="shared" si="27"/>
        <v>62.666666666666664</v>
      </c>
      <c r="K259" s="12">
        <f t="shared" si="28"/>
        <v>0.62670000000000003</v>
      </c>
      <c r="L259" s="10" t="str">
        <f t="shared" si="29"/>
        <v>C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Satisfactory work in reading, writing and speaking; keep practising.</v>
      </c>
      <c r="N259" s="10">
        <v>54</v>
      </c>
      <c r="O259" s="10">
        <v>67</v>
      </c>
      <c r="P259" s="10">
        <v>69</v>
      </c>
      <c r="Q259" s="11">
        <f t="shared" si="30"/>
        <v>63.333333333333336</v>
      </c>
      <c r="R259" s="12">
        <f t="shared" si="31"/>
        <v>0.63329999999999997</v>
      </c>
      <c r="S259" s="10" t="str">
        <f t="shared" si="32"/>
        <v>C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Satisfactory work in reading, writing and speaking; keep practising.</v>
      </c>
      <c r="U259" s="10">
        <v>57</v>
      </c>
      <c r="V259" s="10">
        <v>63</v>
      </c>
      <c r="W259" s="10">
        <v>59</v>
      </c>
      <c r="X259" s="11">
        <f t="shared" si="33"/>
        <v>59.666666666666664</v>
      </c>
      <c r="Y259" s="12">
        <f t="shared" si="34"/>
        <v>0.59670000000000001</v>
      </c>
      <c r="Z259" s="5" t="str">
        <f t="shared" si="35"/>
        <v>D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Fair work in reading, writing and speaking; extra practice is needed.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100</v>
      </c>
      <c r="G260" s="10">
        <v>58</v>
      </c>
      <c r="H260" s="10">
        <v>61</v>
      </c>
      <c r="I260" s="10">
        <v>64</v>
      </c>
      <c r="J260" s="11">
        <f t="shared" si="27"/>
        <v>61</v>
      </c>
      <c r="K260" s="12">
        <f t="shared" si="28"/>
        <v>0.61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70</v>
      </c>
      <c r="O260" s="10">
        <v>71</v>
      </c>
      <c r="P260" s="10">
        <v>65</v>
      </c>
      <c r="Q260" s="11">
        <f t="shared" si="30"/>
        <v>68.666666666666671</v>
      </c>
      <c r="R260" s="12">
        <f t="shared" si="31"/>
        <v>0.68669999999999998</v>
      </c>
      <c r="S260" s="10" t="str">
        <f t="shared" si="32"/>
        <v>C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Satisfactory work in problem solving; keep practising.</v>
      </c>
      <c r="U260" s="10">
        <v>62</v>
      </c>
      <c r="V260" s="10">
        <v>74</v>
      </c>
      <c r="W260" s="10">
        <v>66</v>
      </c>
      <c r="X260" s="11">
        <f t="shared" si="33"/>
        <v>67.333333333333329</v>
      </c>
      <c r="Y260" s="12">
        <f t="shared" si="34"/>
        <v>0.67330000000000001</v>
      </c>
      <c r="Z260" s="5" t="str">
        <f t="shared" si="35"/>
        <v>C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Satisfactory work in problem solving; keep practising.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101</v>
      </c>
      <c r="G261" s="10">
        <v>55</v>
      </c>
      <c r="H261" s="10">
        <v>55</v>
      </c>
      <c r="I261" s="10">
        <v>54</v>
      </c>
      <c r="J261" s="11">
        <f t="shared" si="27"/>
        <v>54.666666666666664</v>
      </c>
      <c r="K261" s="12">
        <f t="shared" si="28"/>
        <v>0.54669999999999996</v>
      </c>
      <c r="L261" s="10" t="str">
        <f t="shared" si="29"/>
        <v>D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Fair work in concepts and practicals; extra practice is needed.</v>
      </c>
      <c r="N261" s="10">
        <v>54</v>
      </c>
      <c r="O261" s="10">
        <v>59</v>
      </c>
      <c r="P261" s="10">
        <v>64</v>
      </c>
      <c r="Q261" s="11">
        <f t="shared" si="30"/>
        <v>59</v>
      </c>
      <c r="R261" s="12">
        <f t="shared" si="31"/>
        <v>0.59</v>
      </c>
      <c r="S261" s="10" t="str">
        <f t="shared" si="32"/>
        <v>D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Fair work in concepts and practicals; extra practice is needed.</v>
      </c>
      <c r="U261" s="10">
        <v>67</v>
      </c>
      <c r="V261" s="10">
        <v>62</v>
      </c>
      <c r="W261" s="10">
        <v>62</v>
      </c>
      <c r="X261" s="11">
        <f t="shared" si="33"/>
        <v>63.666666666666664</v>
      </c>
      <c r="Y261" s="12">
        <f t="shared" si="34"/>
        <v>0.63670000000000004</v>
      </c>
      <c r="Z261" s="5" t="str">
        <f t="shared" si="35"/>
        <v>C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Satisfactory work in concepts and practicals; keep practising.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102</v>
      </c>
      <c r="G262" s="10">
        <v>60</v>
      </c>
      <c r="H262" s="10">
        <v>62</v>
      </c>
      <c r="I262" s="10">
        <v>69</v>
      </c>
      <c r="J262" s="11">
        <f t="shared" ref="J262:J275" si="36">IF(COUNT(G262:I262)=0,"",AVERAGE(G262:I262))</f>
        <v>63.666666666666664</v>
      </c>
      <c r="K262" s="12">
        <f t="shared" ref="K262:K275" si="37">IF(J262="","",ROUND(J262/100,4))</f>
        <v>0.63670000000000004</v>
      </c>
      <c r="L262" s="10" t="str">
        <f t="shared" ref="L262:L275" si="38">IF(J262="","",IF(J262&gt;=80,"A",IF(J262&gt;=70,"B",IF(J262&gt;=60,"C",IF(J262&gt;=50,"D","F")))))</f>
        <v>C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Satisfactory work in content knowledge; keep practising.</v>
      </c>
      <c r="N262" s="10">
        <v>69</v>
      </c>
      <c r="O262" s="10">
        <v>66</v>
      </c>
      <c r="P262" s="10">
        <v>67</v>
      </c>
      <c r="Q262" s="11">
        <f t="shared" ref="Q262:Q275" si="39">IF(COUNT(N262:P262)=0,"",AVERAGE(N262:P262))</f>
        <v>67.333333333333329</v>
      </c>
      <c r="R262" s="12">
        <f t="shared" ref="R262:R275" si="40">IF(Q262="","",ROUND(Q262/100,4))</f>
        <v>0.67330000000000001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64</v>
      </c>
      <c r="V262" s="10">
        <v>71</v>
      </c>
      <c r="W262" s="10">
        <v>71</v>
      </c>
      <c r="X262" s="11">
        <f t="shared" ref="X262:X275" si="42">IF(COUNT(U262:W262)=0,"",AVERAGE(U262:W262))</f>
        <v>68.666666666666671</v>
      </c>
      <c r="Y262" s="12">
        <f t="shared" ref="Y262:Y275" si="43">IF(X262="","",ROUND(X262/100,4))</f>
        <v>0.68669999999999998</v>
      </c>
      <c r="Z262" s="5" t="str">
        <f t="shared" ref="Z262:Z275" si="44">IF(X262="","",IF(X262&gt;=80,"A",IF(X262&gt;=70,"B",IF(X262&gt;=60,"C",IF(X262&gt;=50,"D","F")))))</f>
        <v>C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Satisfactory work in content knowledge; keep practising.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103</v>
      </c>
      <c r="G263" s="10">
        <v>60</v>
      </c>
      <c r="H263" s="10">
        <v>63</v>
      </c>
      <c r="I263" s="10">
        <v>68</v>
      </c>
      <c r="J263" s="11">
        <f t="shared" si="36"/>
        <v>63.666666666666664</v>
      </c>
      <c r="K263" s="12">
        <f t="shared" si="37"/>
        <v>0.63670000000000004</v>
      </c>
      <c r="L263" s="10" t="str">
        <f t="shared" si="38"/>
        <v>C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Satisfactory work in practical work and knowledge; keep practising.</v>
      </c>
      <c r="N263" s="10">
        <v>75</v>
      </c>
      <c r="O263" s="10">
        <v>72</v>
      </c>
      <c r="P263" s="10">
        <v>66</v>
      </c>
      <c r="Q263" s="11">
        <f t="shared" si="39"/>
        <v>71</v>
      </c>
      <c r="R263" s="12">
        <f t="shared" si="40"/>
        <v>0.71</v>
      </c>
      <c r="S263" s="10" t="str">
        <f t="shared" si="41"/>
        <v>B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Very good work in practical work and knowledge; aim higher.</v>
      </c>
      <c r="U263" s="10">
        <v>67</v>
      </c>
      <c r="V263" s="10">
        <v>75</v>
      </c>
      <c r="W263" s="10">
        <v>71</v>
      </c>
      <c r="X263" s="11">
        <f t="shared" si="42"/>
        <v>71</v>
      </c>
      <c r="Y263" s="12">
        <f t="shared" si="43"/>
        <v>0.71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104</v>
      </c>
      <c r="G264" s="10">
        <v>61</v>
      </c>
      <c r="H264" s="10">
        <v>56</v>
      </c>
      <c r="I264" s="10">
        <v>67</v>
      </c>
      <c r="J264" s="11">
        <f t="shared" si="36"/>
        <v>61.333333333333336</v>
      </c>
      <c r="K264" s="12">
        <f t="shared" si="37"/>
        <v>0.61329999999999996</v>
      </c>
      <c r="L264" s="10" t="str">
        <f t="shared" si="38"/>
        <v>C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Satisfactory work in values and participation; keep practising.</v>
      </c>
      <c r="N264" s="10">
        <v>57</v>
      </c>
      <c r="O264" s="10">
        <v>66</v>
      </c>
      <c r="P264" s="10">
        <v>59</v>
      </c>
      <c r="Q264" s="11">
        <f t="shared" si="39"/>
        <v>60.666666666666664</v>
      </c>
      <c r="R264" s="12">
        <f t="shared" si="40"/>
        <v>0.60670000000000002</v>
      </c>
      <c r="S264" s="10" t="str">
        <f t="shared" si="41"/>
        <v>C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Satisfactory work in values and participation; keep practising.</v>
      </c>
      <c r="U264" s="10">
        <v>58</v>
      </c>
      <c r="V264" s="10">
        <v>69</v>
      </c>
      <c r="W264" s="10">
        <v>64</v>
      </c>
      <c r="X264" s="11">
        <f t="shared" si="42"/>
        <v>63.666666666666664</v>
      </c>
      <c r="Y264" s="12">
        <f t="shared" si="43"/>
        <v>0.63670000000000004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25</v>
      </c>
      <c r="F265" s="5" t="s">
        <v>105</v>
      </c>
      <c r="G265" s="10">
        <v>60</v>
      </c>
      <c r="H265" s="10">
        <v>69</v>
      </c>
      <c r="I265" s="10">
        <v>65</v>
      </c>
      <c r="J265" s="11">
        <f t="shared" si="36"/>
        <v>64.666666666666671</v>
      </c>
      <c r="K265" s="12">
        <f t="shared" si="37"/>
        <v>0.64670000000000005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fitness and participation; keep practising.</v>
      </c>
      <c r="N265" s="10">
        <v>70</v>
      </c>
      <c r="O265" s="10">
        <v>61</v>
      </c>
      <c r="P265" s="10">
        <v>74</v>
      </c>
      <c r="Q265" s="11">
        <f t="shared" si="39"/>
        <v>68.333333333333329</v>
      </c>
      <c r="R265" s="12">
        <f t="shared" si="40"/>
        <v>0.68330000000000002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fitness and participation; keep practising.</v>
      </c>
      <c r="U265" s="10">
        <v>64</v>
      </c>
      <c r="V265" s="10">
        <v>74</v>
      </c>
      <c r="W265" s="10">
        <v>63</v>
      </c>
      <c r="X265" s="11">
        <f t="shared" si="42"/>
        <v>67</v>
      </c>
      <c r="Y265" s="12">
        <f t="shared" si="43"/>
        <v>0.67</v>
      </c>
      <c r="Z265" s="5" t="str">
        <f t="shared" si="44"/>
        <v>C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Satisfactory work in fitness and participation; keep practising.</v>
      </c>
    </row>
    <row r="266" spans="1:27" ht="14.25" customHeight="1" x14ac:dyDescent="0.3">
      <c r="A266" s="34"/>
      <c r="B266" s="34"/>
      <c r="C266" s="34"/>
      <c r="D266" s="34"/>
      <c r="E266" s="5" t="s">
        <v>27</v>
      </c>
      <c r="F266" s="5" t="s">
        <v>106</v>
      </c>
      <c r="G266" s="10">
        <v>49</v>
      </c>
      <c r="H266" s="10">
        <v>56</v>
      </c>
      <c r="I266" s="10">
        <v>55</v>
      </c>
      <c r="J266" s="11">
        <f t="shared" si="36"/>
        <v>53.333333333333336</v>
      </c>
      <c r="K266" s="12">
        <f t="shared" si="37"/>
        <v>0.5333</v>
      </c>
      <c r="L266" s="10" t="str">
        <f t="shared" si="38"/>
        <v>D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Fair work in recording of accounts; extra practice is needed.</v>
      </c>
      <c r="N266" s="10">
        <v>64</v>
      </c>
      <c r="O266" s="10">
        <v>61</v>
      </c>
      <c r="P266" s="10">
        <v>65</v>
      </c>
      <c r="Q266" s="11">
        <f t="shared" si="39"/>
        <v>63.333333333333336</v>
      </c>
      <c r="R266" s="12">
        <f t="shared" si="40"/>
        <v>0.63329999999999997</v>
      </c>
      <c r="S266" s="10" t="str">
        <f t="shared" si="41"/>
        <v>C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Satisfactory work in recording of accounts; keep practising.</v>
      </c>
      <c r="U266" s="10">
        <v>53</v>
      </c>
      <c r="V266" s="10">
        <v>69</v>
      </c>
      <c r="W266" s="10">
        <v>59</v>
      </c>
      <c r="X266" s="11">
        <f t="shared" si="42"/>
        <v>60.333333333333336</v>
      </c>
      <c r="Y266" s="12">
        <f t="shared" si="43"/>
        <v>0.60329999999999995</v>
      </c>
      <c r="Z266" s="5" t="str">
        <f t="shared" si="44"/>
        <v>C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Satisfactory work in recording of accounts; keep practising.</v>
      </c>
    </row>
    <row r="267" spans="1:27" ht="14.25" customHeight="1" x14ac:dyDescent="0.3">
      <c r="A267" s="34" t="s">
        <v>290</v>
      </c>
      <c r="B267" s="34" t="s">
        <v>291</v>
      </c>
      <c r="C267" s="34" t="s">
        <v>435</v>
      </c>
      <c r="D267" s="34" t="s">
        <v>11</v>
      </c>
      <c r="E267" s="5" t="s">
        <v>12</v>
      </c>
      <c r="F267" s="5" t="s">
        <v>95</v>
      </c>
      <c r="G267" s="10">
        <v>64</v>
      </c>
      <c r="H267" s="10">
        <v>64</v>
      </c>
      <c r="I267" s="10">
        <v>66</v>
      </c>
      <c r="J267" s="11">
        <f t="shared" si="36"/>
        <v>64.666666666666671</v>
      </c>
      <c r="K267" s="12">
        <f t="shared" si="37"/>
        <v>0.64670000000000005</v>
      </c>
      <c r="L267" s="10" t="str">
        <f t="shared" si="38"/>
        <v>C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Satisfactory work in reading and writing; keep practising.</v>
      </c>
      <c r="N267" s="10">
        <v>61</v>
      </c>
      <c r="O267" s="10">
        <v>70</v>
      </c>
      <c r="P267" s="10">
        <v>63</v>
      </c>
      <c r="Q267" s="11">
        <f t="shared" si="39"/>
        <v>64.666666666666671</v>
      </c>
      <c r="R267" s="12">
        <f t="shared" si="40"/>
        <v>0.64670000000000005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59</v>
      </c>
      <c r="V267" s="10">
        <v>67</v>
      </c>
      <c r="W267" s="10">
        <v>70</v>
      </c>
      <c r="X267" s="11">
        <f t="shared" si="42"/>
        <v>65.333333333333329</v>
      </c>
      <c r="Y267" s="12">
        <f t="shared" si="43"/>
        <v>0.65329999999999999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99</v>
      </c>
      <c r="G268" s="10">
        <v>64</v>
      </c>
      <c r="H268" s="10">
        <v>70</v>
      </c>
      <c r="I268" s="10">
        <v>67</v>
      </c>
      <c r="J268" s="11">
        <f t="shared" si="36"/>
        <v>67</v>
      </c>
      <c r="K268" s="12">
        <f t="shared" si="37"/>
        <v>0.67</v>
      </c>
      <c r="L268" s="10" t="str">
        <f t="shared" si="38"/>
        <v>C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Satisfactory work in reading, writing and speaking; keep practising.</v>
      </c>
      <c r="N268" s="10">
        <v>68</v>
      </c>
      <c r="O268" s="10">
        <v>71</v>
      </c>
      <c r="P268" s="10">
        <v>74</v>
      </c>
      <c r="Q268" s="11">
        <f t="shared" si="39"/>
        <v>71</v>
      </c>
      <c r="R268" s="12">
        <f t="shared" si="40"/>
        <v>0.71</v>
      </c>
      <c r="S268" s="10" t="str">
        <f t="shared" si="41"/>
        <v>B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Very good work in reading, writing and speaking; aim higher.</v>
      </c>
      <c r="U268" s="10">
        <v>71</v>
      </c>
      <c r="V268" s="10">
        <v>81</v>
      </c>
      <c r="W268" s="10">
        <v>75</v>
      </c>
      <c r="X268" s="11">
        <f t="shared" si="42"/>
        <v>75.666666666666671</v>
      </c>
      <c r="Y268" s="12">
        <f t="shared" si="43"/>
        <v>0.75670000000000004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100</v>
      </c>
      <c r="G269" s="10">
        <v>72</v>
      </c>
      <c r="H269" s="10">
        <v>73</v>
      </c>
      <c r="I269" s="10">
        <v>70</v>
      </c>
      <c r="J269" s="11">
        <f t="shared" si="36"/>
        <v>71.666666666666671</v>
      </c>
      <c r="K269" s="12">
        <f t="shared" si="37"/>
        <v>0.7167</v>
      </c>
      <c r="L269" s="10" t="str">
        <f t="shared" si="38"/>
        <v>B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Very good work in problem solving; aim higher.</v>
      </c>
      <c r="N269" s="10">
        <v>78</v>
      </c>
      <c r="O269" s="10">
        <v>75</v>
      </c>
      <c r="P269" s="10">
        <v>73</v>
      </c>
      <c r="Q269" s="11">
        <f t="shared" si="39"/>
        <v>75.333333333333329</v>
      </c>
      <c r="R269" s="12">
        <f t="shared" si="40"/>
        <v>0.75329999999999997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81</v>
      </c>
      <c r="V269" s="10">
        <v>79</v>
      </c>
      <c r="W269" s="10">
        <v>84</v>
      </c>
      <c r="X269" s="11">
        <f t="shared" si="42"/>
        <v>81.333333333333329</v>
      </c>
      <c r="Y269" s="12">
        <f t="shared" si="43"/>
        <v>0.81330000000000002</v>
      </c>
      <c r="Z269" s="5" t="str">
        <f t="shared" si="44"/>
        <v>A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Excellent work in problem solving; keep it up.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101</v>
      </c>
      <c r="G270" s="10">
        <v>62</v>
      </c>
      <c r="H270" s="10">
        <v>73</v>
      </c>
      <c r="I270" s="10">
        <v>71</v>
      </c>
      <c r="J270" s="11">
        <f t="shared" si="36"/>
        <v>68.666666666666671</v>
      </c>
      <c r="K270" s="12">
        <f t="shared" si="37"/>
        <v>0.68669999999999998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68</v>
      </c>
      <c r="O270" s="10">
        <v>75</v>
      </c>
      <c r="P270" s="10">
        <v>65</v>
      </c>
      <c r="Q270" s="11">
        <f t="shared" si="39"/>
        <v>69.333333333333329</v>
      </c>
      <c r="R270" s="12">
        <f t="shared" si="40"/>
        <v>0.69330000000000003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71</v>
      </c>
      <c r="V270" s="10">
        <v>66</v>
      </c>
      <c r="W270" s="10">
        <v>65</v>
      </c>
      <c r="X270" s="11">
        <f t="shared" si="42"/>
        <v>67.333333333333329</v>
      </c>
      <c r="Y270" s="12">
        <f t="shared" si="43"/>
        <v>0.67330000000000001</v>
      </c>
      <c r="Z270" s="5" t="str">
        <f t="shared" si="44"/>
        <v>C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Satisfactory work in concepts and practicals; keep practising.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102</v>
      </c>
      <c r="G271" s="10">
        <v>70</v>
      </c>
      <c r="H271" s="10">
        <v>69</v>
      </c>
      <c r="I271" s="10">
        <v>69</v>
      </c>
      <c r="J271" s="11">
        <f t="shared" si="36"/>
        <v>69.333333333333329</v>
      </c>
      <c r="K271" s="12">
        <f t="shared" si="37"/>
        <v>0.69330000000000003</v>
      </c>
      <c r="L271" s="10" t="str">
        <f t="shared" si="38"/>
        <v>C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Satisfactory work in content knowledge; keep practising.</v>
      </c>
      <c r="N271" s="10">
        <v>75</v>
      </c>
      <c r="O271" s="10">
        <v>72</v>
      </c>
      <c r="P271" s="10">
        <v>67</v>
      </c>
      <c r="Q271" s="11">
        <f t="shared" si="39"/>
        <v>71.333333333333329</v>
      </c>
      <c r="R271" s="12">
        <f t="shared" si="40"/>
        <v>0.71330000000000005</v>
      </c>
      <c r="S271" s="10" t="str">
        <f t="shared" si="41"/>
        <v>B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Very good work in content knowledge; aim higher.</v>
      </c>
      <c r="U271" s="10">
        <v>68</v>
      </c>
      <c r="V271" s="10">
        <v>69</v>
      </c>
      <c r="W271" s="10">
        <v>78</v>
      </c>
      <c r="X271" s="11">
        <f t="shared" si="42"/>
        <v>71.666666666666671</v>
      </c>
      <c r="Y271" s="12">
        <f t="shared" si="43"/>
        <v>0.7167</v>
      </c>
      <c r="Z271" s="5" t="str">
        <f t="shared" si="44"/>
        <v>B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Very good work in content knowledge; aim higher.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103</v>
      </c>
      <c r="G272" s="10">
        <v>70</v>
      </c>
      <c r="H272" s="10">
        <v>69</v>
      </c>
      <c r="I272" s="10">
        <v>74</v>
      </c>
      <c r="J272" s="11">
        <f t="shared" si="36"/>
        <v>71</v>
      </c>
      <c r="K272" s="12">
        <f t="shared" si="37"/>
        <v>0.71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76</v>
      </c>
      <c r="O272" s="10">
        <v>78</v>
      </c>
      <c r="P272" s="10">
        <v>74</v>
      </c>
      <c r="Q272" s="11">
        <f t="shared" si="39"/>
        <v>76</v>
      </c>
      <c r="R272" s="12">
        <f t="shared" si="40"/>
        <v>0.76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84</v>
      </c>
      <c r="V272" s="10">
        <v>75</v>
      </c>
      <c r="W272" s="10">
        <v>83</v>
      </c>
      <c r="X272" s="11">
        <f t="shared" si="42"/>
        <v>80.666666666666671</v>
      </c>
      <c r="Y272" s="12">
        <f t="shared" si="43"/>
        <v>0.80669999999999997</v>
      </c>
      <c r="Z272" s="5" t="str">
        <f t="shared" si="44"/>
        <v>A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Excellent work in practical work and knowledge; keep it up.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104</v>
      </c>
      <c r="G273" s="10">
        <v>58</v>
      </c>
      <c r="H273" s="10">
        <v>64</v>
      </c>
      <c r="I273" s="10">
        <v>68</v>
      </c>
      <c r="J273" s="11">
        <f t="shared" si="36"/>
        <v>63.333333333333336</v>
      </c>
      <c r="K273" s="12">
        <f t="shared" si="37"/>
        <v>0.63329999999999997</v>
      </c>
      <c r="L273" s="10" t="str">
        <f t="shared" si="38"/>
        <v>C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Satisfactory work in values and participation; keep practising.</v>
      </c>
      <c r="N273" s="10">
        <v>69</v>
      </c>
      <c r="O273" s="10">
        <v>66</v>
      </c>
      <c r="P273" s="10">
        <v>62</v>
      </c>
      <c r="Q273" s="11">
        <f t="shared" si="39"/>
        <v>65.666666666666671</v>
      </c>
      <c r="R273" s="12">
        <f t="shared" si="40"/>
        <v>0.65669999999999995</v>
      </c>
      <c r="S273" s="10" t="str">
        <f t="shared" si="41"/>
        <v>C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Satisfactory work in values and participation; keep practising.</v>
      </c>
      <c r="U273" s="10">
        <v>70</v>
      </c>
      <c r="V273" s="10">
        <v>72</v>
      </c>
      <c r="W273" s="10">
        <v>77</v>
      </c>
      <c r="X273" s="11">
        <f t="shared" si="42"/>
        <v>73</v>
      </c>
      <c r="Y273" s="12">
        <f t="shared" si="43"/>
        <v>0.73</v>
      </c>
      <c r="Z273" s="5" t="str">
        <f t="shared" si="44"/>
        <v>B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Very good work in values and participation; aim higher.</v>
      </c>
    </row>
    <row r="274" spans="1:27" ht="14.25" customHeight="1" x14ac:dyDescent="0.3">
      <c r="A274" s="34"/>
      <c r="B274" s="34"/>
      <c r="C274" s="34"/>
      <c r="D274" s="34"/>
      <c r="E274" s="5" t="s">
        <v>25</v>
      </c>
      <c r="F274" s="5" t="s">
        <v>105</v>
      </c>
      <c r="G274" s="10">
        <v>72</v>
      </c>
      <c r="H274" s="10">
        <v>71</v>
      </c>
      <c r="I274" s="10">
        <v>74</v>
      </c>
      <c r="J274" s="11">
        <f t="shared" si="36"/>
        <v>72.333333333333329</v>
      </c>
      <c r="K274" s="12">
        <f t="shared" si="37"/>
        <v>0.72330000000000005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fitness and participation; aim higher.</v>
      </c>
      <c r="N274" s="10">
        <v>71</v>
      </c>
      <c r="O274" s="10">
        <v>78</v>
      </c>
      <c r="P274" s="10">
        <v>73</v>
      </c>
      <c r="Q274" s="11">
        <f t="shared" si="39"/>
        <v>74</v>
      </c>
      <c r="R274" s="12">
        <f t="shared" si="40"/>
        <v>0.74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fitness and participation; aim higher.</v>
      </c>
      <c r="U274" s="10">
        <v>82</v>
      </c>
      <c r="V274" s="10">
        <v>71</v>
      </c>
      <c r="W274" s="10">
        <v>77</v>
      </c>
      <c r="X274" s="11">
        <f t="shared" si="42"/>
        <v>76.666666666666671</v>
      </c>
      <c r="Y274" s="12">
        <f t="shared" si="43"/>
        <v>0.76670000000000005</v>
      </c>
      <c r="Z274" s="5" t="str">
        <f t="shared" si="44"/>
        <v>B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Very good work in fitness and participation; aim higher.</v>
      </c>
    </row>
    <row r="275" spans="1:27" ht="14.25" customHeight="1" x14ac:dyDescent="0.3">
      <c r="A275" s="34"/>
      <c r="B275" s="34"/>
      <c r="C275" s="34"/>
      <c r="D275" s="34"/>
      <c r="E275" s="5" t="s">
        <v>27</v>
      </c>
      <c r="F275" s="5" t="s">
        <v>106</v>
      </c>
      <c r="G275" s="10">
        <v>66</v>
      </c>
      <c r="H275" s="10">
        <v>62</v>
      </c>
      <c r="I275" s="10">
        <v>69</v>
      </c>
      <c r="J275" s="11">
        <f t="shared" si="36"/>
        <v>65.666666666666671</v>
      </c>
      <c r="K275" s="12">
        <f t="shared" si="37"/>
        <v>0.65669999999999995</v>
      </c>
      <c r="L275" s="10" t="str">
        <f t="shared" si="38"/>
        <v>C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Satisfactory work in recording of accounts; keep practising.</v>
      </c>
      <c r="N275" s="10">
        <v>65</v>
      </c>
      <c r="O275" s="10">
        <v>65</v>
      </c>
      <c r="P275" s="10">
        <v>71</v>
      </c>
      <c r="Q275" s="11">
        <f t="shared" si="39"/>
        <v>67</v>
      </c>
      <c r="R275" s="12">
        <f t="shared" si="40"/>
        <v>0.67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recording of accounts; keep practising.</v>
      </c>
      <c r="U275" s="10">
        <v>68</v>
      </c>
      <c r="V275" s="10">
        <v>75</v>
      </c>
      <c r="W275" s="10">
        <v>76</v>
      </c>
      <c r="X275" s="11">
        <f t="shared" si="42"/>
        <v>73</v>
      </c>
      <c r="Y275" s="12">
        <f t="shared" si="43"/>
        <v>0.73</v>
      </c>
      <c r="Z275" s="5" t="str">
        <f t="shared" si="44"/>
        <v>B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Very good work in recording of accounts; aim higher.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275"/>
  <sheetViews>
    <sheetView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436</v>
      </c>
    </row>
    <row r="2" spans="1:27" ht="14.25" customHeight="1" x14ac:dyDescent="0.3"/>
    <row r="3" spans="1:27" ht="14.25" customHeight="1" x14ac:dyDescent="0.3"/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42" t="s">
        <v>420</v>
      </c>
      <c r="O4" s="42"/>
      <c r="P4" s="42"/>
      <c r="Q4" s="42"/>
      <c r="R4" s="42"/>
      <c r="S4" s="42"/>
      <c r="T4" s="42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294</v>
      </c>
      <c r="B6" s="34" t="s">
        <v>295</v>
      </c>
      <c r="C6" s="34" t="s">
        <v>437</v>
      </c>
      <c r="D6" s="34" t="s">
        <v>11</v>
      </c>
      <c r="E6" s="5" t="s">
        <v>12</v>
      </c>
      <c r="F6" s="5" t="s">
        <v>2</v>
      </c>
      <c r="G6" s="10">
        <v>52</v>
      </c>
      <c r="H6" s="10">
        <v>47</v>
      </c>
      <c r="I6" s="10">
        <v>54</v>
      </c>
      <c r="J6" s="11">
        <f t="shared" ref="J6:J69" si="0">IF(COUNT(G6:I6)=0,"",AVERAGE(G6:I6))</f>
        <v>51</v>
      </c>
      <c r="K6" s="12">
        <f t="shared" ref="K6:K69" si="1">IF(J6="","",ROUND(J6/100,4))</f>
        <v>0.51</v>
      </c>
      <c r="L6" s="10" t="str">
        <f t="shared" ref="L6:L69" si="2">IF(J6="","",IF(J6&gt;=80,"A",IF(J6&gt;=70,"B",IF(J6&gt;=60,"C",IF(J6&gt;=50,"D","F")))))</f>
        <v>D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Fair work in reading and writing; extra practice is needed.</v>
      </c>
      <c r="N6" s="10">
        <v>56</v>
      </c>
      <c r="O6" s="10">
        <v>57</v>
      </c>
      <c r="P6" s="10">
        <v>57</v>
      </c>
      <c r="Q6" s="11">
        <f t="shared" ref="Q6:Q69" si="3">IF(COUNT(N6:P6)=0,"",AVERAGE(N6:P6))</f>
        <v>56.666666666666664</v>
      </c>
      <c r="R6" s="12">
        <f t="shared" ref="R6:R69" si="4">IF(Q6="","",ROUND(Q6/100,4))</f>
        <v>0.56669999999999998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>
        <v>58</v>
      </c>
      <c r="V6" s="10">
        <v>53</v>
      </c>
      <c r="W6" s="10">
        <v>56</v>
      </c>
      <c r="X6" s="11">
        <f t="shared" ref="X6:X69" si="6">IF(COUNT(U6:W6)=0,"",AVERAGE(U6:W6))</f>
        <v>55.666666666666664</v>
      </c>
      <c r="Y6" s="12">
        <f t="shared" ref="Y6:Y69" si="7">IF(X6="","",ROUND(X6/100,4))</f>
        <v>0.55669999999999997</v>
      </c>
      <c r="Z6" s="5" t="str">
        <f t="shared" ref="Z6:Z69" si="8">IF(X6="","",IF(X6&gt;=80,"A",IF(X6&gt;=70,"B",IF(X6&gt;=60,"C",IF(X6&gt;=50,"D","F")))))</f>
        <v>D</v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>Fair work in reading and writing; extra practice is needed.</v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14</v>
      </c>
      <c r="G7" s="10">
        <v>58</v>
      </c>
      <c r="H7" s="10">
        <v>60</v>
      </c>
      <c r="I7" s="10">
        <v>59</v>
      </c>
      <c r="J7" s="11">
        <f t="shared" si="0"/>
        <v>59</v>
      </c>
      <c r="K7" s="12">
        <f t="shared" si="1"/>
        <v>0.59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53</v>
      </c>
      <c r="O7" s="10">
        <v>60</v>
      </c>
      <c r="P7" s="10">
        <v>57</v>
      </c>
      <c r="Q7" s="11">
        <f t="shared" si="3"/>
        <v>56.666666666666664</v>
      </c>
      <c r="R7" s="12">
        <f t="shared" si="4"/>
        <v>0.56669999999999998</v>
      </c>
      <c r="S7" s="10" t="str">
        <f t="shared" si="5"/>
        <v>D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Fair work in reading, writing and speaking; extra practice is needed.</v>
      </c>
      <c r="U7" s="10">
        <v>59</v>
      </c>
      <c r="V7" s="10">
        <v>64</v>
      </c>
      <c r="W7" s="10">
        <v>62</v>
      </c>
      <c r="X7" s="11">
        <f t="shared" si="6"/>
        <v>61.666666666666664</v>
      </c>
      <c r="Y7" s="12">
        <f t="shared" si="7"/>
        <v>0.61670000000000003</v>
      </c>
      <c r="Z7" s="5" t="str">
        <f t="shared" si="8"/>
        <v>C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Satisfactory work in reading, writing and speaking; keep practising.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16</v>
      </c>
      <c r="G8" s="10">
        <v>64</v>
      </c>
      <c r="H8" s="10">
        <v>64</v>
      </c>
      <c r="I8" s="10">
        <v>63</v>
      </c>
      <c r="J8" s="11">
        <f t="shared" si="0"/>
        <v>63.666666666666664</v>
      </c>
      <c r="K8" s="12">
        <f t="shared" si="1"/>
        <v>0.63670000000000004</v>
      </c>
      <c r="L8" s="10" t="str">
        <f t="shared" si="2"/>
        <v>C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Satisfactory work in problem solving; keep practising.</v>
      </c>
      <c r="N8" s="10">
        <v>62</v>
      </c>
      <c r="O8" s="10">
        <v>72</v>
      </c>
      <c r="P8" s="10">
        <v>71</v>
      </c>
      <c r="Q8" s="11">
        <f t="shared" si="3"/>
        <v>68.333333333333329</v>
      </c>
      <c r="R8" s="12">
        <f t="shared" si="4"/>
        <v>0.68330000000000002</v>
      </c>
      <c r="S8" s="10" t="str">
        <f t="shared" si="5"/>
        <v>C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Satisfactory work in problem solving; keep practising.</v>
      </c>
      <c r="U8" s="10">
        <v>70</v>
      </c>
      <c r="V8" s="10">
        <v>69</v>
      </c>
      <c r="W8" s="10">
        <v>65</v>
      </c>
      <c r="X8" s="11">
        <f t="shared" si="6"/>
        <v>68</v>
      </c>
      <c r="Y8" s="12">
        <f t="shared" si="7"/>
        <v>0.68</v>
      </c>
      <c r="Z8" s="5" t="str">
        <f t="shared" si="8"/>
        <v>C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Satisfactory work in problem solving; keep practising.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18</v>
      </c>
      <c r="G9" s="10">
        <v>56</v>
      </c>
      <c r="H9" s="10">
        <v>62</v>
      </c>
      <c r="I9" s="10">
        <v>50</v>
      </c>
      <c r="J9" s="11">
        <f t="shared" si="0"/>
        <v>56</v>
      </c>
      <c r="K9" s="12">
        <f t="shared" si="1"/>
        <v>0.56000000000000005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58</v>
      </c>
      <c r="O9" s="10">
        <v>59</v>
      </c>
      <c r="P9" s="10">
        <v>52</v>
      </c>
      <c r="Q9" s="11">
        <f t="shared" si="3"/>
        <v>56.333333333333336</v>
      </c>
      <c r="R9" s="12">
        <f t="shared" si="4"/>
        <v>0.56330000000000002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59</v>
      </c>
      <c r="V9" s="10">
        <v>55</v>
      </c>
      <c r="W9" s="10">
        <v>58</v>
      </c>
      <c r="X9" s="11">
        <f t="shared" si="6"/>
        <v>57.333333333333336</v>
      </c>
      <c r="Y9" s="12">
        <f t="shared" si="7"/>
        <v>0.57330000000000003</v>
      </c>
      <c r="Z9" s="5" t="str">
        <f t="shared" si="8"/>
        <v>D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Fair work in concepts and practicals; extra practice is needed.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20</v>
      </c>
      <c r="G10" s="10">
        <v>50</v>
      </c>
      <c r="H10" s="10">
        <v>54</v>
      </c>
      <c r="I10" s="10">
        <v>55</v>
      </c>
      <c r="J10" s="11">
        <f t="shared" si="0"/>
        <v>53</v>
      </c>
      <c r="K10" s="12">
        <f t="shared" si="1"/>
        <v>0.53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64</v>
      </c>
      <c r="O10" s="10">
        <v>62</v>
      </c>
      <c r="P10" s="10">
        <v>64</v>
      </c>
      <c r="Q10" s="11">
        <f t="shared" si="3"/>
        <v>63.333333333333336</v>
      </c>
      <c r="R10" s="12">
        <f t="shared" si="4"/>
        <v>0.63329999999999997</v>
      </c>
      <c r="S10" s="10" t="str">
        <f t="shared" si="5"/>
        <v>C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Satisfactory work in content knowledge; keep practising.</v>
      </c>
      <c r="U10" s="10">
        <v>61</v>
      </c>
      <c r="V10" s="10">
        <v>71</v>
      </c>
      <c r="W10" s="10">
        <v>60</v>
      </c>
      <c r="X10" s="11">
        <f t="shared" si="6"/>
        <v>64</v>
      </c>
      <c r="Y10" s="12">
        <f t="shared" si="7"/>
        <v>0.64</v>
      </c>
      <c r="Z10" s="5" t="str">
        <f t="shared" si="8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22</v>
      </c>
      <c r="G11" s="10">
        <v>65</v>
      </c>
      <c r="H11" s="10">
        <v>64</v>
      </c>
      <c r="I11" s="10">
        <v>69</v>
      </c>
      <c r="J11" s="11">
        <f t="shared" si="0"/>
        <v>66</v>
      </c>
      <c r="K11" s="12">
        <f t="shared" si="1"/>
        <v>0.66</v>
      </c>
      <c r="L11" s="10" t="str">
        <f t="shared" si="2"/>
        <v>C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Satisfactory work in practical work and knowledge; keep practising.</v>
      </c>
      <c r="N11" s="10">
        <v>62</v>
      </c>
      <c r="O11" s="10">
        <v>70</v>
      </c>
      <c r="P11" s="10">
        <v>67</v>
      </c>
      <c r="Q11" s="11">
        <f t="shared" si="3"/>
        <v>66.333333333333329</v>
      </c>
      <c r="R11" s="12">
        <f t="shared" si="4"/>
        <v>0.6633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60</v>
      </c>
      <c r="V11" s="10">
        <v>69</v>
      </c>
      <c r="W11" s="10">
        <v>76</v>
      </c>
      <c r="X11" s="11">
        <f t="shared" si="6"/>
        <v>68.333333333333329</v>
      </c>
      <c r="Y11" s="12">
        <f t="shared" si="7"/>
        <v>0.68330000000000002</v>
      </c>
      <c r="Z11" s="5" t="str">
        <f t="shared" si="8"/>
        <v>C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Satisfactory work in practical work and knowledge; keep practising.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24</v>
      </c>
      <c r="G12" s="10">
        <v>47</v>
      </c>
      <c r="H12" s="10">
        <v>64</v>
      </c>
      <c r="I12" s="10">
        <v>54</v>
      </c>
      <c r="J12" s="11">
        <f t="shared" si="0"/>
        <v>55</v>
      </c>
      <c r="K12" s="12">
        <f t="shared" si="1"/>
        <v>0.55000000000000004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59</v>
      </c>
      <c r="O12" s="10">
        <v>65</v>
      </c>
      <c r="P12" s="10">
        <v>62</v>
      </c>
      <c r="Q12" s="11">
        <f t="shared" si="3"/>
        <v>62</v>
      </c>
      <c r="R12" s="12">
        <f t="shared" si="4"/>
        <v>0.62</v>
      </c>
      <c r="S12" s="10" t="str">
        <f t="shared" si="5"/>
        <v>C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Satisfactory work in values and participation; keep practising.</v>
      </c>
      <c r="U12" s="10">
        <v>54</v>
      </c>
      <c r="V12" s="10">
        <v>65</v>
      </c>
      <c r="W12" s="10">
        <v>57</v>
      </c>
      <c r="X12" s="11">
        <f t="shared" si="6"/>
        <v>58.666666666666664</v>
      </c>
      <c r="Y12" s="12">
        <f t="shared" si="7"/>
        <v>0.5867</v>
      </c>
      <c r="Z12" s="5" t="str">
        <f t="shared" si="8"/>
        <v>D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Fair work in values and participation; extra practice is needed.</v>
      </c>
    </row>
    <row r="13" spans="1:27" ht="14.25" customHeight="1" x14ac:dyDescent="0.3">
      <c r="A13" s="34"/>
      <c r="B13" s="34"/>
      <c r="C13" s="34"/>
      <c r="D13" s="34"/>
      <c r="E13" s="5" t="s">
        <v>32</v>
      </c>
      <c r="F13" s="5" t="s">
        <v>33</v>
      </c>
      <c r="G13" s="10">
        <v>61</v>
      </c>
      <c r="H13" s="10">
        <v>59</v>
      </c>
      <c r="I13" s="10">
        <v>64</v>
      </c>
      <c r="J13" s="11">
        <f t="shared" si="0"/>
        <v>61.333333333333336</v>
      </c>
      <c r="K13" s="12">
        <f t="shared" si="1"/>
        <v>0.61329999999999996</v>
      </c>
      <c r="L13" s="10" t="str">
        <f t="shared" si="2"/>
        <v>C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Satisfactory work in practical skills; keep practising.</v>
      </c>
      <c r="N13" s="10">
        <v>61</v>
      </c>
      <c r="O13" s="10">
        <v>63</v>
      </c>
      <c r="P13" s="10">
        <v>62</v>
      </c>
      <c r="Q13" s="11">
        <f t="shared" si="3"/>
        <v>62</v>
      </c>
      <c r="R13" s="12">
        <f t="shared" si="4"/>
        <v>0.62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practical skills; keep practising.</v>
      </c>
      <c r="U13" s="10">
        <v>61</v>
      </c>
      <c r="V13" s="10">
        <v>65</v>
      </c>
      <c r="W13" s="10">
        <v>62</v>
      </c>
      <c r="X13" s="11">
        <f t="shared" si="6"/>
        <v>62.666666666666664</v>
      </c>
      <c r="Y13" s="12">
        <f t="shared" si="7"/>
        <v>0.62670000000000003</v>
      </c>
      <c r="Z13" s="5" t="str">
        <f t="shared" si="8"/>
        <v>C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Satisfactory work in practical skills; keep practising.</v>
      </c>
    </row>
    <row r="14" spans="1:27" ht="14.25" customHeight="1" x14ac:dyDescent="0.3">
      <c r="A14" s="34"/>
      <c r="B14" s="34"/>
      <c r="C14" s="34"/>
      <c r="D14" s="34"/>
      <c r="E14" s="5" t="s">
        <v>27</v>
      </c>
      <c r="F14" s="5" t="s">
        <v>28</v>
      </c>
      <c r="G14" s="10">
        <v>54</v>
      </c>
      <c r="H14" s="10">
        <v>54</v>
      </c>
      <c r="I14" s="10">
        <v>60</v>
      </c>
      <c r="J14" s="11">
        <f t="shared" si="0"/>
        <v>56</v>
      </c>
      <c r="K14" s="12">
        <f t="shared" si="1"/>
        <v>0.56000000000000005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recording of accounts; extra practice is needed.</v>
      </c>
      <c r="N14" s="10">
        <v>59</v>
      </c>
      <c r="O14" s="10">
        <v>51</v>
      </c>
      <c r="P14" s="10">
        <v>52</v>
      </c>
      <c r="Q14" s="11">
        <f t="shared" si="3"/>
        <v>54</v>
      </c>
      <c r="R14" s="12">
        <f t="shared" si="4"/>
        <v>0.54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recording of accounts; extra practice is needed.</v>
      </c>
      <c r="U14" s="10">
        <v>59</v>
      </c>
      <c r="V14" s="10">
        <v>66</v>
      </c>
      <c r="W14" s="10">
        <v>59</v>
      </c>
      <c r="X14" s="11">
        <f t="shared" si="6"/>
        <v>61.333333333333336</v>
      </c>
      <c r="Y14" s="12">
        <f t="shared" si="7"/>
        <v>0.61329999999999996</v>
      </c>
      <c r="Z14" s="5" t="str">
        <f t="shared" si="8"/>
        <v>C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Satisfactory work in recording of accounts; keep practising.</v>
      </c>
    </row>
    <row r="15" spans="1:27" ht="14.25" customHeight="1" x14ac:dyDescent="0.3">
      <c r="A15" s="34" t="s">
        <v>296</v>
      </c>
      <c r="B15" s="34" t="s">
        <v>297</v>
      </c>
      <c r="C15" s="34" t="s">
        <v>437</v>
      </c>
      <c r="D15" s="34" t="s">
        <v>11</v>
      </c>
      <c r="E15" s="5" t="s">
        <v>12</v>
      </c>
      <c r="F15" s="5" t="s">
        <v>2</v>
      </c>
      <c r="G15" s="10">
        <v>60</v>
      </c>
      <c r="H15" s="10">
        <v>56</v>
      </c>
      <c r="I15" s="10">
        <v>59</v>
      </c>
      <c r="J15" s="11">
        <f t="shared" si="0"/>
        <v>58.333333333333336</v>
      </c>
      <c r="K15" s="12">
        <f t="shared" si="1"/>
        <v>0.58330000000000004</v>
      </c>
      <c r="L15" s="10" t="str">
        <f t="shared" si="2"/>
        <v>D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Fair work in reading and writing; extra practice is needed.</v>
      </c>
      <c r="N15" s="10">
        <v>52</v>
      </c>
      <c r="O15" s="10">
        <v>66</v>
      </c>
      <c r="P15" s="10">
        <v>64</v>
      </c>
      <c r="Q15" s="11">
        <f t="shared" si="3"/>
        <v>60.666666666666664</v>
      </c>
      <c r="R15" s="12">
        <f t="shared" si="4"/>
        <v>0.60670000000000002</v>
      </c>
      <c r="S15" s="10" t="str">
        <f t="shared" si="5"/>
        <v>C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Satisfactory work in reading and writing; keep practising.</v>
      </c>
      <c r="U15" s="10">
        <v>55</v>
      </c>
      <c r="V15" s="10">
        <v>58</v>
      </c>
      <c r="W15" s="10">
        <v>62</v>
      </c>
      <c r="X15" s="11">
        <f t="shared" si="6"/>
        <v>58.333333333333336</v>
      </c>
      <c r="Y15" s="12">
        <f t="shared" si="7"/>
        <v>0.58330000000000004</v>
      </c>
      <c r="Z15" s="5" t="str">
        <f t="shared" si="8"/>
        <v>D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Fair work in reading and writing; extra practice is needed.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14</v>
      </c>
      <c r="G16" s="10">
        <v>58</v>
      </c>
      <c r="H16" s="10">
        <v>58</v>
      </c>
      <c r="I16" s="10">
        <v>70</v>
      </c>
      <c r="J16" s="11">
        <f t="shared" si="0"/>
        <v>62</v>
      </c>
      <c r="K16" s="12">
        <f t="shared" si="1"/>
        <v>0.62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70</v>
      </c>
      <c r="O16" s="10">
        <v>69</v>
      </c>
      <c r="P16" s="10">
        <v>66</v>
      </c>
      <c r="Q16" s="11">
        <f t="shared" si="3"/>
        <v>68.333333333333329</v>
      </c>
      <c r="R16" s="12">
        <f t="shared" si="4"/>
        <v>0.68330000000000002</v>
      </c>
      <c r="S16" s="10" t="str">
        <f t="shared" si="5"/>
        <v>C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Satisfactory work in reading, writing and speaking; keep practising.</v>
      </c>
      <c r="U16" s="10">
        <v>62</v>
      </c>
      <c r="V16" s="10">
        <v>71</v>
      </c>
      <c r="W16" s="10">
        <v>63</v>
      </c>
      <c r="X16" s="11">
        <f t="shared" si="6"/>
        <v>65.333333333333329</v>
      </c>
      <c r="Y16" s="12">
        <f t="shared" si="7"/>
        <v>0.65329999999999999</v>
      </c>
      <c r="Z16" s="5" t="str">
        <f t="shared" si="8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16</v>
      </c>
      <c r="G17" s="10">
        <v>70</v>
      </c>
      <c r="H17" s="10">
        <v>64</v>
      </c>
      <c r="I17" s="10">
        <v>76</v>
      </c>
      <c r="J17" s="11">
        <f t="shared" si="0"/>
        <v>70</v>
      </c>
      <c r="K17" s="12">
        <f t="shared" si="1"/>
        <v>0.7</v>
      </c>
      <c r="L17" s="10" t="str">
        <f t="shared" si="2"/>
        <v>B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Very good work in problem solving; aim higher.</v>
      </c>
      <c r="N17" s="10">
        <v>64</v>
      </c>
      <c r="O17" s="10">
        <v>71</v>
      </c>
      <c r="P17" s="10">
        <v>70</v>
      </c>
      <c r="Q17" s="11">
        <f t="shared" si="3"/>
        <v>68.333333333333329</v>
      </c>
      <c r="R17" s="12">
        <f t="shared" si="4"/>
        <v>0.68330000000000002</v>
      </c>
      <c r="S17" s="10" t="str">
        <f t="shared" si="5"/>
        <v>C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Satisfactory work in problem solving; keep practising.</v>
      </c>
      <c r="U17" s="10">
        <v>69</v>
      </c>
      <c r="V17" s="10">
        <v>81</v>
      </c>
      <c r="W17" s="10">
        <v>70</v>
      </c>
      <c r="X17" s="11">
        <f t="shared" si="6"/>
        <v>73.333333333333329</v>
      </c>
      <c r="Y17" s="12">
        <f t="shared" si="7"/>
        <v>0.73329999999999995</v>
      </c>
      <c r="Z17" s="5" t="str">
        <f t="shared" si="8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18</v>
      </c>
      <c r="G18" s="10">
        <v>54</v>
      </c>
      <c r="H18" s="10">
        <v>61</v>
      </c>
      <c r="I18" s="10">
        <v>57</v>
      </c>
      <c r="J18" s="11">
        <f t="shared" si="0"/>
        <v>57.333333333333336</v>
      </c>
      <c r="K18" s="12">
        <f t="shared" si="1"/>
        <v>0.57330000000000003</v>
      </c>
      <c r="L18" s="10" t="str">
        <f t="shared" si="2"/>
        <v>D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Fair work in concepts and practicals; extra practice is needed.</v>
      </c>
      <c r="N18" s="10">
        <v>54</v>
      </c>
      <c r="O18" s="10">
        <v>67</v>
      </c>
      <c r="P18" s="10">
        <v>64</v>
      </c>
      <c r="Q18" s="11">
        <f t="shared" si="3"/>
        <v>61.666666666666664</v>
      </c>
      <c r="R18" s="12">
        <f t="shared" si="4"/>
        <v>0.61670000000000003</v>
      </c>
      <c r="S18" s="10" t="str">
        <f t="shared" si="5"/>
        <v>C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Satisfactory work in concepts and practicals; keep practising.</v>
      </c>
      <c r="U18" s="10">
        <v>68</v>
      </c>
      <c r="V18" s="10">
        <v>74</v>
      </c>
      <c r="W18" s="10">
        <v>68</v>
      </c>
      <c r="X18" s="11">
        <f t="shared" si="6"/>
        <v>70</v>
      </c>
      <c r="Y18" s="12">
        <f t="shared" si="7"/>
        <v>0.7</v>
      </c>
      <c r="Z18" s="5" t="str">
        <f t="shared" si="8"/>
        <v>B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Very good work in concepts and practicals; aim higher.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20</v>
      </c>
      <c r="G19" s="10">
        <v>58</v>
      </c>
      <c r="H19" s="10">
        <v>65</v>
      </c>
      <c r="I19" s="10">
        <v>62</v>
      </c>
      <c r="J19" s="11">
        <f t="shared" si="0"/>
        <v>61.666666666666664</v>
      </c>
      <c r="K19" s="12">
        <f t="shared" si="1"/>
        <v>0.61670000000000003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66</v>
      </c>
      <c r="O19" s="10">
        <v>74</v>
      </c>
      <c r="P19" s="10">
        <v>70</v>
      </c>
      <c r="Q19" s="11">
        <f t="shared" si="3"/>
        <v>70</v>
      </c>
      <c r="R19" s="12">
        <f t="shared" si="4"/>
        <v>0.7</v>
      </c>
      <c r="S19" s="10" t="str">
        <f t="shared" si="5"/>
        <v>B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Very good work in content knowledge; aim higher.</v>
      </c>
      <c r="U19" s="10">
        <v>62</v>
      </c>
      <c r="V19" s="10">
        <v>69</v>
      </c>
      <c r="W19" s="10">
        <v>71</v>
      </c>
      <c r="X19" s="11">
        <f t="shared" si="6"/>
        <v>67.333333333333329</v>
      </c>
      <c r="Y19" s="12">
        <f t="shared" si="7"/>
        <v>0.67330000000000001</v>
      </c>
      <c r="Z19" s="5" t="str">
        <f t="shared" si="8"/>
        <v>C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Satisfactory work in content knowledge; keep practising.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22</v>
      </c>
      <c r="G20" s="10">
        <v>69</v>
      </c>
      <c r="H20" s="10">
        <v>68</v>
      </c>
      <c r="I20" s="10">
        <v>73</v>
      </c>
      <c r="J20" s="11">
        <f t="shared" si="0"/>
        <v>70</v>
      </c>
      <c r="K20" s="12">
        <f t="shared" si="1"/>
        <v>0.7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78</v>
      </c>
      <c r="O20" s="10">
        <v>68</v>
      </c>
      <c r="P20" s="10">
        <v>66</v>
      </c>
      <c r="Q20" s="11">
        <f t="shared" si="3"/>
        <v>70.666666666666671</v>
      </c>
      <c r="R20" s="12">
        <f t="shared" si="4"/>
        <v>0.70669999999999999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75</v>
      </c>
      <c r="V20" s="10">
        <v>70</v>
      </c>
      <c r="W20" s="10">
        <v>74</v>
      </c>
      <c r="X20" s="11">
        <f t="shared" si="6"/>
        <v>73</v>
      </c>
      <c r="Y20" s="12">
        <f t="shared" si="7"/>
        <v>0.73</v>
      </c>
      <c r="Z20" s="5" t="str">
        <f t="shared" si="8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24</v>
      </c>
      <c r="G21" s="10">
        <v>55</v>
      </c>
      <c r="H21" s="10">
        <v>57</v>
      </c>
      <c r="I21" s="10">
        <v>59</v>
      </c>
      <c r="J21" s="11">
        <f t="shared" si="0"/>
        <v>57</v>
      </c>
      <c r="K21" s="12">
        <f t="shared" si="1"/>
        <v>0.56999999999999995</v>
      </c>
      <c r="L21" s="10" t="str">
        <f t="shared" si="2"/>
        <v>D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Fair work in values and participation; extra practice is needed.</v>
      </c>
      <c r="N21" s="10">
        <v>61</v>
      </c>
      <c r="O21" s="10">
        <v>69</v>
      </c>
      <c r="P21" s="10">
        <v>72</v>
      </c>
      <c r="Q21" s="11">
        <f t="shared" si="3"/>
        <v>67.333333333333329</v>
      </c>
      <c r="R21" s="12">
        <f t="shared" si="4"/>
        <v>0.67330000000000001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60</v>
      </c>
      <c r="V21" s="10">
        <v>67</v>
      </c>
      <c r="W21" s="10">
        <v>65</v>
      </c>
      <c r="X21" s="11">
        <f t="shared" si="6"/>
        <v>64</v>
      </c>
      <c r="Y21" s="12">
        <f t="shared" si="7"/>
        <v>0.64</v>
      </c>
      <c r="Z21" s="5" t="str">
        <f t="shared" si="8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25</v>
      </c>
      <c r="F22" s="5" t="s">
        <v>26</v>
      </c>
      <c r="G22" s="10">
        <v>67</v>
      </c>
      <c r="H22" s="10">
        <v>76</v>
      </c>
      <c r="I22" s="10">
        <v>73</v>
      </c>
      <c r="J22" s="11">
        <f t="shared" si="0"/>
        <v>72</v>
      </c>
      <c r="K22" s="12">
        <f t="shared" si="1"/>
        <v>0.72</v>
      </c>
      <c r="L22" s="10" t="str">
        <f t="shared" si="2"/>
        <v>B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Very good work in fitness and participation; aim higher.</v>
      </c>
      <c r="N22" s="10">
        <v>69</v>
      </c>
      <c r="O22" s="10">
        <v>64</v>
      </c>
      <c r="P22" s="10">
        <v>77</v>
      </c>
      <c r="Q22" s="11">
        <f t="shared" si="3"/>
        <v>70</v>
      </c>
      <c r="R22" s="12">
        <f t="shared" si="4"/>
        <v>0.7</v>
      </c>
      <c r="S22" s="10" t="str">
        <f t="shared" si="5"/>
        <v>B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Very good work in fitness and participation; aim higher.</v>
      </c>
      <c r="U22" s="10">
        <v>68</v>
      </c>
      <c r="V22" s="10">
        <v>71</v>
      </c>
      <c r="W22" s="10">
        <v>74</v>
      </c>
      <c r="X22" s="11">
        <f t="shared" si="6"/>
        <v>71</v>
      </c>
      <c r="Y22" s="12">
        <f t="shared" si="7"/>
        <v>0.71</v>
      </c>
      <c r="Z22" s="5" t="str">
        <f t="shared" si="8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fitness and participation; aim higher.</v>
      </c>
    </row>
    <row r="23" spans="1:27" ht="14.25" customHeight="1" x14ac:dyDescent="0.3">
      <c r="A23" s="34"/>
      <c r="B23" s="34"/>
      <c r="C23" s="34"/>
      <c r="D23" s="34"/>
      <c r="E23" s="5" t="s">
        <v>27</v>
      </c>
      <c r="F23" s="5" t="s">
        <v>28</v>
      </c>
      <c r="G23" s="10">
        <v>53</v>
      </c>
      <c r="H23" s="10">
        <v>58</v>
      </c>
      <c r="I23" s="10">
        <v>59</v>
      </c>
      <c r="J23" s="11">
        <f t="shared" si="0"/>
        <v>56.666666666666664</v>
      </c>
      <c r="K23" s="12">
        <f t="shared" si="1"/>
        <v>0.56669999999999998</v>
      </c>
      <c r="L23" s="10" t="str">
        <f t="shared" si="2"/>
        <v>D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Fair work in recording of accounts; extra practice is needed.</v>
      </c>
      <c r="N23" s="10">
        <v>65</v>
      </c>
      <c r="O23" s="10">
        <v>61</v>
      </c>
      <c r="P23" s="10">
        <v>57</v>
      </c>
      <c r="Q23" s="11">
        <f t="shared" si="3"/>
        <v>61</v>
      </c>
      <c r="R23" s="12">
        <f t="shared" si="4"/>
        <v>0.61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recording of accounts; keep practising.</v>
      </c>
      <c r="U23" s="10">
        <v>68</v>
      </c>
      <c r="V23" s="10">
        <v>63</v>
      </c>
      <c r="W23" s="10">
        <v>59</v>
      </c>
      <c r="X23" s="11">
        <f t="shared" si="6"/>
        <v>63.333333333333336</v>
      </c>
      <c r="Y23" s="12">
        <f t="shared" si="7"/>
        <v>0.63329999999999997</v>
      </c>
      <c r="Z23" s="5" t="str">
        <f t="shared" si="8"/>
        <v>C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Satisfactory work in recording of accounts; keep practising.</v>
      </c>
    </row>
    <row r="24" spans="1:27" ht="14.25" customHeight="1" x14ac:dyDescent="0.3">
      <c r="A24" s="34" t="s">
        <v>298</v>
      </c>
      <c r="B24" s="34" t="s">
        <v>299</v>
      </c>
      <c r="C24" s="34" t="s">
        <v>437</v>
      </c>
      <c r="D24" s="34" t="s">
        <v>31</v>
      </c>
      <c r="E24" s="5" t="s">
        <v>12</v>
      </c>
      <c r="F24" s="5" t="s">
        <v>2</v>
      </c>
      <c r="G24" s="10">
        <v>65</v>
      </c>
      <c r="H24" s="10">
        <v>71</v>
      </c>
      <c r="I24" s="10">
        <v>62</v>
      </c>
      <c r="J24" s="11">
        <f t="shared" si="0"/>
        <v>66</v>
      </c>
      <c r="K24" s="12">
        <f t="shared" si="1"/>
        <v>0.66</v>
      </c>
      <c r="L24" s="10" t="str">
        <f t="shared" si="2"/>
        <v>C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Satisfactory work in reading and writing; keep practising.</v>
      </c>
      <c r="N24" s="10">
        <v>72</v>
      </c>
      <c r="O24" s="10">
        <v>68</v>
      </c>
      <c r="P24" s="10">
        <v>71</v>
      </c>
      <c r="Q24" s="11">
        <f t="shared" si="3"/>
        <v>70.333333333333329</v>
      </c>
      <c r="R24" s="12">
        <f t="shared" si="4"/>
        <v>0.70330000000000004</v>
      </c>
      <c r="S24" s="10" t="str">
        <f t="shared" si="5"/>
        <v>B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Very good work in reading and writing; aim higher.</v>
      </c>
      <c r="U24" s="10">
        <v>62</v>
      </c>
      <c r="V24" s="10">
        <v>76</v>
      </c>
      <c r="W24" s="10">
        <v>66</v>
      </c>
      <c r="X24" s="11">
        <f t="shared" si="6"/>
        <v>68</v>
      </c>
      <c r="Y24" s="12">
        <f t="shared" si="7"/>
        <v>0.68</v>
      </c>
      <c r="Z24" s="5" t="str">
        <f t="shared" si="8"/>
        <v>C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Satisfactory work in reading and writing; keep practising.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14</v>
      </c>
      <c r="G25" s="10">
        <v>72</v>
      </c>
      <c r="H25" s="10">
        <v>73</v>
      </c>
      <c r="I25" s="10">
        <v>64</v>
      </c>
      <c r="J25" s="11">
        <f t="shared" si="0"/>
        <v>69.666666666666671</v>
      </c>
      <c r="K25" s="12">
        <f t="shared" si="1"/>
        <v>0.69669999999999999</v>
      </c>
      <c r="L25" s="10" t="str">
        <f t="shared" si="2"/>
        <v>C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Satisfactory work in reading, writing and speaking; keep practising.</v>
      </c>
      <c r="N25" s="10">
        <v>65</v>
      </c>
      <c r="O25" s="10">
        <v>73</v>
      </c>
      <c r="P25" s="10">
        <v>80</v>
      </c>
      <c r="Q25" s="11">
        <f t="shared" si="3"/>
        <v>72.666666666666671</v>
      </c>
      <c r="R25" s="12">
        <f t="shared" si="4"/>
        <v>0.72670000000000001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80</v>
      </c>
      <c r="V25" s="10">
        <v>72</v>
      </c>
      <c r="W25" s="10">
        <v>75</v>
      </c>
      <c r="X25" s="11">
        <f t="shared" si="6"/>
        <v>75.666666666666671</v>
      </c>
      <c r="Y25" s="12">
        <f t="shared" si="7"/>
        <v>0.75670000000000004</v>
      </c>
      <c r="Z25" s="5" t="str">
        <f t="shared" si="8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16</v>
      </c>
      <c r="G26" s="10">
        <v>77</v>
      </c>
      <c r="H26" s="10">
        <v>74</v>
      </c>
      <c r="I26" s="10">
        <v>81</v>
      </c>
      <c r="J26" s="11">
        <f t="shared" si="0"/>
        <v>77.333333333333329</v>
      </c>
      <c r="K26" s="12">
        <f t="shared" si="1"/>
        <v>0.77329999999999999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75</v>
      </c>
      <c r="O26" s="10">
        <v>72</v>
      </c>
      <c r="P26" s="10">
        <v>85</v>
      </c>
      <c r="Q26" s="11">
        <f t="shared" si="3"/>
        <v>77.333333333333329</v>
      </c>
      <c r="R26" s="12">
        <f t="shared" si="4"/>
        <v>0.77329999999999999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80</v>
      </c>
      <c r="V26" s="10">
        <v>83</v>
      </c>
      <c r="W26" s="10">
        <v>84</v>
      </c>
      <c r="X26" s="11">
        <f t="shared" si="6"/>
        <v>82.333333333333329</v>
      </c>
      <c r="Y26" s="12">
        <f t="shared" si="7"/>
        <v>0.82330000000000003</v>
      </c>
      <c r="Z26" s="5" t="str">
        <f t="shared" si="8"/>
        <v>A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Excellent work in problem solving; keep it up.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18</v>
      </c>
      <c r="G27" s="10">
        <v>70</v>
      </c>
      <c r="H27" s="10">
        <v>71</v>
      </c>
      <c r="I27" s="10">
        <v>74</v>
      </c>
      <c r="J27" s="11">
        <f t="shared" si="0"/>
        <v>71.666666666666671</v>
      </c>
      <c r="K27" s="12">
        <f t="shared" si="1"/>
        <v>0.7167</v>
      </c>
      <c r="L27" s="10" t="str">
        <f t="shared" si="2"/>
        <v>B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Very good work in concepts and practicals; aim higher.</v>
      </c>
      <c r="N27" s="10">
        <v>74</v>
      </c>
      <c r="O27" s="10">
        <v>76</v>
      </c>
      <c r="P27" s="10">
        <v>76</v>
      </c>
      <c r="Q27" s="11">
        <f t="shared" si="3"/>
        <v>75.333333333333329</v>
      </c>
      <c r="R27" s="12">
        <f t="shared" si="4"/>
        <v>0.75329999999999997</v>
      </c>
      <c r="S27" s="10" t="str">
        <f t="shared" si="5"/>
        <v>B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Very good work in concepts and practicals; aim higher.</v>
      </c>
      <c r="U27" s="10">
        <v>70</v>
      </c>
      <c r="V27" s="10">
        <v>72</v>
      </c>
      <c r="W27" s="10">
        <v>67</v>
      </c>
      <c r="X27" s="11">
        <f t="shared" si="6"/>
        <v>69.666666666666671</v>
      </c>
      <c r="Y27" s="12">
        <f t="shared" si="7"/>
        <v>0.69669999999999999</v>
      </c>
      <c r="Z27" s="5" t="str">
        <f t="shared" si="8"/>
        <v>C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Satisfactory work in concepts and practicals; keep practising.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20</v>
      </c>
      <c r="G28" s="10">
        <v>72</v>
      </c>
      <c r="H28" s="10">
        <v>81</v>
      </c>
      <c r="I28" s="10">
        <v>73</v>
      </c>
      <c r="J28" s="11">
        <f t="shared" si="0"/>
        <v>75.333333333333329</v>
      </c>
      <c r="K28" s="12">
        <f t="shared" si="1"/>
        <v>0.75329999999999997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68</v>
      </c>
      <c r="O28" s="10">
        <v>73</v>
      </c>
      <c r="P28" s="10">
        <v>81</v>
      </c>
      <c r="Q28" s="11">
        <f t="shared" si="3"/>
        <v>74</v>
      </c>
      <c r="R28" s="12">
        <f t="shared" si="4"/>
        <v>0.74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83</v>
      </c>
      <c r="V28" s="10">
        <v>83</v>
      </c>
      <c r="W28" s="10">
        <v>79</v>
      </c>
      <c r="X28" s="11">
        <f t="shared" si="6"/>
        <v>81.666666666666671</v>
      </c>
      <c r="Y28" s="12">
        <f t="shared" si="7"/>
        <v>0.81669999999999998</v>
      </c>
      <c r="Z28" s="5" t="str">
        <f t="shared" si="8"/>
        <v>A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Excellent work in content knowledge; keep it up.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22</v>
      </c>
      <c r="G29" s="10">
        <v>80</v>
      </c>
      <c r="H29" s="10">
        <v>85</v>
      </c>
      <c r="I29" s="10">
        <v>76</v>
      </c>
      <c r="J29" s="11">
        <f t="shared" si="0"/>
        <v>80.333333333333329</v>
      </c>
      <c r="K29" s="12">
        <f t="shared" si="1"/>
        <v>0.80330000000000001</v>
      </c>
      <c r="L29" s="10" t="str">
        <f t="shared" si="2"/>
        <v>A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Excellent work in practical work and knowledge; keep it up.</v>
      </c>
      <c r="N29" s="10">
        <v>80</v>
      </c>
      <c r="O29" s="10">
        <v>88</v>
      </c>
      <c r="P29" s="10">
        <v>80</v>
      </c>
      <c r="Q29" s="11">
        <f t="shared" si="3"/>
        <v>82.666666666666671</v>
      </c>
      <c r="R29" s="12">
        <f t="shared" si="4"/>
        <v>0.82669999999999999</v>
      </c>
      <c r="S29" s="10" t="str">
        <f t="shared" si="5"/>
        <v>A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Excellent work in practical work and knowledge; keep it up.</v>
      </c>
      <c r="U29" s="10">
        <v>77</v>
      </c>
      <c r="V29" s="10">
        <v>85</v>
      </c>
      <c r="W29" s="10">
        <v>79</v>
      </c>
      <c r="X29" s="11">
        <f t="shared" si="6"/>
        <v>80.333333333333329</v>
      </c>
      <c r="Y29" s="12">
        <f t="shared" si="7"/>
        <v>0.80330000000000001</v>
      </c>
      <c r="Z29" s="5" t="str">
        <f t="shared" si="8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24</v>
      </c>
      <c r="G30" s="10">
        <v>68</v>
      </c>
      <c r="H30" s="10">
        <v>77</v>
      </c>
      <c r="I30" s="10">
        <v>75</v>
      </c>
      <c r="J30" s="11">
        <f t="shared" si="0"/>
        <v>73.333333333333329</v>
      </c>
      <c r="K30" s="12">
        <f t="shared" si="1"/>
        <v>0.73329999999999995</v>
      </c>
      <c r="L30" s="10" t="str">
        <f t="shared" si="2"/>
        <v>B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Very good work in values and participation; aim higher.</v>
      </c>
      <c r="N30" s="10">
        <v>74</v>
      </c>
      <c r="O30" s="10">
        <v>73</v>
      </c>
      <c r="P30" s="10">
        <v>78</v>
      </c>
      <c r="Q30" s="11">
        <f t="shared" si="3"/>
        <v>75</v>
      </c>
      <c r="R30" s="12">
        <f t="shared" si="4"/>
        <v>0.75</v>
      </c>
      <c r="S30" s="10" t="str">
        <f t="shared" si="5"/>
        <v>B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Very good work in values and participation; aim higher.</v>
      </c>
      <c r="U30" s="10">
        <v>68</v>
      </c>
      <c r="V30" s="10">
        <v>76</v>
      </c>
      <c r="W30" s="10">
        <v>69</v>
      </c>
      <c r="X30" s="11">
        <f t="shared" si="6"/>
        <v>71</v>
      </c>
      <c r="Y30" s="12">
        <f t="shared" si="7"/>
        <v>0.71</v>
      </c>
      <c r="Z30" s="5" t="str">
        <f t="shared" si="8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25</v>
      </c>
      <c r="F31" s="5" t="s">
        <v>26</v>
      </c>
      <c r="G31" s="10">
        <v>67</v>
      </c>
      <c r="H31" s="10">
        <v>72</v>
      </c>
      <c r="I31" s="10">
        <v>74</v>
      </c>
      <c r="J31" s="11">
        <f t="shared" si="0"/>
        <v>71</v>
      </c>
      <c r="K31" s="12">
        <f t="shared" si="1"/>
        <v>0.71</v>
      </c>
      <c r="L31" s="10" t="str">
        <f t="shared" si="2"/>
        <v>B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Very good work in fitness and participation; aim higher.</v>
      </c>
      <c r="N31" s="10">
        <v>79</v>
      </c>
      <c r="O31" s="10">
        <v>83</v>
      </c>
      <c r="P31" s="10">
        <v>79</v>
      </c>
      <c r="Q31" s="11">
        <f t="shared" si="3"/>
        <v>80.333333333333329</v>
      </c>
      <c r="R31" s="12">
        <f t="shared" si="4"/>
        <v>0.80330000000000001</v>
      </c>
      <c r="S31" s="10" t="str">
        <f t="shared" si="5"/>
        <v>A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Excellent work in fitness and participation; keep it up.</v>
      </c>
      <c r="U31" s="10">
        <v>84</v>
      </c>
      <c r="V31" s="10">
        <v>74</v>
      </c>
      <c r="W31" s="10">
        <v>81</v>
      </c>
      <c r="X31" s="11">
        <f t="shared" si="6"/>
        <v>79.666666666666671</v>
      </c>
      <c r="Y31" s="12">
        <f t="shared" si="7"/>
        <v>0.79669999999999996</v>
      </c>
      <c r="Z31" s="5" t="str">
        <f t="shared" si="8"/>
        <v>B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Very good work in fitness and participation; aim higher.</v>
      </c>
    </row>
    <row r="32" spans="1:27" ht="14.25" customHeight="1" x14ac:dyDescent="0.3">
      <c r="A32" s="34"/>
      <c r="B32" s="34"/>
      <c r="C32" s="34"/>
      <c r="D32" s="34"/>
      <c r="E32" s="5" t="s">
        <v>34</v>
      </c>
      <c r="F32" s="5" t="s">
        <v>35</v>
      </c>
      <c r="G32" s="10">
        <v>62</v>
      </c>
      <c r="H32" s="10">
        <v>70</v>
      </c>
      <c r="I32" s="10">
        <v>66</v>
      </c>
      <c r="J32" s="11">
        <f t="shared" si="0"/>
        <v>66</v>
      </c>
      <c r="K32" s="12">
        <f t="shared" si="1"/>
        <v>0.66</v>
      </c>
      <c r="L32" s="10" t="str">
        <f t="shared" si="2"/>
        <v>C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Satisfactory work in office practice; keep practising.</v>
      </c>
      <c r="N32" s="10">
        <v>68</v>
      </c>
      <c r="O32" s="10">
        <v>70</v>
      </c>
      <c r="P32" s="10">
        <v>67</v>
      </c>
      <c r="Q32" s="11">
        <f t="shared" si="3"/>
        <v>68.333333333333329</v>
      </c>
      <c r="R32" s="12">
        <f t="shared" si="4"/>
        <v>0.68330000000000002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office practice; keep practising.</v>
      </c>
      <c r="U32" s="10">
        <v>74</v>
      </c>
      <c r="V32" s="10">
        <v>75</v>
      </c>
      <c r="W32" s="10">
        <v>71</v>
      </c>
      <c r="X32" s="11">
        <f t="shared" si="6"/>
        <v>73.333333333333329</v>
      </c>
      <c r="Y32" s="12">
        <f t="shared" si="7"/>
        <v>0.73329999999999995</v>
      </c>
      <c r="Z32" s="5" t="str">
        <f t="shared" si="8"/>
        <v>B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Very good work in office practice; aim higher.</v>
      </c>
    </row>
    <row r="33" spans="1:27" ht="14.25" customHeight="1" x14ac:dyDescent="0.3">
      <c r="A33" s="34" t="s">
        <v>300</v>
      </c>
      <c r="B33" s="34" t="s">
        <v>301</v>
      </c>
      <c r="C33" s="34" t="s">
        <v>437</v>
      </c>
      <c r="D33" s="34" t="s">
        <v>31</v>
      </c>
      <c r="E33" s="5" t="s">
        <v>12</v>
      </c>
      <c r="F33" s="5" t="s">
        <v>2</v>
      </c>
      <c r="G33" s="10">
        <v>68</v>
      </c>
      <c r="H33" s="10">
        <v>67</v>
      </c>
      <c r="I33" s="10">
        <v>79</v>
      </c>
      <c r="J33" s="11">
        <f t="shared" si="0"/>
        <v>71.333333333333329</v>
      </c>
      <c r="K33" s="12">
        <f t="shared" si="1"/>
        <v>0.71330000000000005</v>
      </c>
      <c r="L33" s="10" t="str">
        <f t="shared" si="2"/>
        <v>B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Very good work in reading and writing; aim higher.</v>
      </c>
      <c r="N33" s="10">
        <v>70</v>
      </c>
      <c r="O33" s="10">
        <v>81</v>
      </c>
      <c r="P33" s="10">
        <v>69</v>
      </c>
      <c r="Q33" s="11">
        <f t="shared" si="3"/>
        <v>73.333333333333329</v>
      </c>
      <c r="R33" s="12">
        <f t="shared" si="4"/>
        <v>0.73329999999999995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75</v>
      </c>
      <c r="V33" s="10">
        <v>83</v>
      </c>
      <c r="W33" s="10">
        <v>80</v>
      </c>
      <c r="X33" s="11">
        <f t="shared" si="6"/>
        <v>79.333333333333329</v>
      </c>
      <c r="Y33" s="12">
        <f t="shared" si="7"/>
        <v>0.79330000000000001</v>
      </c>
      <c r="Z33" s="5" t="str">
        <f t="shared" si="8"/>
        <v>B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Very good work in reading and writing; aim higher.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14</v>
      </c>
      <c r="G34" s="10">
        <v>70</v>
      </c>
      <c r="H34" s="10">
        <v>75</v>
      </c>
      <c r="I34" s="10">
        <v>71</v>
      </c>
      <c r="J34" s="11">
        <f t="shared" si="0"/>
        <v>72</v>
      </c>
      <c r="K34" s="12">
        <f t="shared" si="1"/>
        <v>0.72</v>
      </c>
      <c r="L34" s="10" t="str">
        <f t="shared" si="2"/>
        <v>B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Very good work in reading, writing and speaking; aim higher.</v>
      </c>
      <c r="N34" s="10">
        <v>81</v>
      </c>
      <c r="O34" s="10">
        <v>77</v>
      </c>
      <c r="P34" s="10">
        <v>83</v>
      </c>
      <c r="Q34" s="11">
        <f t="shared" si="3"/>
        <v>80.333333333333329</v>
      </c>
      <c r="R34" s="12">
        <f t="shared" si="4"/>
        <v>0.80330000000000001</v>
      </c>
      <c r="S34" s="10" t="str">
        <f t="shared" si="5"/>
        <v>A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Excellent work in reading, writing and speaking; keep it up.</v>
      </c>
      <c r="U34" s="10">
        <v>82</v>
      </c>
      <c r="V34" s="10">
        <v>90</v>
      </c>
      <c r="W34" s="10">
        <v>87</v>
      </c>
      <c r="X34" s="11">
        <f t="shared" si="6"/>
        <v>86.333333333333329</v>
      </c>
      <c r="Y34" s="12">
        <f t="shared" si="7"/>
        <v>0.86329999999999996</v>
      </c>
      <c r="Z34" s="5" t="str">
        <f t="shared" si="8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16</v>
      </c>
      <c r="G35" s="10">
        <v>87</v>
      </c>
      <c r="H35" s="10">
        <v>77</v>
      </c>
      <c r="I35" s="10">
        <v>86</v>
      </c>
      <c r="J35" s="11">
        <f t="shared" si="0"/>
        <v>83.333333333333329</v>
      </c>
      <c r="K35" s="12">
        <f t="shared" si="1"/>
        <v>0.83330000000000004</v>
      </c>
      <c r="L35" s="10" t="str">
        <f t="shared" si="2"/>
        <v>A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Excellent work in problem solving; keep it up.</v>
      </c>
      <c r="N35" s="10">
        <v>85</v>
      </c>
      <c r="O35" s="10">
        <v>88</v>
      </c>
      <c r="P35" s="10">
        <v>91</v>
      </c>
      <c r="Q35" s="11">
        <f t="shared" si="3"/>
        <v>88</v>
      </c>
      <c r="R35" s="12">
        <f t="shared" si="4"/>
        <v>0.88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91</v>
      </c>
      <c r="V35" s="10">
        <v>93</v>
      </c>
      <c r="W35" s="10">
        <v>83</v>
      </c>
      <c r="X35" s="11">
        <f t="shared" si="6"/>
        <v>89</v>
      </c>
      <c r="Y35" s="12">
        <f t="shared" si="7"/>
        <v>0.89</v>
      </c>
      <c r="Z35" s="5" t="str">
        <f t="shared" si="8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18</v>
      </c>
      <c r="G36" s="10">
        <v>67</v>
      </c>
      <c r="H36" s="10">
        <v>79</v>
      </c>
      <c r="I36" s="10">
        <v>73</v>
      </c>
      <c r="J36" s="11">
        <f t="shared" si="0"/>
        <v>73</v>
      </c>
      <c r="K36" s="12">
        <f t="shared" si="1"/>
        <v>0.73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74</v>
      </c>
      <c r="O36" s="10">
        <v>83</v>
      </c>
      <c r="P36" s="10">
        <v>84</v>
      </c>
      <c r="Q36" s="11">
        <f t="shared" si="3"/>
        <v>80.333333333333329</v>
      </c>
      <c r="R36" s="12">
        <f t="shared" si="4"/>
        <v>0.80330000000000001</v>
      </c>
      <c r="S36" s="10" t="str">
        <f t="shared" si="5"/>
        <v>A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Excellent work in concepts and practicals; keep it up.</v>
      </c>
      <c r="U36" s="10">
        <v>71</v>
      </c>
      <c r="V36" s="10">
        <v>81</v>
      </c>
      <c r="W36" s="10">
        <v>81</v>
      </c>
      <c r="X36" s="11">
        <f t="shared" si="6"/>
        <v>77.666666666666671</v>
      </c>
      <c r="Y36" s="12">
        <f t="shared" si="7"/>
        <v>0.77669999999999995</v>
      </c>
      <c r="Z36" s="5" t="str">
        <f t="shared" si="8"/>
        <v>B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Very good work in concepts and practicals; aim higher.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20</v>
      </c>
      <c r="G37" s="10">
        <v>74</v>
      </c>
      <c r="H37" s="10">
        <v>81</v>
      </c>
      <c r="I37" s="10">
        <v>77</v>
      </c>
      <c r="J37" s="11">
        <f t="shared" si="0"/>
        <v>77.333333333333329</v>
      </c>
      <c r="K37" s="12">
        <f t="shared" si="1"/>
        <v>0.77329999999999999</v>
      </c>
      <c r="L37" s="10" t="str">
        <f t="shared" si="2"/>
        <v>B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Very good work in content knowledge; aim higher.</v>
      </c>
      <c r="N37" s="10">
        <v>82</v>
      </c>
      <c r="O37" s="10">
        <v>79</v>
      </c>
      <c r="P37" s="10">
        <v>82</v>
      </c>
      <c r="Q37" s="11">
        <f t="shared" si="3"/>
        <v>81</v>
      </c>
      <c r="R37" s="12">
        <f t="shared" si="4"/>
        <v>0.81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88</v>
      </c>
      <c r="V37" s="10">
        <v>82</v>
      </c>
      <c r="W37" s="10">
        <v>78</v>
      </c>
      <c r="X37" s="11">
        <f t="shared" si="6"/>
        <v>82.666666666666671</v>
      </c>
      <c r="Y37" s="12">
        <f t="shared" si="7"/>
        <v>0.82669999999999999</v>
      </c>
      <c r="Z37" s="5" t="str">
        <f t="shared" si="8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22</v>
      </c>
      <c r="G38" s="10">
        <v>76</v>
      </c>
      <c r="H38" s="10">
        <v>84</v>
      </c>
      <c r="I38" s="10">
        <v>90</v>
      </c>
      <c r="J38" s="11">
        <f t="shared" si="0"/>
        <v>83.333333333333329</v>
      </c>
      <c r="K38" s="12">
        <f t="shared" si="1"/>
        <v>0.83330000000000004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83</v>
      </c>
      <c r="O38" s="10">
        <v>86</v>
      </c>
      <c r="P38" s="10">
        <v>81</v>
      </c>
      <c r="Q38" s="11">
        <f t="shared" si="3"/>
        <v>83.333333333333329</v>
      </c>
      <c r="R38" s="12">
        <f t="shared" si="4"/>
        <v>0.83330000000000004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86</v>
      </c>
      <c r="V38" s="10">
        <v>94</v>
      </c>
      <c r="W38" s="10">
        <v>91</v>
      </c>
      <c r="X38" s="11">
        <f t="shared" si="6"/>
        <v>90.333333333333329</v>
      </c>
      <c r="Y38" s="12">
        <f t="shared" si="7"/>
        <v>0.90329999999999999</v>
      </c>
      <c r="Z38" s="5" t="str">
        <f t="shared" si="8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24</v>
      </c>
      <c r="G39" s="10">
        <v>78</v>
      </c>
      <c r="H39" s="10">
        <v>78</v>
      </c>
      <c r="I39" s="10">
        <v>84</v>
      </c>
      <c r="J39" s="11">
        <f t="shared" si="0"/>
        <v>80</v>
      </c>
      <c r="K39" s="12">
        <f t="shared" si="1"/>
        <v>0.8</v>
      </c>
      <c r="L39" s="10" t="str">
        <f t="shared" si="2"/>
        <v>A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Excellent work in values and participation; keep it up.</v>
      </c>
      <c r="N39" s="10">
        <v>77</v>
      </c>
      <c r="O39" s="10">
        <v>76</v>
      </c>
      <c r="P39" s="10">
        <v>79</v>
      </c>
      <c r="Q39" s="11">
        <f t="shared" si="3"/>
        <v>77.333333333333329</v>
      </c>
      <c r="R39" s="12">
        <f t="shared" si="4"/>
        <v>0.77329999999999999</v>
      </c>
      <c r="S39" s="10" t="str">
        <f t="shared" si="5"/>
        <v>B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Very good work in values and participation; aim higher.</v>
      </c>
      <c r="U39" s="10">
        <v>78</v>
      </c>
      <c r="V39" s="10">
        <v>90</v>
      </c>
      <c r="W39" s="10">
        <v>86</v>
      </c>
      <c r="X39" s="11">
        <f t="shared" si="6"/>
        <v>84.666666666666671</v>
      </c>
      <c r="Y39" s="12">
        <f t="shared" si="7"/>
        <v>0.84670000000000001</v>
      </c>
      <c r="Z39" s="5" t="str">
        <f t="shared" si="8"/>
        <v>A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Excellent work in values and participation; keep it up.</v>
      </c>
    </row>
    <row r="40" spans="1:27" ht="14.25" customHeight="1" x14ac:dyDescent="0.3">
      <c r="A40" s="34"/>
      <c r="B40" s="34"/>
      <c r="C40" s="34"/>
      <c r="D40" s="34"/>
      <c r="E40" s="5" t="s">
        <v>32</v>
      </c>
      <c r="F40" s="5" t="s">
        <v>33</v>
      </c>
      <c r="G40" s="10">
        <v>87</v>
      </c>
      <c r="H40" s="10">
        <v>85</v>
      </c>
      <c r="I40" s="10">
        <v>87</v>
      </c>
      <c r="J40" s="11">
        <f t="shared" si="0"/>
        <v>86.333333333333329</v>
      </c>
      <c r="K40" s="12">
        <f t="shared" si="1"/>
        <v>0.86329999999999996</v>
      </c>
      <c r="L40" s="10" t="str">
        <f t="shared" si="2"/>
        <v>A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Excellent work in practical skills; keep it up.</v>
      </c>
      <c r="N40" s="10">
        <v>81</v>
      </c>
      <c r="O40" s="10">
        <v>88</v>
      </c>
      <c r="P40" s="10">
        <v>86</v>
      </c>
      <c r="Q40" s="11">
        <f t="shared" si="3"/>
        <v>85</v>
      </c>
      <c r="R40" s="12">
        <f t="shared" si="4"/>
        <v>0.85</v>
      </c>
      <c r="S40" s="10" t="str">
        <f t="shared" si="5"/>
        <v>A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Excellent work in practical skills; keep it up.</v>
      </c>
      <c r="U40" s="10">
        <v>87</v>
      </c>
      <c r="V40" s="10">
        <v>87</v>
      </c>
      <c r="W40" s="10">
        <v>92</v>
      </c>
      <c r="X40" s="11">
        <f t="shared" si="6"/>
        <v>88.666666666666671</v>
      </c>
      <c r="Y40" s="12">
        <f t="shared" si="7"/>
        <v>0.88670000000000004</v>
      </c>
      <c r="Z40" s="5" t="str">
        <f t="shared" si="8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practical skills; keep it up.</v>
      </c>
    </row>
    <row r="41" spans="1:27" ht="14.25" customHeight="1" x14ac:dyDescent="0.3">
      <c r="A41" s="34"/>
      <c r="B41" s="34"/>
      <c r="C41" s="34"/>
      <c r="D41" s="34"/>
      <c r="E41" s="5" t="s">
        <v>34</v>
      </c>
      <c r="F41" s="5" t="s">
        <v>35</v>
      </c>
      <c r="G41" s="10">
        <v>75</v>
      </c>
      <c r="H41" s="10">
        <v>70</v>
      </c>
      <c r="I41" s="10">
        <v>76</v>
      </c>
      <c r="J41" s="11">
        <f t="shared" si="0"/>
        <v>73.666666666666671</v>
      </c>
      <c r="K41" s="12">
        <f t="shared" si="1"/>
        <v>0.73670000000000002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office practice; aim higher.</v>
      </c>
      <c r="N41" s="10">
        <v>79</v>
      </c>
      <c r="O41" s="10">
        <v>81</v>
      </c>
      <c r="P41" s="10">
        <v>80</v>
      </c>
      <c r="Q41" s="11">
        <f t="shared" si="3"/>
        <v>80</v>
      </c>
      <c r="R41" s="12">
        <f t="shared" si="4"/>
        <v>0.8</v>
      </c>
      <c r="S41" s="10" t="str">
        <f t="shared" si="5"/>
        <v>A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Excellent work in office practice; keep it up.</v>
      </c>
      <c r="U41" s="10">
        <v>75</v>
      </c>
      <c r="V41" s="10">
        <v>78</v>
      </c>
      <c r="W41" s="10">
        <v>81</v>
      </c>
      <c r="X41" s="11">
        <f t="shared" si="6"/>
        <v>78</v>
      </c>
      <c r="Y41" s="12">
        <f t="shared" si="7"/>
        <v>0.78</v>
      </c>
      <c r="Z41" s="5" t="str">
        <f t="shared" si="8"/>
        <v>B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Very good work in office practice; aim higher.</v>
      </c>
    </row>
    <row r="42" spans="1:27" ht="14.25" customHeight="1" x14ac:dyDescent="0.3">
      <c r="A42" s="34" t="s">
        <v>302</v>
      </c>
      <c r="B42" s="34" t="s">
        <v>303</v>
      </c>
      <c r="C42" s="34" t="s">
        <v>437</v>
      </c>
      <c r="D42" s="34" t="s">
        <v>11</v>
      </c>
      <c r="E42" s="5" t="s">
        <v>12</v>
      </c>
      <c r="F42" s="5" t="s">
        <v>2</v>
      </c>
      <c r="G42" s="10">
        <v>83</v>
      </c>
      <c r="H42" s="10">
        <v>78</v>
      </c>
      <c r="I42" s="10">
        <v>87</v>
      </c>
      <c r="J42" s="11">
        <f t="shared" si="0"/>
        <v>82.666666666666671</v>
      </c>
      <c r="K42" s="12">
        <f t="shared" si="1"/>
        <v>0.82669999999999999</v>
      </c>
      <c r="L42" s="10" t="str">
        <f t="shared" si="2"/>
        <v>A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Excellent work in reading and writing; keep it up.</v>
      </c>
      <c r="N42" s="10">
        <v>86</v>
      </c>
      <c r="O42" s="10">
        <v>89</v>
      </c>
      <c r="P42" s="10">
        <v>89</v>
      </c>
      <c r="Q42" s="11">
        <f t="shared" si="3"/>
        <v>88</v>
      </c>
      <c r="R42" s="12">
        <f t="shared" si="4"/>
        <v>0.88</v>
      </c>
      <c r="S42" s="10" t="str">
        <f t="shared" si="5"/>
        <v>A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Excellent work in reading and writing; keep it up.</v>
      </c>
      <c r="U42" s="10">
        <v>82</v>
      </c>
      <c r="V42" s="10">
        <v>87</v>
      </c>
      <c r="W42" s="10">
        <v>92</v>
      </c>
      <c r="X42" s="11">
        <f t="shared" si="6"/>
        <v>87</v>
      </c>
      <c r="Y42" s="12">
        <f t="shared" si="7"/>
        <v>0.87</v>
      </c>
      <c r="Z42" s="5" t="str">
        <f t="shared" si="8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14</v>
      </c>
      <c r="G43" s="10">
        <v>85</v>
      </c>
      <c r="H43" s="10">
        <v>84</v>
      </c>
      <c r="I43" s="10">
        <v>84</v>
      </c>
      <c r="J43" s="11">
        <f t="shared" si="0"/>
        <v>84.333333333333329</v>
      </c>
      <c r="K43" s="12">
        <f t="shared" si="1"/>
        <v>0.84330000000000005</v>
      </c>
      <c r="L43" s="10" t="str">
        <f t="shared" si="2"/>
        <v>A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Excellent work in reading, writing and speaking; keep it up.</v>
      </c>
      <c r="N43" s="10">
        <v>91</v>
      </c>
      <c r="O43" s="10">
        <v>95</v>
      </c>
      <c r="P43" s="10">
        <v>84</v>
      </c>
      <c r="Q43" s="11">
        <f t="shared" si="3"/>
        <v>90</v>
      </c>
      <c r="R43" s="12">
        <f t="shared" si="4"/>
        <v>0.9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94</v>
      </c>
      <c r="V43" s="10">
        <v>98</v>
      </c>
      <c r="W43" s="10">
        <v>86</v>
      </c>
      <c r="X43" s="11">
        <f t="shared" si="6"/>
        <v>92.666666666666671</v>
      </c>
      <c r="Y43" s="12">
        <f t="shared" si="7"/>
        <v>0.92669999999999997</v>
      </c>
      <c r="Z43" s="5" t="str">
        <f t="shared" si="8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16</v>
      </c>
      <c r="G44" s="10">
        <v>95</v>
      </c>
      <c r="H44" s="10">
        <v>85</v>
      </c>
      <c r="I44" s="10">
        <v>92</v>
      </c>
      <c r="J44" s="11">
        <f t="shared" si="0"/>
        <v>90.666666666666671</v>
      </c>
      <c r="K44" s="12">
        <f t="shared" si="1"/>
        <v>0.90669999999999995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95</v>
      </c>
      <c r="O44" s="10">
        <v>98</v>
      </c>
      <c r="P44" s="10">
        <v>93</v>
      </c>
      <c r="Q44" s="11">
        <f t="shared" si="3"/>
        <v>95.333333333333329</v>
      </c>
      <c r="R44" s="12">
        <f t="shared" si="4"/>
        <v>0.95330000000000004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89</v>
      </c>
      <c r="V44" s="10">
        <v>95</v>
      </c>
      <c r="W44" s="10">
        <v>97</v>
      </c>
      <c r="X44" s="11">
        <f t="shared" si="6"/>
        <v>93.666666666666671</v>
      </c>
      <c r="Y44" s="12">
        <f t="shared" si="7"/>
        <v>0.93669999999999998</v>
      </c>
      <c r="Z44" s="5" t="str">
        <f t="shared" si="8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18</v>
      </c>
      <c r="G45" s="10">
        <v>87</v>
      </c>
      <c r="H45" s="10">
        <v>81</v>
      </c>
      <c r="I45" s="10">
        <v>86</v>
      </c>
      <c r="J45" s="11">
        <f t="shared" si="0"/>
        <v>84.666666666666671</v>
      </c>
      <c r="K45" s="12">
        <f t="shared" si="1"/>
        <v>0.84670000000000001</v>
      </c>
      <c r="L45" s="10" t="str">
        <f t="shared" si="2"/>
        <v>A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Excellent work in concepts and practicals; keep it up.</v>
      </c>
      <c r="N45" s="10">
        <v>81</v>
      </c>
      <c r="O45" s="10">
        <v>85</v>
      </c>
      <c r="P45" s="10">
        <v>84</v>
      </c>
      <c r="Q45" s="11">
        <f t="shared" si="3"/>
        <v>83.333333333333329</v>
      </c>
      <c r="R45" s="12">
        <f t="shared" si="4"/>
        <v>0.83330000000000004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87</v>
      </c>
      <c r="V45" s="10">
        <v>86</v>
      </c>
      <c r="W45" s="10">
        <v>89</v>
      </c>
      <c r="X45" s="11">
        <f t="shared" si="6"/>
        <v>87.333333333333329</v>
      </c>
      <c r="Y45" s="12">
        <f t="shared" si="7"/>
        <v>0.87329999999999997</v>
      </c>
      <c r="Z45" s="5" t="str">
        <f t="shared" si="8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20</v>
      </c>
      <c r="G46" s="10">
        <v>92</v>
      </c>
      <c r="H46" s="10">
        <v>95</v>
      </c>
      <c r="I46" s="10">
        <v>86</v>
      </c>
      <c r="J46" s="11">
        <f t="shared" si="0"/>
        <v>91</v>
      </c>
      <c r="K46" s="12">
        <f t="shared" si="1"/>
        <v>0.91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89</v>
      </c>
      <c r="O46" s="10">
        <v>97</v>
      </c>
      <c r="P46" s="10">
        <v>84</v>
      </c>
      <c r="Q46" s="11">
        <f t="shared" si="3"/>
        <v>90</v>
      </c>
      <c r="R46" s="12">
        <f t="shared" si="4"/>
        <v>0.9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86</v>
      </c>
      <c r="V46" s="10">
        <v>94</v>
      </c>
      <c r="W46" s="10">
        <v>88</v>
      </c>
      <c r="X46" s="11">
        <f t="shared" si="6"/>
        <v>89.333333333333329</v>
      </c>
      <c r="Y46" s="12">
        <f t="shared" si="7"/>
        <v>0.89329999999999998</v>
      </c>
      <c r="Z46" s="5" t="str">
        <f t="shared" si="8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22</v>
      </c>
      <c r="G47" s="10">
        <v>91</v>
      </c>
      <c r="H47" s="10">
        <v>95</v>
      </c>
      <c r="I47" s="10">
        <v>85</v>
      </c>
      <c r="J47" s="11">
        <f t="shared" si="0"/>
        <v>90.333333333333329</v>
      </c>
      <c r="K47" s="12">
        <f t="shared" si="1"/>
        <v>0.90329999999999999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90</v>
      </c>
      <c r="O47" s="10">
        <v>98</v>
      </c>
      <c r="P47" s="10">
        <v>91</v>
      </c>
      <c r="Q47" s="11">
        <f t="shared" si="3"/>
        <v>93</v>
      </c>
      <c r="R47" s="12">
        <f t="shared" si="4"/>
        <v>0.93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92</v>
      </c>
      <c r="V47" s="10">
        <v>94</v>
      </c>
      <c r="W47" s="10">
        <v>95</v>
      </c>
      <c r="X47" s="11">
        <f t="shared" si="6"/>
        <v>93.666666666666671</v>
      </c>
      <c r="Y47" s="12">
        <f t="shared" si="7"/>
        <v>0.93669999999999998</v>
      </c>
      <c r="Z47" s="5" t="str">
        <f t="shared" si="8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24</v>
      </c>
      <c r="G48" s="10">
        <v>89</v>
      </c>
      <c r="H48" s="10">
        <v>89</v>
      </c>
      <c r="I48" s="10">
        <v>90</v>
      </c>
      <c r="J48" s="11">
        <f t="shared" si="0"/>
        <v>89.333333333333329</v>
      </c>
      <c r="K48" s="12">
        <f t="shared" si="1"/>
        <v>0.89329999999999998</v>
      </c>
      <c r="L48" s="10" t="str">
        <f t="shared" si="2"/>
        <v>A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Excellent work in values and participation; keep it up.</v>
      </c>
      <c r="N48" s="10">
        <v>79</v>
      </c>
      <c r="O48" s="10">
        <v>81</v>
      </c>
      <c r="P48" s="10">
        <v>85</v>
      </c>
      <c r="Q48" s="11">
        <f t="shared" si="3"/>
        <v>81.666666666666671</v>
      </c>
      <c r="R48" s="12">
        <f t="shared" si="4"/>
        <v>0.81669999999999998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89</v>
      </c>
      <c r="V48" s="10">
        <v>83</v>
      </c>
      <c r="W48" s="10">
        <v>94</v>
      </c>
      <c r="X48" s="11">
        <f t="shared" si="6"/>
        <v>88.666666666666671</v>
      </c>
      <c r="Y48" s="12">
        <f t="shared" si="7"/>
        <v>0.88670000000000004</v>
      </c>
      <c r="Z48" s="5" t="str">
        <f t="shared" si="8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25</v>
      </c>
      <c r="F49" s="5" t="s">
        <v>26</v>
      </c>
      <c r="G49" s="10">
        <v>94</v>
      </c>
      <c r="H49" s="10">
        <v>86</v>
      </c>
      <c r="I49" s="10">
        <v>96</v>
      </c>
      <c r="J49" s="11">
        <f t="shared" si="0"/>
        <v>92</v>
      </c>
      <c r="K49" s="12">
        <f t="shared" si="1"/>
        <v>0.92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fitness and participation; keep it up.</v>
      </c>
      <c r="N49" s="10">
        <v>84</v>
      </c>
      <c r="O49" s="10">
        <v>89</v>
      </c>
      <c r="P49" s="10">
        <v>98</v>
      </c>
      <c r="Q49" s="11">
        <f t="shared" si="3"/>
        <v>90.333333333333329</v>
      </c>
      <c r="R49" s="12">
        <f t="shared" si="4"/>
        <v>0.90329999999999999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fitness and participation; keep it up.</v>
      </c>
      <c r="U49" s="10">
        <v>87</v>
      </c>
      <c r="V49" s="10">
        <v>96</v>
      </c>
      <c r="W49" s="10">
        <v>94</v>
      </c>
      <c r="X49" s="11">
        <f t="shared" si="6"/>
        <v>92.333333333333329</v>
      </c>
      <c r="Y49" s="12">
        <f t="shared" si="7"/>
        <v>0.92330000000000001</v>
      </c>
      <c r="Z49" s="5" t="str">
        <f t="shared" si="8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fitness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34</v>
      </c>
      <c r="F50" s="5" t="s">
        <v>35</v>
      </c>
      <c r="G50" s="10">
        <v>82</v>
      </c>
      <c r="H50" s="10">
        <v>86</v>
      </c>
      <c r="I50" s="10">
        <v>74</v>
      </c>
      <c r="J50" s="11">
        <f t="shared" si="0"/>
        <v>80.666666666666671</v>
      </c>
      <c r="K50" s="12">
        <f t="shared" si="1"/>
        <v>0.80669999999999997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office practice; keep it up.</v>
      </c>
      <c r="N50" s="10">
        <v>88</v>
      </c>
      <c r="O50" s="10">
        <v>85</v>
      </c>
      <c r="P50" s="10">
        <v>80</v>
      </c>
      <c r="Q50" s="11">
        <f t="shared" si="3"/>
        <v>84.333333333333329</v>
      </c>
      <c r="R50" s="12">
        <f t="shared" si="4"/>
        <v>0.84330000000000005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office practice; keep it up.</v>
      </c>
      <c r="U50" s="10">
        <v>79</v>
      </c>
      <c r="V50" s="10">
        <v>86</v>
      </c>
      <c r="W50" s="10">
        <v>89</v>
      </c>
      <c r="X50" s="11">
        <f t="shared" si="6"/>
        <v>84.666666666666671</v>
      </c>
      <c r="Y50" s="12">
        <f t="shared" si="7"/>
        <v>0.84670000000000001</v>
      </c>
      <c r="Z50" s="5" t="str">
        <f t="shared" si="8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office practice; keep it up.</v>
      </c>
    </row>
    <row r="51" spans="1:27" ht="14.25" customHeight="1" x14ac:dyDescent="0.3">
      <c r="A51" s="34" t="s">
        <v>304</v>
      </c>
      <c r="B51" s="34" t="s">
        <v>305</v>
      </c>
      <c r="C51" s="34" t="s">
        <v>437</v>
      </c>
      <c r="D51" s="34" t="s">
        <v>31</v>
      </c>
      <c r="E51" s="5" t="s">
        <v>12</v>
      </c>
      <c r="F51" s="5" t="s">
        <v>2</v>
      </c>
      <c r="G51" s="10">
        <v>49</v>
      </c>
      <c r="H51" s="10">
        <v>60</v>
      </c>
      <c r="I51" s="10">
        <v>55</v>
      </c>
      <c r="J51" s="11">
        <f t="shared" si="0"/>
        <v>54.666666666666664</v>
      </c>
      <c r="K51" s="12">
        <f t="shared" si="1"/>
        <v>0.54669999999999996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61</v>
      </c>
      <c r="O51" s="10">
        <v>56</v>
      </c>
      <c r="P51" s="10">
        <v>57</v>
      </c>
      <c r="Q51" s="11">
        <f t="shared" si="3"/>
        <v>58</v>
      </c>
      <c r="R51" s="12">
        <f t="shared" si="4"/>
        <v>0.57999999999999996</v>
      </c>
      <c r="S51" s="10" t="str">
        <f t="shared" si="5"/>
        <v>D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Fair work in reading and writing; extra practice is needed.</v>
      </c>
      <c r="U51" s="10">
        <v>53</v>
      </c>
      <c r="V51" s="10">
        <v>65</v>
      </c>
      <c r="W51" s="10">
        <v>62</v>
      </c>
      <c r="X51" s="11">
        <f t="shared" si="6"/>
        <v>60</v>
      </c>
      <c r="Y51" s="12">
        <f t="shared" si="7"/>
        <v>0.6</v>
      </c>
      <c r="Z51" s="5" t="str">
        <f t="shared" si="8"/>
        <v>C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Satisfactory work in reading and writing; keep practising.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14</v>
      </c>
      <c r="G52" s="10">
        <v>59</v>
      </c>
      <c r="H52" s="10">
        <v>61</v>
      </c>
      <c r="I52" s="10">
        <v>63</v>
      </c>
      <c r="J52" s="11">
        <f t="shared" si="0"/>
        <v>61</v>
      </c>
      <c r="K52" s="12">
        <f t="shared" si="1"/>
        <v>0.61</v>
      </c>
      <c r="L52" s="10" t="str">
        <f t="shared" si="2"/>
        <v>C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Satisfactory work in reading, writing and speaking; keep practising.</v>
      </c>
      <c r="N52" s="10">
        <v>64</v>
      </c>
      <c r="O52" s="10">
        <v>56</v>
      </c>
      <c r="P52" s="10">
        <v>61</v>
      </c>
      <c r="Q52" s="11">
        <f t="shared" si="3"/>
        <v>60.333333333333336</v>
      </c>
      <c r="R52" s="12">
        <f t="shared" si="4"/>
        <v>0.60329999999999995</v>
      </c>
      <c r="S52" s="10" t="str">
        <f t="shared" si="5"/>
        <v>C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Satisfactory work in reading, writing and speaking; keep practising.</v>
      </c>
      <c r="U52" s="10">
        <v>59</v>
      </c>
      <c r="V52" s="10">
        <v>73</v>
      </c>
      <c r="W52" s="10">
        <v>66</v>
      </c>
      <c r="X52" s="11">
        <f t="shared" si="6"/>
        <v>66</v>
      </c>
      <c r="Y52" s="12">
        <f t="shared" si="7"/>
        <v>0.66</v>
      </c>
      <c r="Z52" s="5" t="str">
        <f t="shared" si="8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16</v>
      </c>
      <c r="G53" s="10">
        <v>70</v>
      </c>
      <c r="H53" s="10">
        <v>66</v>
      </c>
      <c r="I53" s="10">
        <v>68</v>
      </c>
      <c r="J53" s="11">
        <f t="shared" si="0"/>
        <v>68</v>
      </c>
      <c r="K53" s="12">
        <f t="shared" si="1"/>
        <v>0.68</v>
      </c>
      <c r="L53" s="10" t="str">
        <f t="shared" si="2"/>
        <v>C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Satisfactory work in problem solving; keep practising.</v>
      </c>
      <c r="N53" s="10">
        <v>60</v>
      </c>
      <c r="O53" s="10">
        <v>68</v>
      </c>
      <c r="P53" s="10">
        <v>69</v>
      </c>
      <c r="Q53" s="11">
        <f t="shared" si="3"/>
        <v>65.666666666666671</v>
      </c>
      <c r="R53" s="12">
        <f t="shared" si="4"/>
        <v>0.65669999999999995</v>
      </c>
      <c r="S53" s="10" t="str">
        <f t="shared" si="5"/>
        <v>C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Satisfactory work in problem solving; keep practising.</v>
      </c>
      <c r="U53" s="10">
        <v>71</v>
      </c>
      <c r="V53" s="10">
        <v>72</v>
      </c>
      <c r="W53" s="10">
        <v>72</v>
      </c>
      <c r="X53" s="11">
        <f t="shared" si="6"/>
        <v>71.666666666666671</v>
      </c>
      <c r="Y53" s="12">
        <f t="shared" si="7"/>
        <v>0.7167</v>
      </c>
      <c r="Z53" s="5" t="str">
        <f t="shared" si="8"/>
        <v>B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Very good work in problem solving; aim higher.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18</v>
      </c>
      <c r="G54" s="10">
        <v>60</v>
      </c>
      <c r="H54" s="10">
        <v>53</v>
      </c>
      <c r="I54" s="10">
        <v>60</v>
      </c>
      <c r="J54" s="11">
        <f t="shared" si="0"/>
        <v>57.666666666666664</v>
      </c>
      <c r="K54" s="12">
        <f t="shared" si="1"/>
        <v>0.57669999999999999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50</v>
      </c>
      <c r="O54" s="10">
        <v>61</v>
      </c>
      <c r="P54" s="10">
        <v>62</v>
      </c>
      <c r="Q54" s="11">
        <f t="shared" si="3"/>
        <v>57.666666666666664</v>
      </c>
      <c r="R54" s="12">
        <f t="shared" si="4"/>
        <v>0.57669999999999999</v>
      </c>
      <c r="S54" s="10" t="str">
        <f t="shared" si="5"/>
        <v>D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Fair work in concepts and practicals; extra practice is needed.</v>
      </c>
      <c r="U54" s="10">
        <v>61</v>
      </c>
      <c r="V54" s="10">
        <v>62</v>
      </c>
      <c r="W54" s="10">
        <v>65</v>
      </c>
      <c r="X54" s="11">
        <f t="shared" si="6"/>
        <v>62.666666666666664</v>
      </c>
      <c r="Y54" s="12">
        <f t="shared" si="7"/>
        <v>0.62670000000000003</v>
      </c>
      <c r="Z54" s="5" t="str">
        <f t="shared" si="8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20</v>
      </c>
      <c r="G55" s="10">
        <v>53</v>
      </c>
      <c r="H55" s="10">
        <v>67</v>
      </c>
      <c r="I55" s="10">
        <v>57</v>
      </c>
      <c r="J55" s="11">
        <f t="shared" si="0"/>
        <v>59</v>
      </c>
      <c r="K55" s="12">
        <f t="shared" si="1"/>
        <v>0.59</v>
      </c>
      <c r="L55" s="10" t="str">
        <f t="shared" si="2"/>
        <v>D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Fair work in content knowledge; extra practice is needed.</v>
      </c>
      <c r="N55" s="10">
        <v>57</v>
      </c>
      <c r="O55" s="10">
        <v>71</v>
      </c>
      <c r="P55" s="10">
        <v>66</v>
      </c>
      <c r="Q55" s="11">
        <f t="shared" si="3"/>
        <v>64.666666666666671</v>
      </c>
      <c r="R55" s="12">
        <f t="shared" si="4"/>
        <v>0.64670000000000005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67</v>
      </c>
      <c r="V55" s="10">
        <v>70</v>
      </c>
      <c r="W55" s="10">
        <v>74</v>
      </c>
      <c r="X55" s="11">
        <f t="shared" si="6"/>
        <v>70.333333333333329</v>
      </c>
      <c r="Y55" s="12">
        <f t="shared" si="7"/>
        <v>0.70330000000000004</v>
      </c>
      <c r="Z55" s="5" t="str">
        <f t="shared" si="8"/>
        <v>B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Very good work in content knowledge; aim higher.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22</v>
      </c>
      <c r="G56" s="10">
        <v>68</v>
      </c>
      <c r="H56" s="10">
        <v>66</v>
      </c>
      <c r="I56" s="10">
        <v>65</v>
      </c>
      <c r="J56" s="11">
        <f t="shared" si="0"/>
        <v>66.333333333333329</v>
      </c>
      <c r="K56" s="12">
        <f t="shared" si="1"/>
        <v>0.6633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60</v>
      </c>
      <c r="O56" s="10">
        <v>65</v>
      </c>
      <c r="P56" s="10">
        <v>74</v>
      </c>
      <c r="Q56" s="11">
        <f t="shared" si="3"/>
        <v>66.333333333333329</v>
      </c>
      <c r="R56" s="12">
        <f t="shared" si="4"/>
        <v>0.6633</v>
      </c>
      <c r="S56" s="10" t="str">
        <f t="shared" si="5"/>
        <v>C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Satisfactory work in practical work and knowledge; keep practising.</v>
      </c>
      <c r="U56" s="10">
        <v>73</v>
      </c>
      <c r="V56" s="10">
        <v>74</v>
      </c>
      <c r="W56" s="10">
        <v>68</v>
      </c>
      <c r="X56" s="11">
        <f t="shared" si="6"/>
        <v>71.666666666666671</v>
      </c>
      <c r="Y56" s="12">
        <f t="shared" si="7"/>
        <v>0.7167</v>
      </c>
      <c r="Z56" s="5" t="str">
        <f t="shared" si="8"/>
        <v>B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Very good work in practical work and knowledge; aim higher.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24</v>
      </c>
      <c r="G57" s="10">
        <v>63</v>
      </c>
      <c r="H57" s="10">
        <v>65</v>
      </c>
      <c r="I57" s="10">
        <v>58</v>
      </c>
      <c r="J57" s="11">
        <f t="shared" si="0"/>
        <v>62</v>
      </c>
      <c r="K57" s="12">
        <f t="shared" si="1"/>
        <v>0.62</v>
      </c>
      <c r="L57" s="10" t="str">
        <f t="shared" si="2"/>
        <v>C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Satisfactory work in values and participation; keep practising.</v>
      </c>
      <c r="N57" s="10">
        <v>53</v>
      </c>
      <c r="O57" s="10">
        <v>55</v>
      </c>
      <c r="P57" s="10">
        <v>58</v>
      </c>
      <c r="Q57" s="11">
        <f t="shared" si="3"/>
        <v>55.333333333333336</v>
      </c>
      <c r="R57" s="12">
        <f t="shared" si="4"/>
        <v>0.55330000000000001</v>
      </c>
      <c r="S57" s="10" t="str">
        <f t="shared" si="5"/>
        <v>D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Fair work in values and participation; extra practice is needed.</v>
      </c>
      <c r="U57" s="10">
        <v>55</v>
      </c>
      <c r="V57" s="10">
        <v>70</v>
      </c>
      <c r="W57" s="10">
        <v>67</v>
      </c>
      <c r="X57" s="11">
        <f t="shared" si="6"/>
        <v>64</v>
      </c>
      <c r="Y57" s="12">
        <f t="shared" si="7"/>
        <v>0.64</v>
      </c>
      <c r="Z57" s="5" t="str">
        <f t="shared" si="8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46</v>
      </c>
      <c r="F58" s="5" t="s">
        <v>47</v>
      </c>
      <c r="G58" s="10">
        <v>57</v>
      </c>
      <c r="H58" s="10">
        <v>71</v>
      </c>
      <c r="I58" s="10">
        <v>69</v>
      </c>
      <c r="J58" s="11">
        <f t="shared" si="0"/>
        <v>65.666666666666671</v>
      </c>
      <c r="K58" s="12">
        <f t="shared" si="1"/>
        <v>0.65669999999999995</v>
      </c>
      <c r="L58" s="10" t="str">
        <f t="shared" si="2"/>
        <v>C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Satisfactory work in religious knowledge and participation; keep practising.</v>
      </c>
      <c r="N58" s="10">
        <v>63</v>
      </c>
      <c r="O58" s="10">
        <v>68</v>
      </c>
      <c r="P58" s="10">
        <v>59</v>
      </c>
      <c r="Q58" s="11">
        <f t="shared" si="3"/>
        <v>63.333333333333336</v>
      </c>
      <c r="R58" s="12">
        <f t="shared" si="4"/>
        <v>0.63329999999999997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religious knowledge and participation; keep practising.</v>
      </c>
      <c r="U58" s="10">
        <v>74</v>
      </c>
      <c r="V58" s="10">
        <v>70</v>
      </c>
      <c r="W58" s="10">
        <v>69</v>
      </c>
      <c r="X58" s="11">
        <f t="shared" si="6"/>
        <v>71</v>
      </c>
      <c r="Y58" s="12">
        <f t="shared" si="7"/>
        <v>0.71</v>
      </c>
      <c r="Z58" s="5" t="str">
        <f t="shared" si="8"/>
        <v>B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Very good work in religious knowledge and participation; aim higher.</v>
      </c>
    </row>
    <row r="59" spans="1:27" ht="14.25" customHeight="1" x14ac:dyDescent="0.3">
      <c r="A59" s="34"/>
      <c r="B59" s="34"/>
      <c r="C59" s="34"/>
      <c r="D59" s="34"/>
      <c r="E59" s="5" t="s">
        <v>27</v>
      </c>
      <c r="F59" s="5" t="s">
        <v>28</v>
      </c>
      <c r="G59" s="10">
        <v>59</v>
      </c>
      <c r="H59" s="10">
        <v>58</v>
      </c>
      <c r="I59" s="10">
        <v>49</v>
      </c>
      <c r="J59" s="11">
        <f t="shared" si="0"/>
        <v>55.333333333333336</v>
      </c>
      <c r="K59" s="12">
        <f t="shared" si="1"/>
        <v>0.55330000000000001</v>
      </c>
      <c r="L59" s="10" t="str">
        <f t="shared" si="2"/>
        <v>D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Fair work in recording of accounts; extra practice is needed.</v>
      </c>
      <c r="N59" s="10">
        <v>54</v>
      </c>
      <c r="O59" s="10">
        <v>65</v>
      </c>
      <c r="P59" s="10">
        <v>59</v>
      </c>
      <c r="Q59" s="11">
        <f t="shared" si="3"/>
        <v>59.333333333333336</v>
      </c>
      <c r="R59" s="12">
        <f t="shared" si="4"/>
        <v>0.59330000000000005</v>
      </c>
      <c r="S59" s="10" t="str">
        <f t="shared" si="5"/>
        <v>D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Fair work in recording of accounts; extra practice is needed.</v>
      </c>
      <c r="U59" s="10">
        <v>56</v>
      </c>
      <c r="V59" s="10">
        <v>69</v>
      </c>
      <c r="W59" s="10">
        <v>68</v>
      </c>
      <c r="X59" s="11">
        <f t="shared" si="6"/>
        <v>64.333333333333329</v>
      </c>
      <c r="Y59" s="12">
        <f t="shared" si="7"/>
        <v>0.64329999999999998</v>
      </c>
      <c r="Z59" s="5" t="str">
        <f t="shared" si="8"/>
        <v>C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Satisfactory work in recording of accounts; keep practising.</v>
      </c>
    </row>
    <row r="60" spans="1:27" ht="14.25" customHeight="1" x14ac:dyDescent="0.3">
      <c r="A60" s="34" t="s">
        <v>306</v>
      </c>
      <c r="B60" s="34" t="s">
        <v>307</v>
      </c>
      <c r="C60" s="34" t="s">
        <v>437</v>
      </c>
      <c r="D60" s="34" t="s">
        <v>11</v>
      </c>
      <c r="E60" s="5" t="s">
        <v>12</v>
      </c>
      <c r="F60" s="5" t="s">
        <v>2</v>
      </c>
      <c r="G60" s="10">
        <v>61</v>
      </c>
      <c r="H60" s="10">
        <v>68</v>
      </c>
      <c r="I60" s="10">
        <v>62</v>
      </c>
      <c r="J60" s="11">
        <f t="shared" si="0"/>
        <v>63.666666666666664</v>
      </c>
      <c r="K60" s="12">
        <f t="shared" si="1"/>
        <v>0.63670000000000004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60</v>
      </c>
      <c r="O60" s="10">
        <v>63</v>
      </c>
      <c r="P60" s="10">
        <v>63</v>
      </c>
      <c r="Q60" s="11">
        <f t="shared" si="3"/>
        <v>62</v>
      </c>
      <c r="R60" s="12">
        <f t="shared" si="4"/>
        <v>0.62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67</v>
      </c>
      <c r="V60" s="10">
        <v>71</v>
      </c>
      <c r="W60" s="10">
        <v>68</v>
      </c>
      <c r="X60" s="11">
        <f t="shared" si="6"/>
        <v>68.666666666666671</v>
      </c>
      <c r="Y60" s="12">
        <f t="shared" si="7"/>
        <v>0.68669999999999998</v>
      </c>
      <c r="Z60" s="5" t="str">
        <f t="shared" si="8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14</v>
      </c>
      <c r="G61" s="10">
        <v>72</v>
      </c>
      <c r="H61" s="10">
        <v>71</v>
      </c>
      <c r="I61" s="10">
        <v>64</v>
      </c>
      <c r="J61" s="11">
        <f t="shared" si="0"/>
        <v>69</v>
      </c>
      <c r="K61" s="12">
        <f t="shared" si="1"/>
        <v>0.69</v>
      </c>
      <c r="L61" s="10" t="str">
        <f t="shared" si="2"/>
        <v>C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Satisfactory work in reading, writing and speaking; keep practising.</v>
      </c>
      <c r="N61" s="10">
        <v>73</v>
      </c>
      <c r="O61" s="10">
        <v>75</v>
      </c>
      <c r="P61" s="10">
        <v>74</v>
      </c>
      <c r="Q61" s="11">
        <f t="shared" si="3"/>
        <v>74</v>
      </c>
      <c r="R61" s="12">
        <f t="shared" si="4"/>
        <v>0.74</v>
      </c>
      <c r="S61" s="10" t="str">
        <f t="shared" si="5"/>
        <v>B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Very good work in reading, writing and speaking; aim higher.</v>
      </c>
      <c r="U61" s="10">
        <v>75</v>
      </c>
      <c r="V61" s="10">
        <v>79</v>
      </c>
      <c r="W61" s="10">
        <v>66</v>
      </c>
      <c r="X61" s="11">
        <f t="shared" si="6"/>
        <v>73.333333333333329</v>
      </c>
      <c r="Y61" s="12">
        <f t="shared" si="7"/>
        <v>0.73329999999999995</v>
      </c>
      <c r="Z61" s="5" t="str">
        <f t="shared" si="8"/>
        <v>B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Very good work in reading, writing and speaking; aim higher.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16</v>
      </c>
      <c r="G62" s="10">
        <v>64</v>
      </c>
      <c r="H62" s="10">
        <v>78</v>
      </c>
      <c r="I62" s="10">
        <v>79</v>
      </c>
      <c r="J62" s="11">
        <f t="shared" si="0"/>
        <v>73.666666666666671</v>
      </c>
      <c r="K62" s="12">
        <f t="shared" si="1"/>
        <v>0.73670000000000002</v>
      </c>
      <c r="L62" s="10" t="str">
        <f t="shared" si="2"/>
        <v>B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Very good work in problem solving; aim higher.</v>
      </c>
      <c r="N62" s="10">
        <v>65</v>
      </c>
      <c r="O62" s="10">
        <v>80</v>
      </c>
      <c r="P62" s="10">
        <v>80</v>
      </c>
      <c r="Q62" s="11">
        <f t="shared" si="3"/>
        <v>75</v>
      </c>
      <c r="R62" s="12">
        <f t="shared" si="4"/>
        <v>0.75</v>
      </c>
      <c r="S62" s="10" t="str">
        <f t="shared" si="5"/>
        <v>B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Very good work in problem solving; aim higher.</v>
      </c>
      <c r="U62" s="10">
        <v>71</v>
      </c>
      <c r="V62" s="10">
        <v>80</v>
      </c>
      <c r="W62" s="10">
        <v>70</v>
      </c>
      <c r="X62" s="11">
        <f t="shared" si="6"/>
        <v>73.666666666666671</v>
      </c>
      <c r="Y62" s="12">
        <f t="shared" si="7"/>
        <v>0.73670000000000002</v>
      </c>
      <c r="Z62" s="5" t="str">
        <f t="shared" si="8"/>
        <v>B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Very good work in problem solving; aim higher.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18</v>
      </c>
      <c r="G63" s="10">
        <v>56</v>
      </c>
      <c r="H63" s="10">
        <v>71</v>
      </c>
      <c r="I63" s="10">
        <v>57</v>
      </c>
      <c r="J63" s="11">
        <f t="shared" si="0"/>
        <v>61.333333333333336</v>
      </c>
      <c r="K63" s="12">
        <f t="shared" si="1"/>
        <v>0.61329999999999996</v>
      </c>
      <c r="L63" s="10" t="str">
        <f t="shared" si="2"/>
        <v>C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Satisfactory work in concepts and practicals; keep practising.</v>
      </c>
      <c r="N63" s="10">
        <v>70</v>
      </c>
      <c r="O63" s="10">
        <v>69</v>
      </c>
      <c r="P63" s="10">
        <v>72</v>
      </c>
      <c r="Q63" s="11">
        <f t="shared" si="3"/>
        <v>70.333333333333329</v>
      </c>
      <c r="R63" s="12">
        <f t="shared" si="4"/>
        <v>0.70330000000000004</v>
      </c>
      <c r="S63" s="10" t="str">
        <f t="shared" si="5"/>
        <v>B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Very good work in concepts and practicals; aim higher.</v>
      </c>
      <c r="U63" s="10">
        <v>71</v>
      </c>
      <c r="V63" s="10">
        <v>64</v>
      </c>
      <c r="W63" s="10">
        <v>65</v>
      </c>
      <c r="X63" s="11">
        <f t="shared" si="6"/>
        <v>66.666666666666671</v>
      </c>
      <c r="Y63" s="12">
        <f t="shared" si="7"/>
        <v>0.66669999999999996</v>
      </c>
      <c r="Z63" s="5" t="str">
        <f t="shared" si="8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20</v>
      </c>
      <c r="G64" s="10">
        <v>72</v>
      </c>
      <c r="H64" s="10">
        <v>69</v>
      </c>
      <c r="I64" s="10">
        <v>75</v>
      </c>
      <c r="J64" s="11">
        <f t="shared" si="0"/>
        <v>72</v>
      </c>
      <c r="K64" s="12">
        <f t="shared" si="1"/>
        <v>0.72</v>
      </c>
      <c r="L64" s="10" t="str">
        <f t="shared" si="2"/>
        <v>B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Very good work in content knowledge; aim higher.</v>
      </c>
      <c r="N64" s="10">
        <v>73</v>
      </c>
      <c r="O64" s="10">
        <v>78</v>
      </c>
      <c r="P64" s="10">
        <v>78</v>
      </c>
      <c r="Q64" s="11">
        <f t="shared" si="3"/>
        <v>76.333333333333329</v>
      </c>
      <c r="R64" s="12">
        <f t="shared" si="4"/>
        <v>0.76329999999999998</v>
      </c>
      <c r="S64" s="10" t="str">
        <f t="shared" si="5"/>
        <v>B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Very good work in content knowledge; aim higher.</v>
      </c>
      <c r="U64" s="10">
        <v>71</v>
      </c>
      <c r="V64" s="10">
        <v>77</v>
      </c>
      <c r="W64" s="10">
        <v>78</v>
      </c>
      <c r="X64" s="11">
        <f t="shared" si="6"/>
        <v>75.333333333333329</v>
      </c>
      <c r="Y64" s="12">
        <f t="shared" si="7"/>
        <v>0.75329999999999997</v>
      </c>
      <c r="Z64" s="5" t="str">
        <f t="shared" si="8"/>
        <v>B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Very good work in content knowledge; aim higher.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22</v>
      </c>
      <c r="G65" s="10">
        <v>79</v>
      </c>
      <c r="H65" s="10">
        <v>77</v>
      </c>
      <c r="I65" s="10">
        <v>72</v>
      </c>
      <c r="J65" s="11">
        <f t="shared" si="0"/>
        <v>76</v>
      </c>
      <c r="K65" s="12">
        <f t="shared" si="1"/>
        <v>0.76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78</v>
      </c>
      <c r="O65" s="10">
        <v>81</v>
      </c>
      <c r="P65" s="10">
        <v>79</v>
      </c>
      <c r="Q65" s="11">
        <f t="shared" si="3"/>
        <v>79.333333333333329</v>
      </c>
      <c r="R65" s="12">
        <f t="shared" si="4"/>
        <v>0.79330000000000001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76</v>
      </c>
      <c r="V65" s="10">
        <v>83</v>
      </c>
      <c r="W65" s="10">
        <v>86</v>
      </c>
      <c r="X65" s="11">
        <f t="shared" si="6"/>
        <v>81.666666666666671</v>
      </c>
      <c r="Y65" s="12">
        <f t="shared" si="7"/>
        <v>0.81669999999999998</v>
      </c>
      <c r="Z65" s="5" t="str">
        <f t="shared" si="8"/>
        <v>A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Excellent work in practical work and knowledge; keep it up.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24</v>
      </c>
      <c r="G66" s="10">
        <v>62</v>
      </c>
      <c r="H66" s="10">
        <v>71</v>
      </c>
      <c r="I66" s="10">
        <v>62</v>
      </c>
      <c r="J66" s="11">
        <f t="shared" si="0"/>
        <v>65</v>
      </c>
      <c r="K66" s="12">
        <f t="shared" si="1"/>
        <v>0.65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62</v>
      </c>
      <c r="O66" s="10">
        <v>68</v>
      </c>
      <c r="P66" s="10">
        <v>71</v>
      </c>
      <c r="Q66" s="11">
        <f t="shared" si="3"/>
        <v>67</v>
      </c>
      <c r="R66" s="12">
        <f t="shared" si="4"/>
        <v>0.67</v>
      </c>
      <c r="S66" s="10" t="str">
        <f t="shared" si="5"/>
        <v>C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Satisfactory work in values and participation; keep practising.</v>
      </c>
      <c r="U66" s="10">
        <v>67</v>
      </c>
      <c r="V66" s="10">
        <v>69</v>
      </c>
      <c r="W66" s="10">
        <v>75</v>
      </c>
      <c r="X66" s="11">
        <f t="shared" si="6"/>
        <v>70.333333333333329</v>
      </c>
      <c r="Y66" s="12">
        <f t="shared" si="7"/>
        <v>0.70330000000000004</v>
      </c>
      <c r="Z66" s="5" t="str">
        <f t="shared" si="8"/>
        <v>B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Very good work in values and participation; aim higher.</v>
      </c>
    </row>
    <row r="67" spans="1:27" ht="14.25" customHeight="1" x14ac:dyDescent="0.3">
      <c r="A67" s="34"/>
      <c r="B67" s="34"/>
      <c r="C67" s="34"/>
      <c r="D67" s="34"/>
      <c r="E67" s="5" t="s">
        <v>32</v>
      </c>
      <c r="F67" s="5" t="s">
        <v>33</v>
      </c>
      <c r="G67" s="10">
        <v>66</v>
      </c>
      <c r="H67" s="10">
        <v>79</v>
      </c>
      <c r="I67" s="10">
        <v>74</v>
      </c>
      <c r="J67" s="11">
        <f t="shared" si="0"/>
        <v>73</v>
      </c>
      <c r="K67" s="12">
        <f t="shared" si="1"/>
        <v>0.73</v>
      </c>
      <c r="L67" s="10" t="str">
        <f t="shared" si="2"/>
        <v>B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Very good work in practical skills; aim higher.</v>
      </c>
      <c r="N67" s="10">
        <v>70</v>
      </c>
      <c r="O67" s="10">
        <v>70</v>
      </c>
      <c r="P67" s="10">
        <v>70</v>
      </c>
      <c r="Q67" s="11">
        <f t="shared" si="3"/>
        <v>70</v>
      </c>
      <c r="R67" s="12">
        <f t="shared" si="4"/>
        <v>0.7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practical skills; aim higher.</v>
      </c>
      <c r="U67" s="10">
        <v>76</v>
      </c>
      <c r="V67" s="10">
        <v>71</v>
      </c>
      <c r="W67" s="10">
        <v>80</v>
      </c>
      <c r="X67" s="11">
        <f t="shared" si="6"/>
        <v>75.666666666666671</v>
      </c>
      <c r="Y67" s="12">
        <f t="shared" si="7"/>
        <v>0.75670000000000004</v>
      </c>
      <c r="Z67" s="5" t="str">
        <f t="shared" si="8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practical skills;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35</v>
      </c>
      <c r="G68" s="10">
        <v>66</v>
      </c>
      <c r="H68" s="10">
        <v>60</v>
      </c>
      <c r="I68" s="10">
        <v>70</v>
      </c>
      <c r="J68" s="11">
        <f t="shared" si="0"/>
        <v>65.333333333333329</v>
      </c>
      <c r="K68" s="12">
        <f t="shared" si="1"/>
        <v>0.65329999999999999</v>
      </c>
      <c r="L68" s="10" t="str">
        <f t="shared" si="2"/>
        <v>C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Satisfactory work in office practice; keep practising.</v>
      </c>
      <c r="N68" s="10">
        <v>60</v>
      </c>
      <c r="O68" s="10">
        <v>69</v>
      </c>
      <c r="P68" s="10">
        <v>70</v>
      </c>
      <c r="Q68" s="11">
        <f t="shared" si="3"/>
        <v>66.333333333333329</v>
      </c>
      <c r="R68" s="12">
        <f t="shared" si="4"/>
        <v>0.6633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61</v>
      </c>
      <c r="V68" s="10">
        <v>72</v>
      </c>
      <c r="W68" s="10">
        <v>61</v>
      </c>
      <c r="X68" s="11">
        <f t="shared" si="6"/>
        <v>64.666666666666671</v>
      </c>
      <c r="Y68" s="12">
        <f t="shared" si="7"/>
        <v>0.64670000000000005</v>
      </c>
      <c r="Z68" s="5" t="str">
        <f t="shared" si="8"/>
        <v>C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Satisfactory work in office practice; keep practising.</v>
      </c>
    </row>
    <row r="69" spans="1:27" ht="14.25" customHeight="1" x14ac:dyDescent="0.3">
      <c r="A69" s="34" t="s">
        <v>308</v>
      </c>
      <c r="B69" s="34" t="s">
        <v>309</v>
      </c>
      <c r="C69" s="34" t="s">
        <v>437</v>
      </c>
      <c r="D69" s="34" t="s">
        <v>31</v>
      </c>
      <c r="E69" s="5" t="s">
        <v>12</v>
      </c>
      <c r="F69" s="5" t="s">
        <v>2</v>
      </c>
      <c r="G69" s="10">
        <v>71</v>
      </c>
      <c r="H69" s="10">
        <v>74</v>
      </c>
      <c r="I69" s="10">
        <v>66</v>
      </c>
      <c r="J69" s="11">
        <f t="shared" si="0"/>
        <v>70.333333333333329</v>
      </c>
      <c r="K69" s="12">
        <f t="shared" si="1"/>
        <v>0.70330000000000004</v>
      </c>
      <c r="L69" s="10" t="str">
        <f t="shared" si="2"/>
        <v>B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Very good work in reading and writing; aim higher.</v>
      </c>
      <c r="N69" s="10">
        <v>76</v>
      </c>
      <c r="O69" s="10">
        <v>73</v>
      </c>
      <c r="P69" s="10">
        <v>72</v>
      </c>
      <c r="Q69" s="11">
        <f t="shared" si="3"/>
        <v>73.666666666666671</v>
      </c>
      <c r="R69" s="12">
        <f t="shared" si="4"/>
        <v>0.73670000000000002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76</v>
      </c>
      <c r="V69" s="10">
        <v>81</v>
      </c>
      <c r="W69" s="10">
        <v>68</v>
      </c>
      <c r="X69" s="11">
        <f t="shared" si="6"/>
        <v>75</v>
      </c>
      <c r="Y69" s="12">
        <f t="shared" si="7"/>
        <v>0.75</v>
      </c>
      <c r="Z69" s="5" t="str">
        <f t="shared" si="8"/>
        <v>B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Very good work in reading and writing; aim higher.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14</v>
      </c>
      <c r="G70" s="10">
        <v>66</v>
      </c>
      <c r="H70" s="10">
        <v>81</v>
      </c>
      <c r="I70" s="10">
        <v>81</v>
      </c>
      <c r="J70" s="11">
        <f t="shared" ref="J70:J133" si="9">IF(COUNT(G70:I70)=0,"",AVERAGE(G70:I70))</f>
        <v>76</v>
      </c>
      <c r="K70" s="12">
        <f t="shared" ref="K70:K133" si="10">IF(J70="","",ROUND(J70/100,4))</f>
        <v>0.76</v>
      </c>
      <c r="L70" s="10" t="str">
        <f t="shared" ref="L70:L133" si="11">IF(J70="","",IF(J70&gt;=80,"A",IF(J70&gt;=70,"B",IF(J70&gt;=60,"C",IF(J70&gt;=50,"D","F")))))</f>
        <v>B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Very good work in reading, writing and speaking; aim higher.</v>
      </c>
      <c r="N70" s="10">
        <v>74</v>
      </c>
      <c r="O70" s="10">
        <v>72</v>
      </c>
      <c r="P70" s="10">
        <v>70</v>
      </c>
      <c r="Q70" s="11">
        <f t="shared" ref="Q70:Q133" si="12">IF(COUNT(N70:P70)=0,"",AVERAGE(N70:P70))</f>
        <v>72</v>
      </c>
      <c r="R70" s="12">
        <f t="shared" ref="R70:R133" si="13">IF(Q70="","",ROUND(Q70/100,4))</f>
        <v>0.72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80</v>
      </c>
      <c r="V70" s="10">
        <v>86</v>
      </c>
      <c r="W70" s="10">
        <v>73</v>
      </c>
      <c r="X70" s="11">
        <f t="shared" ref="X70:X133" si="15">IF(COUNT(U70:W70)=0,"",AVERAGE(U70:W70))</f>
        <v>79.666666666666671</v>
      </c>
      <c r="Y70" s="12">
        <f t="shared" ref="Y70:Y133" si="16">IF(X70="","",ROUND(X70/100,4))</f>
        <v>0.79669999999999996</v>
      </c>
      <c r="Z70" s="5" t="str">
        <f t="shared" ref="Z70:Z133" si="17">IF(X70="","",IF(X70&gt;=80,"A",IF(X70&gt;=70,"B",IF(X70&gt;=60,"C",IF(X70&gt;=50,"D","F")))))</f>
        <v>B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Very good work in reading, writing and speaking; aim higher.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16</v>
      </c>
      <c r="G71" s="10">
        <v>78</v>
      </c>
      <c r="H71" s="10">
        <v>87</v>
      </c>
      <c r="I71" s="10">
        <v>83</v>
      </c>
      <c r="J71" s="11">
        <f t="shared" si="9"/>
        <v>82.666666666666671</v>
      </c>
      <c r="K71" s="12">
        <f t="shared" si="10"/>
        <v>0.82669999999999999</v>
      </c>
      <c r="L71" s="10" t="str">
        <f t="shared" si="11"/>
        <v>A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Excellent work in problem solving; keep it up.</v>
      </c>
      <c r="N71" s="10">
        <v>82</v>
      </c>
      <c r="O71" s="10">
        <v>81</v>
      </c>
      <c r="P71" s="10">
        <v>76</v>
      </c>
      <c r="Q71" s="11">
        <f t="shared" si="12"/>
        <v>79.666666666666671</v>
      </c>
      <c r="R71" s="12">
        <f t="shared" si="13"/>
        <v>0.79669999999999996</v>
      </c>
      <c r="S71" s="10" t="str">
        <f t="shared" si="14"/>
        <v>B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Very good work in problem solving; aim higher.</v>
      </c>
      <c r="U71" s="10">
        <v>80</v>
      </c>
      <c r="V71" s="10">
        <v>88</v>
      </c>
      <c r="W71" s="10">
        <v>87</v>
      </c>
      <c r="X71" s="11">
        <f t="shared" si="15"/>
        <v>85</v>
      </c>
      <c r="Y71" s="12">
        <f t="shared" si="16"/>
        <v>0.85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18</v>
      </c>
      <c r="G72" s="10">
        <v>64</v>
      </c>
      <c r="H72" s="10">
        <v>78</v>
      </c>
      <c r="I72" s="10">
        <v>78</v>
      </c>
      <c r="J72" s="11">
        <f t="shared" si="9"/>
        <v>73.333333333333329</v>
      </c>
      <c r="K72" s="12">
        <f t="shared" si="10"/>
        <v>0.73329999999999995</v>
      </c>
      <c r="L72" s="10" t="str">
        <f t="shared" si="11"/>
        <v>B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Very good work in concepts and practicals; aim higher.</v>
      </c>
      <c r="N72" s="10">
        <v>73</v>
      </c>
      <c r="O72" s="10">
        <v>79</v>
      </c>
      <c r="P72" s="10">
        <v>77</v>
      </c>
      <c r="Q72" s="11">
        <f t="shared" si="12"/>
        <v>76.333333333333329</v>
      </c>
      <c r="R72" s="12">
        <f t="shared" si="13"/>
        <v>0.76329999999999998</v>
      </c>
      <c r="S72" s="10" t="str">
        <f t="shared" si="14"/>
        <v>B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Very good work in concepts and practicals; aim higher.</v>
      </c>
      <c r="U72" s="10">
        <v>68</v>
      </c>
      <c r="V72" s="10">
        <v>77</v>
      </c>
      <c r="W72" s="10">
        <v>74</v>
      </c>
      <c r="X72" s="11">
        <f t="shared" si="15"/>
        <v>73</v>
      </c>
      <c r="Y72" s="12">
        <f t="shared" si="16"/>
        <v>0.73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20</v>
      </c>
      <c r="G73" s="10">
        <v>71</v>
      </c>
      <c r="H73" s="10">
        <v>84</v>
      </c>
      <c r="I73" s="10">
        <v>71</v>
      </c>
      <c r="J73" s="11">
        <f t="shared" si="9"/>
        <v>75.333333333333329</v>
      </c>
      <c r="K73" s="12">
        <f t="shared" si="10"/>
        <v>0.75329999999999997</v>
      </c>
      <c r="L73" s="10" t="str">
        <f t="shared" si="11"/>
        <v>B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Very good work in content knowledge; aim higher.</v>
      </c>
      <c r="N73" s="10">
        <v>81</v>
      </c>
      <c r="O73" s="10">
        <v>84</v>
      </c>
      <c r="P73" s="10">
        <v>77</v>
      </c>
      <c r="Q73" s="11">
        <f t="shared" si="12"/>
        <v>80.666666666666671</v>
      </c>
      <c r="R73" s="12">
        <f t="shared" si="13"/>
        <v>0.80669999999999997</v>
      </c>
      <c r="S73" s="10" t="str">
        <f t="shared" si="14"/>
        <v>A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Excellent work in content knowledge; keep it up.</v>
      </c>
      <c r="U73" s="10">
        <v>73</v>
      </c>
      <c r="V73" s="10">
        <v>83</v>
      </c>
      <c r="W73" s="10">
        <v>81</v>
      </c>
      <c r="X73" s="11">
        <f t="shared" si="15"/>
        <v>79</v>
      </c>
      <c r="Y73" s="12">
        <f t="shared" si="16"/>
        <v>0.79</v>
      </c>
      <c r="Z73" s="5" t="str">
        <f t="shared" si="17"/>
        <v>B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Very good work in content knowledge; aim higher.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22</v>
      </c>
      <c r="G74" s="10">
        <v>73</v>
      </c>
      <c r="H74" s="10">
        <v>85</v>
      </c>
      <c r="I74" s="10">
        <v>88</v>
      </c>
      <c r="J74" s="11">
        <f t="shared" si="9"/>
        <v>82</v>
      </c>
      <c r="K74" s="12">
        <f t="shared" si="10"/>
        <v>0.82</v>
      </c>
      <c r="L74" s="10" t="str">
        <f t="shared" si="11"/>
        <v>A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Excellent work in practical work and knowledge; keep it up.</v>
      </c>
      <c r="N74" s="10">
        <v>75</v>
      </c>
      <c r="O74" s="10">
        <v>91</v>
      </c>
      <c r="P74" s="10">
        <v>83</v>
      </c>
      <c r="Q74" s="11">
        <f t="shared" si="12"/>
        <v>83</v>
      </c>
      <c r="R74" s="12">
        <f t="shared" si="13"/>
        <v>0.83</v>
      </c>
      <c r="S74" s="10" t="str">
        <f t="shared" si="14"/>
        <v>A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Excellent work in practical work and knowledge; keep it up.</v>
      </c>
      <c r="U74" s="10">
        <v>81</v>
      </c>
      <c r="V74" s="10">
        <v>88</v>
      </c>
      <c r="W74" s="10">
        <v>83</v>
      </c>
      <c r="X74" s="11">
        <f t="shared" si="15"/>
        <v>84</v>
      </c>
      <c r="Y74" s="12">
        <f t="shared" si="16"/>
        <v>0.84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24</v>
      </c>
      <c r="G75" s="10">
        <v>76</v>
      </c>
      <c r="H75" s="10">
        <v>73</v>
      </c>
      <c r="I75" s="10">
        <v>72</v>
      </c>
      <c r="J75" s="11">
        <f t="shared" si="9"/>
        <v>73.666666666666671</v>
      </c>
      <c r="K75" s="12">
        <f t="shared" si="10"/>
        <v>0.73670000000000002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70</v>
      </c>
      <c r="O75" s="10">
        <v>79</v>
      </c>
      <c r="P75" s="10">
        <v>80</v>
      </c>
      <c r="Q75" s="11">
        <f t="shared" si="12"/>
        <v>76.333333333333329</v>
      </c>
      <c r="R75" s="12">
        <f t="shared" si="13"/>
        <v>0.76329999999999998</v>
      </c>
      <c r="S75" s="10" t="str">
        <f t="shared" si="14"/>
        <v>B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Very good work in values and participation; aim higher.</v>
      </c>
      <c r="U75" s="10">
        <v>83</v>
      </c>
      <c r="V75" s="10">
        <v>78</v>
      </c>
      <c r="W75" s="10">
        <v>81</v>
      </c>
      <c r="X75" s="11">
        <f t="shared" si="15"/>
        <v>80.666666666666671</v>
      </c>
      <c r="Y75" s="12">
        <f t="shared" si="16"/>
        <v>0.80669999999999997</v>
      </c>
      <c r="Z75" s="5" t="str">
        <f t="shared" si="17"/>
        <v>A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Excellent work in values and participation; keep it up.</v>
      </c>
    </row>
    <row r="76" spans="1:27" ht="14.25" customHeight="1" x14ac:dyDescent="0.3">
      <c r="A76" s="34"/>
      <c r="B76" s="34"/>
      <c r="C76" s="34"/>
      <c r="D76" s="34"/>
      <c r="E76" s="5" t="s">
        <v>46</v>
      </c>
      <c r="F76" s="5" t="s">
        <v>47</v>
      </c>
      <c r="G76" s="10">
        <v>81</v>
      </c>
      <c r="H76" s="10">
        <v>78</v>
      </c>
      <c r="I76" s="10">
        <v>75</v>
      </c>
      <c r="J76" s="11">
        <f t="shared" si="9"/>
        <v>78</v>
      </c>
      <c r="K76" s="12">
        <f t="shared" si="10"/>
        <v>0.78</v>
      </c>
      <c r="L76" s="10" t="str">
        <f t="shared" si="11"/>
        <v>B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Very good work in religious knowledge and participation; aim higher.</v>
      </c>
      <c r="N76" s="10">
        <v>80</v>
      </c>
      <c r="O76" s="10">
        <v>81</v>
      </c>
      <c r="P76" s="10">
        <v>80</v>
      </c>
      <c r="Q76" s="11">
        <f t="shared" si="12"/>
        <v>80.333333333333329</v>
      </c>
      <c r="R76" s="12">
        <f t="shared" si="13"/>
        <v>0.80330000000000001</v>
      </c>
      <c r="S76" s="10" t="str">
        <f t="shared" si="14"/>
        <v>A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Excellent work in religious knowledge and participation; keep it up.</v>
      </c>
      <c r="U76" s="10">
        <v>87</v>
      </c>
      <c r="V76" s="10">
        <v>85</v>
      </c>
      <c r="W76" s="10">
        <v>80</v>
      </c>
      <c r="X76" s="11">
        <f t="shared" si="15"/>
        <v>84</v>
      </c>
      <c r="Y76" s="12">
        <f t="shared" si="16"/>
        <v>0.84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religious knowledge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34</v>
      </c>
      <c r="F77" s="5" t="s">
        <v>35</v>
      </c>
      <c r="G77" s="10">
        <v>62</v>
      </c>
      <c r="H77" s="10">
        <v>67</v>
      </c>
      <c r="I77" s="10">
        <v>75</v>
      </c>
      <c r="J77" s="11">
        <f t="shared" si="9"/>
        <v>68</v>
      </c>
      <c r="K77" s="12">
        <f t="shared" si="10"/>
        <v>0.68</v>
      </c>
      <c r="L77" s="10" t="str">
        <f t="shared" si="11"/>
        <v>C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Satisfactory work in office practice; keep practising.</v>
      </c>
      <c r="N77" s="10">
        <v>64</v>
      </c>
      <c r="O77" s="10">
        <v>80</v>
      </c>
      <c r="P77" s="10">
        <v>72</v>
      </c>
      <c r="Q77" s="11">
        <f t="shared" si="12"/>
        <v>72</v>
      </c>
      <c r="R77" s="12">
        <f t="shared" si="13"/>
        <v>0.72</v>
      </c>
      <c r="S77" s="10" t="str">
        <f t="shared" si="14"/>
        <v>B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Very good work in office practice; aim higher.</v>
      </c>
      <c r="U77" s="10">
        <v>75</v>
      </c>
      <c r="V77" s="10">
        <v>77</v>
      </c>
      <c r="W77" s="10">
        <v>70</v>
      </c>
      <c r="X77" s="11">
        <f t="shared" si="15"/>
        <v>74</v>
      </c>
      <c r="Y77" s="12">
        <f t="shared" si="16"/>
        <v>0.74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office practice; aim higher.</v>
      </c>
    </row>
    <row r="78" spans="1:27" ht="14.25" customHeight="1" x14ac:dyDescent="0.3">
      <c r="A78" s="34" t="s">
        <v>310</v>
      </c>
      <c r="B78" s="34" t="s">
        <v>311</v>
      </c>
      <c r="C78" s="34" t="s">
        <v>437</v>
      </c>
      <c r="D78" s="34" t="s">
        <v>11</v>
      </c>
      <c r="E78" s="5" t="s">
        <v>12</v>
      </c>
      <c r="F78" s="5" t="s">
        <v>2</v>
      </c>
      <c r="G78" s="10">
        <v>77</v>
      </c>
      <c r="H78" s="10">
        <v>70</v>
      </c>
      <c r="I78" s="10">
        <v>70</v>
      </c>
      <c r="J78" s="11">
        <f t="shared" si="9"/>
        <v>72.333333333333329</v>
      </c>
      <c r="K78" s="12">
        <f t="shared" si="10"/>
        <v>0.72330000000000005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75</v>
      </c>
      <c r="O78" s="10">
        <v>74</v>
      </c>
      <c r="P78" s="10">
        <v>71</v>
      </c>
      <c r="Q78" s="11">
        <f t="shared" si="12"/>
        <v>73.333333333333329</v>
      </c>
      <c r="R78" s="12">
        <f t="shared" si="13"/>
        <v>0.73329999999999995</v>
      </c>
      <c r="S78" s="10" t="str">
        <f t="shared" si="14"/>
        <v>B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Very good work in reading and writing; aim higher.</v>
      </c>
      <c r="U78" s="10">
        <v>76</v>
      </c>
      <c r="V78" s="10">
        <v>77</v>
      </c>
      <c r="W78" s="10">
        <v>83</v>
      </c>
      <c r="X78" s="11">
        <f t="shared" si="15"/>
        <v>78.666666666666671</v>
      </c>
      <c r="Y78" s="12">
        <f t="shared" si="16"/>
        <v>0.78669999999999995</v>
      </c>
      <c r="Z78" s="5" t="str">
        <f t="shared" si="17"/>
        <v>B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Very good work in reading and writing; aim higher.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14</v>
      </c>
      <c r="G79" s="10">
        <v>77</v>
      </c>
      <c r="H79" s="10">
        <v>79</v>
      </c>
      <c r="I79" s="10">
        <v>82</v>
      </c>
      <c r="J79" s="11">
        <f t="shared" si="9"/>
        <v>79.333333333333329</v>
      </c>
      <c r="K79" s="12">
        <f t="shared" si="10"/>
        <v>0.79330000000000001</v>
      </c>
      <c r="L79" s="10" t="str">
        <f t="shared" si="11"/>
        <v>B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Very good work in reading, writing and speaking; aim higher.</v>
      </c>
      <c r="N79" s="10">
        <v>76</v>
      </c>
      <c r="O79" s="10">
        <v>91</v>
      </c>
      <c r="P79" s="10">
        <v>85</v>
      </c>
      <c r="Q79" s="11">
        <f t="shared" si="12"/>
        <v>84</v>
      </c>
      <c r="R79" s="12">
        <f t="shared" si="13"/>
        <v>0.84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77</v>
      </c>
      <c r="V79" s="10">
        <v>80</v>
      </c>
      <c r="W79" s="10">
        <v>84</v>
      </c>
      <c r="X79" s="11">
        <f t="shared" si="15"/>
        <v>80.333333333333329</v>
      </c>
      <c r="Y79" s="12">
        <f t="shared" si="16"/>
        <v>0.80330000000000001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16</v>
      </c>
      <c r="G80" s="10">
        <v>91</v>
      </c>
      <c r="H80" s="10">
        <v>92</v>
      </c>
      <c r="I80" s="10">
        <v>93</v>
      </c>
      <c r="J80" s="11">
        <f t="shared" si="9"/>
        <v>92</v>
      </c>
      <c r="K80" s="12">
        <f t="shared" si="10"/>
        <v>0.92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86</v>
      </c>
      <c r="O80" s="10">
        <v>90</v>
      </c>
      <c r="P80" s="10">
        <v>83</v>
      </c>
      <c r="Q80" s="11">
        <f t="shared" si="12"/>
        <v>86.333333333333329</v>
      </c>
      <c r="R80" s="12">
        <f t="shared" si="13"/>
        <v>0.86329999999999996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95</v>
      </c>
      <c r="V80" s="10">
        <v>92</v>
      </c>
      <c r="W80" s="10">
        <v>84</v>
      </c>
      <c r="X80" s="11">
        <f t="shared" si="15"/>
        <v>90.333333333333329</v>
      </c>
      <c r="Y80" s="12">
        <f t="shared" si="16"/>
        <v>0.90329999999999999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18</v>
      </c>
      <c r="G81" s="10">
        <v>69</v>
      </c>
      <c r="H81" s="10">
        <v>76</v>
      </c>
      <c r="I81" s="10">
        <v>84</v>
      </c>
      <c r="J81" s="11">
        <f t="shared" si="9"/>
        <v>76.333333333333329</v>
      </c>
      <c r="K81" s="12">
        <f t="shared" si="10"/>
        <v>0.76329999999999998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73</v>
      </c>
      <c r="O81" s="10">
        <v>86</v>
      </c>
      <c r="P81" s="10">
        <v>87</v>
      </c>
      <c r="Q81" s="11">
        <f t="shared" si="12"/>
        <v>82</v>
      </c>
      <c r="R81" s="12">
        <f t="shared" si="13"/>
        <v>0.82</v>
      </c>
      <c r="S81" s="10" t="str">
        <f t="shared" si="14"/>
        <v>A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Excellent work in concepts and practicals; keep it up.</v>
      </c>
      <c r="U81" s="10">
        <v>79</v>
      </c>
      <c r="V81" s="10">
        <v>85</v>
      </c>
      <c r="W81" s="10">
        <v>86</v>
      </c>
      <c r="X81" s="11">
        <f t="shared" si="15"/>
        <v>83.333333333333329</v>
      </c>
      <c r="Y81" s="12">
        <f t="shared" si="16"/>
        <v>0.83330000000000004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20</v>
      </c>
      <c r="G82" s="10">
        <v>81</v>
      </c>
      <c r="H82" s="10">
        <v>90</v>
      </c>
      <c r="I82" s="10">
        <v>82</v>
      </c>
      <c r="J82" s="11">
        <f t="shared" si="9"/>
        <v>84.333333333333329</v>
      </c>
      <c r="K82" s="12">
        <f t="shared" si="10"/>
        <v>0.84330000000000005</v>
      </c>
      <c r="L82" s="10" t="str">
        <f t="shared" si="11"/>
        <v>A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Excellent work in content knowledge; keep it up.</v>
      </c>
      <c r="N82" s="10">
        <v>79</v>
      </c>
      <c r="O82" s="10">
        <v>83</v>
      </c>
      <c r="P82" s="10">
        <v>91</v>
      </c>
      <c r="Q82" s="11">
        <f t="shared" si="12"/>
        <v>84.333333333333329</v>
      </c>
      <c r="R82" s="12">
        <f t="shared" si="13"/>
        <v>0.84330000000000005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81</v>
      </c>
      <c r="V82" s="10">
        <v>85</v>
      </c>
      <c r="W82" s="10">
        <v>87</v>
      </c>
      <c r="X82" s="11">
        <f t="shared" si="15"/>
        <v>84.333333333333329</v>
      </c>
      <c r="Y82" s="12">
        <f t="shared" si="16"/>
        <v>0.84330000000000005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22</v>
      </c>
      <c r="G83" s="10">
        <v>82</v>
      </c>
      <c r="H83" s="10">
        <v>85</v>
      </c>
      <c r="I83" s="10">
        <v>89</v>
      </c>
      <c r="J83" s="11">
        <f t="shared" si="9"/>
        <v>85.333333333333329</v>
      </c>
      <c r="K83" s="12">
        <f t="shared" si="10"/>
        <v>0.85329999999999995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83</v>
      </c>
      <c r="O83" s="10">
        <v>96</v>
      </c>
      <c r="P83" s="10">
        <v>87</v>
      </c>
      <c r="Q83" s="11">
        <f t="shared" si="12"/>
        <v>88.666666666666671</v>
      </c>
      <c r="R83" s="12">
        <f t="shared" si="13"/>
        <v>0.88670000000000004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89</v>
      </c>
      <c r="V83" s="10">
        <v>98</v>
      </c>
      <c r="W83" s="10">
        <v>93</v>
      </c>
      <c r="X83" s="11">
        <f t="shared" si="15"/>
        <v>93.333333333333329</v>
      </c>
      <c r="Y83" s="12">
        <f t="shared" si="16"/>
        <v>0.93330000000000002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24</v>
      </c>
      <c r="G84" s="10">
        <v>79</v>
      </c>
      <c r="H84" s="10">
        <v>87</v>
      </c>
      <c r="I84" s="10">
        <v>82</v>
      </c>
      <c r="J84" s="11">
        <f t="shared" si="9"/>
        <v>82.666666666666671</v>
      </c>
      <c r="K84" s="12">
        <f t="shared" si="10"/>
        <v>0.82669999999999999</v>
      </c>
      <c r="L84" s="10" t="str">
        <f t="shared" si="11"/>
        <v>A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Excellent work in values and participation; keep it up.</v>
      </c>
      <c r="N84" s="10">
        <v>75</v>
      </c>
      <c r="O84" s="10">
        <v>82</v>
      </c>
      <c r="P84" s="10">
        <v>78</v>
      </c>
      <c r="Q84" s="11">
        <f t="shared" si="12"/>
        <v>78.333333333333329</v>
      </c>
      <c r="R84" s="12">
        <f t="shared" si="13"/>
        <v>0.7833</v>
      </c>
      <c r="S84" s="10" t="str">
        <f t="shared" si="14"/>
        <v>B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Very good work in values and participation; aim higher.</v>
      </c>
      <c r="U84" s="10">
        <v>80</v>
      </c>
      <c r="V84" s="10">
        <v>82</v>
      </c>
      <c r="W84" s="10">
        <v>81</v>
      </c>
      <c r="X84" s="11">
        <f t="shared" si="15"/>
        <v>81</v>
      </c>
      <c r="Y84" s="12">
        <f t="shared" si="16"/>
        <v>0.81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25</v>
      </c>
      <c r="F85" s="5" t="s">
        <v>26</v>
      </c>
      <c r="G85" s="10">
        <v>85</v>
      </c>
      <c r="H85" s="10">
        <v>87</v>
      </c>
      <c r="I85" s="10">
        <v>89</v>
      </c>
      <c r="J85" s="11">
        <f t="shared" si="9"/>
        <v>87</v>
      </c>
      <c r="K85" s="12">
        <f t="shared" si="10"/>
        <v>0.87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fitness and participation; keep it up.</v>
      </c>
      <c r="N85" s="10">
        <v>79</v>
      </c>
      <c r="O85" s="10">
        <v>87</v>
      </c>
      <c r="P85" s="10">
        <v>94</v>
      </c>
      <c r="Q85" s="11">
        <f t="shared" si="12"/>
        <v>86.666666666666671</v>
      </c>
      <c r="R85" s="12">
        <f t="shared" si="13"/>
        <v>0.86670000000000003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fitness and participation; keep it up.</v>
      </c>
      <c r="U85" s="10">
        <v>83</v>
      </c>
      <c r="V85" s="10">
        <v>92</v>
      </c>
      <c r="W85" s="10">
        <v>94</v>
      </c>
      <c r="X85" s="11">
        <f t="shared" si="15"/>
        <v>89.666666666666671</v>
      </c>
      <c r="Y85" s="12">
        <f t="shared" si="16"/>
        <v>0.89670000000000005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fitness and participation; keep it up.</v>
      </c>
    </row>
    <row r="86" spans="1:27" ht="14.25" customHeight="1" x14ac:dyDescent="0.3">
      <c r="A86" s="34"/>
      <c r="B86" s="34"/>
      <c r="C86" s="34"/>
      <c r="D86" s="34"/>
      <c r="E86" s="5" t="s">
        <v>34</v>
      </c>
      <c r="F86" s="5" t="s">
        <v>35</v>
      </c>
      <c r="G86" s="10">
        <v>70</v>
      </c>
      <c r="H86" s="10">
        <v>76</v>
      </c>
      <c r="I86" s="10">
        <v>77</v>
      </c>
      <c r="J86" s="11">
        <f t="shared" si="9"/>
        <v>74.333333333333329</v>
      </c>
      <c r="K86" s="12">
        <f t="shared" si="10"/>
        <v>0.74329999999999996</v>
      </c>
      <c r="L86" s="10" t="str">
        <f t="shared" si="11"/>
        <v>B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Very good work in office practice; aim higher.</v>
      </c>
      <c r="N86" s="10">
        <v>74</v>
      </c>
      <c r="O86" s="10">
        <v>84</v>
      </c>
      <c r="P86" s="10">
        <v>78</v>
      </c>
      <c r="Q86" s="11">
        <f t="shared" si="12"/>
        <v>78.666666666666671</v>
      </c>
      <c r="R86" s="12">
        <f t="shared" si="13"/>
        <v>0.78669999999999995</v>
      </c>
      <c r="S86" s="10" t="str">
        <f t="shared" si="14"/>
        <v>B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Very good work in office practice; aim higher.</v>
      </c>
      <c r="U86" s="10">
        <v>87</v>
      </c>
      <c r="V86" s="10">
        <v>88</v>
      </c>
      <c r="W86" s="10">
        <v>81</v>
      </c>
      <c r="X86" s="11">
        <f t="shared" si="15"/>
        <v>85.333333333333329</v>
      </c>
      <c r="Y86" s="12">
        <f t="shared" si="16"/>
        <v>0.85329999999999995</v>
      </c>
      <c r="Z86" s="5" t="str">
        <f t="shared" si="17"/>
        <v>A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Excellent work in office practice; keep it up.</v>
      </c>
    </row>
    <row r="87" spans="1:27" ht="14.25" customHeight="1" x14ac:dyDescent="0.3">
      <c r="A87" s="34" t="s">
        <v>312</v>
      </c>
      <c r="B87" s="34" t="s">
        <v>313</v>
      </c>
      <c r="C87" s="34" t="s">
        <v>437</v>
      </c>
      <c r="D87" s="34" t="s">
        <v>31</v>
      </c>
      <c r="E87" s="5" t="s">
        <v>12</v>
      </c>
      <c r="F87" s="5" t="s">
        <v>2</v>
      </c>
      <c r="G87" s="10">
        <v>80</v>
      </c>
      <c r="H87" s="10">
        <v>84</v>
      </c>
      <c r="I87" s="10">
        <v>87</v>
      </c>
      <c r="J87" s="11">
        <f t="shared" si="9"/>
        <v>83.666666666666671</v>
      </c>
      <c r="K87" s="12">
        <f t="shared" si="10"/>
        <v>0.8367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83</v>
      </c>
      <c r="O87" s="10">
        <v>86</v>
      </c>
      <c r="P87" s="10">
        <v>84</v>
      </c>
      <c r="Q87" s="11">
        <f t="shared" si="12"/>
        <v>84.333333333333329</v>
      </c>
      <c r="R87" s="12">
        <f t="shared" si="13"/>
        <v>0.84330000000000005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88</v>
      </c>
      <c r="V87" s="10">
        <v>92</v>
      </c>
      <c r="W87" s="10">
        <v>83</v>
      </c>
      <c r="X87" s="11">
        <f t="shared" si="15"/>
        <v>87.666666666666671</v>
      </c>
      <c r="Y87" s="12">
        <f t="shared" si="16"/>
        <v>0.87670000000000003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14</v>
      </c>
      <c r="G88" s="10">
        <v>80</v>
      </c>
      <c r="H88" s="10">
        <v>93</v>
      </c>
      <c r="I88" s="10">
        <v>91</v>
      </c>
      <c r="J88" s="11">
        <f t="shared" si="9"/>
        <v>88</v>
      </c>
      <c r="K88" s="12">
        <f t="shared" si="10"/>
        <v>0.88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88</v>
      </c>
      <c r="O88" s="10">
        <v>90</v>
      </c>
      <c r="P88" s="10">
        <v>97</v>
      </c>
      <c r="Q88" s="11">
        <f t="shared" si="12"/>
        <v>91.666666666666671</v>
      </c>
      <c r="R88" s="12">
        <f t="shared" si="13"/>
        <v>0.91669999999999996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90</v>
      </c>
      <c r="V88" s="10">
        <v>96</v>
      </c>
      <c r="W88" s="10">
        <v>93</v>
      </c>
      <c r="X88" s="11">
        <f t="shared" si="15"/>
        <v>93</v>
      </c>
      <c r="Y88" s="12">
        <f t="shared" si="16"/>
        <v>0.93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16</v>
      </c>
      <c r="G89" s="10">
        <v>95</v>
      </c>
      <c r="H89" s="10">
        <v>92</v>
      </c>
      <c r="I89" s="10">
        <v>98</v>
      </c>
      <c r="J89" s="11">
        <f t="shared" si="9"/>
        <v>95</v>
      </c>
      <c r="K89" s="12">
        <f t="shared" si="10"/>
        <v>0.95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91</v>
      </c>
      <c r="O89" s="10">
        <v>92</v>
      </c>
      <c r="P89" s="10">
        <v>92</v>
      </c>
      <c r="Q89" s="11">
        <f t="shared" si="12"/>
        <v>91.666666666666671</v>
      </c>
      <c r="R89" s="12">
        <f t="shared" si="13"/>
        <v>0.91669999999999996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98</v>
      </c>
      <c r="V89" s="10">
        <v>98</v>
      </c>
      <c r="W89" s="10">
        <v>91</v>
      </c>
      <c r="X89" s="11">
        <f t="shared" si="15"/>
        <v>95.666666666666671</v>
      </c>
      <c r="Y89" s="12">
        <f t="shared" si="16"/>
        <v>0.95669999999999999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18</v>
      </c>
      <c r="G90" s="10">
        <v>87</v>
      </c>
      <c r="H90" s="10">
        <v>85</v>
      </c>
      <c r="I90" s="10">
        <v>81</v>
      </c>
      <c r="J90" s="11">
        <f t="shared" si="9"/>
        <v>84.333333333333329</v>
      </c>
      <c r="K90" s="12">
        <f t="shared" si="10"/>
        <v>0.84330000000000005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78</v>
      </c>
      <c r="O90" s="10">
        <v>81</v>
      </c>
      <c r="P90" s="10">
        <v>86</v>
      </c>
      <c r="Q90" s="11">
        <f t="shared" si="12"/>
        <v>81.666666666666671</v>
      </c>
      <c r="R90" s="12">
        <f t="shared" si="13"/>
        <v>0.81669999999999998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86</v>
      </c>
      <c r="V90" s="10">
        <v>86</v>
      </c>
      <c r="W90" s="10">
        <v>84</v>
      </c>
      <c r="X90" s="11">
        <f t="shared" si="15"/>
        <v>85.333333333333329</v>
      </c>
      <c r="Y90" s="12">
        <f t="shared" si="16"/>
        <v>0.85329999999999995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20</v>
      </c>
      <c r="G91" s="10">
        <v>83</v>
      </c>
      <c r="H91" s="10">
        <v>92</v>
      </c>
      <c r="I91" s="10">
        <v>97</v>
      </c>
      <c r="J91" s="11">
        <f t="shared" si="9"/>
        <v>90.666666666666671</v>
      </c>
      <c r="K91" s="12">
        <f t="shared" si="10"/>
        <v>0.90669999999999995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96</v>
      </c>
      <c r="O91" s="10">
        <v>98</v>
      </c>
      <c r="P91" s="10">
        <v>91</v>
      </c>
      <c r="Q91" s="11">
        <f t="shared" si="12"/>
        <v>95</v>
      </c>
      <c r="R91" s="12">
        <f t="shared" si="13"/>
        <v>0.95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90</v>
      </c>
      <c r="V91" s="10">
        <v>98</v>
      </c>
      <c r="W91" s="10">
        <v>98</v>
      </c>
      <c r="X91" s="11">
        <f t="shared" si="15"/>
        <v>95.333333333333329</v>
      </c>
      <c r="Y91" s="12">
        <f t="shared" si="16"/>
        <v>0.95330000000000004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22</v>
      </c>
      <c r="G92" s="10">
        <v>90</v>
      </c>
      <c r="H92" s="10">
        <v>92</v>
      </c>
      <c r="I92" s="10">
        <v>93</v>
      </c>
      <c r="J92" s="11">
        <f t="shared" si="9"/>
        <v>91.666666666666671</v>
      </c>
      <c r="K92" s="12">
        <f t="shared" si="10"/>
        <v>0.91669999999999996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90</v>
      </c>
      <c r="O92" s="10">
        <v>98</v>
      </c>
      <c r="P92" s="10">
        <v>94</v>
      </c>
      <c r="Q92" s="11">
        <f t="shared" si="12"/>
        <v>94</v>
      </c>
      <c r="R92" s="12">
        <f t="shared" si="13"/>
        <v>0.94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98</v>
      </c>
      <c r="V92" s="10">
        <v>98</v>
      </c>
      <c r="W92" s="10">
        <v>98</v>
      </c>
      <c r="X92" s="11">
        <f t="shared" si="15"/>
        <v>98</v>
      </c>
      <c r="Y92" s="12">
        <f t="shared" si="16"/>
        <v>0.98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24</v>
      </c>
      <c r="G93" s="10">
        <v>84</v>
      </c>
      <c r="H93" s="10">
        <v>85</v>
      </c>
      <c r="I93" s="10">
        <v>93</v>
      </c>
      <c r="J93" s="11">
        <f t="shared" si="9"/>
        <v>87.333333333333329</v>
      </c>
      <c r="K93" s="12">
        <f t="shared" si="10"/>
        <v>0.87329999999999997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90</v>
      </c>
      <c r="O93" s="10">
        <v>84</v>
      </c>
      <c r="P93" s="10">
        <v>89</v>
      </c>
      <c r="Q93" s="11">
        <f t="shared" si="12"/>
        <v>87.666666666666671</v>
      </c>
      <c r="R93" s="12">
        <f t="shared" si="13"/>
        <v>0.87670000000000003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87</v>
      </c>
      <c r="V93" s="10">
        <v>95</v>
      </c>
      <c r="W93" s="10">
        <v>86</v>
      </c>
      <c r="X93" s="11">
        <f t="shared" si="15"/>
        <v>89.333333333333329</v>
      </c>
      <c r="Y93" s="12">
        <f t="shared" si="16"/>
        <v>0.89329999999999998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25</v>
      </c>
      <c r="F94" s="5" t="s">
        <v>26</v>
      </c>
      <c r="G94" s="10">
        <v>90</v>
      </c>
      <c r="H94" s="10">
        <v>98</v>
      </c>
      <c r="I94" s="10">
        <v>92</v>
      </c>
      <c r="J94" s="11">
        <f t="shared" si="9"/>
        <v>93.333333333333329</v>
      </c>
      <c r="K94" s="12">
        <f t="shared" si="10"/>
        <v>0.93330000000000002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fitness and participation; keep it up.</v>
      </c>
      <c r="N94" s="10">
        <v>95</v>
      </c>
      <c r="O94" s="10">
        <v>88</v>
      </c>
      <c r="P94" s="10">
        <v>95</v>
      </c>
      <c r="Q94" s="11">
        <f t="shared" si="12"/>
        <v>92.666666666666671</v>
      </c>
      <c r="R94" s="12">
        <f t="shared" si="13"/>
        <v>0.92669999999999997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fitness and participation; keep it up.</v>
      </c>
      <c r="U94" s="10">
        <v>92</v>
      </c>
      <c r="V94" s="10">
        <v>98</v>
      </c>
      <c r="W94" s="10">
        <v>98</v>
      </c>
      <c r="X94" s="11">
        <f t="shared" si="15"/>
        <v>96</v>
      </c>
      <c r="Y94" s="12">
        <f t="shared" si="16"/>
        <v>0.96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fitness and participation; keep it up.</v>
      </c>
    </row>
    <row r="95" spans="1:27" ht="14.25" customHeight="1" x14ac:dyDescent="0.3">
      <c r="A95" s="34"/>
      <c r="B95" s="34"/>
      <c r="C95" s="34"/>
      <c r="D95" s="34"/>
      <c r="E95" s="5" t="s">
        <v>27</v>
      </c>
      <c r="F95" s="5" t="s">
        <v>28</v>
      </c>
      <c r="G95" s="10">
        <v>77</v>
      </c>
      <c r="H95" s="10">
        <v>91</v>
      </c>
      <c r="I95" s="10">
        <v>84</v>
      </c>
      <c r="J95" s="11">
        <f t="shared" si="9"/>
        <v>84</v>
      </c>
      <c r="K95" s="12">
        <f t="shared" si="10"/>
        <v>0.84</v>
      </c>
      <c r="L95" s="10" t="str">
        <f t="shared" si="11"/>
        <v>A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Excellent work in recording of accounts; keep it up.</v>
      </c>
      <c r="N95" s="10">
        <v>89</v>
      </c>
      <c r="O95" s="10">
        <v>81</v>
      </c>
      <c r="P95" s="10">
        <v>85</v>
      </c>
      <c r="Q95" s="11">
        <f t="shared" si="12"/>
        <v>85</v>
      </c>
      <c r="R95" s="12">
        <f t="shared" si="13"/>
        <v>0.85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recording of accounts; keep it up.</v>
      </c>
      <c r="U95" s="10">
        <v>90</v>
      </c>
      <c r="V95" s="10">
        <v>94</v>
      </c>
      <c r="W95" s="10">
        <v>93</v>
      </c>
      <c r="X95" s="11">
        <f t="shared" si="15"/>
        <v>92.333333333333329</v>
      </c>
      <c r="Y95" s="12">
        <f t="shared" si="16"/>
        <v>0.92330000000000001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recording of accounts; keep it up.</v>
      </c>
    </row>
    <row r="96" spans="1:27" ht="14.25" customHeight="1" x14ac:dyDescent="0.3">
      <c r="A96" s="34" t="s">
        <v>314</v>
      </c>
      <c r="B96" s="34" t="s">
        <v>315</v>
      </c>
      <c r="C96" s="34" t="s">
        <v>437</v>
      </c>
      <c r="D96" s="34" t="s">
        <v>11</v>
      </c>
      <c r="E96" s="5" t="s">
        <v>12</v>
      </c>
      <c r="F96" s="5" t="s">
        <v>2</v>
      </c>
      <c r="G96" s="10">
        <v>63</v>
      </c>
      <c r="H96" s="10">
        <v>66</v>
      </c>
      <c r="I96" s="10">
        <v>52</v>
      </c>
      <c r="J96" s="11">
        <f t="shared" si="9"/>
        <v>60.333333333333336</v>
      </c>
      <c r="K96" s="12">
        <f t="shared" si="10"/>
        <v>0.60329999999999995</v>
      </c>
      <c r="L96" s="10" t="str">
        <f t="shared" si="11"/>
        <v>C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Satisfactory work in reading and writing; keep practising.</v>
      </c>
      <c r="N96" s="10">
        <v>56</v>
      </c>
      <c r="O96" s="10">
        <v>68</v>
      </c>
      <c r="P96" s="10">
        <v>56</v>
      </c>
      <c r="Q96" s="11">
        <f t="shared" si="12"/>
        <v>60</v>
      </c>
      <c r="R96" s="12">
        <f t="shared" si="13"/>
        <v>0.6</v>
      </c>
      <c r="S96" s="10" t="str">
        <f t="shared" si="14"/>
        <v>C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Satisfactory work in reading and writing; keep practising.</v>
      </c>
      <c r="U96" s="10">
        <v>63</v>
      </c>
      <c r="V96" s="10">
        <v>65</v>
      </c>
      <c r="W96" s="10">
        <v>58</v>
      </c>
      <c r="X96" s="11">
        <f t="shared" si="15"/>
        <v>62</v>
      </c>
      <c r="Y96" s="12">
        <f t="shared" si="16"/>
        <v>0.62</v>
      </c>
      <c r="Z96" s="5" t="str">
        <f t="shared" si="17"/>
        <v>C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Satisfactory work in reading and writing; keep practising.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14</v>
      </c>
      <c r="G97" s="10">
        <v>58</v>
      </c>
      <c r="H97" s="10">
        <v>64</v>
      </c>
      <c r="I97" s="10">
        <v>61</v>
      </c>
      <c r="J97" s="11">
        <f t="shared" si="9"/>
        <v>61</v>
      </c>
      <c r="K97" s="12">
        <f t="shared" si="10"/>
        <v>0.61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61</v>
      </c>
      <c r="O97" s="10">
        <v>71</v>
      </c>
      <c r="P97" s="10">
        <v>59</v>
      </c>
      <c r="Q97" s="11">
        <f t="shared" si="12"/>
        <v>63.666666666666664</v>
      </c>
      <c r="R97" s="12">
        <f t="shared" si="13"/>
        <v>0.63670000000000004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60</v>
      </c>
      <c r="V97" s="10">
        <v>68</v>
      </c>
      <c r="W97" s="10">
        <v>62</v>
      </c>
      <c r="X97" s="11">
        <f t="shared" si="15"/>
        <v>63.333333333333336</v>
      </c>
      <c r="Y97" s="12">
        <f t="shared" si="16"/>
        <v>0.63329999999999997</v>
      </c>
      <c r="Z97" s="5" t="str">
        <f t="shared" si="17"/>
        <v>C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Satisfactory work in reading, writing and speaking; keep practising.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16</v>
      </c>
      <c r="G98" s="10">
        <v>70</v>
      </c>
      <c r="H98" s="10">
        <v>67</v>
      </c>
      <c r="I98" s="10">
        <v>67</v>
      </c>
      <c r="J98" s="11">
        <f t="shared" si="9"/>
        <v>68</v>
      </c>
      <c r="K98" s="12">
        <f t="shared" si="10"/>
        <v>0.68</v>
      </c>
      <c r="L98" s="10" t="str">
        <f t="shared" si="11"/>
        <v>C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Satisfactory work in problem solving; keep practising.</v>
      </c>
      <c r="N98" s="10">
        <v>67</v>
      </c>
      <c r="O98" s="10">
        <v>78</v>
      </c>
      <c r="P98" s="10">
        <v>77</v>
      </c>
      <c r="Q98" s="11">
        <f t="shared" si="12"/>
        <v>74</v>
      </c>
      <c r="R98" s="12">
        <f t="shared" si="13"/>
        <v>0.74</v>
      </c>
      <c r="S98" s="10" t="str">
        <f t="shared" si="14"/>
        <v>B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Very good work in problem solving; aim higher.</v>
      </c>
      <c r="U98" s="10">
        <v>74</v>
      </c>
      <c r="V98" s="10">
        <v>77</v>
      </c>
      <c r="W98" s="10">
        <v>74</v>
      </c>
      <c r="X98" s="11">
        <f t="shared" si="15"/>
        <v>75</v>
      </c>
      <c r="Y98" s="12">
        <f t="shared" si="16"/>
        <v>0.75</v>
      </c>
      <c r="Z98" s="5" t="str">
        <f t="shared" si="17"/>
        <v>B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Very good work in problem solving; aim higher.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18</v>
      </c>
      <c r="G99" s="10">
        <v>59</v>
      </c>
      <c r="H99" s="10">
        <v>68</v>
      </c>
      <c r="I99" s="10">
        <v>67</v>
      </c>
      <c r="J99" s="11">
        <f t="shared" si="9"/>
        <v>64.666666666666671</v>
      </c>
      <c r="K99" s="12">
        <f t="shared" si="10"/>
        <v>0.64670000000000005</v>
      </c>
      <c r="L99" s="10" t="str">
        <f t="shared" si="11"/>
        <v>C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Satisfactory work in concepts and practicals; keep practising.</v>
      </c>
      <c r="N99" s="10">
        <v>60</v>
      </c>
      <c r="O99" s="10">
        <v>58</v>
      </c>
      <c r="P99" s="10">
        <v>69</v>
      </c>
      <c r="Q99" s="11">
        <f t="shared" si="12"/>
        <v>62.333333333333336</v>
      </c>
      <c r="R99" s="12">
        <f t="shared" si="13"/>
        <v>0.62329999999999997</v>
      </c>
      <c r="S99" s="10" t="str">
        <f t="shared" si="14"/>
        <v>C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Satisfactory work in concepts and practicals; keep practising.</v>
      </c>
      <c r="U99" s="10">
        <v>69</v>
      </c>
      <c r="V99" s="10">
        <v>61</v>
      </c>
      <c r="W99" s="10">
        <v>65</v>
      </c>
      <c r="X99" s="11">
        <f t="shared" si="15"/>
        <v>65</v>
      </c>
      <c r="Y99" s="12">
        <f t="shared" si="16"/>
        <v>0.65</v>
      </c>
      <c r="Z99" s="5" t="str">
        <f t="shared" si="17"/>
        <v>C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Satisfactory work in concepts and practicals; keep practising.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20</v>
      </c>
      <c r="G100" s="10">
        <v>70</v>
      </c>
      <c r="H100" s="10">
        <v>59</v>
      </c>
      <c r="I100" s="10">
        <v>70</v>
      </c>
      <c r="J100" s="11">
        <f t="shared" si="9"/>
        <v>66.333333333333329</v>
      </c>
      <c r="K100" s="12">
        <f t="shared" si="10"/>
        <v>0.6633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60</v>
      </c>
      <c r="O100" s="10">
        <v>64</v>
      </c>
      <c r="P100" s="10">
        <v>60</v>
      </c>
      <c r="Q100" s="11">
        <f t="shared" si="12"/>
        <v>61.333333333333336</v>
      </c>
      <c r="R100" s="12">
        <f t="shared" si="13"/>
        <v>0.61329999999999996</v>
      </c>
      <c r="S100" s="10" t="str">
        <f t="shared" si="14"/>
        <v>C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Satisfactory work in content knowledge; keep practising.</v>
      </c>
      <c r="U100" s="10">
        <v>66</v>
      </c>
      <c r="V100" s="10">
        <v>67</v>
      </c>
      <c r="W100" s="10">
        <v>67</v>
      </c>
      <c r="X100" s="11">
        <f t="shared" si="15"/>
        <v>66.666666666666671</v>
      </c>
      <c r="Y100" s="12">
        <f t="shared" si="16"/>
        <v>0.66669999999999996</v>
      </c>
      <c r="Z100" s="5" t="str">
        <f t="shared" si="17"/>
        <v>C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Satisfactory work in content knowledge; keep practising.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22</v>
      </c>
      <c r="G101" s="10">
        <v>75</v>
      </c>
      <c r="H101" s="10">
        <v>76</v>
      </c>
      <c r="I101" s="10">
        <v>69</v>
      </c>
      <c r="J101" s="11">
        <f t="shared" si="9"/>
        <v>73.333333333333329</v>
      </c>
      <c r="K101" s="12">
        <f t="shared" si="10"/>
        <v>0.73329999999999995</v>
      </c>
      <c r="L101" s="10" t="str">
        <f t="shared" si="11"/>
        <v>B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Very good work in practical work and knowledge; aim higher.</v>
      </c>
      <c r="N101" s="10">
        <v>72</v>
      </c>
      <c r="O101" s="10">
        <v>79</v>
      </c>
      <c r="P101" s="10">
        <v>67</v>
      </c>
      <c r="Q101" s="11">
        <f t="shared" si="12"/>
        <v>72.666666666666671</v>
      </c>
      <c r="R101" s="12">
        <f t="shared" si="13"/>
        <v>0.72670000000000001</v>
      </c>
      <c r="S101" s="10" t="str">
        <f t="shared" si="14"/>
        <v>B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Very good work in practical work and knowledge; aim higher.</v>
      </c>
      <c r="U101" s="10">
        <v>69</v>
      </c>
      <c r="V101" s="10">
        <v>73</v>
      </c>
      <c r="W101" s="10">
        <v>71</v>
      </c>
      <c r="X101" s="11">
        <f t="shared" si="15"/>
        <v>71</v>
      </c>
      <c r="Y101" s="12">
        <f t="shared" si="16"/>
        <v>0.71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24</v>
      </c>
      <c r="G102" s="10">
        <v>60</v>
      </c>
      <c r="H102" s="10">
        <v>59</v>
      </c>
      <c r="I102" s="10">
        <v>56</v>
      </c>
      <c r="J102" s="11">
        <f t="shared" si="9"/>
        <v>58.333333333333336</v>
      </c>
      <c r="K102" s="12">
        <f t="shared" si="10"/>
        <v>0.58330000000000004</v>
      </c>
      <c r="L102" s="10" t="str">
        <f t="shared" si="11"/>
        <v>D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Fair work in values and participation; extra practice is needed.</v>
      </c>
      <c r="N102" s="10">
        <v>64</v>
      </c>
      <c r="O102" s="10">
        <v>64</v>
      </c>
      <c r="P102" s="10">
        <v>71</v>
      </c>
      <c r="Q102" s="11">
        <f t="shared" si="12"/>
        <v>66.333333333333329</v>
      </c>
      <c r="R102" s="12">
        <f t="shared" si="13"/>
        <v>0.6633</v>
      </c>
      <c r="S102" s="10" t="str">
        <f t="shared" si="14"/>
        <v>C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Satisfactory work in values and participation; keep practising.</v>
      </c>
      <c r="U102" s="10">
        <v>61</v>
      </c>
      <c r="V102" s="10">
        <v>64</v>
      </c>
      <c r="W102" s="10">
        <v>70</v>
      </c>
      <c r="X102" s="11">
        <f t="shared" si="15"/>
        <v>65</v>
      </c>
      <c r="Y102" s="12">
        <f t="shared" si="16"/>
        <v>0.65</v>
      </c>
      <c r="Z102" s="5" t="str">
        <f t="shared" si="17"/>
        <v>C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Satisfactory work in values and participation; keep practising.</v>
      </c>
    </row>
    <row r="103" spans="1:27" ht="14.25" customHeight="1" x14ac:dyDescent="0.3">
      <c r="A103" s="34"/>
      <c r="B103" s="34"/>
      <c r="C103" s="34"/>
      <c r="D103" s="34"/>
      <c r="E103" s="5" t="s">
        <v>46</v>
      </c>
      <c r="F103" s="5" t="s">
        <v>47</v>
      </c>
      <c r="G103" s="10">
        <v>69</v>
      </c>
      <c r="H103" s="10">
        <v>71</v>
      </c>
      <c r="I103" s="10">
        <v>65</v>
      </c>
      <c r="J103" s="11">
        <f t="shared" si="9"/>
        <v>68.333333333333329</v>
      </c>
      <c r="K103" s="12">
        <f t="shared" si="10"/>
        <v>0.68330000000000002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religious knowledge and participation; keep practising.</v>
      </c>
      <c r="N103" s="10">
        <v>63</v>
      </c>
      <c r="O103" s="10">
        <v>73</v>
      </c>
      <c r="P103" s="10">
        <v>66</v>
      </c>
      <c r="Q103" s="11">
        <f t="shared" si="12"/>
        <v>67.333333333333329</v>
      </c>
      <c r="R103" s="12">
        <f t="shared" si="13"/>
        <v>0.67330000000000001</v>
      </c>
      <c r="S103" s="10" t="str">
        <f t="shared" si="14"/>
        <v>C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Satisfactory work in religious knowledge and participation; keep practising.</v>
      </c>
      <c r="U103" s="10">
        <v>71</v>
      </c>
      <c r="V103" s="10">
        <v>79</v>
      </c>
      <c r="W103" s="10">
        <v>77</v>
      </c>
      <c r="X103" s="11">
        <f t="shared" si="15"/>
        <v>75.666666666666671</v>
      </c>
      <c r="Y103" s="12">
        <f t="shared" si="16"/>
        <v>0.75670000000000004</v>
      </c>
      <c r="Z103" s="5" t="str">
        <f t="shared" si="17"/>
        <v>B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Very good work in religious knowledge and participation; aim higher.</v>
      </c>
    </row>
    <row r="104" spans="1:27" ht="14.25" customHeight="1" x14ac:dyDescent="0.3">
      <c r="A104" s="34"/>
      <c r="B104" s="34"/>
      <c r="C104" s="34"/>
      <c r="D104" s="34"/>
      <c r="E104" s="5" t="s">
        <v>34</v>
      </c>
      <c r="F104" s="5" t="s">
        <v>35</v>
      </c>
      <c r="G104" s="10">
        <v>56</v>
      </c>
      <c r="H104" s="10">
        <v>65</v>
      </c>
      <c r="I104" s="10">
        <v>64</v>
      </c>
      <c r="J104" s="11">
        <f t="shared" si="9"/>
        <v>61.666666666666664</v>
      </c>
      <c r="K104" s="12">
        <f t="shared" si="10"/>
        <v>0.61670000000000003</v>
      </c>
      <c r="L104" s="10" t="str">
        <f t="shared" si="11"/>
        <v>C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Satisfactory work in office practice; keep practising.</v>
      </c>
      <c r="N104" s="10">
        <v>64</v>
      </c>
      <c r="O104" s="10">
        <v>63</v>
      </c>
      <c r="P104" s="10">
        <v>60</v>
      </c>
      <c r="Q104" s="11">
        <f t="shared" si="12"/>
        <v>62.333333333333336</v>
      </c>
      <c r="R104" s="12">
        <f t="shared" si="13"/>
        <v>0.62329999999999997</v>
      </c>
      <c r="S104" s="10" t="str">
        <f t="shared" si="14"/>
        <v>C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Satisfactory work in office practice; keep practising.</v>
      </c>
      <c r="U104" s="10">
        <v>68</v>
      </c>
      <c r="V104" s="10">
        <v>62</v>
      </c>
      <c r="W104" s="10">
        <v>65</v>
      </c>
      <c r="X104" s="11">
        <f t="shared" si="15"/>
        <v>65</v>
      </c>
      <c r="Y104" s="12">
        <f t="shared" si="16"/>
        <v>0.65</v>
      </c>
      <c r="Z104" s="5" t="str">
        <f t="shared" si="17"/>
        <v>C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Satisfactory work in office practice; keep practising.</v>
      </c>
    </row>
    <row r="105" spans="1:27" ht="14.25" customHeight="1" x14ac:dyDescent="0.3">
      <c r="A105" s="34" t="s">
        <v>316</v>
      </c>
      <c r="B105" s="34" t="s">
        <v>317</v>
      </c>
      <c r="C105" s="34" t="s">
        <v>437</v>
      </c>
      <c r="D105" s="34" t="s">
        <v>11</v>
      </c>
      <c r="E105" s="5" t="s">
        <v>12</v>
      </c>
      <c r="F105" s="5" t="s">
        <v>2</v>
      </c>
      <c r="G105" s="10">
        <v>69</v>
      </c>
      <c r="H105" s="10">
        <v>62</v>
      </c>
      <c r="I105" s="10">
        <v>59</v>
      </c>
      <c r="J105" s="11">
        <f t="shared" si="9"/>
        <v>63.333333333333336</v>
      </c>
      <c r="K105" s="12">
        <f t="shared" si="10"/>
        <v>0.63329999999999997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70</v>
      </c>
      <c r="O105" s="10">
        <v>69</v>
      </c>
      <c r="P105" s="10">
        <v>63</v>
      </c>
      <c r="Q105" s="11">
        <f t="shared" si="12"/>
        <v>67.333333333333329</v>
      </c>
      <c r="R105" s="12">
        <f t="shared" si="13"/>
        <v>0.67330000000000001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72</v>
      </c>
      <c r="V105" s="10">
        <v>64</v>
      </c>
      <c r="W105" s="10">
        <v>69</v>
      </c>
      <c r="X105" s="11">
        <f t="shared" si="15"/>
        <v>68.333333333333329</v>
      </c>
      <c r="Y105" s="12">
        <f t="shared" si="16"/>
        <v>0.68330000000000002</v>
      </c>
      <c r="Z105" s="5" t="str">
        <f t="shared" si="17"/>
        <v>C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Satisfactory work in reading and writing; keep practising.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14</v>
      </c>
      <c r="G106" s="10">
        <v>70</v>
      </c>
      <c r="H106" s="10">
        <v>72</v>
      </c>
      <c r="I106" s="10">
        <v>76</v>
      </c>
      <c r="J106" s="11">
        <f t="shared" si="9"/>
        <v>72.666666666666671</v>
      </c>
      <c r="K106" s="12">
        <f t="shared" si="10"/>
        <v>0.72670000000000001</v>
      </c>
      <c r="L106" s="10" t="str">
        <f t="shared" si="11"/>
        <v>B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Very good work in reading, writing and speaking; aim higher.</v>
      </c>
      <c r="N106" s="10">
        <v>73</v>
      </c>
      <c r="O106" s="10">
        <v>80</v>
      </c>
      <c r="P106" s="10">
        <v>77</v>
      </c>
      <c r="Q106" s="11">
        <f t="shared" si="12"/>
        <v>76.666666666666671</v>
      </c>
      <c r="R106" s="12">
        <f t="shared" si="13"/>
        <v>0.76670000000000005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73</v>
      </c>
      <c r="V106" s="10">
        <v>73</v>
      </c>
      <c r="W106" s="10">
        <v>82</v>
      </c>
      <c r="X106" s="11">
        <f t="shared" si="15"/>
        <v>76</v>
      </c>
      <c r="Y106" s="12">
        <f t="shared" si="16"/>
        <v>0.76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16</v>
      </c>
      <c r="G107" s="10">
        <v>80</v>
      </c>
      <c r="H107" s="10">
        <v>77</v>
      </c>
      <c r="I107" s="10">
        <v>70</v>
      </c>
      <c r="J107" s="11">
        <f t="shared" si="9"/>
        <v>75.666666666666671</v>
      </c>
      <c r="K107" s="12">
        <f t="shared" si="10"/>
        <v>0.75670000000000004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79</v>
      </c>
      <c r="O107" s="10">
        <v>78</v>
      </c>
      <c r="P107" s="10">
        <v>78</v>
      </c>
      <c r="Q107" s="11">
        <f t="shared" si="12"/>
        <v>78.333333333333329</v>
      </c>
      <c r="R107" s="12">
        <f t="shared" si="13"/>
        <v>0.7833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74</v>
      </c>
      <c r="V107" s="10">
        <v>88</v>
      </c>
      <c r="W107" s="10">
        <v>81</v>
      </c>
      <c r="X107" s="11">
        <f t="shared" si="15"/>
        <v>81</v>
      </c>
      <c r="Y107" s="12">
        <f t="shared" si="16"/>
        <v>0.81</v>
      </c>
      <c r="Z107" s="5" t="str">
        <f t="shared" si="17"/>
        <v>A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Excellent work in problem solving; keep it up.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18</v>
      </c>
      <c r="G108" s="10">
        <v>59</v>
      </c>
      <c r="H108" s="10">
        <v>61</v>
      </c>
      <c r="I108" s="10">
        <v>63</v>
      </c>
      <c r="J108" s="11">
        <f t="shared" si="9"/>
        <v>61</v>
      </c>
      <c r="K108" s="12">
        <f t="shared" si="10"/>
        <v>0.61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73</v>
      </c>
      <c r="O108" s="10">
        <v>65</v>
      </c>
      <c r="P108" s="10">
        <v>69</v>
      </c>
      <c r="Q108" s="11">
        <f t="shared" si="12"/>
        <v>69</v>
      </c>
      <c r="R108" s="12">
        <f t="shared" si="13"/>
        <v>0.69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71</v>
      </c>
      <c r="V108" s="10">
        <v>78</v>
      </c>
      <c r="W108" s="10">
        <v>77</v>
      </c>
      <c r="X108" s="11">
        <f t="shared" si="15"/>
        <v>75.333333333333329</v>
      </c>
      <c r="Y108" s="12">
        <f t="shared" si="16"/>
        <v>0.75329999999999997</v>
      </c>
      <c r="Z108" s="5" t="str">
        <f t="shared" si="17"/>
        <v>B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Very good work in concepts and practicals; aim higher.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20</v>
      </c>
      <c r="G109" s="10">
        <v>65</v>
      </c>
      <c r="H109" s="10">
        <v>66</v>
      </c>
      <c r="I109" s="10">
        <v>77</v>
      </c>
      <c r="J109" s="11">
        <f t="shared" si="9"/>
        <v>69.333333333333329</v>
      </c>
      <c r="K109" s="12">
        <f t="shared" si="10"/>
        <v>0.69330000000000003</v>
      </c>
      <c r="L109" s="10" t="str">
        <f t="shared" si="11"/>
        <v>C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Satisfactory work in content knowledge; keep practising.</v>
      </c>
      <c r="N109" s="10">
        <v>65</v>
      </c>
      <c r="O109" s="10">
        <v>81</v>
      </c>
      <c r="P109" s="10">
        <v>74</v>
      </c>
      <c r="Q109" s="11">
        <f t="shared" si="12"/>
        <v>73.333333333333329</v>
      </c>
      <c r="R109" s="12">
        <f t="shared" si="13"/>
        <v>0.73329999999999995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70</v>
      </c>
      <c r="V109" s="10">
        <v>78</v>
      </c>
      <c r="W109" s="10">
        <v>80</v>
      </c>
      <c r="X109" s="11">
        <f t="shared" si="15"/>
        <v>76</v>
      </c>
      <c r="Y109" s="12">
        <f t="shared" si="16"/>
        <v>0.76</v>
      </c>
      <c r="Z109" s="5" t="str">
        <f t="shared" si="17"/>
        <v>B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Very good work in content knowledge; aim higher.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22</v>
      </c>
      <c r="G110" s="10">
        <v>75</v>
      </c>
      <c r="H110" s="10">
        <v>83</v>
      </c>
      <c r="I110" s="10">
        <v>79</v>
      </c>
      <c r="J110" s="11">
        <f t="shared" si="9"/>
        <v>79</v>
      </c>
      <c r="K110" s="12">
        <f t="shared" si="10"/>
        <v>0.79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80</v>
      </c>
      <c r="O110" s="10">
        <v>86</v>
      </c>
      <c r="P110" s="10">
        <v>82</v>
      </c>
      <c r="Q110" s="11">
        <f t="shared" si="12"/>
        <v>82.666666666666671</v>
      </c>
      <c r="R110" s="12">
        <f t="shared" si="13"/>
        <v>0.82669999999999999</v>
      </c>
      <c r="S110" s="10" t="str">
        <f t="shared" si="14"/>
        <v>A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Excellent work in practical work and knowledge; keep it up.</v>
      </c>
      <c r="U110" s="10">
        <v>77</v>
      </c>
      <c r="V110" s="10">
        <v>76</v>
      </c>
      <c r="W110" s="10">
        <v>86</v>
      </c>
      <c r="X110" s="11">
        <f t="shared" si="15"/>
        <v>79.666666666666671</v>
      </c>
      <c r="Y110" s="12">
        <f t="shared" si="16"/>
        <v>0.79669999999999996</v>
      </c>
      <c r="Z110" s="5" t="str">
        <f t="shared" si="17"/>
        <v>B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Very good work in practical work and knowledge; aim higher.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24</v>
      </c>
      <c r="G111" s="10">
        <v>71</v>
      </c>
      <c r="H111" s="10">
        <v>67</v>
      </c>
      <c r="I111" s="10">
        <v>71</v>
      </c>
      <c r="J111" s="11">
        <f t="shared" si="9"/>
        <v>69.666666666666671</v>
      </c>
      <c r="K111" s="12">
        <f t="shared" si="10"/>
        <v>0.69669999999999999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74</v>
      </c>
      <c r="O111" s="10">
        <v>72</v>
      </c>
      <c r="P111" s="10">
        <v>69</v>
      </c>
      <c r="Q111" s="11">
        <f t="shared" si="12"/>
        <v>71.666666666666671</v>
      </c>
      <c r="R111" s="12">
        <f t="shared" si="13"/>
        <v>0.7167</v>
      </c>
      <c r="S111" s="10" t="str">
        <f t="shared" si="14"/>
        <v>B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Very good work in values and participation; aim higher.</v>
      </c>
      <c r="U111" s="10">
        <v>70</v>
      </c>
      <c r="V111" s="10">
        <v>79</v>
      </c>
      <c r="W111" s="10">
        <v>73</v>
      </c>
      <c r="X111" s="11">
        <f t="shared" si="15"/>
        <v>74</v>
      </c>
      <c r="Y111" s="12">
        <f t="shared" si="16"/>
        <v>0.74</v>
      </c>
      <c r="Z111" s="5" t="str">
        <f t="shared" si="17"/>
        <v>B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Very good work in values and participation; aim higher.</v>
      </c>
    </row>
    <row r="112" spans="1:27" ht="14.25" customHeight="1" x14ac:dyDescent="0.3">
      <c r="A112" s="34"/>
      <c r="B112" s="34"/>
      <c r="C112" s="34"/>
      <c r="D112" s="34"/>
      <c r="E112" s="5" t="s">
        <v>32</v>
      </c>
      <c r="F112" s="5" t="s">
        <v>33</v>
      </c>
      <c r="G112" s="10">
        <v>71</v>
      </c>
      <c r="H112" s="10">
        <v>77</v>
      </c>
      <c r="I112" s="10">
        <v>81</v>
      </c>
      <c r="J112" s="11">
        <f t="shared" si="9"/>
        <v>76.333333333333329</v>
      </c>
      <c r="K112" s="12">
        <f t="shared" si="10"/>
        <v>0.76329999999999998</v>
      </c>
      <c r="L112" s="10" t="str">
        <f t="shared" si="11"/>
        <v>B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Very good work in practical skills; aim higher.</v>
      </c>
      <c r="N112" s="10">
        <v>68</v>
      </c>
      <c r="O112" s="10">
        <v>79</v>
      </c>
      <c r="P112" s="10">
        <v>73</v>
      </c>
      <c r="Q112" s="11">
        <f t="shared" si="12"/>
        <v>73.333333333333329</v>
      </c>
      <c r="R112" s="12">
        <f t="shared" si="13"/>
        <v>0.73329999999999995</v>
      </c>
      <c r="S112" s="10" t="str">
        <f t="shared" si="14"/>
        <v>B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Very good work in practical skills; aim higher.</v>
      </c>
      <c r="U112" s="10">
        <v>83</v>
      </c>
      <c r="V112" s="10">
        <v>74</v>
      </c>
      <c r="W112" s="10">
        <v>79</v>
      </c>
      <c r="X112" s="11">
        <f t="shared" si="15"/>
        <v>78.666666666666671</v>
      </c>
      <c r="Y112" s="12">
        <f t="shared" si="16"/>
        <v>0.78669999999999995</v>
      </c>
      <c r="Z112" s="5" t="str">
        <f t="shared" si="17"/>
        <v>B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Very good work in practical skills; aim higher.</v>
      </c>
    </row>
    <row r="113" spans="1:27" ht="14.25" customHeight="1" x14ac:dyDescent="0.3">
      <c r="A113" s="34"/>
      <c r="B113" s="34"/>
      <c r="C113" s="34"/>
      <c r="D113" s="34"/>
      <c r="E113" s="5" t="s">
        <v>27</v>
      </c>
      <c r="F113" s="5" t="s">
        <v>28</v>
      </c>
      <c r="G113" s="10">
        <v>60</v>
      </c>
      <c r="H113" s="10">
        <v>70</v>
      </c>
      <c r="I113" s="10">
        <v>64</v>
      </c>
      <c r="J113" s="11">
        <f t="shared" si="9"/>
        <v>64.666666666666671</v>
      </c>
      <c r="K113" s="12">
        <f t="shared" si="10"/>
        <v>0.64670000000000005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recording of accounts; keep practising.</v>
      </c>
      <c r="N113" s="10">
        <v>69</v>
      </c>
      <c r="O113" s="10">
        <v>74</v>
      </c>
      <c r="P113" s="10">
        <v>63</v>
      </c>
      <c r="Q113" s="11">
        <f t="shared" si="12"/>
        <v>68.666666666666671</v>
      </c>
      <c r="R113" s="12">
        <f t="shared" si="13"/>
        <v>0.68669999999999998</v>
      </c>
      <c r="S113" s="10" t="str">
        <f t="shared" si="14"/>
        <v>C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Satisfactory work in recording of accounts; keep practising.</v>
      </c>
      <c r="U113" s="10">
        <v>74</v>
      </c>
      <c r="V113" s="10">
        <v>79</v>
      </c>
      <c r="W113" s="10">
        <v>73</v>
      </c>
      <c r="X113" s="11">
        <f t="shared" si="15"/>
        <v>75.333333333333329</v>
      </c>
      <c r="Y113" s="12">
        <f t="shared" si="16"/>
        <v>0.75329999999999997</v>
      </c>
      <c r="Z113" s="5" t="str">
        <f t="shared" si="17"/>
        <v>B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Very good work in recording of accounts; aim higher.</v>
      </c>
    </row>
    <row r="114" spans="1:27" ht="14.25" customHeight="1" x14ac:dyDescent="0.3">
      <c r="A114" s="34" t="s">
        <v>318</v>
      </c>
      <c r="B114" s="34" t="s">
        <v>319</v>
      </c>
      <c r="C114" s="34" t="s">
        <v>437</v>
      </c>
      <c r="D114" s="34" t="s">
        <v>31</v>
      </c>
      <c r="E114" s="5" t="s">
        <v>12</v>
      </c>
      <c r="F114" s="5" t="s">
        <v>2</v>
      </c>
      <c r="G114" s="10">
        <v>64</v>
      </c>
      <c r="H114" s="10">
        <v>74</v>
      </c>
      <c r="I114" s="10">
        <v>76</v>
      </c>
      <c r="J114" s="11">
        <f t="shared" si="9"/>
        <v>71.333333333333329</v>
      </c>
      <c r="K114" s="12">
        <f t="shared" si="10"/>
        <v>0.71330000000000005</v>
      </c>
      <c r="L114" s="10" t="str">
        <f t="shared" si="11"/>
        <v>B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Very good work in reading and writing; aim higher.</v>
      </c>
      <c r="N114" s="10">
        <v>75</v>
      </c>
      <c r="O114" s="10">
        <v>76</v>
      </c>
      <c r="P114" s="10">
        <v>75</v>
      </c>
      <c r="Q114" s="11">
        <f t="shared" si="12"/>
        <v>75.333333333333329</v>
      </c>
      <c r="R114" s="12">
        <f t="shared" si="13"/>
        <v>0.75329999999999997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70</v>
      </c>
      <c r="V114" s="10">
        <v>71</v>
      </c>
      <c r="W114" s="10">
        <v>76</v>
      </c>
      <c r="X114" s="11">
        <f t="shared" si="15"/>
        <v>72.333333333333329</v>
      </c>
      <c r="Y114" s="12">
        <f t="shared" si="16"/>
        <v>0.72330000000000005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14</v>
      </c>
      <c r="G115" s="10">
        <v>76</v>
      </c>
      <c r="H115" s="10">
        <v>72</v>
      </c>
      <c r="I115" s="10">
        <v>75</v>
      </c>
      <c r="J115" s="11">
        <f t="shared" si="9"/>
        <v>74.333333333333329</v>
      </c>
      <c r="K115" s="12">
        <f t="shared" si="10"/>
        <v>0.74329999999999996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77</v>
      </c>
      <c r="O115" s="10">
        <v>74</v>
      </c>
      <c r="P115" s="10">
        <v>76</v>
      </c>
      <c r="Q115" s="11">
        <f t="shared" si="12"/>
        <v>75.666666666666671</v>
      </c>
      <c r="R115" s="12">
        <f t="shared" si="13"/>
        <v>0.75670000000000004</v>
      </c>
      <c r="S115" s="10" t="str">
        <f t="shared" si="14"/>
        <v>B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Very good work in reading, writing and speaking; aim higher.</v>
      </c>
      <c r="U115" s="10">
        <v>77</v>
      </c>
      <c r="V115" s="10">
        <v>89</v>
      </c>
      <c r="W115" s="10">
        <v>85</v>
      </c>
      <c r="X115" s="11">
        <f t="shared" si="15"/>
        <v>83.666666666666671</v>
      </c>
      <c r="Y115" s="12">
        <f t="shared" si="16"/>
        <v>0.8367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16</v>
      </c>
      <c r="G116" s="10">
        <v>87</v>
      </c>
      <c r="H116" s="10">
        <v>90</v>
      </c>
      <c r="I116" s="10">
        <v>83</v>
      </c>
      <c r="J116" s="11">
        <f t="shared" si="9"/>
        <v>86.666666666666671</v>
      </c>
      <c r="K116" s="12">
        <f t="shared" si="10"/>
        <v>0.86670000000000003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78</v>
      </c>
      <c r="O116" s="10">
        <v>92</v>
      </c>
      <c r="P116" s="10">
        <v>91</v>
      </c>
      <c r="Q116" s="11">
        <f t="shared" si="12"/>
        <v>87</v>
      </c>
      <c r="R116" s="12">
        <f t="shared" si="13"/>
        <v>0.87</v>
      </c>
      <c r="S116" s="10" t="str">
        <f t="shared" si="14"/>
        <v>A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Excellent work in problem solving; keep it up.</v>
      </c>
      <c r="U116" s="10">
        <v>78</v>
      </c>
      <c r="V116" s="10">
        <v>92</v>
      </c>
      <c r="W116" s="10">
        <v>91</v>
      </c>
      <c r="X116" s="11">
        <f t="shared" si="15"/>
        <v>87</v>
      </c>
      <c r="Y116" s="12">
        <f t="shared" si="16"/>
        <v>0.87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18</v>
      </c>
      <c r="G117" s="10">
        <v>78</v>
      </c>
      <c r="H117" s="10">
        <v>72</v>
      </c>
      <c r="I117" s="10">
        <v>74</v>
      </c>
      <c r="J117" s="11">
        <f t="shared" si="9"/>
        <v>74.666666666666671</v>
      </c>
      <c r="K117" s="12">
        <f t="shared" si="10"/>
        <v>0.74670000000000003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78</v>
      </c>
      <c r="O117" s="10">
        <v>72</v>
      </c>
      <c r="P117" s="10">
        <v>71</v>
      </c>
      <c r="Q117" s="11">
        <f t="shared" si="12"/>
        <v>73.666666666666671</v>
      </c>
      <c r="R117" s="12">
        <f t="shared" si="13"/>
        <v>0.73670000000000002</v>
      </c>
      <c r="S117" s="10" t="str">
        <f t="shared" si="14"/>
        <v>B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Very good work in concepts and practicals; aim higher.</v>
      </c>
      <c r="U117" s="10">
        <v>72</v>
      </c>
      <c r="V117" s="10">
        <v>81</v>
      </c>
      <c r="W117" s="10">
        <v>79</v>
      </c>
      <c r="X117" s="11">
        <f t="shared" si="15"/>
        <v>77.333333333333329</v>
      </c>
      <c r="Y117" s="12">
        <f t="shared" si="16"/>
        <v>0.77329999999999999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20</v>
      </c>
      <c r="G118" s="10">
        <v>71</v>
      </c>
      <c r="H118" s="10">
        <v>80</v>
      </c>
      <c r="I118" s="10">
        <v>75</v>
      </c>
      <c r="J118" s="11">
        <f t="shared" si="9"/>
        <v>75.333333333333329</v>
      </c>
      <c r="K118" s="12">
        <f t="shared" si="10"/>
        <v>0.75329999999999997</v>
      </c>
      <c r="L118" s="10" t="str">
        <f t="shared" si="11"/>
        <v>B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Very good work in content knowledge; aim higher.</v>
      </c>
      <c r="N118" s="10">
        <v>84</v>
      </c>
      <c r="O118" s="10">
        <v>84</v>
      </c>
      <c r="P118" s="10">
        <v>84</v>
      </c>
      <c r="Q118" s="11">
        <f t="shared" si="12"/>
        <v>84</v>
      </c>
      <c r="R118" s="12">
        <f t="shared" si="13"/>
        <v>0.84</v>
      </c>
      <c r="S118" s="10" t="str">
        <f t="shared" si="14"/>
        <v>A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Excellent work in content knowledge; keep it up.</v>
      </c>
      <c r="U118" s="10">
        <v>79</v>
      </c>
      <c r="V118" s="10">
        <v>85</v>
      </c>
      <c r="W118" s="10">
        <v>88</v>
      </c>
      <c r="X118" s="11">
        <f t="shared" si="15"/>
        <v>84</v>
      </c>
      <c r="Y118" s="12">
        <f t="shared" si="16"/>
        <v>0.84</v>
      </c>
      <c r="Z118" s="5" t="str">
        <f t="shared" si="17"/>
        <v>A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Excellent work in content knowledge; keep it up.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22</v>
      </c>
      <c r="G119" s="10">
        <v>83</v>
      </c>
      <c r="H119" s="10">
        <v>83</v>
      </c>
      <c r="I119" s="10">
        <v>88</v>
      </c>
      <c r="J119" s="11">
        <f t="shared" si="9"/>
        <v>84.666666666666671</v>
      </c>
      <c r="K119" s="12">
        <f t="shared" si="10"/>
        <v>0.84670000000000001</v>
      </c>
      <c r="L119" s="10" t="str">
        <f t="shared" si="11"/>
        <v>A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Excellent work in practical work and knowledge; keep it up.</v>
      </c>
      <c r="N119" s="10">
        <v>83</v>
      </c>
      <c r="O119" s="10">
        <v>94</v>
      </c>
      <c r="P119" s="10">
        <v>86</v>
      </c>
      <c r="Q119" s="11">
        <f t="shared" si="12"/>
        <v>87.666666666666671</v>
      </c>
      <c r="R119" s="12">
        <f t="shared" si="13"/>
        <v>0.87670000000000003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93</v>
      </c>
      <c r="V119" s="10">
        <v>86</v>
      </c>
      <c r="W119" s="10">
        <v>90</v>
      </c>
      <c r="X119" s="11">
        <f t="shared" si="15"/>
        <v>89.666666666666671</v>
      </c>
      <c r="Y119" s="12">
        <f t="shared" si="16"/>
        <v>0.89670000000000005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24</v>
      </c>
      <c r="G120" s="10">
        <v>67</v>
      </c>
      <c r="H120" s="10">
        <v>78</v>
      </c>
      <c r="I120" s="10">
        <v>77</v>
      </c>
      <c r="J120" s="11">
        <f t="shared" si="9"/>
        <v>74</v>
      </c>
      <c r="K120" s="12">
        <f t="shared" si="10"/>
        <v>0.74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70</v>
      </c>
      <c r="O120" s="10">
        <v>85</v>
      </c>
      <c r="P120" s="10">
        <v>78</v>
      </c>
      <c r="Q120" s="11">
        <f t="shared" si="12"/>
        <v>77.666666666666671</v>
      </c>
      <c r="R120" s="12">
        <f t="shared" si="13"/>
        <v>0.77669999999999995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85</v>
      </c>
      <c r="V120" s="10">
        <v>85</v>
      </c>
      <c r="W120" s="10">
        <v>86</v>
      </c>
      <c r="X120" s="11">
        <f t="shared" si="15"/>
        <v>85.333333333333329</v>
      </c>
      <c r="Y120" s="12">
        <f t="shared" si="16"/>
        <v>0.85329999999999995</v>
      </c>
      <c r="Z120" s="5" t="str">
        <f t="shared" si="17"/>
        <v>A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Excellent work in values and participation; keep it up.</v>
      </c>
    </row>
    <row r="121" spans="1:27" ht="14.25" customHeight="1" x14ac:dyDescent="0.3">
      <c r="A121" s="34"/>
      <c r="B121" s="34"/>
      <c r="C121" s="34"/>
      <c r="D121" s="34"/>
      <c r="E121" s="5" t="s">
        <v>32</v>
      </c>
      <c r="F121" s="5" t="s">
        <v>33</v>
      </c>
      <c r="G121" s="10">
        <v>80</v>
      </c>
      <c r="H121" s="10">
        <v>85</v>
      </c>
      <c r="I121" s="10">
        <v>74</v>
      </c>
      <c r="J121" s="11">
        <f t="shared" si="9"/>
        <v>79.666666666666671</v>
      </c>
      <c r="K121" s="12">
        <f t="shared" si="10"/>
        <v>0.79669999999999996</v>
      </c>
      <c r="L121" s="10" t="str">
        <f t="shared" si="11"/>
        <v>B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Very good work in practical skills; aim higher.</v>
      </c>
      <c r="N121" s="10">
        <v>77</v>
      </c>
      <c r="O121" s="10">
        <v>77</v>
      </c>
      <c r="P121" s="10">
        <v>90</v>
      </c>
      <c r="Q121" s="11">
        <f t="shared" si="12"/>
        <v>81.333333333333329</v>
      </c>
      <c r="R121" s="12">
        <f t="shared" si="13"/>
        <v>0.81330000000000002</v>
      </c>
      <c r="S121" s="10" t="str">
        <f t="shared" si="14"/>
        <v>A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Excellent work in practical skills; keep it up.</v>
      </c>
      <c r="U121" s="10">
        <v>77</v>
      </c>
      <c r="V121" s="10">
        <v>92</v>
      </c>
      <c r="W121" s="10">
        <v>89</v>
      </c>
      <c r="X121" s="11">
        <f t="shared" si="15"/>
        <v>86</v>
      </c>
      <c r="Y121" s="12">
        <f t="shared" si="16"/>
        <v>0.86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practical skills; keep it up.</v>
      </c>
    </row>
    <row r="122" spans="1:27" ht="14.25" customHeight="1" x14ac:dyDescent="0.3">
      <c r="A122" s="34"/>
      <c r="B122" s="34"/>
      <c r="C122" s="34"/>
      <c r="D122" s="34"/>
      <c r="E122" s="5" t="s">
        <v>27</v>
      </c>
      <c r="F122" s="5" t="s">
        <v>28</v>
      </c>
      <c r="G122" s="10">
        <v>69</v>
      </c>
      <c r="H122" s="10">
        <v>70</v>
      </c>
      <c r="I122" s="10">
        <v>74</v>
      </c>
      <c r="J122" s="11">
        <f t="shared" si="9"/>
        <v>71</v>
      </c>
      <c r="K122" s="12">
        <f t="shared" si="10"/>
        <v>0.71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recording of accounts; aim higher.</v>
      </c>
      <c r="N122" s="10">
        <v>71</v>
      </c>
      <c r="O122" s="10">
        <v>71</v>
      </c>
      <c r="P122" s="10">
        <v>80</v>
      </c>
      <c r="Q122" s="11">
        <f t="shared" si="12"/>
        <v>74</v>
      </c>
      <c r="R122" s="12">
        <f t="shared" si="13"/>
        <v>0.74</v>
      </c>
      <c r="S122" s="10" t="str">
        <f t="shared" si="14"/>
        <v>B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Very good work in recording of accounts; aim higher.</v>
      </c>
      <c r="U122" s="10">
        <v>77</v>
      </c>
      <c r="V122" s="10">
        <v>83</v>
      </c>
      <c r="W122" s="10">
        <v>73</v>
      </c>
      <c r="X122" s="11">
        <f t="shared" si="15"/>
        <v>77.666666666666671</v>
      </c>
      <c r="Y122" s="12">
        <f t="shared" si="16"/>
        <v>0.77669999999999995</v>
      </c>
      <c r="Z122" s="5" t="str">
        <f t="shared" si="17"/>
        <v>B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Very good work in recording of accounts; aim higher.</v>
      </c>
    </row>
    <row r="123" spans="1:27" ht="14.25" customHeight="1" x14ac:dyDescent="0.3">
      <c r="A123" s="34" t="s">
        <v>320</v>
      </c>
      <c r="B123" s="34" t="s">
        <v>321</v>
      </c>
      <c r="C123" s="34" t="s">
        <v>437</v>
      </c>
      <c r="D123" s="34" t="s">
        <v>11</v>
      </c>
      <c r="E123" s="5" t="s">
        <v>12</v>
      </c>
      <c r="F123" s="5" t="s">
        <v>2</v>
      </c>
      <c r="G123" s="10">
        <v>77</v>
      </c>
      <c r="H123" s="10">
        <v>84</v>
      </c>
      <c r="I123" s="10">
        <v>77</v>
      </c>
      <c r="J123" s="11">
        <f t="shared" si="9"/>
        <v>79.333333333333329</v>
      </c>
      <c r="K123" s="12">
        <f t="shared" si="10"/>
        <v>0.79330000000000001</v>
      </c>
      <c r="L123" s="10" t="str">
        <f t="shared" si="11"/>
        <v>B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Very good work in reading and writing; aim higher.</v>
      </c>
      <c r="N123" s="10">
        <v>74</v>
      </c>
      <c r="O123" s="10">
        <v>83</v>
      </c>
      <c r="P123" s="10">
        <v>82</v>
      </c>
      <c r="Q123" s="11">
        <f t="shared" si="12"/>
        <v>79.666666666666671</v>
      </c>
      <c r="R123" s="12">
        <f t="shared" si="13"/>
        <v>0.79669999999999996</v>
      </c>
      <c r="S123" s="10" t="str">
        <f t="shared" si="14"/>
        <v>B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Very good work in reading and writing; aim higher.</v>
      </c>
      <c r="U123" s="10">
        <v>81</v>
      </c>
      <c r="V123" s="10">
        <v>91</v>
      </c>
      <c r="W123" s="10">
        <v>87</v>
      </c>
      <c r="X123" s="11">
        <f t="shared" si="15"/>
        <v>86.333333333333329</v>
      </c>
      <c r="Y123" s="12">
        <f t="shared" si="16"/>
        <v>0.86329999999999996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14</v>
      </c>
      <c r="G124" s="10">
        <v>83</v>
      </c>
      <c r="H124" s="10">
        <v>87</v>
      </c>
      <c r="I124" s="10">
        <v>89</v>
      </c>
      <c r="J124" s="11">
        <f t="shared" si="9"/>
        <v>86.333333333333329</v>
      </c>
      <c r="K124" s="12">
        <f t="shared" si="10"/>
        <v>0.86329999999999996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82</v>
      </c>
      <c r="O124" s="10">
        <v>93</v>
      </c>
      <c r="P124" s="10">
        <v>85</v>
      </c>
      <c r="Q124" s="11">
        <f t="shared" si="12"/>
        <v>86.666666666666671</v>
      </c>
      <c r="R124" s="12">
        <f t="shared" si="13"/>
        <v>0.86670000000000003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84</v>
      </c>
      <c r="V124" s="10">
        <v>96</v>
      </c>
      <c r="W124" s="10">
        <v>88</v>
      </c>
      <c r="X124" s="11">
        <f t="shared" si="15"/>
        <v>89.333333333333329</v>
      </c>
      <c r="Y124" s="12">
        <f t="shared" si="16"/>
        <v>0.89329999999999998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16</v>
      </c>
      <c r="G125" s="10">
        <v>91</v>
      </c>
      <c r="H125" s="10">
        <v>89</v>
      </c>
      <c r="I125" s="10">
        <v>85</v>
      </c>
      <c r="J125" s="11">
        <f t="shared" si="9"/>
        <v>88.333333333333329</v>
      </c>
      <c r="K125" s="12">
        <f t="shared" si="10"/>
        <v>0.88329999999999997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82</v>
      </c>
      <c r="O125" s="10">
        <v>94</v>
      </c>
      <c r="P125" s="10">
        <v>98</v>
      </c>
      <c r="Q125" s="11">
        <f t="shared" si="12"/>
        <v>91.333333333333329</v>
      </c>
      <c r="R125" s="12">
        <f t="shared" si="13"/>
        <v>0.9133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85</v>
      </c>
      <c r="V125" s="10">
        <v>98</v>
      </c>
      <c r="W125" s="10">
        <v>98</v>
      </c>
      <c r="X125" s="11">
        <f t="shared" si="15"/>
        <v>93.666666666666671</v>
      </c>
      <c r="Y125" s="12">
        <f t="shared" si="16"/>
        <v>0.93669999999999998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18</v>
      </c>
      <c r="G126" s="10">
        <v>83</v>
      </c>
      <c r="H126" s="10">
        <v>75</v>
      </c>
      <c r="I126" s="10">
        <v>86</v>
      </c>
      <c r="J126" s="11">
        <f t="shared" si="9"/>
        <v>81.333333333333329</v>
      </c>
      <c r="K126" s="12">
        <f t="shared" si="10"/>
        <v>0.81330000000000002</v>
      </c>
      <c r="L126" s="10" t="str">
        <f t="shared" si="11"/>
        <v>A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Excellent work in concepts and practicals; keep it up.</v>
      </c>
      <c r="N126" s="10">
        <v>79</v>
      </c>
      <c r="O126" s="10">
        <v>90</v>
      </c>
      <c r="P126" s="10">
        <v>82</v>
      </c>
      <c r="Q126" s="11">
        <f t="shared" si="12"/>
        <v>83.666666666666671</v>
      </c>
      <c r="R126" s="12">
        <f t="shared" si="13"/>
        <v>0.8367</v>
      </c>
      <c r="S126" s="10" t="str">
        <f t="shared" si="14"/>
        <v>A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Excellent work in concepts and practicals; keep it up.</v>
      </c>
      <c r="U126" s="10">
        <v>89</v>
      </c>
      <c r="V126" s="10">
        <v>88</v>
      </c>
      <c r="W126" s="10">
        <v>85</v>
      </c>
      <c r="X126" s="11">
        <f t="shared" si="15"/>
        <v>87.333333333333329</v>
      </c>
      <c r="Y126" s="12">
        <f t="shared" si="16"/>
        <v>0.87329999999999997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20</v>
      </c>
      <c r="G127" s="10">
        <v>85</v>
      </c>
      <c r="H127" s="10">
        <v>92</v>
      </c>
      <c r="I127" s="10">
        <v>84</v>
      </c>
      <c r="J127" s="11">
        <f t="shared" si="9"/>
        <v>87</v>
      </c>
      <c r="K127" s="12">
        <f t="shared" si="10"/>
        <v>0.87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84</v>
      </c>
      <c r="O127" s="10">
        <v>89</v>
      </c>
      <c r="P127" s="10">
        <v>84</v>
      </c>
      <c r="Q127" s="11">
        <f t="shared" si="12"/>
        <v>85.666666666666671</v>
      </c>
      <c r="R127" s="12">
        <f t="shared" si="13"/>
        <v>0.85670000000000002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88</v>
      </c>
      <c r="V127" s="10">
        <v>97</v>
      </c>
      <c r="W127" s="10">
        <v>88</v>
      </c>
      <c r="X127" s="11">
        <f t="shared" si="15"/>
        <v>91</v>
      </c>
      <c r="Y127" s="12">
        <f t="shared" si="16"/>
        <v>0.91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22</v>
      </c>
      <c r="G128" s="10">
        <v>86</v>
      </c>
      <c r="H128" s="10">
        <v>89</v>
      </c>
      <c r="I128" s="10">
        <v>90</v>
      </c>
      <c r="J128" s="11">
        <f t="shared" si="9"/>
        <v>88.333333333333329</v>
      </c>
      <c r="K128" s="12">
        <f t="shared" si="10"/>
        <v>0.88329999999999997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88</v>
      </c>
      <c r="O128" s="10">
        <v>91</v>
      </c>
      <c r="P128" s="10">
        <v>95</v>
      </c>
      <c r="Q128" s="11">
        <f t="shared" si="12"/>
        <v>91.333333333333329</v>
      </c>
      <c r="R128" s="12">
        <f t="shared" si="13"/>
        <v>0.9133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88</v>
      </c>
      <c r="V128" s="10">
        <v>97</v>
      </c>
      <c r="W128" s="10">
        <v>97</v>
      </c>
      <c r="X128" s="11">
        <f t="shared" si="15"/>
        <v>94</v>
      </c>
      <c r="Y128" s="12">
        <f t="shared" si="16"/>
        <v>0.94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24</v>
      </c>
      <c r="G129" s="10">
        <v>87</v>
      </c>
      <c r="H129" s="10">
        <v>79</v>
      </c>
      <c r="I129" s="10">
        <v>85</v>
      </c>
      <c r="J129" s="11">
        <f t="shared" si="9"/>
        <v>83.666666666666671</v>
      </c>
      <c r="K129" s="12">
        <f t="shared" si="10"/>
        <v>0.8367</v>
      </c>
      <c r="L129" s="10" t="str">
        <f t="shared" si="11"/>
        <v>A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Excellent work in values and participation; keep it up.</v>
      </c>
      <c r="N129" s="10">
        <v>86</v>
      </c>
      <c r="O129" s="10">
        <v>81</v>
      </c>
      <c r="P129" s="10">
        <v>84</v>
      </c>
      <c r="Q129" s="11">
        <f t="shared" si="12"/>
        <v>83.666666666666671</v>
      </c>
      <c r="R129" s="12">
        <f t="shared" si="13"/>
        <v>0.8367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83</v>
      </c>
      <c r="V129" s="10">
        <v>85</v>
      </c>
      <c r="W129" s="10">
        <v>83</v>
      </c>
      <c r="X129" s="11">
        <f t="shared" si="15"/>
        <v>83.666666666666671</v>
      </c>
      <c r="Y129" s="12">
        <f t="shared" si="16"/>
        <v>0.8367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46</v>
      </c>
      <c r="F130" s="5" t="s">
        <v>47</v>
      </c>
      <c r="G130" s="10">
        <v>79</v>
      </c>
      <c r="H130" s="10">
        <v>96</v>
      </c>
      <c r="I130" s="10">
        <v>90</v>
      </c>
      <c r="J130" s="11">
        <f t="shared" si="9"/>
        <v>88.333333333333329</v>
      </c>
      <c r="K130" s="12">
        <f t="shared" si="10"/>
        <v>0.88329999999999997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religious knowledge and participation; keep it up.</v>
      </c>
      <c r="N130" s="10">
        <v>84</v>
      </c>
      <c r="O130" s="10">
        <v>97</v>
      </c>
      <c r="P130" s="10">
        <v>83</v>
      </c>
      <c r="Q130" s="11">
        <f t="shared" si="12"/>
        <v>88</v>
      </c>
      <c r="R130" s="12">
        <f t="shared" si="13"/>
        <v>0.88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religious knowledge and participation; keep it up.</v>
      </c>
      <c r="U130" s="10">
        <v>93</v>
      </c>
      <c r="V130" s="10">
        <v>97</v>
      </c>
      <c r="W130" s="10">
        <v>87</v>
      </c>
      <c r="X130" s="11">
        <f t="shared" si="15"/>
        <v>92.333333333333329</v>
      </c>
      <c r="Y130" s="12">
        <f t="shared" si="16"/>
        <v>0.92330000000000001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religious knowledge and participation; keep it up.</v>
      </c>
    </row>
    <row r="131" spans="1:27" ht="14.25" customHeight="1" x14ac:dyDescent="0.3">
      <c r="A131" s="34"/>
      <c r="B131" s="34"/>
      <c r="C131" s="34"/>
      <c r="D131" s="34"/>
      <c r="E131" s="5" t="s">
        <v>34</v>
      </c>
      <c r="F131" s="5" t="s">
        <v>35</v>
      </c>
      <c r="G131" s="10">
        <v>73</v>
      </c>
      <c r="H131" s="10">
        <v>76</v>
      </c>
      <c r="I131" s="10">
        <v>86</v>
      </c>
      <c r="J131" s="11">
        <f t="shared" si="9"/>
        <v>78.333333333333329</v>
      </c>
      <c r="K131" s="12">
        <f t="shared" si="10"/>
        <v>0.7833</v>
      </c>
      <c r="L131" s="10" t="str">
        <f t="shared" si="11"/>
        <v>B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Very good work in office practice; aim higher.</v>
      </c>
      <c r="N131" s="10">
        <v>78</v>
      </c>
      <c r="O131" s="10">
        <v>80</v>
      </c>
      <c r="P131" s="10">
        <v>85</v>
      </c>
      <c r="Q131" s="11">
        <f t="shared" si="12"/>
        <v>81</v>
      </c>
      <c r="R131" s="12">
        <f t="shared" si="13"/>
        <v>0.81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office practice; keep it up.</v>
      </c>
      <c r="U131" s="10">
        <v>79</v>
      </c>
      <c r="V131" s="10">
        <v>84</v>
      </c>
      <c r="W131" s="10">
        <v>78</v>
      </c>
      <c r="X131" s="11">
        <f t="shared" si="15"/>
        <v>80.333333333333329</v>
      </c>
      <c r="Y131" s="12">
        <f t="shared" si="16"/>
        <v>0.80330000000000001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office practice; keep it up.</v>
      </c>
    </row>
    <row r="132" spans="1:27" ht="14.25" customHeight="1" x14ac:dyDescent="0.3">
      <c r="A132" s="34" t="s">
        <v>322</v>
      </c>
      <c r="B132" s="34" t="s">
        <v>323</v>
      </c>
      <c r="C132" s="34" t="s">
        <v>437</v>
      </c>
      <c r="D132" s="34" t="s">
        <v>11</v>
      </c>
      <c r="E132" s="5" t="s">
        <v>12</v>
      </c>
      <c r="F132" s="5" t="s">
        <v>2</v>
      </c>
      <c r="G132" s="10">
        <v>58</v>
      </c>
      <c r="H132" s="10">
        <v>62</v>
      </c>
      <c r="I132" s="10">
        <v>59</v>
      </c>
      <c r="J132" s="11">
        <f t="shared" si="9"/>
        <v>59.666666666666664</v>
      </c>
      <c r="K132" s="12">
        <f t="shared" si="10"/>
        <v>0.59670000000000001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51</v>
      </c>
      <c r="O132" s="10">
        <v>51</v>
      </c>
      <c r="P132" s="10">
        <v>52</v>
      </c>
      <c r="Q132" s="11">
        <f t="shared" si="12"/>
        <v>51.333333333333336</v>
      </c>
      <c r="R132" s="12">
        <f t="shared" si="13"/>
        <v>0.51329999999999998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57</v>
      </c>
      <c r="V132" s="10">
        <v>60</v>
      </c>
      <c r="W132" s="10">
        <v>59</v>
      </c>
      <c r="X132" s="11">
        <f t="shared" si="15"/>
        <v>58.666666666666664</v>
      </c>
      <c r="Y132" s="12">
        <f t="shared" si="16"/>
        <v>0.5867</v>
      </c>
      <c r="Z132" s="5" t="str">
        <f t="shared" si="17"/>
        <v>D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Fair work in reading and writing; extra practice is needed.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14</v>
      </c>
      <c r="G133" s="10">
        <v>58</v>
      </c>
      <c r="H133" s="10">
        <v>66</v>
      </c>
      <c r="I133" s="10">
        <v>53</v>
      </c>
      <c r="J133" s="11">
        <f t="shared" si="9"/>
        <v>59</v>
      </c>
      <c r="K133" s="12">
        <f t="shared" si="10"/>
        <v>0.59</v>
      </c>
      <c r="L133" s="10" t="str">
        <f t="shared" si="11"/>
        <v>D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Fair work in reading, writing and speaking; extra practice is needed.</v>
      </c>
      <c r="N133" s="10">
        <v>65</v>
      </c>
      <c r="O133" s="10">
        <v>65</v>
      </c>
      <c r="P133" s="10">
        <v>55</v>
      </c>
      <c r="Q133" s="11">
        <f t="shared" si="12"/>
        <v>61.666666666666664</v>
      </c>
      <c r="R133" s="12">
        <f t="shared" si="13"/>
        <v>0.61670000000000003</v>
      </c>
      <c r="S133" s="10" t="str">
        <f t="shared" si="14"/>
        <v>C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Satisfactory work in reading, writing and speaking; keep practising.</v>
      </c>
      <c r="U133" s="10">
        <v>66</v>
      </c>
      <c r="V133" s="10">
        <v>69</v>
      </c>
      <c r="W133" s="10">
        <v>57</v>
      </c>
      <c r="X133" s="11">
        <f t="shared" si="15"/>
        <v>64</v>
      </c>
      <c r="Y133" s="12">
        <f t="shared" si="16"/>
        <v>0.64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16</v>
      </c>
      <c r="G134" s="10">
        <v>63</v>
      </c>
      <c r="H134" s="10">
        <v>66</v>
      </c>
      <c r="I134" s="10">
        <v>59</v>
      </c>
      <c r="J134" s="11">
        <f t="shared" ref="J134:J197" si="18">IF(COUNT(G134:I134)=0,"",AVERAGE(G134:I134))</f>
        <v>62.666666666666664</v>
      </c>
      <c r="K134" s="12">
        <f t="shared" ref="K134:K197" si="19">IF(J134="","",ROUND(J134/100,4))</f>
        <v>0.62670000000000003</v>
      </c>
      <c r="L134" s="10" t="str">
        <f t="shared" ref="L134:L197" si="20">IF(J134="","",IF(J134&gt;=80,"A",IF(J134&gt;=70,"B",IF(J134&gt;=60,"C",IF(J134&gt;=50,"D","F")))))</f>
        <v>C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Satisfactory work in problem solving; keep practising.</v>
      </c>
      <c r="N134" s="10">
        <v>61</v>
      </c>
      <c r="O134" s="10">
        <v>68</v>
      </c>
      <c r="P134" s="10">
        <v>73</v>
      </c>
      <c r="Q134" s="11">
        <f t="shared" ref="Q134:Q197" si="21">IF(COUNT(N134:P134)=0,"",AVERAGE(N134:P134))</f>
        <v>67.333333333333329</v>
      </c>
      <c r="R134" s="12">
        <f t="shared" ref="R134:R197" si="22">IF(Q134="","",ROUND(Q134/100,4))</f>
        <v>0.67330000000000001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62</v>
      </c>
      <c r="V134" s="10">
        <v>72</v>
      </c>
      <c r="W134" s="10">
        <v>70</v>
      </c>
      <c r="X134" s="11">
        <f t="shared" ref="X134:X197" si="24">IF(COUNT(U134:W134)=0,"",AVERAGE(U134:W134))</f>
        <v>68</v>
      </c>
      <c r="Y134" s="12">
        <f t="shared" ref="Y134:Y197" si="25">IF(X134="","",ROUND(X134/100,4))</f>
        <v>0.68</v>
      </c>
      <c r="Z134" s="5" t="str">
        <f t="shared" ref="Z134:Z197" si="26">IF(X134="","",IF(X134&gt;=80,"A",IF(X134&gt;=70,"B",IF(X134&gt;=60,"C",IF(X134&gt;=50,"D","F")))))</f>
        <v>C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Satisfactory work in problem solving; keep practising.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18</v>
      </c>
      <c r="G135" s="10">
        <v>48</v>
      </c>
      <c r="H135" s="10">
        <v>64</v>
      </c>
      <c r="I135" s="10">
        <v>58</v>
      </c>
      <c r="J135" s="11">
        <f t="shared" si="18"/>
        <v>56.666666666666664</v>
      </c>
      <c r="K135" s="12">
        <f t="shared" si="19"/>
        <v>0.56669999999999998</v>
      </c>
      <c r="L135" s="10" t="str">
        <f t="shared" si="20"/>
        <v>D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Fair work in concepts and practicals; extra practice is needed.</v>
      </c>
      <c r="N135" s="10">
        <v>63</v>
      </c>
      <c r="O135" s="10">
        <v>65</v>
      </c>
      <c r="P135" s="10">
        <v>54</v>
      </c>
      <c r="Q135" s="11">
        <f t="shared" si="21"/>
        <v>60.666666666666664</v>
      </c>
      <c r="R135" s="12">
        <f t="shared" si="22"/>
        <v>0.60670000000000002</v>
      </c>
      <c r="S135" s="10" t="str">
        <f t="shared" si="23"/>
        <v>C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Satisfactory work in concepts and practicals; keep practising.</v>
      </c>
      <c r="U135" s="10">
        <v>52</v>
      </c>
      <c r="V135" s="10">
        <v>64</v>
      </c>
      <c r="W135" s="10">
        <v>59</v>
      </c>
      <c r="X135" s="11">
        <f t="shared" si="24"/>
        <v>58.333333333333336</v>
      </c>
      <c r="Y135" s="12">
        <f t="shared" si="25"/>
        <v>0.58330000000000004</v>
      </c>
      <c r="Z135" s="5" t="str">
        <f t="shared" si="26"/>
        <v>D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Fair work in concepts and practicals; extra practice is needed.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20</v>
      </c>
      <c r="G136" s="10">
        <v>53</v>
      </c>
      <c r="H136" s="10">
        <v>59</v>
      </c>
      <c r="I136" s="10">
        <v>55</v>
      </c>
      <c r="J136" s="11">
        <f t="shared" si="18"/>
        <v>55.666666666666664</v>
      </c>
      <c r="K136" s="12">
        <f t="shared" si="19"/>
        <v>0.55669999999999997</v>
      </c>
      <c r="L136" s="10" t="str">
        <f t="shared" si="20"/>
        <v>D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Fair work in content knowledge; extra practice is needed.</v>
      </c>
      <c r="N136" s="10">
        <v>66</v>
      </c>
      <c r="O136" s="10">
        <v>58</v>
      </c>
      <c r="P136" s="10">
        <v>59</v>
      </c>
      <c r="Q136" s="11">
        <f t="shared" si="21"/>
        <v>61</v>
      </c>
      <c r="R136" s="12">
        <f t="shared" si="22"/>
        <v>0.61</v>
      </c>
      <c r="S136" s="10" t="str">
        <f t="shared" si="23"/>
        <v>C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Satisfactory work in content knowledge; keep practising.</v>
      </c>
      <c r="U136" s="10">
        <v>68</v>
      </c>
      <c r="V136" s="10">
        <v>61</v>
      </c>
      <c r="W136" s="10">
        <v>67</v>
      </c>
      <c r="X136" s="11">
        <f t="shared" si="24"/>
        <v>65.333333333333329</v>
      </c>
      <c r="Y136" s="12">
        <f t="shared" si="25"/>
        <v>0.65329999999999999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22</v>
      </c>
      <c r="G137" s="10">
        <v>69</v>
      </c>
      <c r="H137" s="10">
        <v>64</v>
      </c>
      <c r="I137" s="10">
        <v>70</v>
      </c>
      <c r="J137" s="11">
        <f t="shared" si="18"/>
        <v>67.666666666666671</v>
      </c>
      <c r="K137" s="12">
        <f t="shared" si="19"/>
        <v>0.67669999999999997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61</v>
      </c>
      <c r="O137" s="10">
        <v>67</v>
      </c>
      <c r="P137" s="10">
        <v>65</v>
      </c>
      <c r="Q137" s="11">
        <f t="shared" si="21"/>
        <v>64.333333333333329</v>
      </c>
      <c r="R137" s="12">
        <f t="shared" si="22"/>
        <v>0.64329999999999998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65</v>
      </c>
      <c r="V137" s="10">
        <v>75</v>
      </c>
      <c r="W137" s="10">
        <v>74</v>
      </c>
      <c r="X137" s="11">
        <f t="shared" si="24"/>
        <v>71.333333333333329</v>
      </c>
      <c r="Y137" s="12">
        <f t="shared" si="25"/>
        <v>0.71330000000000005</v>
      </c>
      <c r="Z137" s="5" t="str">
        <f t="shared" si="26"/>
        <v>B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Very good work in practical work and knowledge; aim higher.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24</v>
      </c>
      <c r="G138" s="10">
        <v>55</v>
      </c>
      <c r="H138" s="10">
        <v>62</v>
      </c>
      <c r="I138" s="10">
        <v>51</v>
      </c>
      <c r="J138" s="11">
        <f t="shared" si="18"/>
        <v>56</v>
      </c>
      <c r="K138" s="12">
        <f t="shared" si="19"/>
        <v>0.56000000000000005</v>
      </c>
      <c r="L138" s="10" t="str">
        <f t="shared" si="20"/>
        <v>D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Fair work in values and participation; extra practice is needed.</v>
      </c>
      <c r="N138" s="10">
        <v>55</v>
      </c>
      <c r="O138" s="10">
        <v>67</v>
      </c>
      <c r="P138" s="10">
        <v>62</v>
      </c>
      <c r="Q138" s="11">
        <f t="shared" si="21"/>
        <v>61.333333333333336</v>
      </c>
      <c r="R138" s="12">
        <f t="shared" si="22"/>
        <v>0.61329999999999996</v>
      </c>
      <c r="S138" s="10" t="str">
        <f t="shared" si="23"/>
        <v>C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Satisfactory work in values and participation; keep practising.</v>
      </c>
      <c r="U138" s="10">
        <v>54</v>
      </c>
      <c r="V138" s="10">
        <v>60</v>
      </c>
      <c r="W138" s="10">
        <v>70</v>
      </c>
      <c r="X138" s="11">
        <f t="shared" si="24"/>
        <v>61.333333333333336</v>
      </c>
      <c r="Y138" s="12">
        <f t="shared" si="25"/>
        <v>0.61329999999999996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46</v>
      </c>
      <c r="F139" s="5" t="s">
        <v>47</v>
      </c>
      <c r="G139" s="10">
        <v>65</v>
      </c>
      <c r="H139" s="10">
        <v>63</v>
      </c>
      <c r="I139" s="10">
        <v>66</v>
      </c>
      <c r="J139" s="11">
        <f t="shared" si="18"/>
        <v>64.666666666666671</v>
      </c>
      <c r="K139" s="12">
        <f t="shared" si="19"/>
        <v>0.64670000000000005</v>
      </c>
      <c r="L139" s="10" t="str">
        <f t="shared" si="20"/>
        <v>C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Satisfactory work in religious knowledge and participation; keep practising.</v>
      </c>
      <c r="N139" s="10">
        <v>62</v>
      </c>
      <c r="O139" s="10">
        <v>69</v>
      </c>
      <c r="P139" s="10">
        <v>63</v>
      </c>
      <c r="Q139" s="11">
        <f t="shared" si="21"/>
        <v>64.666666666666671</v>
      </c>
      <c r="R139" s="12">
        <f t="shared" si="22"/>
        <v>0.64670000000000005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religious knowledge and participation; keep practising.</v>
      </c>
      <c r="U139" s="10">
        <v>68</v>
      </c>
      <c r="V139" s="10">
        <v>72</v>
      </c>
      <c r="W139" s="10">
        <v>70</v>
      </c>
      <c r="X139" s="11">
        <f t="shared" si="24"/>
        <v>70</v>
      </c>
      <c r="Y139" s="12">
        <f t="shared" si="25"/>
        <v>0.7</v>
      </c>
      <c r="Z139" s="5" t="str">
        <f t="shared" si="26"/>
        <v>B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Very good work in religious knowledge and participation; aim higher.</v>
      </c>
    </row>
    <row r="140" spans="1:27" ht="14.25" customHeight="1" x14ac:dyDescent="0.3">
      <c r="A140" s="34"/>
      <c r="B140" s="34"/>
      <c r="C140" s="34"/>
      <c r="D140" s="34"/>
      <c r="E140" s="5" t="s">
        <v>27</v>
      </c>
      <c r="F140" s="5" t="s">
        <v>28</v>
      </c>
      <c r="G140" s="10">
        <v>55</v>
      </c>
      <c r="H140" s="10">
        <v>54</v>
      </c>
      <c r="I140" s="10">
        <v>60</v>
      </c>
      <c r="J140" s="11">
        <f t="shared" si="18"/>
        <v>56.333333333333336</v>
      </c>
      <c r="K140" s="12">
        <f t="shared" si="19"/>
        <v>0.56330000000000002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recording of accounts; extra practice is needed.</v>
      </c>
      <c r="N140" s="10">
        <v>52</v>
      </c>
      <c r="O140" s="10">
        <v>63</v>
      </c>
      <c r="P140" s="10">
        <v>53</v>
      </c>
      <c r="Q140" s="11">
        <f t="shared" si="21"/>
        <v>56</v>
      </c>
      <c r="R140" s="12">
        <f t="shared" si="22"/>
        <v>0.56000000000000005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recording of accounts; extra practice is needed.</v>
      </c>
      <c r="U140" s="10">
        <v>57</v>
      </c>
      <c r="V140" s="10">
        <v>58</v>
      </c>
      <c r="W140" s="10">
        <v>54</v>
      </c>
      <c r="X140" s="11">
        <f t="shared" si="24"/>
        <v>56.333333333333336</v>
      </c>
      <c r="Y140" s="12">
        <f t="shared" si="25"/>
        <v>0.56330000000000002</v>
      </c>
      <c r="Z140" s="5" t="str">
        <f t="shared" si="26"/>
        <v>D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Fair work in recording of accounts; extra practice is needed.</v>
      </c>
    </row>
    <row r="141" spans="1:27" ht="14.25" customHeight="1" x14ac:dyDescent="0.3">
      <c r="A141" s="34" t="s">
        <v>324</v>
      </c>
      <c r="B141" s="34" t="s">
        <v>325</v>
      </c>
      <c r="C141" s="34" t="s">
        <v>437</v>
      </c>
      <c r="D141" s="34" t="s">
        <v>31</v>
      </c>
      <c r="E141" s="5" t="s">
        <v>12</v>
      </c>
      <c r="F141" s="5" t="s">
        <v>2</v>
      </c>
      <c r="G141" s="10">
        <v>66</v>
      </c>
      <c r="H141" s="10">
        <v>68</v>
      </c>
      <c r="I141" s="10">
        <v>65</v>
      </c>
      <c r="J141" s="11">
        <f t="shared" si="18"/>
        <v>66.333333333333329</v>
      </c>
      <c r="K141" s="12">
        <f t="shared" si="19"/>
        <v>0.6633</v>
      </c>
      <c r="L141" s="10" t="str">
        <f t="shared" si="20"/>
        <v>C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Satisfactory work in reading and writing; keep practising.</v>
      </c>
      <c r="N141" s="10">
        <v>68</v>
      </c>
      <c r="O141" s="10">
        <v>64</v>
      </c>
      <c r="P141" s="10">
        <v>68</v>
      </c>
      <c r="Q141" s="11">
        <f t="shared" si="21"/>
        <v>66.666666666666671</v>
      </c>
      <c r="R141" s="12">
        <f t="shared" si="22"/>
        <v>0.66669999999999996</v>
      </c>
      <c r="S141" s="10" t="str">
        <f t="shared" si="23"/>
        <v>C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Satisfactory work in reading and writing; keep practising.</v>
      </c>
      <c r="U141" s="10">
        <v>69</v>
      </c>
      <c r="V141" s="10">
        <v>74</v>
      </c>
      <c r="W141" s="10">
        <v>69</v>
      </c>
      <c r="X141" s="11">
        <f t="shared" si="24"/>
        <v>70.666666666666671</v>
      </c>
      <c r="Y141" s="12">
        <f t="shared" si="25"/>
        <v>0.70669999999999999</v>
      </c>
      <c r="Z141" s="5" t="str">
        <f t="shared" si="26"/>
        <v>B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Very good work in reading and writing; aim higher.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14</v>
      </c>
      <c r="G142" s="10">
        <v>61</v>
      </c>
      <c r="H142" s="10">
        <v>71</v>
      </c>
      <c r="I142" s="10">
        <v>70</v>
      </c>
      <c r="J142" s="11">
        <f t="shared" si="18"/>
        <v>67.333333333333329</v>
      </c>
      <c r="K142" s="12">
        <f t="shared" si="19"/>
        <v>0.67330000000000001</v>
      </c>
      <c r="L142" s="10" t="str">
        <f t="shared" si="20"/>
        <v>C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Satisfactory work in reading, writing and speaking; keep practising.</v>
      </c>
      <c r="N142" s="10">
        <v>59</v>
      </c>
      <c r="O142" s="10">
        <v>75</v>
      </c>
      <c r="P142" s="10">
        <v>69</v>
      </c>
      <c r="Q142" s="11">
        <f t="shared" si="21"/>
        <v>67.666666666666671</v>
      </c>
      <c r="R142" s="12">
        <f t="shared" si="22"/>
        <v>0.67669999999999997</v>
      </c>
      <c r="S142" s="10" t="str">
        <f t="shared" si="23"/>
        <v>C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Satisfactory work in reading, writing and speaking; keep practising.</v>
      </c>
      <c r="U142" s="10">
        <v>63</v>
      </c>
      <c r="V142" s="10">
        <v>79</v>
      </c>
      <c r="W142" s="10">
        <v>77</v>
      </c>
      <c r="X142" s="11">
        <f t="shared" si="24"/>
        <v>73</v>
      </c>
      <c r="Y142" s="12">
        <f t="shared" si="25"/>
        <v>0.73</v>
      </c>
      <c r="Z142" s="5" t="str">
        <f t="shared" si="26"/>
        <v>B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Very good work in reading, writing and speaking; aim higher.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16</v>
      </c>
      <c r="G143" s="10">
        <v>68</v>
      </c>
      <c r="H143" s="10">
        <v>74</v>
      </c>
      <c r="I143" s="10">
        <v>73</v>
      </c>
      <c r="J143" s="11">
        <f t="shared" si="18"/>
        <v>71.666666666666671</v>
      </c>
      <c r="K143" s="12">
        <f t="shared" si="19"/>
        <v>0.7167</v>
      </c>
      <c r="L143" s="10" t="str">
        <f t="shared" si="20"/>
        <v>B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Very good work in problem solving; aim higher.</v>
      </c>
      <c r="N143" s="10">
        <v>70</v>
      </c>
      <c r="O143" s="10">
        <v>79</v>
      </c>
      <c r="P143" s="10">
        <v>72</v>
      </c>
      <c r="Q143" s="11">
        <f t="shared" si="21"/>
        <v>73.666666666666671</v>
      </c>
      <c r="R143" s="12">
        <f t="shared" si="22"/>
        <v>0.73670000000000002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75</v>
      </c>
      <c r="V143" s="10">
        <v>74</v>
      </c>
      <c r="W143" s="10">
        <v>82</v>
      </c>
      <c r="X143" s="11">
        <f t="shared" si="24"/>
        <v>77</v>
      </c>
      <c r="Y143" s="12">
        <f t="shared" si="25"/>
        <v>0.77</v>
      </c>
      <c r="Z143" s="5" t="str">
        <f t="shared" si="26"/>
        <v>B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Very good work in problem solving; aim higher.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18</v>
      </c>
      <c r="G144" s="10">
        <v>56</v>
      </c>
      <c r="H144" s="10">
        <v>71</v>
      </c>
      <c r="I144" s="10">
        <v>59</v>
      </c>
      <c r="J144" s="11">
        <f t="shared" si="18"/>
        <v>62</v>
      </c>
      <c r="K144" s="12">
        <f t="shared" si="19"/>
        <v>0.62</v>
      </c>
      <c r="L144" s="10" t="str">
        <f t="shared" si="20"/>
        <v>C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Satisfactory work in concepts and practicals; keep practising.</v>
      </c>
      <c r="N144" s="10">
        <v>59</v>
      </c>
      <c r="O144" s="10">
        <v>61</v>
      </c>
      <c r="P144" s="10">
        <v>69</v>
      </c>
      <c r="Q144" s="11">
        <f t="shared" si="21"/>
        <v>63</v>
      </c>
      <c r="R144" s="12">
        <f t="shared" si="22"/>
        <v>0.63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59</v>
      </c>
      <c r="V144" s="10">
        <v>63</v>
      </c>
      <c r="W144" s="10">
        <v>63</v>
      </c>
      <c r="X144" s="11">
        <f t="shared" si="24"/>
        <v>61.666666666666664</v>
      </c>
      <c r="Y144" s="12">
        <f t="shared" si="25"/>
        <v>0.61670000000000003</v>
      </c>
      <c r="Z144" s="5" t="str">
        <f t="shared" si="26"/>
        <v>C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Satisfactory work in concepts and practicals; keep practising.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20</v>
      </c>
      <c r="G145" s="10">
        <v>67</v>
      </c>
      <c r="H145" s="10">
        <v>63</v>
      </c>
      <c r="I145" s="10">
        <v>66</v>
      </c>
      <c r="J145" s="11">
        <f t="shared" si="18"/>
        <v>65.333333333333329</v>
      </c>
      <c r="K145" s="12">
        <f t="shared" si="19"/>
        <v>0.65329999999999999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65</v>
      </c>
      <c r="O145" s="10">
        <v>67</v>
      </c>
      <c r="P145" s="10">
        <v>73</v>
      </c>
      <c r="Q145" s="11">
        <f t="shared" si="21"/>
        <v>68.333333333333329</v>
      </c>
      <c r="R145" s="12">
        <f t="shared" si="22"/>
        <v>0.68330000000000002</v>
      </c>
      <c r="S145" s="10" t="str">
        <f t="shared" si="23"/>
        <v>C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Satisfactory work in content knowledge; keep practising.</v>
      </c>
      <c r="U145" s="10">
        <v>70</v>
      </c>
      <c r="V145" s="10">
        <v>70</v>
      </c>
      <c r="W145" s="10">
        <v>67</v>
      </c>
      <c r="X145" s="11">
        <f t="shared" si="24"/>
        <v>69</v>
      </c>
      <c r="Y145" s="12">
        <f t="shared" si="25"/>
        <v>0.69</v>
      </c>
      <c r="Z145" s="5" t="str">
        <f t="shared" si="26"/>
        <v>C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Satisfactory work in content knowledge; keep practising.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22</v>
      </c>
      <c r="G146" s="10">
        <v>65</v>
      </c>
      <c r="H146" s="10">
        <v>69</v>
      </c>
      <c r="I146" s="10">
        <v>75</v>
      </c>
      <c r="J146" s="11">
        <f t="shared" si="18"/>
        <v>69.666666666666671</v>
      </c>
      <c r="K146" s="12">
        <f t="shared" si="19"/>
        <v>0.69669999999999999</v>
      </c>
      <c r="L146" s="10" t="str">
        <f t="shared" si="20"/>
        <v>C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Satisfactory work in practical work and knowledge; keep practising.</v>
      </c>
      <c r="N146" s="10">
        <v>66</v>
      </c>
      <c r="O146" s="10">
        <v>80</v>
      </c>
      <c r="P146" s="10">
        <v>72</v>
      </c>
      <c r="Q146" s="11">
        <f t="shared" si="21"/>
        <v>72.666666666666671</v>
      </c>
      <c r="R146" s="12">
        <f t="shared" si="22"/>
        <v>0.72670000000000001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71</v>
      </c>
      <c r="V146" s="10">
        <v>76</v>
      </c>
      <c r="W146" s="10">
        <v>84</v>
      </c>
      <c r="X146" s="11">
        <f t="shared" si="24"/>
        <v>77</v>
      </c>
      <c r="Y146" s="12">
        <f t="shared" si="25"/>
        <v>0.77</v>
      </c>
      <c r="Z146" s="5" t="str">
        <f t="shared" si="26"/>
        <v>B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Very good work in practical work and knowledge; aim higher.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24</v>
      </c>
      <c r="G147" s="10">
        <v>59</v>
      </c>
      <c r="H147" s="10">
        <v>61</v>
      </c>
      <c r="I147" s="10">
        <v>61</v>
      </c>
      <c r="J147" s="11">
        <f t="shared" si="18"/>
        <v>60.333333333333336</v>
      </c>
      <c r="K147" s="12">
        <f t="shared" si="19"/>
        <v>0.60329999999999995</v>
      </c>
      <c r="L147" s="10" t="str">
        <f t="shared" si="20"/>
        <v>C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Satisfactory work in values and participation; keep practising.</v>
      </c>
      <c r="N147" s="10">
        <v>67</v>
      </c>
      <c r="O147" s="10">
        <v>70</v>
      </c>
      <c r="P147" s="10">
        <v>72</v>
      </c>
      <c r="Q147" s="11">
        <f t="shared" si="21"/>
        <v>69.666666666666671</v>
      </c>
      <c r="R147" s="12">
        <f t="shared" si="22"/>
        <v>0.69669999999999999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67</v>
      </c>
      <c r="V147" s="10">
        <v>76</v>
      </c>
      <c r="W147" s="10">
        <v>75</v>
      </c>
      <c r="X147" s="11">
        <f t="shared" si="24"/>
        <v>72.666666666666671</v>
      </c>
      <c r="Y147" s="12">
        <f t="shared" si="25"/>
        <v>0.72670000000000001</v>
      </c>
      <c r="Z147" s="5" t="str">
        <f t="shared" si="26"/>
        <v>B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Very good work in values and participation; aim higher.</v>
      </c>
    </row>
    <row r="148" spans="1:27" ht="14.25" customHeight="1" x14ac:dyDescent="0.3">
      <c r="A148" s="34"/>
      <c r="B148" s="34"/>
      <c r="C148" s="34"/>
      <c r="D148" s="34"/>
      <c r="E148" s="5" t="s">
        <v>32</v>
      </c>
      <c r="F148" s="5" t="s">
        <v>33</v>
      </c>
      <c r="G148" s="10">
        <v>64</v>
      </c>
      <c r="H148" s="10">
        <v>71</v>
      </c>
      <c r="I148" s="10">
        <v>63</v>
      </c>
      <c r="J148" s="11">
        <f t="shared" si="18"/>
        <v>66</v>
      </c>
      <c r="K148" s="12">
        <f t="shared" si="19"/>
        <v>0.66</v>
      </c>
      <c r="L148" s="10" t="str">
        <f t="shared" si="20"/>
        <v>C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Satisfactory work in practical skills; keep practising.</v>
      </c>
      <c r="N148" s="10">
        <v>65</v>
      </c>
      <c r="O148" s="10">
        <v>79</v>
      </c>
      <c r="P148" s="10">
        <v>75</v>
      </c>
      <c r="Q148" s="11">
        <f t="shared" si="21"/>
        <v>73</v>
      </c>
      <c r="R148" s="12">
        <f t="shared" si="22"/>
        <v>0.73</v>
      </c>
      <c r="S148" s="10" t="str">
        <f t="shared" si="23"/>
        <v>B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Very good work in practical skills; aim higher.</v>
      </c>
      <c r="U148" s="10">
        <v>66</v>
      </c>
      <c r="V148" s="10">
        <v>75</v>
      </c>
      <c r="W148" s="10">
        <v>80</v>
      </c>
      <c r="X148" s="11">
        <f t="shared" si="24"/>
        <v>73.666666666666671</v>
      </c>
      <c r="Y148" s="12">
        <f t="shared" si="25"/>
        <v>0.73670000000000002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practical skills; aim higher.</v>
      </c>
    </row>
    <row r="149" spans="1:27" ht="14.25" customHeight="1" x14ac:dyDescent="0.3">
      <c r="A149" s="34"/>
      <c r="B149" s="34"/>
      <c r="C149" s="34"/>
      <c r="D149" s="34"/>
      <c r="E149" s="5" t="s">
        <v>27</v>
      </c>
      <c r="F149" s="5" t="s">
        <v>28</v>
      </c>
      <c r="G149" s="10">
        <v>55</v>
      </c>
      <c r="H149" s="10">
        <v>61</v>
      </c>
      <c r="I149" s="10">
        <v>61</v>
      </c>
      <c r="J149" s="11">
        <f t="shared" si="18"/>
        <v>59</v>
      </c>
      <c r="K149" s="12">
        <f t="shared" si="19"/>
        <v>0.59</v>
      </c>
      <c r="L149" s="10" t="str">
        <f t="shared" si="20"/>
        <v>D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Fair work in recording of accounts; extra practice is needed.</v>
      </c>
      <c r="N149" s="10">
        <v>60</v>
      </c>
      <c r="O149" s="10">
        <v>72</v>
      </c>
      <c r="P149" s="10">
        <v>63</v>
      </c>
      <c r="Q149" s="11">
        <f t="shared" si="21"/>
        <v>65</v>
      </c>
      <c r="R149" s="12">
        <f t="shared" si="22"/>
        <v>0.65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recording of accounts; keep practising.</v>
      </c>
      <c r="U149" s="10">
        <v>63</v>
      </c>
      <c r="V149" s="10">
        <v>68</v>
      </c>
      <c r="W149" s="10">
        <v>68</v>
      </c>
      <c r="X149" s="11">
        <f t="shared" si="24"/>
        <v>66.333333333333329</v>
      </c>
      <c r="Y149" s="12">
        <f t="shared" si="25"/>
        <v>0.6633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recording of accounts; keep practising.</v>
      </c>
    </row>
    <row r="150" spans="1:27" ht="14.25" customHeight="1" x14ac:dyDescent="0.3">
      <c r="A150" s="34" t="s">
        <v>326</v>
      </c>
      <c r="B150" s="34" t="s">
        <v>327</v>
      </c>
      <c r="C150" s="34" t="s">
        <v>437</v>
      </c>
      <c r="D150" s="34" t="s">
        <v>31</v>
      </c>
      <c r="E150" s="5" t="s">
        <v>12</v>
      </c>
      <c r="F150" s="5" t="s">
        <v>2</v>
      </c>
      <c r="G150" s="10">
        <v>59</v>
      </c>
      <c r="H150" s="10">
        <v>68</v>
      </c>
      <c r="I150" s="10">
        <v>70</v>
      </c>
      <c r="J150" s="11">
        <f t="shared" si="18"/>
        <v>65.666666666666671</v>
      </c>
      <c r="K150" s="12">
        <f t="shared" si="19"/>
        <v>0.65669999999999995</v>
      </c>
      <c r="L150" s="10" t="str">
        <f t="shared" si="20"/>
        <v>C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Satisfactory work in reading and writing; keep practising.</v>
      </c>
      <c r="N150" s="10">
        <v>63</v>
      </c>
      <c r="O150" s="10">
        <v>70</v>
      </c>
      <c r="P150" s="10">
        <v>75</v>
      </c>
      <c r="Q150" s="11">
        <f t="shared" si="21"/>
        <v>69.333333333333329</v>
      </c>
      <c r="R150" s="12">
        <f t="shared" si="22"/>
        <v>0.69330000000000003</v>
      </c>
      <c r="S150" s="10" t="str">
        <f t="shared" si="23"/>
        <v>C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Satisfactory work in reading and writing; keep practising.</v>
      </c>
      <c r="U150" s="10">
        <v>64</v>
      </c>
      <c r="V150" s="10">
        <v>76</v>
      </c>
      <c r="W150" s="10">
        <v>80</v>
      </c>
      <c r="X150" s="11">
        <f t="shared" si="24"/>
        <v>73.333333333333329</v>
      </c>
      <c r="Y150" s="12">
        <f t="shared" si="25"/>
        <v>0.73329999999999995</v>
      </c>
      <c r="Z150" s="5" t="str">
        <f t="shared" si="26"/>
        <v>B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Very good work in reading and writing; aim higher.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14</v>
      </c>
      <c r="G151" s="10">
        <v>74</v>
      </c>
      <c r="H151" s="10">
        <v>72</v>
      </c>
      <c r="I151" s="10">
        <v>77</v>
      </c>
      <c r="J151" s="11">
        <f t="shared" si="18"/>
        <v>74.333333333333329</v>
      </c>
      <c r="K151" s="12">
        <f t="shared" si="19"/>
        <v>0.74329999999999996</v>
      </c>
      <c r="L151" s="10" t="str">
        <f t="shared" si="20"/>
        <v>B</v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>Very good work in reading, writing and speaking; aim higher.</v>
      </c>
      <c r="N151" s="10">
        <v>77</v>
      </c>
      <c r="O151" s="10">
        <v>75</v>
      </c>
      <c r="P151" s="10">
        <v>82</v>
      </c>
      <c r="Q151" s="11">
        <f t="shared" si="21"/>
        <v>78</v>
      </c>
      <c r="R151" s="12">
        <f t="shared" si="22"/>
        <v>0.78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74</v>
      </c>
      <c r="V151" s="10">
        <v>81</v>
      </c>
      <c r="W151" s="10">
        <v>80</v>
      </c>
      <c r="X151" s="11">
        <f t="shared" si="24"/>
        <v>78.333333333333329</v>
      </c>
      <c r="Y151" s="12">
        <f t="shared" si="25"/>
        <v>0.7833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16</v>
      </c>
      <c r="G152" s="10">
        <v>74</v>
      </c>
      <c r="H152" s="10">
        <v>78</v>
      </c>
      <c r="I152" s="10">
        <v>72</v>
      </c>
      <c r="J152" s="11">
        <f t="shared" si="18"/>
        <v>74.666666666666671</v>
      </c>
      <c r="K152" s="12">
        <f t="shared" si="19"/>
        <v>0.74670000000000003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77</v>
      </c>
      <c r="O152" s="10">
        <v>82</v>
      </c>
      <c r="P152" s="10">
        <v>78</v>
      </c>
      <c r="Q152" s="11">
        <f t="shared" si="21"/>
        <v>79</v>
      </c>
      <c r="R152" s="12">
        <f t="shared" si="22"/>
        <v>0.79</v>
      </c>
      <c r="S152" s="10" t="str">
        <f t="shared" si="23"/>
        <v>B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Very good work in problem solving; aim higher.</v>
      </c>
      <c r="U152" s="10">
        <v>83</v>
      </c>
      <c r="V152" s="10">
        <v>83</v>
      </c>
      <c r="W152" s="10">
        <v>76</v>
      </c>
      <c r="X152" s="11">
        <f t="shared" si="24"/>
        <v>80.666666666666671</v>
      </c>
      <c r="Y152" s="12">
        <f t="shared" si="25"/>
        <v>0.80669999999999997</v>
      </c>
      <c r="Z152" s="5" t="str">
        <f t="shared" si="26"/>
        <v>A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Excellent work in problem solving; keep it up.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18</v>
      </c>
      <c r="G153" s="10">
        <v>74</v>
      </c>
      <c r="H153" s="10">
        <v>75</v>
      </c>
      <c r="I153" s="10">
        <v>63</v>
      </c>
      <c r="J153" s="11">
        <f t="shared" si="18"/>
        <v>70.666666666666671</v>
      </c>
      <c r="K153" s="12">
        <f t="shared" si="19"/>
        <v>0.70669999999999999</v>
      </c>
      <c r="L153" s="10" t="str">
        <f t="shared" si="20"/>
        <v>B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Very good work in concepts and practicals; aim higher.</v>
      </c>
      <c r="N153" s="10">
        <v>67</v>
      </c>
      <c r="O153" s="10">
        <v>68</v>
      </c>
      <c r="P153" s="10">
        <v>70</v>
      </c>
      <c r="Q153" s="11">
        <f t="shared" si="21"/>
        <v>68.333333333333329</v>
      </c>
      <c r="R153" s="12">
        <f t="shared" si="22"/>
        <v>0.68330000000000002</v>
      </c>
      <c r="S153" s="10" t="str">
        <f t="shared" si="23"/>
        <v>C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Satisfactory work in concepts and practicals; keep practising.</v>
      </c>
      <c r="U153" s="10">
        <v>78</v>
      </c>
      <c r="V153" s="10">
        <v>73</v>
      </c>
      <c r="W153" s="10">
        <v>81</v>
      </c>
      <c r="X153" s="11">
        <f t="shared" si="24"/>
        <v>77.333333333333329</v>
      </c>
      <c r="Y153" s="12">
        <f t="shared" si="25"/>
        <v>0.77329999999999999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20</v>
      </c>
      <c r="G154" s="10">
        <v>73</v>
      </c>
      <c r="H154" s="10">
        <v>69</v>
      </c>
      <c r="I154" s="10">
        <v>80</v>
      </c>
      <c r="J154" s="11">
        <f t="shared" si="18"/>
        <v>74</v>
      </c>
      <c r="K154" s="12">
        <f t="shared" si="19"/>
        <v>0.74</v>
      </c>
      <c r="L154" s="10" t="str">
        <f t="shared" si="20"/>
        <v>B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Very good work in content knowledge; aim higher.</v>
      </c>
      <c r="N154" s="10">
        <v>80</v>
      </c>
      <c r="O154" s="10">
        <v>72</v>
      </c>
      <c r="P154" s="10">
        <v>72</v>
      </c>
      <c r="Q154" s="11">
        <f t="shared" si="21"/>
        <v>74.666666666666671</v>
      </c>
      <c r="R154" s="12">
        <f t="shared" si="22"/>
        <v>0.74670000000000003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76</v>
      </c>
      <c r="V154" s="10">
        <v>86</v>
      </c>
      <c r="W154" s="10">
        <v>74</v>
      </c>
      <c r="X154" s="11">
        <f t="shared" si="24"/>
        <v>78.666666666666671</v>
      </c>
      <c r="Y154" s="12">
        <f t="shared" si="25"/>
        <v>0.78669999999999995</v>
      </c>
      <c r="Z154" s="5" t="str">
        <f t="shared" si="26"/>
        <v>B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Very good work in content knowledge; aim higher.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22</v>
      </c>
      <c r="G155" s="10">
        <v>83</v>
      </c>
      <c r="H155" s="10">
        <v>87</v>
      </c>
      <c r="I155" s="10">
        <v>87</v>
      </c>
      <c r="J155" s="11">
        <f t="shared" si="18"/>
        <v>85.666666666666671</v>
      </c>
      <c r="K155" s="12">
        <f t="shared" si="19"/>
        <v>0.85670000000000002</v>
      </c>
      <c r="L155" s="10" t="str">
        <f t="shared" si="20"/>
        <v>A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Excellent work in practical work and knowledge; keep it up.</v>
      </c>
      <c r="N155" s="10">
        <v>76</v>
      </c>
      <c r="O155" s="10">
        <v>87</v>
      </c>
      <c r="P155" s="10">
        <v>88</v>
      </c>
      <c r="Q155" s="11">
        <f t="shared" si="21"/>
        <v>83.666666666666671</v>
      </c>
      <c r="R155" s="12">
        <f t="shared" si="22"/>
        <v>0.8367</v>
      </c>
      <c r="S155" s="10" t="str">
        <f t="shared" si="23"/>
        <v>A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Excellent work in practical work and knowledge; keep it up.</v>
      </c>
      <c r="U155" s="10">
        <v>81</v>
      </c>
      <c r="V155" s="10">
        <v>91</v>
      </c>
      <c r="W155" s="10">
        <v>86</v>
      </c>
      <c r="X155" s="11">
        <f t="shared" si="24"/>
        <v>86</v>
      </c>
      <c r="Y155" s="12">
        <f t="shared" si="25"/>
        <v>0.86</v>
      </c>
      <c r="Z155" s="5" t="str">
        <f t="shared" si="26"/>
        <v>A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Excellent work in practical work and knowledge; keep it up.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24</v>
      </c>
      <c r="G156" s="10">
        <v>74</v>
      </c>
      <c r="H156" s="10">
        <v>72</v>
      </c>
      <c r="I156" s="10">
        <v>78</v>
      </c>
      <c r="J156" s="11">
        <f t="shared" si="18"/>
        <v>74.666666666666671</v>
      </c>
      <c r="K156" s="12">
        <f t="shared" si="19"/>
        <v>0.74670000000000003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77</v>
      </c>
      <c r="O156" s="10">
        <v>77</v>
      </c>
      <c r="P156" s="10">
        <v>72</v>
      </c>
      <c r="Q156" s="11">
        <f t="shared" si="21"/>
        <v>75.333333333333329</v>
      </c>
      <c r="R156" s="12">
        <f t="shared" si="22"/>
        <v>0.75329999999999997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72</v>
      </c>
      <c r="V156" s="10">
        <v>81</v>
      </c>
      <c r="W156" s="10">
        <v>76</v>
      </c>
      <c r="X156" s="11">
        <f t="shared" si="24"/>
        <v>76.333333333333329</v>
      </c>
      <c r="Y156" s="12">
        <f t="shared" si="25"/>
        <v>0.76329999999999998</v>
      </c>
      <c r="Z156" s="5" t="str">
        <f t="shared" si="26"/>
        <v>B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Very good work in values and participation; aim higher.</v>
      </c>
    </row>
    <row r="157" spans="1:27" ht="14.25" customHeight="1" x14ac:dyDescent="0.3">
      <c r="A157" s="34"/>
      <c r="B157" s="34"/>
      <c r="C157" s="34"/>
      <c r="D157" s="34"/>
      <c r="E157" s="5" t="s">
        <v>25</v>
      </c>
      <c r="F157" s="5" t="s">
        <v>26</v>
      </c>
      <c r="G157" s="10">
        <v>70</v>
      </c>
      <c r="H157" s="10">
        <v>77</v>
      </c>
      <c r="I157" s="10">
        <v>80</v>
      </c>
      <c r="J157" s="11">
        <f t="shared" si="18"/>
        <v>75.666666666666671</v>
      </c>
      <c r="K157" s="12">
        <f t="shared" si="19"/>
        <v>0.75670000000000004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fitness and participation; aim higher.</v>
      </c>
      <c r="N157" s="10">
        <v>73</v>
      </c>
      <c r="O157" s="10">
        <v>81</v>
      </c>
      <c r="P157" s="10">
        <v>86</v>
      </c>
      <c r="Q157" s="11">
        <f t="shared" si="21"/>
        <v>80</v>
      </c>
      <c r="R157" s="12">
        <f t="shared" si="22"/>
        <v>0.8</v>
      </c>
      <c r="S157" s="10" t="str">
        <f t="shared" si="23"/>
        <v>A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Excellent work in fitness and participation; keep it up.</v>
      </c>
      <c r="U157" s="10">
        <v>78</v>
      </c>
      <c r="V157" s="10">
        <v>88</v>
      </c>
      <c r="W157" s="10">
        <v>86</v>
      </c>
      <c r="X157" s="11">
        <f t="shared" si="24"/>
        <v>84</v>
      </c>
      <c r="Y157" s="12">
        <f t="shared" si="25"/>
        <v>0.84</v>
      </c>
      <c r="Z157" s="5" t="str">
        <f t="shared" si="26"/>
        <v>A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Excellent work in fitness and participation; keep it up.</v>
      </c>
    </row>
    <row r="158" spans="1:27" ht="14.25" customHeight="1" x14ac:dyDescent="0.3">
      <c r="A158" s="34"/>
      <c r="B158" s="34"/>
      <c r="C158" s="34"/>
      <c r="D158" s="34"/>
      <c r="E158" s="5" t="s">
        <v>34</v>
      </c>
      <c r="F158" s="5" t="s">
        <v>35</v>
      </c>
      <c r="G158" s="10">
        <v>68</v>
      </c>
      <c r="H158" s="10">
        <v>72</v>
      </c>
      <c r="I158" s="10">
        <v>62</v>
      </c>
      <c r="J158" s="11">
        <f t="shared" si="18"/>
        <v>67.333333333333329</v>
      </c>
      <c r="K158" s="12">
        <f t="shared" si="19"/>
        <v>0.67330000000000001</v>
      </c>
      <c r="L158" s="10" t="str">
        <f t="shared" si="20"/>
        <v>C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Satisfactory work in office practice; keep practising.</v>
      </c>
      <c r="N158" s="10">
        <v>76</v>
      </c>
      <c r="O158" s="10">
        <v>65</v>
      </c>
      <c r="P158" s="10">
        <v>66</v>
      </c>
      <c r="Q158" s="11">
        <f t="shared" si="21"/>
        <v>69</v>
      </c>
      <c r="R158" s="12">
        <f t="shared" si="22"/>
        <v>0.69</v>
      </c>
      <c r="S158" s="10" t="str">
        <f t="shared" si="23"/>
        <v>C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Satisfactory work in office practice; keep practising.</v>
      </c>
      <c r="U158" s="10">
        <v>79</v>
      </c>
      <c r="V158" s="10">
        <v>78</v>
      </c>
      <c r="W158" s="10">
        <v>71</v>
      </c>
      <c r="X158" s="11">
        <f t="shared" si="24"/>
        <v>76</v>
      </c>
      <c r="Y158" s="12">
        <f t="shared" si="25"/>
        <v>0.76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office practice; aim higher.</v>
      </c>
    </row>
    <row r="159" spans="1:27" ht="14.25" customHeight="1" x14ac:dyDescent="0.3">
      <c r="A159" s="34" t="s">
        <v>328</v>
      </c>
      <c r="B159" s="34" t="s">
        <v>329</v>
      </c>
      <c r="C159" s="34" t="s">
        <v>437</v>
      </c>
      <c r="D159" s="34" t="s">
        <v>11</v>
      </c>
      <c r="E159" s="5" t="s">
        <v>12</v>
      </c>
      <c r="F159" s="5" t="s">
        <v>2</v>
      </c>
      <c r="G159" s="10">
        <v>71</v>
      </c>
      <c r="H159" s="10">
        <v>83</v>
      </c>
      <c r="I159" s="10">
        <v>72</v>
      </c>
      <c r="J159" s="11">
        <f t="shared" si="18"/>
        <v>75.333333333333329</v>
      </c>
      <c r="K159" s="12">
        <f t="shared" si="19"/>
        <v>0.75329999999999997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76</v>
      </c>
      <c r="O159" s="10">
        <v>74</v>
      </c>
      <c r="P159" s="10">
        <v>77</v>
      </c>
      <c r="Q159" s="11">
        <f t="shared" si="21"/>
        <v>75.666666666666671</v>
      </c>
      <c r="R159" s="12">
        <f t="shared" si="22"/>
        <v>0.75670000000000004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85</v>
      </c>
      <c r="V159" s="10">
        <v>84</v>
      </c>
      <c r="W159" s="10">
        <v>81</v>
      </c>
      <c r="X159" s="11">
        <f t="shared" si="24"/>
        <v>83.333333333333329</v>
      </c>
      <c r="Y159" s="12">
        <f t="shared" si="25"/>
        <v>0.83330000000000004</v>
      </c>
      <c r="Z159" s="5" t="str">
        <f t="shared" si="26"/>
        <v>A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Excellent work in reading and writing; keep it up.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14</v>
      </c>
      <c r="G160" s="10">
        <v>82</v>
      </c>
      <c r="H160" s="10">
        <v>87</v>
      </c>
      <c r="I160" s="10">
        <v>73</v>
      </c>
      <c r="J160" s="11">
        <f t="shared" si="18"/>
        <v>80.666666666666671</v>
      </c>
      <c r="K160" s="12">
        <f t="shared" si="19"/>
        <v>0.80669999999999997</v>
      </c>
      <c r="L160" s="10" t="str">
        <f t="shared" si="20"/>
        <v>A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Excellent work in reading, writing and speaking; keep it up.</v>
      </c>
      <c r="N160" s="10">
        <v>74</v>
      </c>
      <c r="O160" s="10">
        <v>81</v>
      </c>
      <c r="P160" s="10">
        <v>84</v>
      </c>
      <c r="Q160" s="11">
        <f t="shared" si="21"/>
        <v>79.666666666666671</v>
      </c>
      <c r="R160" s="12">
        <f t="shared" si="22"/>
        <v>0.79669999999999996</v>
      </c>
      <c r="S160" s="10" t="str">
        <f t="shared" si="23"/>
        <v>B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Very good work in reading, writing and speaking; aim higher.</v>
      </c>
      <c r="U160" s="10">
        <v>76</v>
      </c>
      <c r="V160" s="10">
        <v>89</v>
      </c>
      <c r="W160" s="10">
        <v>92</v>
      </c>
      <c r="X160" s="11">
        <f t="shared" si="24"/>
        <v>85.666666666666671</v>
      </c>
      <c r="Y160" s="12">
        <f t="shared" si="25"/>
        <v>0.85670000000000002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16</v>
      </c>
      <c r="G161" s="10">
        <v>82</v>
      </c>
      <c r="H161" s="10">
        <v>88</v>
      </c>
      <c r="I161" s="10">
        <v>86</v>
      </c>
      <c r="J161" s="11">
        <f t="shared" si="18"/>
        <v>85.333333333333329</v>
      </c>
      <c r="K161" s="12">
        <f t="shared" si="19"/>
        <v>0.85329999999999995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91</v>
      </c>
      <c r="O161" s="10">
        <v>88</v>
      </c>
      <c r="P161" s="10">
        <v>90</v>
      </c>
      <c r="Q161" s="11">
        <f t="shared" si="21"/>
        <v>89.666666666666671</v>
      </c>
      <c r="R161" s="12">
        <f t="shared" si="22"/>
        <v>0.89670000000000005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82</v>
      </c>
      <c r="V161" s="10">
        <v>91</v>
      </c>
      <c r="W161" s="10">
        <v>89</v>
      </c>
      <c r="X161" s="11">
        <f t="shared" si="24"/>
        <v>87.333333333333329</v>
      </c>
      <c r="Y161" s="12">
        <f t="shared" si="25"/>
        <v>0.87329999999999997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18</v>
      </c>
      <c r="G162" s="10">
        <v>68</v>
      </c>
      <c r="H162" s="10">
        <v>83</v>
      </c>
      <c r="I162" s="10">
        <v>80</v>
      </c>
      <c r="J162" s="11">
        <f t="shared" si="18"/>
        <v>77</v>
      </c>
      <c r="K162" s="12">
        <f t="shared" si="19"/>
        <v>0.77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76</v>
      </c>
      <c r="O162" s="10">
        <v>86</v>
      </c>
      <c r="P162" s="10">
        <v>79</v>
      </c>
      <c r="Q162" s="11">
        <f t="shared" si="21"/>
        <v>80.333333333333329</v>
      </c>
      <c r="R162" s="12">
        <f t="shared" si="22"/>
        <v>0.80330000000000001</v>
      </c>
      <c r="S162" s="10" t="str">
        <f t="shared" si="23"/>
        <v>A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Excellent work in concepts and practicals; keep it up.</v>
      </c>
      <c r="U162" s="10">
        <v>78</v>
      </c>
      <c r="V162" s="10">
        <v>86</v>
      </c>
      <c r="W162" s="10">
        <v>76</v>
      </c>
      <c r="X162" s="11">
        <f t="shared" si="24"/>
        <v>80</v>
      </c>
      <c r="Y162" s="12">
        <f t="shared" si="25"/>
        <v>0.8</v>
      </c>
      <c r="Z162" s="5" t="str">
        <f t="shared" si="26"/>
        <v>A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Excellent work in concepts and practicals; keep it up.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20</v>
      </c>
      <c r="G163" s="10">
        <v>75</v>
      </c>
      <c r="H163" s="10">
        <v>79</v>
      </c>
      <c r="I163" s="10">
        <v>78</v>
      </c>
      <c r="J163" s="11">
        <f t="shared" si="18"/>
        <v>77.333333333333329</v>
      </c>
      <c r="K163" s="12">
        <f t="shared" si="19"/>
        <v>0.77329999999999999</v>
      </c>
      <c r="L163" s="10" t="str">
        <f t="shared" si="20"/>
        <v>B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Very good work in content knowledge; aim higher.</v>
      </c>
      <c r="N163" s="10">
        <v>79</v>
      </c>
      <c r="O163" s="10">
        <v>81</v>
      </c>
      <c r="P163" s="10">
        <v>91</v>
      </c>
      <c r="Q163" s="11">
        <f t="shared" si="21"/>
        <v>83.666666666666671</v>
      </c>
      <c r="R163" s="12">
        <f t="shared" si="22"/>
        <v>0.8367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84</v>
      </c>
      <c r="V163" s="10">
        <v>95</v>
      </c>
      <c r="W163" s="10">
        <v>84</v>
      </c>
      <c r="X163" s="11">
        <f t="shared" si="24"/>
        <v>87.666666666666671</v>
      </c>
      <c r="Y163" s="12">
        <f t="shared" si="25"/>
        <v>0.87670000000000003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22</v>
      </c>
      <c r="G164" s="10">
        <v>91</v>
      </c>
      <c r="H164" s="10">
        <v>93</v>
      </c>
      <c r="I164" s="10">
        <v>93</v>
      </c>
      <c r="J164" s="11">
        <f t="shared" si="18"/>
        <v>92.333333333333329</v>
      </c>
      <c r="K164" s="12">
        <f t="shared" si="19"/>
        <v>0.92330000000000001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90</v>
      </c>
      <c r="O164" s="10">
        <v>96</v>
      </c>
      <c r="P164" s="10">
        <v>93</v>
      </c>
      <c r="Q164" s="11">
        <f t="shared" si="21"/>
        <v>93</v>
      </c>
      <c r="R164" s="12">
        <f t="shared" si="22"/>
        <v>0.93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83</v>
      </c>
      <c r="V164" s="10">
        <v>96</v>
      </c>
      <c r="W164" s="10">
        <v>86</v>
      </c>
      <c r="X164" s="11">
        <f t="shared" si="24"/>
        <v>88.333333333333329</v>
      </c>
      <c r="Y164" s="12">
        <f t="shared" si="25"/>
        <v>0.88329999999999997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24</v>
      </c>
      <c r="G165" s="10">
        <v>84</v>
      </c>
      <c r="H165" s="10">
        <v>87</v>
      </c>
      <c r="I165" s="10">
        <v>78</v>
      </c>
      <c r="J165" s="11">
        <f t="shared" si="18"/>
        <v>83</v>
      </c>
      <c r="K165" s="12">
        <f t="shared" si="19"/>
        <v>0.83</v>
      </c>
      <c r="L165" s="10" t="str">
        <f t="shared" si="20"/>
        <v>A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Excellent work in values and participation; keep it up.</v>
      </c>
      <c r="N165" s="10">
        <v>86</v>
      </c>
      <c r="O165" s="10">
        <v>86</v>
      </c>
      <c r="P165" s="10">
        <v>81</v>
      </c>
      <c r="Q165" s="11">
        <f t="shared" si="21"/>
        <v>84.333333333333329</v>
      </c>
      <c r="R165" s="12">
        <f t="shared" si="22"/>
        <v>0.84330000000000005</v>
      </c>
      <c r="S165" s="10" t="str">
        <f t="shared" si="23"/>
        <v>A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Excellent work in values and participation; keep it up.</v>
      </c>
      <c r="U165" s="10">
        <v>79</v>
      </c>
      <c r="V165" s="10">
        <v>91</v>
      </c>
      <c r="W165" s="10">
        <v>81</v>
      </c>
      <c r="X165" s="11">
        <f t="shared" si="24"/>
        <v>83.666666666666671</v>
      </c>
      <c r="Y165" s="12">
        <f t="shared" si="25"/>
        <v>0.8367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46</v>
      </c>
      <c r="F166" s="5" t="s">
        <v>47</v>
      </c>
      <c r="G166" s="10">
        <v>85</v>
      </c>
      <c r="H166" s="10">
        <v>80</v>
      </c>
      <c r="I166" s="10">
        <v>85</v>
      </c>
      <c r="J166" s="11">
        <f t="shared" si="18"/>
        <v>83.333333333333329</v>
      </c>
      <c r="K166" s="12">
        <f t="shared" si="19"/>
        <v>0.83330000000000004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religious knowledge and participation; keep it up.</v>
      </c>
      <c r="N166" s="10">
        <v>79</v>
      </c>
      <c r="O166" s="10">
        <v>90</v>
      </c>
      <c r="P166" s="10">
        <v>91</v>
      </c>
      <c r="Q166" s="11">
        <f t="shared" si="21"/>
        <v>86.666666666666671</v>
      </c>
      <c r="R166" s="12">
        <f t="shared" si="22"/>
        <v>0.86670000000000003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religious knowledge and participation; keep it up.</v>
      </c>
      <c r="U166" s="10">
        <v>86</v>
      </c>
      <c r="V166" s="10">
        <v>88</v>
      </c>
      <c r="W166" s="10">
        <v>96</v>
      </c>
      <c r="X166" s="11">
        <f t="shared" si="24"/>
        <v>90</v>
      </c>
      <c r="Y166" s="12">
        <f t="shared" si="25"/>
        <v>0.9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religious knowledge and participation; keep it up.</v>
      </c>
    </row>
    <row r="167" spans="1:27" ht="14.25" customHeight="1" x14ac:dyDescent="0.3">
      <c r="A167" s="34"/>
      <c r="B167" s="34"/>
      <c r="C167" s="34"/>
      <c r="D167" s="34"/>
      <c r="E167" s="5" t="s">
        <v>27</v>
      </c>
      <c r="F167" s="5" t="s">
        <v>28</v>
      </c>
      <c r="G167" s="10">
        <v>77</v>
      </c>
      <c r="H167" s="10">
        <v>71</v>
      </c>
      <c r="I167" s="10">
        <v>78</v>
      </c>
      <c r="J167" s="11">
        <f t="shared" si="18"/>
        <v>75.333333333333329</v>
      </c>
      <c r="K167" s="12">
        <f t="shared" si="19"/>
        <v>0.75329999999999997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recording of accounts; aim higher.</v>
      </c>
      <c r="N167" s="10">
        <v>83</v>
      </c>
      <c r="O167" s="10">
        <v>80</v>
      </c>
      <c r="P167" s="10">
        <v>73</v>
      </c>
      <c r="Q167" s="11">
        <f t="shared" si="21"/>
        <v>78.666666666666671</v>
      </c>
      <c r="R167" s="12">
        <f t="shared" si="22"/>
        <v>0.78669999999999995</v>
      </c>
      <c r="S167" s="10" t="str">
        <f t="shared" si="23"/>
        <v>B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Very good work in recording of accounts; aim higher.</v>
      </c>
      <c r="U167" s="10">
        <v>72</v>
      </c>
      <c r="V167" s="10">
        <v>82</v>
      </c>
      <c r="W167" s="10">
        <v>87</v>
      </c>
      <c r="X167" s="11">
        <f t="shared" si="24"/>
        <v>80.333333333333329</v>
      </c>
      <c r="Y167" s="12">
        <f t="shared" si="25"/>
        <v>0.80330000000000001</v>
      </c>
      <c r="Z167" s="5" t="str">
        <f t="shared" si="26"/>
        <v>A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Excellent work in recording of accounts; keep it up.</v>
      </c>
    </row>
    <row r="168" spans="1:27" ht="14.25" customHeight="1" x14ac:dyDescent="0.3">
      <c r="A168" s="34" t="s">
        <v>330</v>
      </c>
      <c r="B168" s="34" t="s">
        <v>331</v>
      </c>
      <c r="C168" s="34" t="s">
        <v>437</v>
      </c>
      <c r="D168" s="34" t="s">
        <v>31</v>
      </c>
      <c r="E168" s="5" t="s">
        <v>12</v>
      </c>
      <c r="F168" s="5" t="s">
        <v>2</v>
      </c>
      <c r="G168" s="10">
        <v>80</v>
      </c>
      <c r="H168" s="10">
        <v>85</v>
      </c>
      <c r="I168" s="10">
        <v>85</v>
      </c>
      <c r="J168" s="11">
        <f t="shared" si="18"/>
        <v>83.333333333333329</v>
      </c>
      <c r="K168" s="12">
        <f t="shared" si="19"/>
        <v>0.83330000000000004</v>
      </c>
      <c r="L168" s="10" t="str">
        <f t="shared" si="20"/>
        <v>A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Excellent work in reading and writing; keep it up.</v>
      </c>
      <c r="N168" s="10">
        <v>88</v>
      </c>
      <c r="O168" s="10">
        <v>81</v>
      </c>
      <c r="P168" s="10">
        <v>89</v>
      </c>
      <c r="Q168" s="11">
        <f t="shared" si="21"/>
        <v>86</v>
      </c>
      <c r="R168" s="12">
        <f t="shared" si="22"/>
        <v>0.86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86</v>
      </c>
      <c r="V168" s="10">
        <v>93</v>
      </c>
      <c r="W168" s="10">
        <v>82</v>
      </c>
      <c r="X168" s="11">
        <f t="shared" si="24"/>
        <v>87</v>
      </c>
      <c r="Y168" s="12">
        <f t="shared" si="25"/>
        <v>0.87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14</v>
      </c>
      <c r="G169" s="10">
        <v>86</v>
      </c>
      <c r="H169" s="10">
        <v>95</v>
      </c>
      <c r="I169" s="10">
        <v>92</v>
      </c>
      <c r="J169" s="11">
        <f t="shared" si="18"/>
        <v>91</v>
      </c>
      <c r="K169" s="12">
        <f t="shared" si="19"/>
        <v>0.91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80</v>
      </c>
      <c r="O169" s="10">
        <v>96</v>
      </c>
      <c r="P169" s="10">
        <v>87</v>
      </c>
      <c r="Q169" s="11">
        <f t="shared" si="21"/>
        <v>87.666666666666671</v>
      </c>
      <c r="R169" s="12">
        <f t="shared" si="22"/>
        <v>0.87670000000000003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97</v>
      </c>
      <c r="V169" s="10">
        <v>95</v>
      </c>
      <c r="W169" s="10">
        <v>93</v>
      </c>
      <c r="X169" s="11">
        <f t="shared" si="24"/>
        <v>95</v>
      </c>
      <c r="Y169" s="12">
        <f t="shared" si="25"/>
        <v>0.95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16</v>
      </c>
      <c r="G170" s="10">
        <v>83</v>
      </c>
      <c r="H170" s="10">
        <v>96</v>
      </c>
      <c r="I170" s="10">
        <v>91</v>
      </c>
      <c r="J170" s="11">
        <f t="shared" si="18"/>
        <v>90</v>
      </c>
      <c r="K170" s="12">
        <f t="shared" si="19"/>
        <v>0.9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98</v>
      </c>
      <c r="O170" s="10">
        <v>91</v>
      </c>
      <c r="P170" s="10">
        <v>93</v>
      </c>
      <c r="Q170" s="11">
        <f t="shared" si="21"/>
        <v>94</v>
      </c>
      <c r="R170" s="12">
        <f t="shared" si="22"/>
        <v>0.94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98</v>
      </c>
      <c r="V170" s="10">
        <v>96</v>
      </c>
      <c r="W170" s="10">
        <v>98</v>
      </c>
      <c r="X170" s="11">
        <f t="shared" si="24"/>
        <v>97.333333333333329</v>
      </c>
      <c r="Y170" s="12">
        <f t="shared" si="25"/>
        <v>0.97330000000000005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18</v>
      </c>
      <c r="G171" s="10">
        <v>75</v>
      </c>
      <c r="H171" s="10">
        <v>78</v>
      </c>
      <c r="I171" s="10">
        <v>88</v>
      </c>
      <c r="J171" s="11">
        <f t="shared" si="18"/>
        <v>80.333333333333329</v>
      </c>
      <c r="K171" s="12">
        <f t="shared" si="19"/>
        <v>0.80330000000000001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88</v>
      </c>
      <c r="O171" s="10">
        <v>80</v>
      </c>
      <c r="P171" s="10">
        <v>93</v>
      </c>
      <c r="Q171" s="11">
        <f t="shared" si="21"/>
        <v>87</v>
      </c>
      <c r="R171" s="12">
        <f t="shared" si="22"/>
        <v>0.87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84</v>
      </c>
      <c r="V171" s="10">
        <v>87</v>
      </c>
      <c r="W171" s="10">
        <v>93</v>
      </c>
      <c r="X171" s="11">
        <f t="shared" si="24"/>
        <v>88</v>
      </c>
      <c r="Y171" s="12">
        <f t="shared" si="25"/>
        <v>0.88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20</v>
      </c>
      <c r="G172" s="10">
        <v>85</v>
      </c>
      <c r="H172" s="10">
        <v>90</v>
      </c>
      <c r="I172" s="10">
        <v>84</v>
      </c>
      <c r="J172" s="11">
        <f t="shared" si="18"/>
        <v>86.333333333333329</v>
      </c>
      <c r="K172" s="12">
        <f t="shared" si="19"/>
        <v>0.86329999999999996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87</v>
      </c>
      <c r="O172" s="10">
        <v>98</v>
      </c>
      <c r="P172" s="10">
        <v>91</v>
      </c>
      <c r="Q172" s="11">
        <f t="shared" si="21"/>
        <v>92</v>
      </c>
      <c r="R172" s="12">
        <f t="shared" si="22"/>
        <v>0.92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95</v>
      </c>
      <c r="V172" s="10">
        <v>90</v>
      </c>
      <c r="W172" s="10">
        <v>90</v>
      </c>
      <c r="X172" s="11">
        <f t="shared" si="24"/>
        <v>91.666666666666671</v>
      </c>
      <c r="Y172" s="12">
        <f t="shared" si="25"/>
        <v>0.91669999999999996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22</v>
      </c>
      <c r="G173" s="10">
        <v>98</v>
      </c>
      <c r="H173" s="10">
        <v>91</v>
      </c>
      <c r="I173" s="10">
        <v>94</v>
      </c>
      <c r="J173" s="11">
        <f t="shared" si="18"/>
        <v>94.333333333333329</v>
      </c>
      <c r="K173" s="12">
        <f t="shared" si="19"/>
        <v>0.94330000000000003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87</v>
      </c>
      <c r="O173" s="10">
        <v>93</v>
      </c>
      <c r="P173" s="10">
        <v>94</v>
      </c>
      <c r="Q173" s="11">
        <f t="shared" si="21"/>
        <v>91.333333333333329</v>
      </c>
      <c r="R173" s="12">
        <f t="shared" si="22"/>
        <v>0.9133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96</v>
      </c>
      <c r="V173" s="10">
        <v>93</v>
      </c>
      <c r="W173" s="10">
        <v>96</v>
      </c>
      <c r="X173" s="11">
        <f t="shared" si="24"/>
        <v>95</v>
      </c>
      <c r="Y173" s="12">
        <f t="shared" si="25"/>
        <v>0.95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24</v>
      </c>
      <c r="G174" s="10">
        <v>88</v>
      </c>
      <c r="H174" s="10">
        <v>92</v>
      </c>
      <c r="I174" s="10">
        <v>83</v>
      </c>
      <c r="J174" s="11">
        <f t="shared" si="18"/>
        <v>87.666666666666671</v>
      </c>
      <c r="K174" s="12">
        <f t="shared" si="19"/>
        <v>0.87670000000000003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84</v>
      </c>
      <c r="O174" s="10">
        <v>96</v>
      </c>
      <c r="P174" s="10">
        <v>88</v>
      </c>
      <c r="Q174" s="11">
        <f t="shared" si="21"/>
        <v>89.333333333333329</v>
      </c>
      <c r="R174" s="12">
        <f t="shared" si="22"/>
        <v>0.89329999999999998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91</v>
      </c>
      <c r="V174" s="10">
        <v>98</v>
      </c>
      <c r="W174" s="10">
        <v>84</v>
      </c>
      <c r="X174" s="11">
        <f t="shared" si="24"/>
        <v>91</v>
      </c>
      <c r="Y174" s="12">
        <f t="shared" si="25"/>
        <v>0.91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32</v>
      </c>
      <c r="F175" s="5" t="s">
        <v>33</v>
      </c>
      <c r="G175" s="10">
        <v>91</v>
      </c>
      <c r="H175" s="10">
        <v>96</v>
      </c>
      <c r="I175" s="10">
        <v>94</v>
      </c>
      <c r="J175" s="11">
        <f t="shared" si="18"/>
        <v>93.666666666666671</v>
      </c>
      <c r="K175" s="12">
        <f t="shared" si="19"/>
        <v>0.93669999999999998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practical skills; keep it up.</v>
      </c>
      <c r="N175" s="10">
        <v>88</v>
      </c>
      <c r="O175" s="10">
        <v>98</v>
      </c>
      <c r="P175" s="10">
        <v>98</v>
      </c>
      <c r="Q175" s="11">
        <f t="shared" si="21"/>
        <v>94.666666666666671</v>
      </c>
      <c r="R175" s="12">
        <f t="shared" si="22"/>
        <v>0.94669999999999999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practical skills; keep it up.</v>
      </c>
      <c r="U175" s="10">
        <v>89</v>
      </c>
      <c r="V175" s="10">
        <v>98</v>
      </c>
      <c r="W175" s="10">
        <v>98</v>
      </c>
      <c r="X175" s="11">
        <f t="shared" si="24"/>
        <v>95</v>
      </c>
      <c r="Y175" s="12">
        <f t="shared" si="25"/>
        <v>0.95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practical skills; keep it up.</v>
      </c>
    </row>
    <row r="176" spans="1:27" ht="14.25" customHeight="1" x14ac:dyDescent="0.3">
      <c r="A176" s="34"/>
      <c r="B176" s="34"/>
      <c r="C176" s="34"/>
      <c r="D176" s="34"/>
      <c r="E176" s="5" t="s">
        <v>34</v>
      </c>
      <c r="F176" s="5" t="s">
        <v>35</v>
      </c>
      <c r="G176" s="10">
        <v>85</v>
      </c>
      <c r="H176" s="10">
        <v>78</v>
      </c>
      <c r="I176" s="10">
        <v>84</v>
      </c>
      <c r="J176" s="11">
        <f t="shared" si="18"/>
        <v>82.333333333333329</v>
      </c>
      <c r="K176" s="12">
        <f t="shared" si="19"/>
        <v>0.82330000000000003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office practice; keep it up.</v>
      </c>
      <c r="N176" s="10">
        <v>80</v>
      </c>
      <c r="O176" s="10">
        <v>85</v>
      </c>
      <c r="P176" s="10">
        <v>87</v>
      </c>
      <c r="Q176" s="11">
        <f t="shared" si="21"/>
        <v>84</v>
      </c>
      <c r="R176" s="12">
        <f t="shared" si="22"/>
        <v>0.84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office practice; keep it up.</v>
      </c>
      <c r="U176" s="10">
        <v>92</v>
      </c>
      <c r="V176" s="10">
        <v>83</v>
      </c>
      <c r="W176" s="10">
        <v>81</v>
      </c>
      <c r="X176" s="11">
        <f t="shared" si="24"/>
        <v>85.333333333333329</v>
      </c>
      <c r="Y176" s="12">
        <f t="shared" si="25"/>
        <v>0.85329999999999995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office practice; keep it up.</v>
      </c>
    </row>
    <row r="177" spans="1:27" ht="14.25" customHeight="1" x14ac:dyDescent="0.3">
      <c r="A177" s="34" t="s">
        <v>332</v>
      </c>
      <c r="B177" s="34" t="s">
        <v>333</v>
      </c>
      <c r="C177" s="34" t="s">
        <v>437</v>
      </c>
      <c r="D177" s="34" t="s">
        <v>11</v>
      </c>
      <c r="E177" s="5" t="s">
        <v>12</v>
      </c>
      <c r="F177" s="5" t="s">
        <v>2</v>
      </c>
      <c r="G177" s="10">
        <v>55</v>
      </c>
      <c r="H177" s="10">
        <v>60</v>
      </c>
      <c r="I177" s="10">
        <v>54</v>
      </c>
      <c r="J177" s="11">
        <f t="shared" si="18"/>
        <v>56.333333333333336</v>
      </c>
      <c r="K177" s="12">
        <f t="shared" si="19"/>
        <v>0.56330000000000002</v>
      </c>
      <c r="L177" s="10" t="str">
        <f t="shared" si="20"/>
        <v>D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Fair work in reading and writing; extra practice is needed.</v>
      </c>
      <c r="N177" s="10">
        <v>55</v>
      </c>
      <c r="O177" s="10">
        <v>55</v>
      </c>
      <c r="P177" s="10">
        <v>64</v>
      </c>
      <c r="Q177" s="11">
        <f t="shared" si="21"/>
        <v>58</v>
      </c>
      <c r="R177" s="12">
        <f t="shared" si="22"/>
        <v>0.57999999999999996</v>
      </c>
      <c r="S177" s="10" t="str">
        <f t="shared" si="23"/>
        <v>D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Fair work in reading and writing; extra practice is needed.</v>
      </c>
      <c r="U177" s="10">
        <v>65</v>
      </c>
      <c r="V177" s="10">
        <v>62</v>
      </c>
      <c r="W177" s="10">
        <v>55</v>
      </c>
      <c r="X177" s="11">
        <f t="shared" si="24"/>
        <v>60.666666666666664</v>
      </c>
      <c r="Y177" s="12">
        <f t="shared" si="25"/>
        <v>0.60670000000000002</v>
      </c>
      <c r="Z177" s="5" t="str">
        <f t="shared" si="26"/>
        <v>C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Satisfactory work in reading and writing; keep practising.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14</v>
      </c>
      <c r="G178" s="10">
        <v>62</v>
      </c>
      <c r="H178" s="10">
        <v>59</v>
      </c>
      <c r="I178" s="10">
        <v>63</v>
      </c>
      <c r="J178" s="11">
        <f t="shared" si="18"/>
        <v>61.333333333333336</v>
      </c>
      <c r="K178" s="12">
        <f t="shared" si="19"/>
        <v>0.61329999999999996</v>
      </c>
      <c r="L178" s="10" t="str">
        <f t="shared" si="20"/>
        <v>C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Satisfactory work in reading, writing and speaking; keep practising.</v>
      </c>
      <c r="N178" s="10">
        <v>67</v>
      </c>
      <c r="O178" s="10">
        <v>61</v>
      </c>
      <c r="P178" s="10">
        <v>66</v>
      </c>
      <c r="Q178" s="11">
        <f t="shared" si="21"/>
        <v>64.666666666666671</v>
      </c>
      <c r="R178" s="12">
        <f t="shared" si="22"/>
        <v>0.64670000000000005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59</v>
      </c>
      <c r="V178" s="10">
        <v>61</v>
      </c>
      <c r="W178" s="10">
        <v>70</v>
      </c>
      <c r="X178" s="11">
        <f t="shared" si="24"/>
        <v>63.333333333333336</v>
      </c>
      <c r="Y178" s="12">
        <f t="shared" si="25"/>
        <v>0.63329999999999997</v>
      </c>
      <c r="Z178" s="5" t="str">
        <f t="shared" si="26"/>
        <v>C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Satisfactory work in reading, writing and speaking; keep practising.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16</v>
      </c>
      <c r="G179" s="10">
        <v>67</v>
      </c>
      <c r="H179" s="10">
        <v>65</v>
      </c>
      <c r="I179" s="10">
        <v>61</v>
      </c>
      <c r="J179" s="11">
        <f t="shared" si="18"/>
        <v>64.333333333333329</v>
      </c>
      <c r="K179" s="12">
        <f t="shared" si="19"/>
        <v>0.64329999999999998</v>
      </c>
      <c r="L179" s="10" t="str">
        <f t="shared" si="20"/>
        <v>C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Satisfactory work in problem solving; keep practising.</v>
      </c>
      <c r="N179" s="10">
        <v>71</v>
      </c>
      <c r="O179" s="10">
        <v>72</v>
      </c>
      <c r="P179" s="10">
        <v>74</v>
      </c>
      <c r="Q179" s="11">
        <f t="shared" si="21"/>
        <v>72.333333333333329</v>
      </c>
      <c r="R179" s="12">
        <f t="shared" si="22"/>
        <v>0.72330000000000005</v>
      </c>
      <c r="S179" s="10" t="str">
        <f t="shared" si="23"/>
        <v>B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Very good work in problem solving; aim higher.</v>
      </c>
      <c r="U179" s="10">
        <v>73</v>
      </c>
      <c r="V179" s="10">
        <v>75</v>
      </c>
      <c r="W179" s="10">
        <v>69</v>
      </c>
      <c r="X179" s="11">
        <f t="shared" si="24"/>
        <v>72.333333333333329</v>
      </c>
      <c r="Y179" s="12">
        <f t="shared" si="25"/>
        <v>0.72330000000000005</v>
      </c>
      <c r="Z179" s="5" t="str">
        <f t="shared" si="26"/>
        <v>B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Very good work in problem solving; aim higher.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18</v>
      </c>
      <c r="G180" s="10">
        <v>57</v>
      </c>
      <c r="H180" s="10">
        <v>53</v>
      </c>
      <c r="I180" s="10">
        <v>66</v>
      </c>
      <c r="J180" s="11">
        <f t="shared" si="18"/>
        <v>58.666666666666664</v>
      </c>
      <c r="K180" s="12">
        <f t="shared" si="19"/>
        <v>0.5867</v>
      </c>
      <c r="L180" s="10" t="str">
        <f t="shared" si="20"/>
        <v>D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Fair work in concepts and practicals; extra practice is needed.</v>
      </c>
      <c r="N180" s="10">
        <v>58</v>
      </c>
      <c r="O180" s="10">
        <v>66</v>
      </c>
      <c r="P180" s="10">
        <v>54</v>
      </c>
      <c r="Q180" s="11">
        <f t="shared" si="21"/>
        <v>59.333333333333336</v>
      </c>
      <c r="R180" s="12">
        <f t="shared" si="22"/>
        <v>0.59330000000000005</v>
      </c>
      <c r="S180" s="10" t="str">
        <f t="shared" si="23"/>
        <v>D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Fair work in concepts and practicals; extra practice is needed.</v>
      </c>
      <c r="U180" s="10">
        <v>57</v>
      </c>
      <c r="V180" s="10">
        <v>71</v>
      </c>
      <c r="W180" s="10">
        <v>71</v>
      </c>
      <c r="X180" s="11">
        <f t="shared" si="24"/>
        <v>66.333333333333329</v>
      </c>
      <c r="Y180" s="12">
        <f t="shared" si="25"/>
        <v>0.6633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20</v>
      </c>
      <c r="G181" s="10">
        <v>59</v>
      </c>
      <c r="H181" s="10">
        <v>72</v>
      </c>
      <c r="I181" s="10">
        <v>71</v>
      </c>
      <c r="J181" s="11">
        <f t="shared" si="18"/>
        <v>67.333333333333329</v>
      </c>
      <c r="K181" s="12">
        <f t="shared" si="19"/>
        <v>0.67330000000000001</v>
      </c>
      <c r="L181" s="10" t="str">
        <f t="shared" si="20"/>
        <v>C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Satisfactory work in content knowledge; keep practising.</v>
      </c>
      <c r="N181" s="10">
        <v>65</v>
      </c>
      <c r="O181" s="10">
        <v>73</v>
      </c>
      <c r="P181" s="10">
        <v>65</v>
      </c>
      <c r="Q181" s="11">
        <f t="shared" si="21"/>
        <v>67.666666666666671</v>
      </c>
      <c r="R181" s="12">
        <f t="shared" si="22"/>
        <v>0.67669999999999997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66</v>
      </c>
      <c r="V181" s="10">
        <v>65</v>
      </c>
      <c r="W181" s="10">
        <v>70</v>
      </c>
      <c r="X181" s="11">
        <f t="shared" si="24"/>
        <v>67</v>
      </c>
      <c r="Y181" s="12">
        <f t="shared" si="25"/>
        <v>0.67</v>
      </c>
      <c r="Z181" s="5" t="str">
        <f t="shared" si="26"/>
        <v>C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Satisfactory work in content knowledge; keep practising.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22</v>
      </c>
      <c r="G182" s="10">
        <v>68</v>
      </c>
      <c r="H182" s="10">
        <v>73</v>
      </c>
      <c r="I182" s="10">
        <v>75</v>
      </c>
      <c r="J182" s="11">
        <f t="shared" si="18"/>
        <v>72</v>
      </c>
      <c r="K182" s="12">
        <f t="shared" si="19"/>
        <v>0.72</v>
      </c>
      <c r="L182" s="10" t="str">
        <f t="shared" si="20"/>
        <v>B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Very good work in practical work and knowledge; aim higher.</v>
      </c>
      <c r="N182" s="10">
        <v>66</v>
      </c>
      <c r="O182" s="10">
        <v>70</v>
      </c>
      <c r="P182" s="10">
        <v>78</v>
      </c>
      <c r="Q182" s="11">
        <f t="shared" si="21"/>
        <v>71.333333333333329</v>
      </c>
      <c r="R182" s="12">
        <f t="shared" si="22"/>
        <v>0.71330000000000005</v>
      </c>
      <c r="S182" s="10" t="str">
        <f t="shared" si="23"/>
        <v>B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Very good work in practical work and knowledge; aim higher.</v>
      </c>
      <c r="U182" s="10">
        <v>76</v>
      </c>
      <c r="V182" s="10">
        <v>72</v>
      </c>
      <c r="W182" s="10">
        <v>73</v>
      </c>
      <c r="X182" s="11">
        <f t="shared" si="24"/>
        <v>73.666666666666671</v>
      </c>
      <c r="Y182" s="12">
        <f t="shared" si="25"/>
        <v>0.73670000000000002</v>
      </c>
      <c r="Z182" s="5" t="str">
        <f t="shared" si="26"/>
        <v>B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Very good work in practical work and knowledge; aim higher.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24</v>
      </c>
      <c r="G183" s="10">
        <v>54</v>
      </c>
      <c r="H183" s="10">
        <v>61</v>
      </c>
      <c r="I183" s="10">
        <v>57</v>
      </c>
      <c r="J183" s="11">
        <f t="shared" si="18"/>
        <v>57.333333333333336</v>
      </c>
      <c r="K183" s="12">
        <f t="shared" si="19"/>
        <v>0.57330000000000003</v>
      </c>
      <c r="L183" s="10" t="str">
        <f t="shared" si="20"/>
        <v>D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Fair work in values and participation; extra practice is needed.</v>
      </c>
      <c r="N183" s="10">
        <v>55</v>
      </c>
      <c r="O183" s="10">
        <v>64</v>
      </c>
      <c r="P183" s="10">
        <v>56</v>
      </c>
      <c r="Q183" s="11">
        <f t="shared" si="21"/>
        <v>58.333333333333336</v>
      </c>
      <c r="R183" s="12">
        <f t="shared" si="22"/>
        <v>0.58330000000000004</v>
      </c>
      <c r="S183" s="10" t="str">
        <f t="shared" si="23"/>
        <v>D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Fair work in values and participation; extra practice is needed.</v>
      </c>
      <c r="U183" s="10">
        <v>64</v>
      </c>
      <c r="V183" s="10">
        <v>71</v>
      </c>
      <c r="W183" s="10">
        <v>59</v>
      </c>
      <c r="X183" s="11">
        <f t="shared" si="24"/>
        <v>64.666666666666671</v>
      </c>
      <c r="Y183" s="12">
        <f t="shared" si="25"/>
        <v>0.64670000000000005</v>
      </c>
      <c r="Z183" s="5" t="str">
        <f t="shared" si="26"/>
        <v>C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Satisfactory work in values and participation; keep practising.</v>
      </c>
    </row>
    <row r="184" spans="1:27" ht="14.25" customHeight="1" x14ac:dyDescent="0.3">
      <c r="A184" s="34"/>
      <c r="B184" s="34"/>
      <c r="C184" s="34"/>
      <c r="D184" s="34"/>
      <c r="E184" s="5" t="s">
        <v>25</v>
      </c>
      <c r="F184" s="5" t="s">
        <v>26</v>
      </c>
      <c r="G184" s="10">
        <v>63</v>
      </c>
      <c r="H184" s="10">
        <v>63</v>
      </c>
      <c r="I184" s="10">
        <v>59</v>
      </c>
      <c r="J184" s="11">
        <f t="shared" si="18"/>
        <v>61.666666666666664</v>
      </c>
      <c r="K184" s="12">
        <f t="shared" si="19"/>
        <v>0.61670000000000003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fitness and participation; keep practising.</v>
      </c>
      <c r="N184" s="10">
        <v>71</v>
      </c>
      <c r="O184" s="10">
        <v>74</v>
      </c>
      <c r="P184" s="10">
        <v>69</v>
      </c>
      <c r="Q184" s="11">
        <f t="shared" si="21"/>
        <v>71.333333333333329</v>
      </c>
      <c r="R184" s="12">
        <f t="shared" si="22"/>
        <v>0.71330000000000005</v>
      </c>
      <c r="S184" s="10" t="str">
        <f t="shared" si="23"/>
        <v>B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Very good work in fitness and participation; aim higher.</v>
      </c>
      <c r="U184" s="10">
        <v>66</v>
      </c>
      <c r="V184" s="10">
        <v>69</v>
      </c>
      <c r="W184" s="10">
        <v>66</v>
      </c>
      <c r="X184" s="11">
        <f t="shared" si="24"/>
        <v>67</v>
      </c>
      <c r="Y184" s="12">
        <f t="shared" si="25"/>
        <v>0.67</v>
      </c>
      <c r="Z184" s="5" t="str">
        <f t="shared" si="26"/>
        <v>C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Satisfactory work in fitness and participation; keep practising.</v>
      </c>
    </row>
    <row r="185" spans="1:27" ht="14.25" customHeight="1" x14ac:dyDescent="0.3">
      <c r="A185" s="34"/>
      <c r="B185" s="34"/>
      <c r="C185" s="34"/>
      <c r="D185" s="34"/>
      <c r="E185" s="5" t="s">
        <v>34</v>
      </c>
      <c r="F185" s="5" t="s">
        <v>35</v>
      </c>
      <c r="G185" s="10">
        <v>63</v>
      </c>
      <c r="H185" s="10">
        <v>62</v>
      </c>
      <c r="I185" s="10">
        <v>60</v>
      </c>
      <c r="J185" s="11">
        <f t="shared" si="18"/>
        <v>61.666666666666664</v>
      </c>
      <c r="K185" s="12">
        <f t="shared" si="19"/>
        <v>0.61670000000000003</v>
      </c>
      <c r="L185" s="10" t="str">
        <f t="shared" si="20"/>
        <v>C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Satisfactory work in office practice; keep practising.</v>
      </c>
      <c r="N185" s="10">
        <v>57</v>
      </c>
      <c r="O185" s="10">
        <v>66</v>
      </c>
      <c r="P185" s="10">
        <v>56</v>
      </c>
      <c r="Q185" s="11">
        <f t="shared" si="21"/>
        <v>59.666666666666664</v>
      </c>
      <c r="R185" s="12">
        <f t="shared" si="22"/>
        <v>0.59670000000000001</v>
      </c>
      <c r="S185" s="10" t="str">
        <f t="shared" si="23"/>
        <v>D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Fair work in office practice; extra practice is needed.</v>
      </c>
      <c r="U185" s="10">
        <v>60</v>
      </c>
      <c r="V185" s="10">
        <v>60</v>
      </c>
      <c r="W185" s="10">
        <v>61</v>
      </c>
      <c r="X185" s="11">
        <f t="shared" si="24"/>
        <v>60.333333333333336</v>
      </c>
      <c r="Y185" s="12">
        <f t="shared" si="25"/>
        <v>0.60329999999999995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office practice; keep practising.</v>
      </c>
    </row>
    <row r="186" spans="1:27" ht="14.25" customHeight="1" x14ac:dyDescent="0.3">
      <c r="A186" s="34" t="s">
        <v>334</v>
      </c>
      <c r="B186" s="34" t="s">
        <v>335</v>
      </c>
      <c r="C186" s="34" t="s">
        <v>437</v>
      </c>
      <c r="D186" s="34" t="s">
        <v>31</v>
      </c>
      <c r="E186" s="5" t="s">
        <v>12</v>
      </c>
      <c r="F186" s="5" t="s">
        <v>2</v>
      </c>
      <c r="G186" s="10">
        <v>59</v>
      </c>
      <c r="H186" s="10">
        <v>60</v>
      </c>
      <c r="I186" s="10">
        <v>66</v>
      </c>
      <c r="J186" s="11">
        <f t="shared" si="18"/>
        <v>61.666666666666664</v>
      </c>
      <c r="K186" s="12">
        <f t="shared" si="19"/>
        <v>0.61670000000000003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62</v>
      </c>
      <c r="O186" s="10">
        <v>74</v>
      </c>
      <c r="P186" s="10">
        <v>60</v>
      </c>
      <c r="Q186" s="11">
        <f t="shared" si="21"/>
        <v>65.333333333333329</v>
      </c>
      <c r="R186" s="12">
        <f t="shared" si="22"/>
        <v>0.65329999999999999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73</v>
      </c>
      <c r="V186" s="10">
        <v>71</v>
      </c>
      <c r="W186" s="10">
        <v>64</v>
      </c>
      <c r="X186" s="11">
        <f t="shared" si="24"/>
        <v>69.333333333333329</v>
      </c>
      <c r="Y186" s="12">
        <f t="shared" si="25"/>
        <v>0.69330000000000003</v>
      </c>
      <c r="Z186" s="5" t="str">
        <f t="shared" si="26"/>
        <v>C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Satisfactory work in reading and writing; keep practising.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14</v>
      </c>
      <c r="G187" s="10">
        <v>67</v>
      </c>
      <c r="H187" s="10">
        <v>76</v>
      </c>
      <c r="I187" s="10">
        <v>73</v>
      </c>
      <c r="J187" s="11">
        <f t="shared" si="18"/>
        <v>72</v>
      </c>
      <c r="K187" s="12">
        <f t="shared" si="19"/>
        <v>0.72</v>
      </c>
      <c r="L187" s="10" t="str">
        <f t="shared" si="20"/>
        <v>B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Very good work in reading, writing and speaking; aim higher.</v>
      </c>
      <c r="N187" s="10">
        <v>76</v>
      </c>
      <c r="O187" s="10">
        <v>72</v>
      </c>
      <c r="P187" s="10">
        <v>74</v>
      </c>
      <c r="Q187" s="11">
        <f t="shared" si="21"/>
        <v>74</v>
      </c>
      <c r="R187" s="12">
        <f t="shared" si="22"/>
        <v>0.74</v>
      </c>
      <c r="S187" s="10" t="str">
        <f t="shared" si="23"/>
        <v>B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Very good work in reading, writing and speaking; aim higher.</v>
      </c>
      <c r="U187" s="10">
        <v>65</v>
      </c>
      <c r="V187" s="10">
        <v>69</v>
      </c>
      <c r="W187" s="10">
        <v>75</v>
      </c>
      <c r="X187" s="11">
        <f t="shared" si="24"/>
        <v>69.666666666666671</v>
      </c>
      <c r="Y187" s="12">
        <f t="shared" si="25"/>
        <v>0.69669999999999999</v>
      </c>
      <c r="Z187" s="5" t="str">
        <f t="shared" si="26"/>
        <v>C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Satisfactory work in reading, writing and speaking; keep practising.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16</v>
      </c>
      <c r="G188" s="10">
        <v>69</v>
      </c>
      <c r="H188" s="10">
        <v>78</v>
      </c>
      <c r="I188" s="10">
        <v>69</v>
      </c>
      <c r="J188" s="11">
        <f t="shared" si="18"/>
        <v>72</v>
      </c>
      <c r="K188" s="12">
        <f t="shared" si="19"/>
        <v>0.72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67</v>
      </c>
      <c r="O188" s="10">
        <v>77</v>
      </c>
      <c r="P188" s="10">
        <v>79</v>
      </c>
      <c r="Q188" s="11">
        <f t="shared" si="21"/>
        <v>74.333333333333329</v>
      </c>
      <c r="R188" s="12">
        <f t="shared" si="22"/>
        <v>0.74329999999999996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84</v>
      </c>
      <c r="V188" s="10">
        <v>78</v>
      </c>
      <c r="W188" s="10">
        <v>75</v>
      </c>
      <c r="X188" s="11">
        <f t="shared" si="24"/>
        <v>79</v>
      </c>
      <c r="Y188" s="12">
        <f t="shared" si="25"/>
        <v>0.79</v>
      </c>
      <c r="Z188" s="5" t="str">
        <f t="shared" si="26"/>
        <v>B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Very good work in problem solving; aim higher.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18</v>
      </c>
      <c r="G189" s="10">
        <v>62</v>
      </c>
      <c r="H189" s="10">
        <v>63</v>
      </c>
      <c r="I189" s="10">
        <v>61</v>
      </c>
      <c r="J189" s="11">
        <f t="shared" si="18"/>
        <v>62</v>
      </c>
      <c r="K189" s="12">
        <f t="shared" si="19"/>
        <v>0.62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60</v>
      </c>
      <c r="O189" s="10">
        <v>66</v>
      </c>
      <c r="P189" s="10">
        <v>61</v>
      </c>
      <c r="Q189" s="11">
        <f t="shared" si="21"/>
        <v>62.333333333333336</v>
      </c>
      <c r="R189" s="12">
        <f t="shared" si="22"/>
        <v>0.62329999999999997</v>
      </c>
      <c r="S189" s="10" t="str">
        <f t="shared" si="23"/>
        <v>C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Satisfactory work in concepts and practicals; keep practising.</v>
      </c>
      <c r="U189" s="10">
        <v>66</v>
      </c>
      <c r="V189" s="10">
        <v>75</v>
      </c>
      <c r="W189" s="10">
        <v>70</v>
      </c>
      <c r="X189" s="11">
        <f t="shared" si="24"/>
        <v>70.333333333333329</v>
      </c>
      <c r="Y189" s="12">
        <f t="shared" si="25"/>
        <v>0.70330000000000004</v>
      </c>
      <c r="Z189" s="5" t="str">
        <f t="shared" si="26"/>
        <v>B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Very good work in concepts and practicals; aim higher.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20</v>
      </c>
      <c r="G190" s="10">
        <v>74</v>
      </c>
      <c r="H190" s="10">
        <v>72</v>
      </c>
      <c r="I190" s="10">
        <v>75</v>
      </c>
      <c r="J190" s="11">
        <f t="shared" si="18"/>
        <v>73.666666666666671</v>
      </c>
      <c r="K190" s="12">
        <f t="shared" si="19"/>
        <v>0.73670000000000002</v>
      </c>
      <c r="L190" s="10" t="str">
        <f t="shared" si="20"/>
        <v>B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Very good work in content knowledge; aim higher.</v>
      </c>
      <c r="N190" s="10">
        <v>73</v>
      </c>
      <c r="O190" s="10">
        <v>81</v>
      </c>
      <c r="P190" s="10">
        <v>80</v>
      </c>
      <c r="Q190" s="11">
        <f t="shared" si="21"/>
        <v>78</v>
      </c>
      <c r="R190" s="12">
        <f t="shared" si="22"/>
        <v>0.78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68</v>
      </c>
      <c r="V190" s="10">
        <v>79</v>
      </c>
      <c r="W190" s="10">
        <v>71</v>
      </c>
      <c r="X190" s="11">
        <f t="shared" si="24"/>
        <v>72.666666666666671</v>
      </c>
      <c r="Y190" s="12">
        <f t="shared" si="25"/>
        <v>0.72670000000000001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22</v>
      </c>
      <c r="G191" s="10">
        <v>72</v>
      </c>
      <c r="H191" s="10">
        <v>73</v>
      </c>
      <c r="I191" s="10">
        <v>71</v>
      </c>
      <c r="J191" s="11">
        <f t="shared" si="18"/>
        <v>72</v>
      </c>
      <c r="K191" s="12">
        <f t="shared" si="19"/>
        <v>0.72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76</v>
      </c>
      <c r="O191" s="10">
        <v>74</v>
      </c>
      <c r="P191" s="10">
        <v>79</v>
      </c>
      <c r="Q191" s="11">
        <f t="shared" si="21"/>
        <v>76.333333333333329</v>
      </c>
      <c r="R191" s="12">
        <f t="shared" si="22"/>
        <v>0.76329999999999998</v>
      </c>
      <c r="S191" s="10" t="str">
        <f t="shared" si="23"/>
        <v>B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Very good work in practical work and knowledge; aim higher.</v>
      </c>
      <c r="U191" s="10">
        <v>78</v>
      </c>
      <c r="V191" s="10">
        <v>79</v>
      </c>
      <c r="W191" s="10">
        <v>81</v>
      </c>
      <c r="X191" s="11">
        <f t="shared" si="24"/>
        <v>79.333333333333329</v>
      </c>
      <c r="Y191" s="12">
        <f t="shared" si="25"/>
        <v>0.79330000000000001</v>
      </c>
      <c r="Z191" s="5" t="str">
        <f t="shared" si="26"/>
        <v>B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Very good work in practical work and knowledge; aim higher.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24</v>
      </c>
      <c r="G192" s="10">
        <v>66</v>
      </c>
      <c r="H192" s="10">
        <v>66</v>
      </c>
      <c r="I192" s="10">
        <v>64</v>
      </c>
      <c r="J192" s="11">
        <f t="shared" si="18"/>
        <v>65.333333333333329</v>
      </c>
      <c r="K192" s="12">
        <f t="shared" si="19"/>
        <v>0.65329999999999999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74</v>
      </c>
      <c r="O192" s="10">
        <v>72</v>
      </c>
      <c r="P192" s="10">
        <v>72</v>
      </c>
      <c r="Q192" s="11">
        <f t="shared" si="21"/>
        <v>72.666666666666671</v>
      </c>
      <c r="R192" s="12">
        <f t="shared" si="22"/>
        <v>0.72670000000000001</v>
      </c>
      <c r="S192" s="10" t="str">
        <f t="shared" si="23"/>
        <v>B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Very good work in values and participation; aim higher.</v>
      </c>
      <c r="U192" s="10">
        <v>76</v>
      </c>
      <c r="V192" s="10">
        <v>67</v>
      </c>
      <c r="W192" s="10">
        <v>72</v>
      </c>
      <c r="X192" s="11">
        <f t="shared" si="24"/>
        <v>71.666666666666671</v>
      </c>
      <c r="Y192" s="12">
        <f t="shared" si="25"/>
        <v>0.7167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46</v>
      </c>
      <c r="F193" s="5" t="s">
        <v>47</v>
      </c>
      <c r="G193" s="10">
        <v>64</v>
      </c>
      <c r="H193" s="10">
        <v>80</v>
      </c>
      <c r="I193" s="10">
        <v>70</v>
      </c>
      <c r="J193" s="11">
        <f t="shared" si="18"/>
        <v>71.333333333333329</v>
      </c>
      <c r="K193" s="12">
        <f t="shared" si="19"/>
        <v>0.71330000000000005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religious knowledge and participation; aim higher.</v>
      </c>
      <c r="N193" s="10">
        <v>70</v>
      </c>
      <c r="O193" s="10">
        <v>82</v>
      </c>
      <c r="P193" s="10">
        <v>73</v>
      </c>
      <c r="Q193" s="11">
        <f t="shared" si="21"/>
        <v>75</v>
      </c>
      <c r="R193" s="12">
        <f t="shared" si="22"/>
        <v>0.75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religious knowledge and participation; aim higher.</v>
      </c>
      <c r="U193" s="10">
        <v>78</v>
      </c>
      <c r="V193" s="10">
        <v>76</v>
      </c>
      <c r="W193" s="10">
        <v>79</v>
      </c>
      <c r="X193" s="11">
        <f t="shared" si="24"/>
        <v>77.666666666666671</v>
      </c>
      <c r="Y193" s="12">
        <f t="shared" si="25"/>
        <v>0.77669999999999995</v>
      </c>
      <c r="Z193" s="5" t="str">
        <f t="shared" si="26"/>
        <v>B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Very good work in religious knowledge and participation; aim higher.</v>
      </c>
    </row>
    <row r="194" spans="1:27" ht="14.25" customHeight="1" x14ac:dyDescent="0.3">
      <c r="A194" s="34"/>
      <c r="B194" s="34"/>
      <c r="C194" s="34"/>
      <c r="D194" s="34"/>
      <c r="E194" s="5" t="s">
        <v>27</v>
      </c>
      <c r="F194" s="5" t="s">
        <v>28</v>
      </c>
      <c r="G194" s="10">
        <v>61</v>
      </c>
      <c r="H194" s="10">
        <v>62</v>
      </c>
      <c r="I194" s="10">
        <v>65</v>
      </c>
      <c r="J194" s="11">
        <f t="shared" si="18"/>
        <v>62.666666666666664</v>
      </c>
      <c r="K194" s="12">
        <f t="shared" si="19"/>
        <v>0.62670000000000003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recording of accounts; keep practising.</v>
      </c>
      <c r="N194" s="10">
        <v>62</v>
      </c>
      <c r="O194" s="10">
        <v>69</v>
      </c>
      <c r="P194" s="10">
        <v>69</v>
      </c>
      <c r="Q194" s="11">
        <f t="shared" si="21"/>
        <v>66.666666666666671</v>
      </c>
      <c r="R194" s="12">
        <f t="shared" si="22"/>
        <v>0.66669999999999996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recording of accounts; keep practising.</v>
      </c>
      <c r="U194" s="10">
        <v>63</v>
      </c>
      <c r="V194" s="10">
        <v>66</v>
      </c>
      <c r="W194" s="10">
        <v>64</v>
      </c>
      <c r="X194" s="11">
        <f t="shared" si="24"/>
        <v>64.333333333333329</v>
      </c>
      <c r="Y194" s="12">
        <f t="shared" si="25"/>
        <v>0.64329999999999998</v>
      </c>
      <c r="Z194" s="5" t="str">
        <f t="shared" si="26"/>
        <v>C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Satisfactory work in recording of accounts; keep practising.</v>
      </c>
    </row>
    <row r="195" spans="1:27" ht="14.25" customHeight="1" x14ac:dyDescent="0.3">
      <c r="A195" s="34" t="s">
        <v>336</v>
      </c>
      <c r="B195" s="34" t="s">
        <v>337</v>
      </c>
      <c r="C195" s="34" t="s">
        <v>437</v>
      </c>
      <c r="D195" s="34" t="s">
        <v>11</v>
      </c>
      <c r="E195" s="5" t="s">
        <v>12</v>
      </c>
      <c r="F195" s="5" t="s">
        <v>2</v>
      </c>
      <c r="G195" s="10">
        <v>62</v>
      </c>
      <c r="H195" s="10">
        <v>74</v>
      </c>
      <c r="I195" s="10">
        <v>76</v>
      </c>
      <c r="J195" s="11">
        <f t="shared" si="18"/>
        <v>70.666666666666671</v>
      </c>
      <c r="K195" s="12">
        <f t="shared" si="19"/>
        <v>0.70669999999999999</v>
      </c>
      <c r="L195" s="10" t="str">
        <f t="shared" si="20"/>
        <v>B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Very good work in reading and writing; aim higher.</v>
      </c>
      <c r="N195" s="10">
        <v>68</v>
      </c>
      <c r="O195" s="10">
        <v>75</v>
      </c>
      <c r="P195" s="10">
        <v>74</v>
      </c>
      <c r="Q195" s="11">
        <f t="shared" si="21"/>
        <v>72.333333333333329</v>
      </c>
      <c r="R195" s="12">
        <f t="shared" si="22"/>
        <v>0.72330000000000005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81</v>
      </c>
      <c r="V195" s="10">
        <v>74</v>
      </c>
      <c r="W195" s="10">
        <v>80</v>
      </c>
      <c r="X195" s="11">
        <f t="shared" si="24"/>
        <v>78.333333333333329</v>
      </c>
      <c r="Y195" s="12">
        <f t="shared" si="25"/>
        <v>0.7833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14</v>
      </c>
      <c r="G196" s="10">
        <v>68</v>
      </c>
      <c r="H196" s="10">
        <v>78</v>
      </c>
      <c r="I196" s="10">
        <v>83</v>
      </c>
      <c r="J196" s="11">
        <f t="shared" si="18"/>
        <v>76.333333333333329</v>
      </c>
      <c r="K196" s="12">
        <f t="shared" si="19"/>
        <v>0.76329999999999998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73</v>
      </c>
      <c r="O196" s="10">
        <v>80</v>
      </c>
      <c r="P196" s="10">
        <v>72</v>
      </c>
      <c r="Q196" s="11">
        <f t="shared" si="21"/>
        <v>75</v>
      </c>
      <c r="R196" s="12">
        <f t="shared" si="22"/>
        <v>0.75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85</v>
      </c>
      <c r="V196" s="10">
        <v>76</v>
      </c>
      <c r="W196" s="10">
        <v>76</v>
      </c>
      <c r="X196" s="11">
        <f t="shared" si="24"/>
        <v>79</v>
      </c>
      <c r="Y196" s="12">
        <f t="shared" si="25"/>
        <v>0.79</v>
      </c>
      <c r="Z196" s="5" t="str">
        <f t="shared" si="26"/>
        <v>B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Very good work in reading, writing and speaking; aim higher.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16</v>
      </c>
      <c r="G197" s="10">
        <v>85</v>
      </c>
      <c r="H197" s="10">
        <v>87</v>
      </c>
      <c r="I197" s="10">
        <v>88</v>
      </c>
      <c r="J197" s="11">
        <f t="shared" si="18"/>
        <v>86.666666666666671</v>
      </c>
      <c r="K197" s="12">
        <f t="shared" si="19"/>
        <v>0.86670000000000003</v>
      </c>
      <c r="L197" s="10" t="str">
        <f t="shared" si="20"/>
        <v>A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Excellent work in problem solving; keep it up.</v>
      </c>
      <c r="N197" s="10">
        <v>84</v>
      </c>
      <c r="O197" s="10">
        <v>79</v>
      </c>
      <c r="P197" s="10">
        <v>82</v>
      </c>
      <c r="Q197" s="11">
        <f t="shared" si="21"/>
        <v>81.666666666666671</v>
      </c>
      <c r="R197" s="12">
        <f t="shared" si="22"/>
        <v>0.81669999999999998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90</v>
      </c>
      <c r="V197" s="10">
        <v>86</v>
      </c>
      <c r="W197" s="10">
        <v>86</v>
      </c>
      <c r="X197" s="11">
        <f t="shared" si="24"/>
        <v>87.333333333333329</v>
      </c>
      <c r="Y197" s="12">
        <f t="shared" si="25"/>
        <v>0.87329999999999997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18</v>
      </c>
      <c r="G198" s="10">
        <v>69</v>
      </c>
      <c r="H198" s="10">
        <v>74</v>
      </c>
      <c r="I198" s="10">
        <v>66</v>
      </c>
      <c r="J198" s="11">
        <f t="shared" ref="J198:J261" si="27">IF(COUNT(G198:I198)=0,"",AVERAGE(G198:I198))</f>
        <v>69.666666666666671</v>
      </c>
      <c r="K198" s="12">
        <f t="shared" ref="K198:K261" si="28">IF(J198="","",ROUND(J198/100,4))</f>
        <v>0.69669999999999999</v>
      </c>
      <c r="L198" s="10" t="str">
        <f t="shared" ref="L198:L261" si="29">IF(J198="","",IF(J198&gt;=80,"A",IF(J198&gt;=70,"B",IF(J198&gt;=60,"C",IF(J198&gt;=50,"D","F")))))</f>
        <v>C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Satisfactory work in concepts and practicals; keep practising.</v>
      </c>
      <c r="N198" s="10">
        <v>66</v>
      </c>
      <c r="O198" s="10">
        <v>69</v>
      </c>
      <c r="P198" s="10">
        <v>80</v>
      </c>
      <c r="Q198" s="11">
        <f t="shared" ref="Q198:Q261" si="30">IF(COUNT(N198:P198)=0,"",AVERAGE(N198:P198))</f>
        <v>71.666666666666671</v>
      </c>
      <c r="R198" s="12">
        <f t="shared" ref="R198:R261" si="31">IF(Q198="","",ROUND(Q198/100,4))</f>
        <v>0.7167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69</v>
      </c>
      <c r="V198" s="10">
        <v>83</v>
      </c>
      <c r="W198" s="10">
        <v>75</v>
      </c>
      <c r="X198" s="11">
        <f t="shared" ref="X198:X261" si="33">IF(COUNT(U198:W198)=0,"",AVERAGE(U198:W198))</f>
        <v>75.666666666666671</v>
      </c>
      <c r="Y198" s="12">
        <f t="shared" ref="Y198:Y261" si="34">IF(X198="","",ROUND(X198/100,4))</f>
        <v>0.75670000000000004</v>
      </c>
      <c r="Z198" s="5" t="str">
        <f t="shared" ref="Z198:Z261" si="35">IF(X198="","",IF(X198&gt;=80,"A",IF(X198&gt;=70,"B",IF(X198&gt;=60,"C",IF(X198&gt;=50,"D","F")))))</f>
        <v>B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Very good work in concepts and practicals; aim higher.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20</v>
      </c>
      <c r="G199" s="10">
        <v>72</v>
      </c>
      <c r="H199" s="10">
        <v>76</v>
      </c>
      <c r="I199" s="10">
        <v>76</v>
      </c>
      <c r="J199" s="11">
        <f t="shared" si="27"/>
        <v>74.666666666666671</v>
      </c>
      <c r="K199" s="12">
        <f t="shared" si="28"/>
        <v>0.74670000000000003</v>
      </c>
      <c r="L199" s="10" t="str">
        <f t="shared" si="29"/>
        <v>B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Very good work in content knowledge; aim higher.</v>
      </c>
      <c r="N199" s="10">
        <v>73</v>
      </c>
      <c r="O199" s="10">
        <v>85</v>
      </c>
      <c r="P199" s="10">
        <v>85</v>
      </c>
      <c r="Q199" s="11">
        <f t="shared" si="30"/>
        <v>81</v>
      </c>
      <c r="R199" s="12">
        <f t="shared" si="31"/>
        <v>0.81</v>
      </c>
      <c r="S199" s="10" t="str">
        <f t="shared" si="32"/>
        <v>A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Excellent work in content knowledge; keep it up.</v>
      </c>
      <c r="U199" s="10">
        <v>81</v>
      </c>
      <c r="V199" s="10">
        <v>81</v>
      </c>
      <c r="W199" s="10">
        <v>76</v>
      </c>
      <c r="X199" s="11">
        <f t="shared" si="33"/>
        <v>79.333333333333329</v>
      </c>
      <c r="Y199" s="12">
        <f t="shared" si="34"/>
        <v>0.79330000000000001</v>
      </c>
      <c r="Z199" s="5" t="str">
        <f t="shared" si="35"/>
        <v>B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Very good work in content knowledge; aim higher.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22</v>
      </c>
      <c r="G200" s="10">
        <v>77</v>
      </c>
      <c r="H200" s="10">
        <v>83</v>
      </c>
      <c r="I200" s="10">
        <v>78</v>
      </c>
      <c r="J200" s="11">
        <f t="shared" si="27"/>
        <v>79.333333333333329</v>
      </c>
      <c r="K200" s="12">
        <f t="shared" si="28"/>
        <v>0.79330000000000001</v>
      </c>
      <c r="L200" s="10" t="str">
        <f t="shared" si="29"/>
        <v>B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Very good work in practical work and knowledge; aim higher.</v>
      </c>
      <c r="N200" s="10">
        <v>78</v>
      </c>
      <c r="O200" s="10">
        <v>85</v>
      </c>
      <c r="P200" s="10">
        <v>81</v>
      </c>
      <c r="Q200" s="11">
        <f t="shared" si="30"/>
        <v>81.333333333333329</v>
      </c>
      <c r="R200" s="12">
        <f t="shared" si="31"/>
        <v>0.81330000000000002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89</v>
      </c>
      <c r="V200" s="10">
        <v>86</v>
      </c>
      <c r="W200" s="10">
        <v>81</v>
      </c>
      <c r="X200" s="11">
        <f t="shared" si="33"/>
        <v>85.333333333333329</v>
      </c>
      <c r="Y200" s="12">
        <f t="shared" si="34"/>
        <v>0.85329999999999995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24</v>
      </c>
      <c r="G201" s="10">
        <v>71</v>
      </c>
      <c r="H201" s="10">
        <v>76</v>
      </c>
      <c r="I201" s="10">
        <v>77</v>
      </c>
      <c r="J201" s="11">
        <f t="shared" si="27"/>
        <v>74.666666666666671</v>
      </c>
      <c r="K201" s="12">
        <f t="shared" si="28"/>
        <v>0.74670000000000003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68</v>
      </c>
      <c r="O201" s="10">
        <v>71</v>
      </c>
      <c r="P201" s="10">
        <v>83</v>
      </c>
      <c r="Q201" s="11">
        <f t="shared" si="30"/>
        <v>74</v>
      </c>
      <c r="R201" s="12">
        <f t="shared" si="31"/>
        <v>0.74</v>
      </c>
      <c r="S201" s="10" t="str">
        <f t="shared" si="32"/>
        <v>B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Very good work in values and participation; aim higher.</v>
      </c>
      <c r="U201" s="10">
        <v>72</v>
      </c>
      <c r="V201" s="10">
        <v>84</v>
      </c>
      <c r="W201" s="10">
        <v>85</v>
      </c>
      <c r="X201" s="11">
        <f t="shared" si="33"/>
        <v>80.333333333333329</v>
      </c>
      <c r="Y201" s="12">
        <f t="shared" si="34"/>
        <v>0.80330000000000001</v>
      </c>
      <c r="Z201" s="5" t="str">
        <f t="shared" si="35"/>
        <v>A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Excellent work in values and participation; keep it up.</v>
      </c>
    </row>
    <row r="202" spans="1:27" ht="14.25" customHeight="1" x14ac:dyDescent="0.3">
      <c r="A202" s="34"/>
      <c r="B202" s="34"/>
      <c r="C202" s="34"/>
      <c r="D202" s="34"/>
      <c r="E202" s="5" t="s">
        <v>25</v>
      </c>
      <c r="F202" s="5" t="s">
        <v>26</v>
      </c>
      <c r="G202" s="10">
        <v>79</v>
      </c>
      <c r="H202" s="10">
        <v>85</v>
      </c>
      <c r="I202" s="10">
        <v>87</v>
      </c>
      <c r="J202" s="11">
        <f t="shared" si="27"/>
        <v>83.666666666666671</v>
      </c>
      <c r="K202" s="12">
        <f t="shared" si="28"/>
        <v>0.8367</v>
      </c>
      <c r="L202" s="10" t="str">
        <f t="shared" si="29"/>
        <v>A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Excellent work in fitness and participation; keep it up.</v>
      </c>
      <c r="N202" s="10">
        <v>75</v>
      </c>
      <c r="O202" s="10">
        <v>86</v>
      </c>
      <c r="P202" s="10">
        <v>81</v>
      </c>
      <c r="Q202" s="11">
        <f t="shared" si="30"/>
        <v>80.666666666666671</v>
      </c>
      <c r="R202" s="12">
        <f t="shared" si="31"/>
        <v>0.80669999999999997</v>
      </c>
      <c r="S202" s="10" t="str">
        <f t="shared" si="32"/>
        <v>A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Excellent work in fitness and participation; keep it up.</v>
      </c>
      <c r="U202" s="10">
        <v>81</v>
      </c>
      <c r="V202" s="10">
        <v>93</v>
      </c>
      <c r="W202" s="10">
        <v>78</v>
      </c>
      <c r="X202" s="11">
        <f t="shared" si="33"/>
        <v>84</v>
      </c>
      <c r="Y202" s="12">
        <f t="shared" si="34"/>
        <v>0.84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fitness and participation; keep it up.</v>
      </c>
    </row>
    <row r="203" spans="1:27" ht="14.25" customHeight="1" x14ac:dyDescent="0.3">
      <c r="A203" s="34"/>
      <c r="B203" s="34"/>
      <c r="C203" s="34"/>
      <c r="D203" s="34"/>
      <c r="E203" s="5" t="s">
        <v>34</v>
      </c>
      <c r="F203" s="5" t="s">
        <v>35</v>
      </c>
      <c r="G203" s="10">
        <v>69</v>
      </c>
      <c r="H203" s="10">
        <v>69</v>
      </c>
      <c r="I203" s="10">
        <v>67</v>
      </c>
      <c r="J203" s="11">
        <f t="shared" si="27"/>
        <v>68.333333333333329</v>
      </c>
      <c r="K203" s="12">
        <f t="shared" si="28"/>
        <v>0.68330000000000002</v>
      </c>
      <c r="L203" s="10" t="str">
        <f t="shared" si="29"/>
        <v>C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Satisfactory work in office practice; keep practising.</v>
      </c>
      <c r="N203" s="10">
        <v>70</v>
      </c>
      <c r="O203" s="10">
        <v>79</v>
      </c>
      <c r="P203" s="10">
        <v>67</v>
      </c>
      <c r="Q203" s="11">
        <f t="shared" si="30"/>
        <v>72</v>
      </c>
      <c r="R203" s="12">
        <f t="shared" si="31"/>
        <v>0.72</v>
      </c>
      <c r="S203" s="10" t="str">
        <f t="shared" si="32"/>
        <v>B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Very good work in office practice; aim higher.</v>
      </c>
      <c r="U203" s="10">
        <v>80</v>
      </c>
      <c r="V203" s="10">
        <v>75</v>
      </c>
      <c r="W203" s="10">
        <v>77</v>
      </c>
      <c r="X203" s="11">
        <f t="shared" si="33"/>
        <v>77.333333333333329</v>
      </c>
      <c r="Y203" s="12">
        <f t="shared" si="34"/>
        <v>0.77329999999999999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office practice; aim higher.</v>
      </c>
    </row>
    <row r="204" spans="1:27" ht="14.25" customHeight="1" x14ac:dyDescent="0.3">
      <c r="A204" s="34" t="s">
        <v>338</v>
      </c>
      <c r="B204" s="34" t="s">
        <v>339</v>
      </c>
      <c r="C204" s="34" t="s">
        <v>437</v>
      </c>
      <c r="D204" s="34" t="s">
        <v>11</v>
      </c>
      <c r="E204" s="5" t="s">
        <v>12</v>
      </c>
      <c r="F204" s="5" t="s">
        <v>2</v>
      </c>
      <c r="G204" s="10">
        <v>82</v>
      </c>
      <c r="H204" s="10">
        <v>79</v>
      </c>
      <c r="I204" s="10">
        <v>76</v>
      </c>
      <c r="J204" s="11">
        <f t="shared" si="27"/>
        <v>79</v>
      </c>
      <c r="K204" s="12">
        <f t="shared" si="28"/>
        <v>0.79</v>
      </c>
      <c r="L204" s="10" t="str">
        <f t="shared" si="29"/>
        <v>B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Very good work in reading and writing; aim higher.</v>
      </c>
      <c r="N204" s="10">
        <v>76</v>
      </c>
      <c r="O204" s="10">
        <v>76</v>
      </c>
      <c r="P204" s="10">
        <v>76</v>
      </c>
      <c r="Q204" s="11">
        <f t="shared" si="30"/>
        <v>76</v>
      </c>
      <c r="R204" s="12">
        <f t="shared" si="31"/>
        <v>0.76</v>
      </c>
      <c r="S204" s="10" t="str">
        <f t="shared" si="32"/>
        <v>B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Very good work in reading and writing; aim higher.</v>
      </c>
      <c r="U204" s="10">
        <v>76</v>
      </c>
      <c r="V204" s="10">
        <v>91</v>
      </c>
      <c r="W204" s="10">
        <v>76</v>
      </c>
      <c r="X204" s="11">
        <f t="shared" si="33"/>
        <v>81</v>
      </c>
      <c r="Y204" s="12">
        <f t="shared" si="34"/>
        <v>0.81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14</v>
      </c>
      <c r="G205" s="10">
        <v>80</v>
      </c>
      <c r="H205" s="10">
        <v>79</v>
      </c>
      <c r="I205" s="10">
        <v>90</v>
      </c>
      <c r="J205" s="11">
        <f t="shared" si="27"/>
        <v>83</v>
      </c>
      <c r="K205" s="12">
        <f t="shared" si="28"/>
        <v>0.83</v>
      </c>
      <c r="L205" s="10" t="str">
        <f t="shared" si="29"/>
        <v>A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Excellent work in reading, writing and speaking; keep it up.</v>
      </c>
      <c r="N205" s="10">
        <v>77</v>
      </c>
      <c r="O205" s="10">
        <v>81</v>
      </c>
      <c r="P205" s="10">
        <v>92</v>
      </c>
      <c r="Q205" s="11">
        <f t="shared" si="30"/>
        <v>83.333333333333329</v>
      </c>
      <c r="R205" s="12">
        <f t="shared" si="31"/>
        <v>0.83330000000000004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88</v>
      </c>
      <c r="V205" s="10">
        <v>94</v>
      </c>
      <c r="W205" s="10">
        <v>81</v>
      </c>
      <c r="X205" s="11">
        <f t="shared" si="33"/>
        <v>87.666666666666671</v>
      </c>
      <c r="Y205" s="12">
        <f t="shared" si="34"/>
        <v>0.87670000000000003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16</v>
      </c>
      <c r="G206" s="10">
        <v>79</v>
      </c>
      <c r="H206" s="10">
        <v>86</v>
      </c>
      <c r="I206" s="10">
        <v>87</v>
      </c>
      <c r="J206" s="11">
        <f t="shared" si="27"/>
        <v>84</v>
      </c>
      <c r="K206" s="12">
        <f t="shared" si="28"/>
        <v>0.84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94</v>
      </c>
      <c r="O206" s="10">
        <v>98</v>
      </c>
      <c r="P206" s="10">
        <v>90</v>
      </c>
      <c r="Q206" s="11">
        <f t="shared" si="30"/>
        <v>94</v>
      </c>
      <c r="R206" s="12">
        <f t="shared" si="31"/>
        <v>0.94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94</v>
      </c>
      <c r="V206" s="10">
        <v>88</v>
      </c>
      <c r="W206" s="10">
        <v>91</v>
      </c>
      <c r="X206" s="11">
        <f t="shared" si="33"/>
        <v>91</v>
      </c>
      <c r="Y206" s="12">
        <f t="shared" si="34"/>
        <v>0.91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18</v>
      </c>
      <c r="G207" s="10">
        <v>74</v>
      </c>
      <c r="H207" s="10">
        <v>86</v>
      </c>
      <c r="I207" s="10">
        <v>73</v>
      </c>
      <c r="J207" s="11">
        <f t="shared" si="27"/>
        <v>77.666666666666671</v>
      </c>
      <c r="K207" s="12">
        <f t="shared" si="28"/>
        <v>0.77669999999999995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84</v>
      </c>
      <c r="O207" s="10">
        <v>90</v>
      </c>
      <c r="P207" s="10">
        <v>89</v>
      </c>
      <c r="Q207" s="11">
        <f t="shared" si="30"/>
        <v>87.666666666666671</v>
      </c>
      <c r="R207" s="12">
        <f t="shared" si="31"/>
        <v>0.87670000000000003</v>
      </c>
      <c r="S207" s="10" t="str">
        <f t="shared" si="32"/>
        <v>A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Excellent work in concepts and practicals; keep it up.</v>
      </c>
      <c r="U207" s="10">
        <v>78</v>
      </c>
      <c r="V207" s="10">
        <v>85</v>
      </c>
      <c r="W207" s="10">
        <v>92</v>
      </c>
      <c r="X207" s="11">
        <f t="shared" si="33"/>
        <v>85</v>
      </c>
      <c r="Y207" s="12">
        <f t="shared" si="34"/>
        <v>0.85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20</v>
      </c>
      <c r="G208" s="10">
        <v>90</v>
      </c>
      <c r="H208" s="10">
        <v>82</v>
      </c>
      <c r="I208" s="10">
        <v>78</v>
      </c>
      <c r="J208" s="11">
        <f t="shared" si="27"/>
        <v>83.333333333333329</v>
      </c>
      <c r="K208" s="12">
        <f t="shared" si="28"/>
        <v>0.83330000000000004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81</v>
      </c>
      <c r="O208" s="10">
        <v>82</v>
      </c>
      <c r="P208" s="10">
        <v>89</v>
      </c>
      <c r="Q208" s="11">
        <f t="shared" si="30"/>
        <v>84</v>
      </c>
      <c r="R208" s="12">
        <f t="shared" si="31"/>
        <v>0.84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86</v>
      </c>
      <c r="V208" s="10">
        <v>84</v>
      </c>
      <c r="W208" s="10">
        <v>90</v>
      </c>
      <c r="X208" s="11">
        <f t="shared" si="33"/>
        <v>86.666666666666671</v>
      </c>
      <c r="Y208" s="12">
        <f t="shared" si="34"/>
        <v>0.86670000000000003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22</v>
      </c>
      <c r="G209" s="10">
        <v>81</v>
      </c>
      <c r="H209" s="10">
        <v>90</v>
      </c>
      <c r="I209" s="10">
        <v>93</v>
      </c>
      <c r="J209" s="11">
        <f t="shared" si="27"/>
        <v>88</v>
      </c>
      <c r="K209" s="12">
        <f t="shared" si="28"/>
        <v>0.88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95</v>
      </c>
      <c r="O209" s="10">
        <v>98</v>
      </c>
      <c r="P209" s="10">
        <v>96</v>
      </c>
      <c r="Q209" s="11">
        <f t="shared" si="30"/>
        <v>96.333333333333329</v>
      </c>
      <c r="R209" s="12">
        <f t="shared" si="31"/>
        <v>0.96330000000000005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93</v>
      </c>
      <c r="V209" s="10">
        <v>97</v>
      </c>
      <c r="W209" s="10">
        <v>96</v>
      </c>
      <c r="X209" s="11">
        <f t="shared" si="33"/>
        <v>95.333333333333329</v>
      </c>
      <c r="Y209" s="12">
        <f t="shared" si="34"/>
        <v>0.95330000000000004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24</v>
      </c>
      <c r="G210" s="10">
        <v>87</v>
      </c>
      <c r="H210" s="10">
        <v>82</v>
      </c>
      <c r="I210" s="10">
        <v>77</v>
      </c>
      <c r="J210" s="11">
        <f t="shared" si="27"/>
        <v>82</v>
      </c>
      <c r="K210" s="12">
        <f t="shared" si="28"/>
        <v>0.82</v>
      </c>
      <c r="L210" s="10" t="str">
        <f t="shared" si="29"/>
        <v>A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Excellent work in values and participation; keep it up.</v>
      </c>
      <c r="N210" s="10">
        <v>81</v>
      </c>
      <c r="O210" s="10">
        <v>78</v>
      </c>
      <c r="P210" s="10">
        <v>84</v>
      </c>
      <c r="Q210" s="11">
        <f t="shared" si="30"/>
        <v>81</v>
      </c>
      <c r="R210" s="12">
        <f t="shared" si="31"/>
        <v>0.81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85</v>
      </c>
      <c r="V210" s="10">
        <v>84</v>
      </c>
      <c r="W210" s="10">
        <v>86</v>
      </c>
      <c r="X210" s="11">
        <f t="shared" si="33"/>
        <v>85</v>
      </c>
      <c r="Y210" s="12">
        <f t="shared" si="34"/>
        <v>0.85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32</v>
      </c>
      <c r="F211" s="5" t="s">
        <v>33</v>
      </c>
      <c r="G211" s="10">
        <v>78</v>
      </c>
      <c r="H211" s="10">
        <v>86</v>
      </c>
      <c r="I211" s="10">
        <v>87</v>
      </c>
      <c r="J211" s="11">
        <f t="shared" si="27"/>
        <v>83.666666666666671</v>
      </c>
      <c r="K211" s="12">
        <f t="shared" si="28"/>
        <v>0.8367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practical skills; keep it up.</v>
      </c>
      <c r="N211" s="10">
        <v>85</v>
      </c>
      <c r="O211" s="10">
        <v>93</v>
      </c>
      <c r="P211" s="10">
        <v>90</v>
      </c>
      <c r="Q211" s="11">
        <f t="shared" si="30"/>
        <v>89.333333333333329</v>
      </c>
      <c r="R211" s="12">
        <f t="shared" si="31"/>
        <v>0.89329999999999998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practical skills; keep it up.</v>
      </c>
      <c r="U211" s="10">
        <v>85</v>
      </c>
      <c r="V211" s="10">
        <v>89</v>
      </c>
      <c r="W211" s="10">
        <v>86</v>
      </c>
      <c r="X211" s="11">
        <f t="shared" si="33"/>
        <v>86.666666666666671</v>
      </c>
      <c r="Y211" s="12">
        <f t="shared" si="34"/>
        <v>0.86670000000000003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practical skills; keep it up.</v>
      </c>
    </row>
    <row r="212" spans="1:27" ht="14.25" customHeight="1" x14ac:dyDescent="0.3">
      <c r="A212" s="34"/>
      <c r="B212" s="34"/>
      <c r="C212" s="34"/>
      <c r="D212" s="34"/>
      <c r="E212" s="5" t="s">
        <v>27</v>
      </c>
      <c r="F212" s="5" t="s">
        <v>28</v>
      </c>
      <c r="G212" s="10">
        <v>70</v>
      </c>
      <c r="H212" s="10">
        <v>82</v>
      </c>
      <c r="I212" s="10">
        <v>83</v>
      </c>
      <c r="J212" s="11">
        <f t="shared" si="27"/>
        <v>78.333333333333329</v>
      </c>
      <c r="K212" s="12">
        <f t="shared" si="28"/>
        <v>0.7833</v>
      </c>
      <c r="L212" s="10" t="str">
        <f t="shared" si="29"/>
        <v>B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Very good work in recording of accounts; aim higher.</v>
      </c>
      <c r="N212" s="10">
        <v>78</v>
      </c>
      <c r="O212" s="10">
        <v>76</v>
      </c>
      <c r="P212" s="10">
        <v>88</v>
      </c>
      <c r="Q212" s="11">
        <f t="shared" si="30"/>
        <v>80.666666666666671</v>
      </c>
      <c r="R212" s="12">
        <f t="shared" si="31"/>
        <v>0.80669999999999997</v>
      </c>
      <c r="S212" s="10" t="str">
        <f t="shared" si="32"/>
        <v>A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Excellent work in recording of accounts; keep it up.</v>
      </c>
      <c r="U212" s="10">
        <v>88</v>
      </c>
      <c r="V212" s="10">
        <v>87</v>
      </c>
      <c r="W212" s="10">
        <v>77</v>
      </c>
      <c r="X212" s="11">
        <f t="shared" si="33"/>
        <v>84</v>
      </c>
      <c r="Y212" s="12">
        <f t="shared" si="34"/>
        <v>0.84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recording of accounts; keep it up.</v>
      </c>
    </row>
    <row r="213" spans="1:27" ht="14.25" customHeight="1" x14ac:dyDescent="0.3">
      <c r="A213" s="34" t="s">
        <v>340</v>
      </c>
      <c r="B213" s="34" t="s">
        <v>341</v>
      </c>
      <c r="C213" s="34" t="s">
        <v>437</v>
      </c>
      <c r="D213" s="34" t="s">
        <v>31</v>
      </c>
      <c r="E213" s="5" t="s">
        <v>12</v>
      </c>
      <c r="F213" s="5" t="s">
        <v>2</v>
      </c>
      <c r="G213" s="10">
        <v>44</v>
      </c>
      <c r="H213" s="10">
        <v>53</v>
      </c>
      <c r="I213" s="10">
        <v>47</v>
      </c>
      <c r="J213" s="11">
        <f t="shared" si="27"/>
        <v>48</v>
      </c>
      <c r="K213" s="12">
        <f t="shared" si="28"/>
        <v>0.48</v>
      </c>
      <c r="L213" s="10" t="str">
        <f t="shared" si="29"/>
        <v>F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Below the expected level in reading and writing; urgent support is needed.</v>
      </c>
      <c r="N213" s="10">
        <v>58</v>
      </c>
      <c r="O213" s="10">
        <v>51</v>
      </c>
      <c r="P213" s="10">
        <v>61</v>
      </c>
      <c r="Q213" s="11">
        <f t="shared" si="30"/>
        <v>56.666666666666664</v>
      </c>
      <c r="R213" s="12">
        <f t="shared" si="31"/>
        <v>0.56669999999999998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57</v>
      </c>
      <c r="V213" s="10">
        <v>62</v>
      </c>
      <c r="W213" s="10">
        <v>55</v>
      </c>
      <c r="X213" s="11">
        <f t="shared" si="33"/>
        <v>58</v>
      </c>
      <c r="Y213" s="12">
        <f t="shared" si="34"/>
        <v>0.57999999999999996</v>
      </c>
      <c r="Z213" s="5" t="str">
        <f t="shared" si="35"/>
        <v>D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Fair work in reading and writing; extra practice is needed.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14</v>
      </c>
      <c r="G214" s="10">
        <v>62</v>
      </c>
      <c r="H214" s="10">
        <v>53</v>
      </c>
      <c r="I214" s="10">
        <v>62</v>
      </c>
      <c r="J214" s="11">
        <f t="shared" si="27"/>
        <v>59</v>
      </c>
      <c r="K214" s="12">
        <f t="shared" si="28"/>
        <v>0.59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59</v>
      </c>
      <c r="O214" s="10">
        <v>65</v>
      </c>
      <c r="P214" s="10">
        <v>58</v>
      </c>
      <c r="Q214" s="11">
        <f t="shared" si="30"/>
        <v>60.666666666666664</v>
      </c>
      <c r="R214" s="12">
        <f t="shared" si="31"/>
        <v>0.60670000000000002</v>
      </c>
      <c r="S214" s="10" t="str">
        <f t="shared" si="32"/>
        <v>C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Satisfactory work in reading, writing and speaking; keep practising.</v>
      </c>
      <c r="U214" s="10">
        <v>59</v>
      </c>
      <c r="V214" s="10">
        <v>64</v>
      </c>
      <c r="W214" s="10">
        <v>67</v>
      </c>
      <c r="X214" s="11">
        <f t="shared" si="33"/>
        <v>63.333333333333336</v>
      </c>
      <c r="Y214" s="12">
        <f t="shared" si="34"/>
        <v>0.63329999999999997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16</v>
      </c>
      <c r="G215" s="10">
        <v>60</v>
      </c>
      <c r="H215" s="10">
        <v>66</v>
      </c>
      <c r="I215" s="10">
        <v>66</v>
      </c>
      <c r="J215" s="11">
        <f t="shared" si="27"/>
        <v>64</v>
      </c>
      <c r="K215" s="12">
        <f t="shared" si="28"/>
        <v>0.64</v>
      </c>
      <c r="L215" s="10" t="str">
        <f t="shared" si="29"/>
        <v>C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Satisfactory work in problem solving; keep practising.</v>
      </c>
      <c r="N215" s="10">
        <v>69</v>
      </c>
      <c r="O215" s="10">
        <v>69</v>
      </c>
      <c r="P215" s="10">
        <v>58</v>
      </c>
      <c r="Q215" s="11">
        <f t="shared" si="30"/>
        <v>65.333333333333329</v>
      </c>
      <c r="R215" s="12">
        <f t="shared" si="31"/>
        <v>0.65329999999999999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69</v>
      </c>
      <c r="V215" s="10">
        <v>67</v>
      </c>
      <c r="W215" s="10">
        <v>72</v>
      </c>
      <c r="X215" s="11">
        <f t="shared" si="33"/>
        <v>69.333333333333329</v>
      </c>
      <c r="Y215" s="12">
        <f t="shared" si="34"/>
        <v>0.69330000000000003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18</v>
      </c>
      <c r="G216" s="10">
        <v>59</v>
      </c>
      <c r="H216" s="10">
        <v>57</v>
      </c>
      <c r="I216" s="10">
        <v>48</v>
      </c>
      <c r="J216" s="11">
        <f t="shared" si="27"/>
        <v>54.666666666666664</v>
      </c>
      <c r="K216" s="12">
        <f t="shared" si="28"/>
        <v>0.54669999999999996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59</v>
      </c>
      <c r="O216" s="10">
        <v>65</v>
      </c>
      <c r="P216" s="10">
        <v>50</v>
      </c>
      <c r="Q216" s="11">
        <f t="shared" si="30"/>
        <v>58</v>
      </c>
      <c r="R216" s="12">
        <f t="shared" si="31"/>
        <v>0.57999999999999996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55</v>
      </c>
      <c r="V216" s="10">
        <v>67</v>
      </c>
      <c r="W216" s="10">
        <v>53</v>
      </c>
      <c r="X216" s="11">
        <f t="shared" si="33"/>
        <v>58.333333333333336</v>
      </c>
      <c r="Y216" s="12">
        <f t="shared" si="34"/>
        <v>0.58330000000000004</v>
      </c>
      <c r="Z216" s="5" t="str">
        <f t="shared" si="35"/>
        <v>D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Fair work in concepts and practicals; extra practice is needed.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20</v>
      </c>
      <c r="G217" s="10">
        <v>51</v>
      </c>
      <c r="H217" s="10">
        <v>58</v>
      </c>
      <c r="I217" s="10">
        <v>54</v>
      </c>
      <c r="J217" s="11">
        <f t="shared" si="27"/>
        <v>54.333333333333336</v>
      </c>
      <c r="K217" s="12">
        <f t="shared" si="28"/>
        <v>0.54330000000000001</v>
      </c>
      <c r="L217" s="10" t="str">
        <f t="shared" si="29"/>
        <v>D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Fair work in content knowledge; extra practice is needed.</v>
      </c>
      <c r="N217" s="10">
        <v>65</v>
      </c>
      <c r="O217" s="10">
        <v>59</v>
      </c>
      <c r="P217" s="10">
        <v>57</v>
      </c>
      <c r="Q217" s="11">
        <f t="shared" si="30"/>
        <v>60.333333333333336</v>
      </c>
      <c r="R217" s="12">
        <f t="shared" si="31"/>
        <v>0.60329999999999995</v>
      </c>
      <c r="S217" s="10" t="str">
        <f t="shared" si="32"/>
        <v>C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Satisfactory work in content knowledge; keep practising.</v>
      </c>
      <c r="U217" s="10">
        <v>56</v>
      </c>
      <c r="V217" s="10">
        <v>65</v>
      </c>
      <c r="W217" s="10">
        <v>60</v>
      </c>
      <c r="X217" s="11">
        <f t="shared" si="33"/>
        <v>60.333333333333336</v>
      </c>
      <c r="Y217" s="12">
        <f t="shared" si="34"/>
        <v>0.60329999999999995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22</v>
      </c>
      <c r="G218" s="10">
        <v>70</v>
      </c>
      <c r="H218" s="10">
        <v>62</v>
      </c>
      <c r="I218" s="10">
        <v>61</v>
      </c>
      <c r="J218" s="11">
        <f t="shared" si="27"/>
        <v>64.333333333333329</v>
      </c>
      <c r="K218" s="12">
        <f t="shared" si="28"/>
        <v>0.64329999999999998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62</v>
      </c>
      <c r="O218" s="10">
        <v>75</v>
      </c>
      <c r="P218" s="10">
        <v>63</v>
      </c>
      <c r="Q218" s="11">
        <f t="shared" si="30"/>
        <v>66.666666666666671</v>
      </c>
      <c r="R218" s="12">
        <f t="shared" si="31"/>
        <v>0.66669999999999996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68</v>
      </c>
      <c r="V218" s="10">
        <v>65</v>
      </c>
      <c r="W218" s="10">
        <v>64</v>
      </c>
      <c r="X218" s="11">
        <f t="shared" si="33"/>
        <v>65.666666666666671</v>
      </c>
      <c r="Y218" s="12">
        <f t="shared" si="34"/>
        <v>0.65669999999999995</v>
      </c>
      <c r="Z218" s="5" t="str">
        <f t="shared" si="35"/>
        <v>C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Satisfactory work in practical work and knowledge; keep practising.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24</v>
      </c>
      <c r="G219" s="10">
        <v>53</v>
      </c>
      <c r="H219" s="10">
        <v>58</v>
      </c>
      <c r="I219" s="10">
        <v>52</v>
      </c>
      <c r="J219" s="11">
        <f t="shared" si="27"/>
        <v>54.333333333333336</v>
      </c>
      <c r="K219" s="12">
        <f t="shared" si="28"/>
        <v>0.54330000000000001</v>
      </c>
      <c r="L219" s="10" t="str">
        <f t="shared" si="29"/>
        <v>D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Fair work in values and participation; extra practice is needed.</v>
      </c>
      <c r="N219" s="10">
        <v>60</v>
      </c>
      <c r="O219" s="10">
        <v>67</v>
      </c>
      <c r="P219" s="10">
        <v>66</v>
      </c>
      <c r="Q219" s="11">
        <f t="shared" si="30"/>
        <v>64.333333333333329</v>
      </c>
      <c r="R219" s="12">
        <f t="shared" si="31"/>
        <v>0.64329999999999998</v>
      </c>
      <c r="S219" s="10" t="str">
        <f t="shared" si="32"/>
        <v>C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Satisfactory work in values and participation; keep practising.</v>
      </c>
      <c r="U219" s="10">
        <v>58</v>
      </c>
      <c r="V219" s="10">
        <v>65</v>
      </c>
      <c r="W219" s="10">
        <v>69</v>
      </c>
      <c r="X219" s="11">
        <f t="shared" si="33"/>
        <v>64</v>
      </c>
      <c r="Y219" s="12">
        <f t="shared" si="34"/>
        <v>0.64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46</v>
      </c>
      <c r="F220" s="5" t="s">
        <v>47</v>
      </c>
      <c r="G220" s="10">
        <v>65</v>
      </c>
      <c r="H220" s="10">
        <v>67</v>
      </c>
      <c r="I220" s="10">
        <v>69</v>
      </c>
      <c r="J220" s="11">
        <f t="shared" si="27"/>
        <v>67</v>
      </c>
      <c r="K220" s="12">
        <f t="shared" si="28"/>
        <v>0.67</v>
      </c>
      <c r="L220" s="10" t="str">
        <f t="shared" si="29"/>
        <v>C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Satisfactory work in religious knowledge and participation; keep practising.</v>
      </c>
      <c r="N220" s="10">
        <v>61</v>
      </c>
      <c r="O220" s="10">
        <v>66</v>
      </c>
      <c r="P220" s="10">
        <v>70</v>
      </c>
      <c r="Q220" s="11">
        <f t="shared" si="30"/>
        <v>65.666666666666671</v>
      </c>
      <c r="R220" s="12">
        <f t="shared" si="31"/>
        <v>0.65669999999999995</v>
      </c>
      <c r="S220" s="10" t="str">
        <f t="shared" si="32"/>
        <v>C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Satisfactory work in religious knowledge and participation; keep practising.</v>
      </c>
      <c r="U220" s="10">
        <v>60</v>
      </c>
      <c r="V220" s="10">
        <v>68</v>
      </c>
      <c r="W220" s="10">
        <v>66</v>
      </c>
      <c r="X220" s="11">
        <f t="shared" si="33"/>
        <v>64.666666666666671</v>
      </c>
      <c r="Y220" s="12">
        <f t="shared" si="34"/>
        <v>0.64670000000000005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religious knowledge and participation; keep practising.</v>
      </c>
    </row>
    <row r="221" spans="1:27" ht="14.25" customHeight="1" x14ac:dyDescent="0.3">
      <c r="A221" s="34"/>
      <c r="B221" s="34"/>
      <c r="C221" s="34"/>
      <c r="D221" s="34"/>
      <c r="E221" s="5" t="s">
        <v>27</v>
      </c>
      <c r="F221" s="5" t="s">
        <v>28</v>
      </c>
      <c r="G221" s="10">
        <v>59</v>
      </c>
      <c r="H221" s="10">
        <v>52</v>
      </c>
      <c r="I221" s="10">
        <v>58</v>
      </c>
      <c r="J221" s="11">
        <f t="shared" si="27"/>
        <v>56.333333333333336</v>
      </c>
      <c r="K221" s="12">
        <f t="shared" si="28"/>
        <v>0.56330000000000002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recording of accounts; extra practice is needed.</v>
      </c>
      <c r="N221" s="10">
        <v>55</v>
      </c>
      <c r="O221" s="10">
        <v>55</v>
      </c>
      <c r="P221" s="10">
        <v>56</v>
      </c>
      <c r="Q221" s="11">
        <f t="shared" si="30"/>
        <v>55.333333333333336</v>
      </c>
      <c r="R221" s="12">
        <f t="shared" si="31"/>
        <v>0.55330000000000001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recording of accounts; extra practice is needed.</v>
      </c>
      <c r="U221" s="10">
        <v>54</v>
      </c>
      <c r="V221" s="10">
        <v>55</v>
      </c>
      <c r="W221" s="10">
        <v>57</v>
      </c>
      <c r="X221" s="11">
        <f t="shared" si="33"/>
        <v>55.333333333333336</v>
      </c>
      <c r="Y221" s="12">
        <f t="shared" si="34"/>
        <v>0.55330000000000001</v>
      </c>
      <c r="Z221" s="5" t="str">
        <f t="shared" si="35"/>
        <v>D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Fair work in recording of accounts; extra practice is needed.</v>
      </c>
    </row>
    <row r="222" spans="1:27" ht="14.25" customHeight="1" x14ac:dyDescent="0.3">
      <c r="A222" s="34" t="s">
        <v>342</v>
      </c>
      <c r="B222" s="34" t="s">
        <v>343</v>
      </c>
      <c r="C222" s="34" t="s">
        <v>437</v>
      </c>
      <c r="D222" s="34" t="s">
        <v>11</v>
      </c>
      <c r="E222" s="5" t="s">
        <v>12</v>
      </c>
      <c r="F222" s="5" t="s">
        <v>2</v>
      </c>
      <c r="G222" s="10">
        <v>62</v>
      </c>
      <c r="H222" s="10">
        <v>55</v>
      </c>
      <c r="I222" s="10">
        <v>59</v>
      </c>
      <c r="J222" s="11">
        <f t="shared" si="27"/>
        <v>58.666666666666664</v>
      </c>
      <c r="K222" s="12">
        <f t="shared" si="28"/>
        <v>0.5867</v>
      </c>
      <c r="L222" s="10" t="str">
        <f t="shared" si="29"/>
        <v>D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Fair work in reading and writing; extra practice is needed.</v>
      </c>
      <c r="N222" s="10">
        <v>58</v>
      </c>
      <c r="O222" s="10">
        <v>66</v>
      </c>
      <c r="P222" s="10">
        <v>69</v>
      </c>
      <c r="Q222" s="11">
        <f t="shared" si="30"/>
        <v>64.333333333333329</v>
      </c>
      <c r="R222" s="12">
        <f t="shared" si="31"/>
        <v>0.64329999999999998</v>
      </c>
      <c r="S222" s="10" t="str">
        <f t="shared" si="32"/>
        <v>C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Satisfactory work in reading and writing; keep practising.</v>
      </c>
      <c r="U222" s="10">
        <v>58</v>
      </c>
      <c r="V222" s="10">
        <v>71</v>
      </c>
      <c r="W222" s="10">
        <v>67</v>
      </c>
      <c r="X222" s="11">
        <f t="shared" si="33"/>
        <v>65.333333333333329</v>
      </c>
      <c r="Y222" s="12">
        <f t="shared" si="34"/>
        <v>0.65329999999999999</v>
      </c>
      <c r="Z222" s="5" t="str">
        <f t="shared" si="35"/>
        <v>C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Satisfactory work in reading and writing; keep practising.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14</v>
      </c>
      <c r="G223" s="10">
        <v>56</v>
      </c>
      <c r="H223" s="10">
        <v>61</v>
      </c>
      <c r="I223" s="10">
        <v>70</v>
      </c>
      <c r="J223" s="11">
        <f t="shared" si="27"/>
        <v>62.333333333333336</v>
      </c>
      <c r="K223" s="12">
        <f t="shared" si="28"/>
        <v>0.62329999999999997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59</v>
      </c>
      <c r="O223" s="10">
        <v>63</v>
      </c>
      <c r="P223" s="10">
        <v>71</v>
      </c>
      <c r="Q223" s="11">
        <f t="shared" si="30"/>
        <v>64.333333333333329</v>
      </c>
      <c r="R223" s="12">
        <f t="shared" si="31"/>
        <v>0.64329999999999998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74</v>
      </c>
      <c r="V223" s="10">
        <v>69</v>
      </c>
      <c r="W223" s="10">
        <v>68</v>
      </c>
      <c r="X223" s="11">
        <f t="shared" si="33"/>
        <v>70.333333333333329</v>
      </c>
      <c r="Y223" s="12">
        <f t="shared" si="34"/>
        <v>0.70330000000000004</v>
      </c>
      <c r="Z223" s="5" t="str">
        <f t="shared" si="35"/>
        <v>B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Very good work in reading, writing and speaking; aim higher.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16</v>
      </c>
      <c r="G224" s="10">
        <v>62</v>
      </c>
      <c r="H224" s="10">
        <v>68</v>
      </c>
      <c r="I224" s="10">
        <v>77</v>
      </c>
      <c r="J224" s="11">
        <f t="shared" si="27"/>
        <v>69</v>
      </c>
      <c r="K224" s="12">
        <f t="shared" si="28"/>
        <v>0.69</v>
      </c>
      <c r="L224" s="10" t="str">
        <f t="shared" si="29"/>
        <v>C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Satisfactory work in problem solving; keep practising.</v>
      </c>
      <c r="N224" s="10">
        <v>77</v>
      </c>
      <c r="O224" s="10">
        <v>74</v>
      </c>
      <c r="P224" s="10">
        <v>69</v>
      </c>
      <c r="Q224" s="11">
        <f t="shared" si="30"/>
        <v>73.333333333333329</v>
      </c>
      <c r="R224" s="12">
        <f t="shared" si="31"/>
        <v>0.73329999999999995</v>
      </c>
      <c r="S224" s="10" t="str">
        <f t="shared" si="32"/>
        <v>B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Very good work in problem solving; aim higher.</v>
      </c>
      <c r="U224" s="10">
        <v>79</v>
      </c>
      <c r="V224" s="10">
        <v>76</v>
      </c>
      <c r="W224" s="10">
        <v>69</v>
      </c>
      <c r="X224" s="11">
        <f t="shared" si="33"/>
        <v>74.666666666666671</v>
      </c>
      <c r="Y224" s="12">
        <f t="shared" si="34"/>
        <v>0.74670000000000003</v>
      </c>
      <c r="Z224" s="5" t="str">
        <f t="shared" si="35"/>
        <v>B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Very good work in problem solving; aim higher.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18</v>
      </c>
      <c r="G225" s="10">
        <v>63</v>
      </c>
      <c r="H225" s="10">
        <v>57</v>
      </c>
      <c r="I225" s="10">
        <v>66</v>
      </c>
      <c r="J225" s="11">
        <f t="shared" si="27"/>
        <v>62</v>
      </c>
      <c r="K225" s="12">
        <f t="shared" si="28"/>
        <v>0.62</v>
      </c>
      <c r="L225" s="10" t="str">
        <f t="shared" si="29"/>
        <v>C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Satisfactory work in concepts and practicals; keep practising.</v>
      </c>
      <c r="N225" s="10">
        <v>65</v>
      </c>
      <c r="O225" s="10">
        <v>68</v>
      </c>
      <c r="P225" s="10">
        <v>67</v>
      </c>
      <c r="Q225" s="11">
        <f t="shared" si="30"/>
        <v>66.666666666666671</v>
      </c>
      <c r="R225" s="12">
        <f t="shared" si="31"/>
        <v>0.66669999999999996</v>
      </c>
      <c r="S225" s="10" t="str">
        <f t="shared" si="32"/>
        <v>C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Satisfactory work in concepts and practicals; keep practising.</v>
      </c>
      <c r="U225" s="10">
        <v>68</v>
      </c>
      <c r="V225" s="10">
        <v>71</v>
      </c>
      <c r="W225" s="10">
        <v>74</v>
      </c>
      <c r="X225" s="11">
        <f t="shared" si="33"/>
        <v>71</v>
      </c>
      <c r="Y225" s="12">
        <f t="shared" si="34"/>
        <v>0.71</v>
      </c>
      <c r="Z225" s="5" t="str">
        <f t="shared" si="35"/>
        <v>B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Very good work in concepts and practicals; aim higher.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20</v>
      </c>
      <c r="G226" s="10">
        <v>64</v>
      </c>
      <c r="H226" s="10">
        <v>70</v>
      </c>
      <c r="I226" s="10">
        <v>73</v>
      </c>
      <c r="J226" s="11">
        <f t="shared" si="27"/>
        <v>69</v>
      </c>
      <c r="K226" s="12">
        <f t="shared" si="28"/>
        <v>0.69</v>
      </c>
      <c r="L226" s="10" t="str">
        <f t="shared" si="29"/>
        <v>C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Satisfactory work in content knowledge; keep practising.</v>
      </c>
      <c r="N226" s="10">
        <v>73</v>
      </c>
      <c r="O226" s="10">
        <v>64</v>
      </c>
      <c r="P226" s="10">
        <v>71</v>
      </c>
      <c r="Q226" s="11">
        <f t="shared" si="30"/>
        <v>69.333333333333329</v>
      </c>
      <c r="R226" s="12">
        <f t="shared" si="31"/>
        <v>0.69330000000000003</v>
      </c>
      <c r="S226" s="10" t="str">
        <f t="shared" si="32"/>
        <v>C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Satisfactory work in content knowledge; keep practising.</v>
      </c>
      <c r="U226" s="10">
        <v>63</v>
      </c>
      <c r="V226" s="10">
        <v>73</v>
      </c>
      <c r="W226" s="10">
        <v>74</v>
      </c>
      <c r="X226" s="11">
        <f t="shared" si="33"/>
        <v>70</v>
      </c>
      <c r="Y226" s="12">
        <f t="shared" si="34"/>
        <v>0.7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22</v>
      </c>
      <c r="G227" s="10">
        <v>64</v>
      </c>
      <c r="H227" s="10">
        <v>79</v>
      </c>
      <c r="I227" s="10">
        <v>77</v>
      </c>
      <c r="J227" s="11">
        <f t="shared" si="27"/>
        <v>73.333333333333329</v>
      </c>
      <c r="K227" s="12">
        <f t="shared" si="28"/>
        <v>0.73329999999999995</v>
      </c>
      <c r="L227" s="10" t="str">
        <f t="shared" si="29"/>
        <v>B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Very good work in practical work and knowledge; aim higher.</v>
      </c>
      <c r="N227" s="10">
        <v>76</v>
      </c>
      <c r="O227" s="10">
        <v>68</v>
      </c>
      <c r="P227" s="10">
        <v>81</v>
      </c>
      <c r="Q227" s="11">
        <f t="shared" si="30"/>
        <v>75</v>
      </c>
      <c r="R227" s="12">
        <f t="shared" si="31"/>
        <v>0.75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75</v>
      </c>
      <c r="V227" s="10">
        <v>85</v>
      </c>
      <c r="W227" s="10">
        <v>82</v>
      </c>
      <c r="X227" s="11">
        <f t="shared" si="33"/>
        <v>80.666666666666671</v>
      </c>
      <c r="Y227" s="12">
        <f t="shared" si="34"/>
        <v>0.80669999999999997</v>
      </c>
      <c r="Z227" s="5" t="str">
        <f t="shared" si="35"/>
        <v>A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Excellent work in practical work and knowledge; keep it up.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24</v>
      </c>
      <c r="G228" s="10">
        <v>57</v>
      </c>
      <c r="H228" s="10">
        <v>72</v>
      </c>
      <c r="I228" s="10">
        <v>67</v>
      </c>
      <c r="J228" s="11">
        <f t="shared" si="27"/>
        <v>65.333333333333329</v>
      </c>
      <c r="K228" s="12">
        <f t="shared" si="28"/>
        <v>0.65329999999999999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64</v>
      </c>
      <c r="O228" s="10">
        <v>66</v>
      </c>
      <c r="P228" s="10">
        <v>66</v>
      </c>
      <c r="Q228" s="11">
        <f t="shared" si="30"/>
        <v>65.333333333333329</v>
      </c>
      <c r="R228" s="12">
        <f t="shared" si="31"/>
        <v>0.65329999999999999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62</v>
      </c>
      <c r="V228" s="10">
        <v>72</v>
      </c>
      <c r="W228" s="10">
        <v>71</v>
      </c>
      <c r="X228" s="11">
        <f t="shared" si="33"/>
        <v>68.333333333333329</v>
      </c>
      <c r="Y228" s="12">
        <f t="shared" si="34"/>
        <v>0.68330000000000002</v>
      </c>
      <c r="Z228" s="5" t="str">
        <f t="shared" si="35"/>
        <v>C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Satisfactory work in values and participation; keep practising.</v>
      </c>
    </row>
    <row r="229" spans="1:27" ht="14.25" customHeight="1" x14ac:dyDescent="0.3">
      <c r="A229" s="34"/>
      <c r="B229" s="34"/>
      <c r="C229" s="34"/>
      <c r="D229" s="34"/>
      <c r="E229" s="5" t="s">
        <v>25</v>
      </c>
      <c r="F229" s="5" t="s">
        <v>26</v>
      </c>
      <c r="G229" s="10">
        <v>66</v>
      </c>
      <c r="H229" s="10">
        <v>67</v>
      </c>
      <c r="I229" s="10">
        <v>68</v>
      </c>
      <c r="J229" s="11">
        <f t="shared" si="27"/>
        <v>67</v>
      </c>
      <c r="K229" s="12">
        <f t="shared" si="28"/>
        <v>0.67</v>
      </c>
      <c r="L229" s="10" t="str">
        <f t="shared" si="29"/>
        <v>C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Satisfactory work in fitness and participation; keep practising.</v>
      </c>
      <c r="N229" s="10">
        <v>70</v>
      </c>
      <c r="O229" s="10">
        <v>66</v>
      </c>
      <c r="P229" s="10">
        <v>75</v>
      </c>
      <c r="Q229" s="11">
        <f t="shared" si="30"/>
        <v>70.333333333333329</v>
      </c>
      <c r="R229" s="12">
        <f t="shared" si="31"/>
        <v>0.70330000000000004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fitness and participation; aim higher.</v>
      </c>
      <c r="U229" s="10">
        <v>75</v>
      </c>
      <c r="V229" s="10">
        <v>68</v>
      </c>
      <c r="W229" s="10">
        <v>70</v>
      </c>
      <c r="X229" s="11">
        <f t="shared" si="33"/>
        <v>71</v>
      </c>
      <c r="Y229" s="12">
        <f t="shared" si="34"/>
        <v>0.71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fitness and participation; aim higher.</v>
      </c>
    </row>
    <row r="230" spans="1:27" ht="14.25" customHeight="1" x14ac:dyDescent="0.3">
      <c r="A230" s="34"/>
      <c r="B230" s="34"/>
      <c r="C230" s="34"/>
      <c r="D230" s="34"/>
      <c r="E230" s="5" t="s">
        <v>27</v>
      </c>
      <c r="F230" s="5" t="s">
        <v>28</v>
      </c>
      <c r="G230" s="10">
        <v>54</v>
      </c>
      <c r="H230" s="10">
        <v>55</v>
      </c>
      <c r="I230" s="10">
        <v>68</v>
      </c>
      <c r="J230" s="11">
        <f t="shared" si="27"/>
        <v>59</v>
      </c>
      <c r="K230" s="12">
        <f t="shared" si="28"/>
        <v>0.59</v>
      </c>
      <c r="L230" s="10" t="str">
        <f t="shared" si="29"/>
        <v>D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Fair work in recording of accounts; extra practice is needed.</v>
      </c>
      <c r="N230" s="10">
        <v>60</v>
      </c>
      <c r="O230" s="10">
        <v>57</v>
      </c>
      <c r="P230" s="10">
        <v>57</v>
      </c>
      <c r="Q230" s="11">
        <f t="shared" si="30"/>
        <v>58</v>
      </c>
      <c r="R230" s="12">
        <f t="shared" si="31"/>
        <v>0.57999999999999996</v>
      </c>
      <c r="S230" s="10" t="str">
        <f t="shared" si="32"/>
        <v>D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Fair work in recording of accounts; extra practice is needed.</v>
      </c>
      <c r="U230" s="10">
        <v>70</v>
      </c>
      <c r="V230" s="10">
        <v>62</v>
      </c>
      <c r="W230" s="10">
        <v>72</v>
      </c>
      <c r="X230" s="11">
        <f t="shared" si="33"/>
        <v>68</v>
      </c>
      <c r="Y230" s="12">
        <f t="shared" si="34"/>
        <v>0.68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recording of accounts; keep practising.</v>
      </c>
    </row>
    <row r="231" spans="1:27" ht="14.25" customHeight="1" x14ac:dyDescent="0.3">
      <c r="A231" s="34" t="s">
        <v>344</v>
      </c>
      <c r="B231" s="34" t="s">
        <v>345</v>
      </c>
      <c r="C231" s="34" t="s">
        <v>437</v>
      </c>
      <c r="D231" s="34" t="s">
        <v>11</v>
      </c>
      <c r="E231" s="5" t="s">
        <v>12</v>
      </c>
      <c r="F231" s="5" t="s">
        <v>2</v>
      </c>
      <c r="G231" s="10">
        <v>71</v>
      </c>
      <c r="H231" s="10">
        <v>67</v>
      </c>
      <c r="I231" s="10">
        <v>63</v>
      </c>
      <c r="J231" s="11">
        <f t="shared" si="27"/>
        <v>67</v>
      </c>
      <c r="K231" s="12">
        <f t="shared" si="28"/>
        <v>0.67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68</v>
      </c>
      <c r="O231" s="10">
        <v>63</v>
      </c>
      <c r="P231" s="10">
        <v>65</v>
      </c>
      <c r="Q231" s="11">
        <f t="shared" si="30"/>
        <v>65.333333333333329</v>
      </c>
      <c r="R231" s="12">
        <f t="shared" si="31"/>
        <v>0.65329999999999999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70</v>
      </c>
      <c r="V231" s="10">
        <v>66</v>
      </c>
      <c r="W231" s="10">
        <v>75</v>
      </c>
      <c r="X231" s="11">
        <f t="shared" si="33"/>
        <v>70.333333333333329</v>
      </c>
      <c r="Y231" s="12">
        <f t="shared" si="34"/>
        <v>0.70330000000000004</v>
      </c>
      <c r="Z231" s="5" t="str">
        <f t="shared" si="35"/>
        <v>B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Very good work in reading and writing; aim higher.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14</v>
      </c>
      <c r="G232" s="10">
        <v>66</v>
      </c>
      <c r="H232" s="10">
        <v>73</v>
      </c>
      <c r="I232" s="10">
        <v>67</v>
      </c>
      <c r="J232" s="11">
        <f t="shared" si="27"/>
        <v>68.666666666666671</v>
      </c>
      <c r="K232" s="12">
        <f t="shared" si="28"/>
        <v>0.68669999999999998</v>
      </c>
      <c r="L232" s="10" t="str">
        <f t="shared" si="29"/>
        <v>C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Satisfactory work in reading, writing and speaking; keep practising.</v>
      </c>
      <c r="N232" s="10">
        <v>78</v>
      </c>
      <c r="O232" s="10">
        <v>69</v>
      </c>
      <c r="P232" s="10">
        <v>80</v>
      </c>
      <c r="Q232" s="11">
        <f t="shared" si="30"/>
        <v>75.666666666666671</v>
      </c>
      <c r="R232" s="12">
        <f t="shared" si="31"/>
        <v>0.75670000000000004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79</v>
      </c>
      <c r="V232" s="10">
        <v>84</v>
      </c>
      <c r="W232" s="10">
        <v>78</v>
      </c>
      <c r="X232" s="11">
        <f t="shared" si="33"/>
        <v>80.333333333333329</v>
      </c>
      <c r="Y232" s="12">
        <f t="shared" si="34"/>
        <v>0.80330000000000001</v>
      </c>
      <c r="Z232" s="5" t="str">
        <f t="shared" si="35"/>
        <v>A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Excellent work in reading, writing and speaking; keep it up.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16</v>
      </c>
      <c r="G233" s="10">
        <v>68</v>
      </c>
      <c r="H233" s="10">
        <v>78</v>
      </c>
      <c r="I233" s="10">
        <v>73</v>
      </c>
      <c r="J233" s="11">
        <f t="shared" si="27"/>
        <v>73</v>
      </c>
      <c r="K233" s="12">
        <f t="shared" si="28"/>
        <v>0.73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83</v>
      </c>
      <c r="O233" s="10">
        <v>87</v>
      </c>
      <c r="P233" s="10">
        <v>72</v>
      </c>
      <c r="Q233" s="11">
        <f t="shared" si="30"/>
        <v>80.666666666666671</v>
      </c>
      <c r="R233" s="12">
        <f t="shared" si="31"/>
        <v>0.80669999999999997</v>
      </c>
      <c r="S233" s="10" t="str">
        <f t="shared" si="32"/>
        <v>A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Excellent work in problem solving; keep it up.</v>
      </c>
      <c r="U233" s="10">
        <v>79</v>
      </c>
      <c r="V233" s="10">
        <v>82</v>
      </c>
      <c r="W233" s="10">
        <v>88</v>
      </c>
      <c r="X233" s="11">
        <f t="shared" si="33"/>
        <v>83</v>
      </c>
      <c r="Y233" s="12">
        <f t="shared" si="34"/>
        <v>0.83</v>
      </c>
      <c r="Z233" s="5" t="str">
        <f t="shared" si="35"/>
        <v>A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Excellent work in problem solving; keep it up.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18</v>
      </c>
      <c r="G234" s="10">
        <v>60</v>
      </c>
      <c r="H234" s="10">
        <v>68</v>
      </c>
      <c r="I234" s="10">
        <v>69</v>
      </c>
      <c r="J234" s="11">
        <f t="shared" si="27"/>
        <v>65.666666666666671</v>
      </c>
      <c r="K234" s="12">
        <f t="shared" si="28"/>
        <v>0.65669999999999995</v>
      </c>
      <c r="L234" s="10" t="str">
        <f t="shared" si="29"/>
        <v>C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Satisfactory work in concepts and practicals; keep practising.</v>
      </c>
      <c r="N234" s="10">
        <v>65</v>
      </c>
      <c r="O234" s="10">
        <v>72</v>
      </c>
      <c r="P234" s="10">
        <v>74</v>
      </c>
      <c r="Q234" s="11">
        <f t="shared" si="30"/>
        <v>70.333333333333329</v>
      </c>
      <c r="R234" s="12">
        <f t="shared" si="31"/>
        <v>0.70330000000000004</v>
      </c>
      <c r="S234" s="10" t="str">
        <f t="shared" si="32"/>
        <v>B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Very good work in concepts and practicals; aim higher.</v>
      </c>
      <c r="U234" s="10">
        <v>65</v>
      </c>
      <c r="V234" s="10">
        <v>74</v>
      </c>
      <c r="W234" s="10">
        <v>78</v>
      </c>
      <c r="X234" s="11">
        <f t="shared" si="33"/>
        <v>72.333333333333329</v>
      </c>
      <c r="Y234" s="12">
        <f t="shared" si="34"/>
        <v>0.72330000000000005</v>
      </c>
      <c r="Z234" s="5" t="str">
        <f t="shared" si="35"/>
        <v>B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Very good work in concepts and practicals; aim higher.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20</v>
      </c>
      <c r="G235" s="10">
        <v>74</v>
      </c>
      <c r="H235" s="10">
        <v>70</v>
      </c>
      <c r="I235" s="10">
        <v>73</v>
      </c>
      <c r="J235" s="11">
        <f t="shared" si="27"/>
        <v>72.333333333333329</v>
      </c>
      <c r="K235" s="12">
        <f t="shared" si="28"/>
        <v>0.72330000000000005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77</v>
      </c>
      <c r="O235" s="10">
        <v>76</v>
      </c>
      <c r="P235" s="10">
        <v>69</v>
      </c>
      <c r="Q235" s="11">
        <f t="shared" si="30"/>
        <v>74</v>
      </c>
      <c r="R235" s="12">
        <f t="shared" si="31"/>
        <v>0.74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81</v>
      </c>
      <c r="V235" s="10">
        <v>85</v>
      </c>
      <c r="W235" s="10">
        <v>85</v>
      </c>
      <c r="X235" s="11">
        <f t="shared" si="33"/>
        <v>83.666666666666671</v>
      </c>
      <c r="Y235" s="12">
        <f t="shared" si="34"/>
        <v>0.8367</v>
      </c>
      <c r="Z235" s="5" t="str">
        <f t="shared" si="35"/>
        <v>A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Excellent work in content knowledge; keep it up.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22</v>
      </c>
      <c r="G236" s="10">
        <v>72</v>
      </c>
      <c r="H236" s="10">
        <v>77</v>
      </c>
      <c r="I236" s="10">
        <v>76</v>
      </c>
      <c r="J236" s="11">
        <f t="shared" si="27"/>
        <v>75</v>
      </c>
      <c r="K236" s="12">
        <f t="shared" si="28"/>
        <v>0.75</v>
      </c>
      <c r="L236" s="10" t="str">
        <f t="shared" si="29"/>
        <v>B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Very good work in practical work and knowledge; aim higher.</v>
      </c>
      <c r="N236" s="10">
        <v>80</v>
      </c>
      <c r="O236" s="10">
        <v>79</v>
      </c>
      <c r="P236" s="10">
        <v>76</v>
      </c>
      <c r="Q236" s="11">
        <f t="shared" si="30"/>
        <v>78.333333333333329</v>
      </c>
      <c r="R236" s="12">
        <f t="shared" si="31"/>
        <v>0.7833</v>
      </c>
      <c r="S236" s="10" t="str">
        <f t="shared" si="32"/>
        <v>B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Very good work in practical work and knowledge; aim higher.</v>
      </c>
      <c r="U236" s="10">
        <v>79</v>
      </c>
      <c r="V236" s="10">
        <v>91</v>
      </c>
      <c r="W236" s="10">
        <v>84</v>
      </c>
      <c r="X236" s="11">
        <f t="shared" si="33"/>
        <v>84.666666666666671</v>
      </c>
      <c r="Y236" s="12">
        <f t="shared" si="34"/>
        <v>0.84670000000000001</v>
      </c>
      <c r="Z236" s="5" t="str">
        <f t="shared" si="35"/>
        <v>A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Excellent work in practical work and knowledge; keep it up.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24</v>
      </c>
      <c r="G237" s="10">
        <v>66</v>
      </c>
      <c r="H237" s="10">
        <v>65</v>
      </c>
      <c r="I237" s="10">
        <v>74</v>
      </c>
      <c r="J237" s="11">
        <f t="shared" si="27"/>
        <v>68.333333333333329</v>
      </c>
      <c r="K237" s="12">
        <f t="shared" si="28"/>
        <v>0.68330000000000002</v>
      </c>
      <c r="L237" s="10" t="str">
        <f t="shared" si="29"/>
        <v>C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Satisfactory work in values and participation; keep practising.</v>
      </c>
      <c r="N237" s="10">
        <v>68</v>
      </c>
      <c r="O237" s="10">
        <v>80</v>
      </c>
      <c r="P237" s="10">
        <v>73</v>
      </c>
      <c r="Q237" s="11">
        <f t="shared" si="30"/>
        <v>73.666666666666671</v>
      </c>
      <c r="R237" s="12">
        <f t="shared" si="31"/>
        <v>0.73670000000000002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70</v>
      </c>
      <c r="V237" s="10">
        <v>70</v>
      </c>
      <c r="W237" s="10">
        <v>71</v>
      </c>
      <c r="X237" s="11">
        <f t="shared" si="33"/>
        <v>70.333333333333329</v>
      </c>
      <c r="Y237" s="12">
        <f t="shared" si="34"/>
        <v>0.70330000000000004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25</v>
      </c>
      <c r="F238" s="5" t="s">
        <v>26</v>
      </c>
      <c r="G238" s="10">
        <v>75</v>
      </c>
      <c r="H238" s="10">
        <v>74</v>
      </c>
      <c r="I238" s="10">
        <v>80</v>
      </c>
      <c r="J238" s="11">
        <f t="shared" si="27"/>
        <v>76.333333333333329</v>
      </c>
      <c r="K238" s="12">
        <f t="shared" si="28"/>
        <v>0.76329999999999998</v>
      </c>
      <c r="L238" s="10" t="str">
        <f t="shared" si="29"/>
        <v>B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Very good work in fitness and participation; aim higher.</v>
      </c>
      <c r="N238" s="10">
        <v>79</v>
      </c>
      <c r="O238" s="10">
        <v>72</v>
      </c>
      <c r="P238" s="10">
        <v>79</v>
      </c>
      <c r="Q238" s="11">
        <f t="shared" si="30"/>
        <v>76.666666666666671</v>
      </c>
      <c r="R238" s="12">
        <f t="shared" si="31"/>
        <v>0.76670000000000005</v>
      </c>
      <c r="S238" s="10" t="str">
        <f t="shared" si="32"/>
        <v>B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Very good work in fitness and participation; aim higher.</v>
      </c>
      <c r="U238" s="10">
        <v>82</v>
      </c>
      <c r="V238" s="10">
        <v>77</v>
      </c>
      <c r="W238" s="10">
        <v>79</v>
      </c>
      <c r="X238" s="11">
        <f t="shared" si="33"/>
        <v>79.333333333333329</v>
      </c>
      <c r="Y238" s="12">
        <f t="shared" si="34"/>
        <v>0.79330000000000001</v>
      </c>
      <c r="Z238" s="5" t="str">
        <f t="shared" si="35"/>
        <v>B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Very good work in fitness and participation; aim higher.</v>
      </c>
    </row>
    <row r="239" spans="1:27" ht="14.25" customHeight="1" x14ac:dyDescent="0.3">
      <c r="A239" s="34"/>
      <c r="B239" s="34"/>
      <c r="C239" s="34"/>
      <c r="D239" s="34"/>
      <c r="E239" s="5" t="s">
        <v>27</v>
      </c>
      <c r="F239" s="5" t="s">
        <v>28</v>
      </c>
      <c r="G239" s="10">
        <v>71</v>
      </c>
      <c r="H239" s="10">
        <v>68</v>
      </c>
      <c r="I239" s="10">
        <v>70</v>
      </c>
      <c r="J239" s="11">
        <f t="shared" si="27"/>
        <v>69.666666666666671</v>
      </c>
      <c r="K239" s="12">
        <f t="shared" si="28"/>
        <v>0.69669999999999999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recording of accounts; keep practising.</v>
      </c>
      <c r="N239" s="10">
        <v>69</v>
      </c>
      <c r="O239" s="10">
        <v>78</v>
      </c>
      <c r="P239" s="10">
        <v>63</v>
      </c>
      <c r="Q239" s="11">
        <f t="shared" si="30"/>
        <v>70</v>
      </c>
      <c r="R239" s="12">
        <f t="shared" si="31"/>
        <v>0.7</v>
      </c>
      <c r="S239" s="10" t="str">
        <f t="shared" si="32"/>
        <v>B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Very good work in recording of accounts; aim higher.</v>
      </c>
      <c r="U239" s="10">
        <v>69</v>
      </c>
      <c r="V239" s="10">
        <v>73</v>
      </c>
      <c r="W239" s="10">
        <v>76</v>
      </c>
      <c r="X239" s="11">
        <f t="shared" si="33"/>
        <v>72.666666666666671</v>
      </c>
      <c r="Y239" s="12">
        <f t="shared" si="34"/>
        <v>0.72670000000000001</v>
      </c>
      <c r="Z239" s="5" t="str">
        <f t="shared" si="35"/>
        <v>B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Very good work in recording of accounts; aim higher.</v>
      </c>
    </row>
    <row r="240" spans="1:27" ht="14.25" customHeight="1" x14ac:dyDescent="0.3">
      <c r="A240" s="34" t="s">
        <v>346</v>
      </c>
      <c r="B240" s="34" t="s">
        <v>347</v>
      </c>
      <c r="C240" s="34" t="s">
        <v>437</v>
      </c>
      <c r="D240" s="34" t="s">
        <v>31</v>
      </c>
      <c r="E240" s="5" t="s">
        <v>12</v>
      </c>
      <c r="F240" s="5" t="s">
        <v>2</v>
      </c>
      <c r="G240" s="10">
        <v>71</v>
      </c>
      <c r="H240" s="10">
        <v>73</v>
      </c>
      <c r="I240" s="10">
        <v>72</v>
      </c>
      <c r="J240" s="11">
        <f t="shared" si="27"/>
        <v>72</v>
      </c>
      <c r="K240" s="12">
        <f t="shared" si="28"/>
        <v>0.72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70</v>
      </c>
      <c r="O240" s="10">
        <v>79</v>
      </c>
      <c r="P240" s="10">
        <v>74</v>
      </c>
      <c r="Q240" s="11">
        <f t="shared" si="30"/>
        <v>74.333333333333329</v>
      </c>
      <c r="R240" s="12">
        <f t="shared" si="31"/>
        <v>0.74329999999999996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83</v>
      </c>
      <c r="V240" s="10">
        <v>86</v>
      </c>
      <c r="W240" s="10">
        <v>76</v>
      </c>
      <c r="X240" s="11">
        <f t="shared" si="33"/>
        <v>81.666666666666671</v>
      </c>
      <c r="Y240" s="12">
        <f t="shared" si="34"/>
        <v>0.81669999999999998</v>
      </c>
      <c r="Z240" s="5" t="str">
        <f t="shared" si="35"/>
        <v>A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Excellent work in reading and writing; keep it up.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14</v>
      </c>
      <c r="G241" s="10">
        <v>76</v>
      </c>
      <c r="H241" s="10">
        <v>87</v>
      </c>
      <c r="I241" s="10">
        <v>79</v>
      </c>
      <c r="J241" s="11">
        <f t="shared" si="27"/>
        <v>80.666666666666671</v>
      </c>
      <c r="K241" s="12">
        <f t="shared" si="28"/>
        <v>0.80669999999999997</v>
      </c>
      <c r="L241" s="10" t="str">
        <f t="shared" si="29"/>
        <v>A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Excellent work in reading, writing and speaking; keep it up.</v>
      </c>
      <c r="N241" s="10">
        <v>84</v>
      </c>
      <c r="O241" s="10">
        <v>80</v>
      </c>
      <c r="P241" s="10">
        <v>78</v>
      </c>
      <c r="Q241" s="11">
        <f t="shared" si="30"/>
        <v>80.666666666666671</v>
      </c>
      <c r="R241" s="12">
        <f t="shared" si="31"/>
        <v>0.80669999999999997</v>
      </c>
      <c r="S241" s="10" t="str">
        <f t="shared" si="32"/>
        <v>A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Excellent work in reading, writing and speaking; keep it up.</v>
      </c>
      <c r="U241" s="10">
        <v>80</v>
      </c>
      <c r="V241" s="10">
        <v>84</v>
      </c>
      <c r="W241" s="10">
        <v>85</v>
      </c>
      <c r="X241" s="11">
        <f t="shared" si="33"/>
        <v>83</v>
      </c>
      <c r="Y241" s="12">
        <f t="shared" si="34"/>
        <v>0.83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16</v>
      </c>
      <c r="G242" s="10">
        <v>75</v>
      </c>
      <c r="H242" s="10">
        <v>80</v>
      </c>
      <c r="I242" s="10">
        <v>88</v>
      </c>
      <c r="J242" s="11">
        <f t="shared" si="27"/>
        <v>81</v>
      </c>
      <c r="K242" s="12">
        <f t="shared" si="28"/>
        <v>0.81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84</v>
      </c>
      <c r="O242" s="10">
        <v>92</v>
      </c>
      <c r="P242" s="10">
        <v>89</v>
      </c>
      <c r="Q242" s="11">
        <f t="shared" si="30"/>
        <v>88.333333333333329</v>
      </c>
      <c r="R242" s="12">
        <f t="shared" si="31"/>
        <v>0.88329999999999997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89</v>
      </c>
      <c r="V242" s="10">
        <v>85</v>
      </c>
      <c r="W242" s="10">
        <v>85</v>
      </c>
      <c r="X242" s="11">
        <f t="shared" si="33"/>
        <v>86.333333333333329</v>
      </c>
      <c r="Y242" s="12">
        <f t="shared" si="34"/>
        <v>0.86329999999999996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18</v>
      </c>
      <c r="G243" s="10">
        <v>70</v>
      </c>
      <c r="H243" s="10">
        <v>74</v>
      </c>
      <c r="I243" s="10">
        <v>79</v>
      </c>
      <c r="J243" s="11">
        <f t="shared" si="27"/>
        <v>74.333333333333329</v>
      </c>
      <c r="K243" s="12">
        <f t="shared" si="28"/>
        <v>0.74329999999999996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76</v>
      </c>
      <c r="O243" s="10">
        <v>74</v>
      </c>
      <c r="P243" s="10">
        <v>73</v>
      </c>
      <c r="Q243" s="11">
        <f t="shared" si="30"/>
        <v>74.333333333333329</v>
      </c>
      <c r="R243" s="12">
        <f t="shared" si="31"/>
        <v>0.74329999999999996</v>
      </c>
      <c r="S243" s="10" t="str">
        <f t="shared" si="32"/>
        <v>B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Very good work in concepts and practicals; aim higher.</v>
      </c>
      <c r="U243" s="10">
        <v>75</v>
      </c>
      <c r="V243" s="10">
        <v>86</v>
      </c>
      <c r="W243" s="10">
        <v>84</v>
      </c>
      <c r="X243" s="11">
        <f t="shared" si="33"/>
        <v>81.666666666666671</v>
      </c>
      <c r="Y243" s="12">
        <f t="shared" si="34"/>
        <v>0.81669999999999998</v>
      </c>
      <c r="Z243" s="5" t="str">
        <f t="shared" si="35"/>
        <v>A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Excellent work in concepts and practicals; keep it up.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20</v>
      </c>
      <c r="G244" s="10">
        <v>80</v>
      </c>
      <c r="H244" s="10">
        <v>80</v>
      </c>
      <c r="I244" s="10">
        <v>80</v>
      </c>
      <c r="J244" s="11">
        <f t="shared" si="27"/>
        <v>80</v>
      </c>
      <c r="K244" s="12">
        <f t="shared" si="28"/>
        <v>0.8</v>
      </c>
      <c r="L244" s="10" t="str">
        <f t="shared" si="29"/>
        <v>A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Excellent work in content knowledge; keep it up.</v>
      </c>
      <c r="N244" s="10">
        <v>87</v>
      </c>
      <c r="O244" s="10">
        <v>84</v>
      </c>
      <c r="P244" s="10">
        <v>81</v>
      </c>
      <c r="Q244" s="11">
        <f t="shared" si="30"/>
        <v>84</v>
      </c>
      <c r="R244" s="12">
        <f t="shared" si="31"/>
        <v>0.84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90</v>
      </c>
      <c r="V244" s="10">
        <v>82</v>
      </c>
      <c r="W244" s="10">
        <v>89</v>
      </c>
      <c r="X244" s="11">
        <f t="shared" si="33"/>
        <v>87</v>
      </c>
      <c r="Y244" s="12">
        <f t="shared" si="34"/>
        <v>0.87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22</v>
      </c>
      <c r="G245" s="10">
        <v>86</v>
      </c>
      <c r="H245" s="10">
        <v>80</v>
      </c>
      <c r="I245" s="10">
        <v>86</v>
      </c>
      <c r="J245" s="11">
        <f t="shared" si="27"/>
        <v>84</v>
      </c>
      <c r="K245" s="12">
        <f t="shared" si="28"/>
        <v>0.84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89</v>
      </c>
      <c r="O245" s="10">
        <v>82</v>
      </c>
      <c r="P245" s="10">
        <v>88</v>
      </c>
      <c r="Q245" s="11">
        <f t="shared" si="30"/>
        <v>86.333333333333329</v>
      </c>
      <c r="R245" s="12">
        <f t="shared" si="31"/>
        <v>0.86329999999999996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83</v>
      </c>
      <c r="V245" s="10">
        <v>86</v>
      </c>
      <c r="W245" s="10">
        <v>92</v>
      </c>
      <c r="X245" s="11">
        <f t="shared" si="33"/>
        <v>87</v>
      </c>
      <c r="Y245" s="12">
        <f t="shared" si="34"/>
        <v>0.87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24</v>
      </c>
      <c r="G246" s="10">
        <v>69</v>
      </c>
      <c r="H246" s="10">
        <v>79</v>
      </c>
      <c r="I246" s="10">
        <v>74</v>
      </c>
      <c r="J246" s="11">
        <f t="shared" si="27"/>
        <v>74</v>
      </c>
      <c r="K246" s="12">
        <f t="shared" si="28"/>
        <v>0.74</v>
      </c>
      <c r="L246" s="10" t="str">
        <f t="shared" si="29"/>
        <v>B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Very good work in values and participation; aim higher.</v>
      </c>
      <c r="N246" s="10">
        <v>80</v>
      </c>
      <c r="O246" s="10">
        <v>88</v>
      </c>
      <c r="P246" s="10">
        <v>84</v>
      </c>
      <c r="Q246" s="11">
        <f t="shared" si="30"/>
        <v>84</v>
      </c>
      <c r="R246" s="12">
        <f t="shared" si="31"/>
        <v>0.84</v>
      </c>
      <c r="S246" s="10" t="str">
        <f t="shared" si="32"/>
        <v>A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Excellent work in values and participation; keep it up.</v>
      </c>
      <c r="U246" s="10">
        <v>76</v>
      </c>
      <c r="V246" s="10">
        <v>79</v>
      </c>
      <c r="W246" s="10">
        <v>77</v>
      </c>
      <c r="X246" s="11">
        <f t="shared" si="33"/>
        <v>77.333333333333329</v>
      </c>
      <c r="Y246" s="12">
        <f t="shared" si="34"/>
        <v>0.77329999999999999</v>
      </c>
      <c r="Z246" s="5" t="str">
        <f t="shared" si="35"/>
        <v>B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Very good work in values and participation; aim higher.</v>
      </c>
    </row>
    <row r="247" spans="1:27" ht="14.25" customHeight="1" x14ac:dyDescent="0.3">
      <c r="A247" s="34"/>
      <c r="B247" s="34"/>
      <c r="C247" s="34"/>
      <c r="D247" s="34"/>
      <c r="E247" s="5" t="s">
        <v>46</v>
      </c>
      <c r="F247" s="5" t="s">
        <v>47</v>
      </c>
      <c r="G247" s="10">
        <v>79</v>
      </c>
      <c r="H247" s="10">
        <v>87</v>
      </c>
      <c r="I247" s="10">
        <v>82</v>
      </c>
      <c r="J247" s="11">
        <f t="shared" si="27"/>
        <v>82.666666666666671</v>
      </c>
      <c r="K247" s="12">
        <f t="shared" si="28"/>
        <v>0.82669999999999999</v>
      </c>
      <c r="L247" s="10" t="str">
        <f t="shared" si="29"/>
        <v>A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Excellent work in religious knowledge and participation; keep it up.</v>
      </c>
      <c r="N247" s="10">
        <v>79</v>
      </c>
      <c r="O247" s="10">
        <v>83</v>
      </c>
      <c r="P247" s="10">
        <v>86</v>
      </c>
      <c r="Q247" s="11">
        <f t="shared" si="30"/>
        <v>82.666666666666671</v>
      </c>
      <c r="R247" s="12">
        <f t="shared" si="31"/>
        <v>0.82669999999999999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religious knowledge and participation; keep it up.</v>
      </c>
      <c r="U247" s="10">
        <v>80</v>
      </c>
      <c r="V247" s="10">
        <v>87</v>
      </c>
      <c r="W247" s="10">
        <v>88</v>
      </c>
      <c r="X247" s="11">
        <f t="shared" si="33"/>
        <v>85</v>
      </c>
      <c r="Y247" s="12">
        <f t="shared" si="34"/>
        <v>0.85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religious knowledge and participation; keep it up.</v>
      </c>
    </row>
    <row r="248" spans="1:27" ht="14.25" customHeight="1" x14ac:dyDescent="0.3">
      <c r="A248" s="34"/>
      <c r="B248" s="34"/>
      <c r="C248" s="34"/>
      <c r="D248" s="34"/>
      <c r="E248" s="5" t="s">
        <v>27</v>
      </c>
      <c r="F248" s="5" t="s">
        <v>28</v>
      </c>
      <c r="G248" s="10">
        <v>79</v>
      </c>
      <c r="H248" s="10">
        <v>78</v>
      </c>
      <c r="I248" s="10">
        <v>82</v>
      </c>
      <c r="J248" s="11">
        <f t="shared" si="27"/>
        <v>79.666666666666671</v>
      </c>
      <c r="K248" s="12">
        <f t="shared" si="28"/>
        <v>0.79669999999999996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recording of accounts; aim higher.</v>
      </c>
      <c r="N248" s="10">
        <v>82</v>
      </c>
      <c r="O248" s="10">
        <v>78</v>
      </c>
      <c r="P248" s="10">
        <v>78</v>
      </c>
      <c r="Q248" s="11">
        <f t="shared" si="30"/>
        <v>79.333333333333329</v>
      </c>
      <c r="R248" s="12">
        <f t="shared" si="31"/>
        <v>0.79330000000000001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recording of accounts; aim higher.</v>
      </c>
      <c r="U248" s="10">
        <v>72</v>
      </c>
      <c r="V248" s="10">
        <v>84</v>
      </c>
      <c r="W248" s="10">
        <v>75</v>
      </c>
      <c r="X248" s="11">
        <f t="shared" si="33"/>
        <v>77</v>
      </c>
      <c r="Y248" s="12">
        <f t="shared" si="34"/>
        <v>0.77</v>
      </c>
      <c r="Z248" s="5" t="str">
        <f t="shared" si="35"/>
        <v>B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Very good work in recording of accounts; aim higher.</v>
      </c>
    </row>
    <row r="249" spans="1:27" ht="14.25" customHeight="1" x14ac:dyDescent="0.3">
      <c r="A249" s="34" t="s">
        <v>348</v>
      </c>
      <c r="B249" s="34" t="s">
        <v>349</v>
      </c>
      <c r="C249" s="34" t="s">
        <v>437</v>
      </c>
      <c r="D249" s="34" t="s">
        <v>11</v>
      </c>
      <c r="E249" s="5" t="s">
        <v>12</v>
      </c>
      <c r="F249" s="5" t="s">
        <v>2</v>
      </c>
      <c r="G249" s="10">
        <v>72</v>
      </c>
      <c r="H249" s="10">
        <v>86</v>
      </c>
      <c r="I249" s="10">
        <v>79</v>
      </c>
      <c r="J249" s="11">
        <f t="shared" si="27"/>
        <v>79</v>
      </c>
      <c r="K249" s="12">
        <f t="shared" si="28"/>
        <v>0.79</v>
      </c>
      <c r="L249" s="10" t="str">
        <f t="shared" si="29"/>
        <v>B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Very good work in reading and writing; aim higher.</v>
      </c>
      <c r="N249" s="10">
        <v>75</v>
      </c>
      <c r="O249" s="10">
        <v>87</v>
      </c>
      <c r="P249" s="10">
        <v>79</v>
      </c>
      <c r="Q249" s="11">
        <f t="shared" si="30"/>
        <v>80.333333333333329</v>
      </c>
      <c r="R249" s="12">
        <f t="shared" si="31"/>
        <v>0.80330000000000001</v>
      </c>
      <c r="S249" s="10" t="str">
        <f t="shared" si="32"/>
        <v>A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Excellent work in reading and writing; keep it up.</v>
      </c>
      <c r="U249" s="10">
        <v>80</v>
      </c>
      <c r="V249" s="10">
        <v>85</v>
      </c>
      <c r="W249" s="10">
        <v>86</v>
      </c>
      <c r="X249" s="11">
        <f t="shared" si="33"/>
        <v>83.666666666666671</v>
      </c>
      <c r="Y249" s="12">
        <f t="shared" si="34"/>
        <v>0.8367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14</v>
      </c>
      <c r="G250" s="10">
        <v>85</v>
      </c>
      <c r="H250" s="10">
        <v>85</v>
      </c>
      <c r="I250" s="10">
        <v>87</v>
      </c>
      <c r="J250" s="11">
        <f t="shared" si="27"/>
        <v>85.666666666666671</v>
      </c>
      <c r="K250" s="12">
        <f t="shared" si="28"/>
        <v>0.85670000000000002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90</v>
      </c>
      <c r="O250" s="10">
        <v>84</v>
      </c>
      <c r="P250" s="10">
        <v>83</v>
      </c>
      <c r="Q250" s="11">
        <f t="shared" si="30"/>
        <v>85.666666666666671</v>
      </c>
      <c r="R250" s="12">
        <f t="shared" si="31"/>
        <v>0.85670000000000002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96</v>
      </c>
      <c r="V250" s="10">
        <v>98</v>
      </c>
      <c r="W250" s="10">
        <v>92</v>
      </c>
      <c r="X250" s="11">
        <f t="shared" si="33"/>
        <v>95.333333333333329</v>
      </c>
      <c r="Y250" s="12">
        <f t="shared" si="34"/>
        <v>0.95330000000000004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16</v>
      </c>
      <c r="G251" s="10">
        <v>84</v>
      </c>
      <c r="H251" s="10">
        <v>85</v>
      </c>
      <c r="I251" s="10">
        <v>91</v>
      </c>
      <c r="J251" s="11">
        <f t="shared" si="27"/>
        <v>86.666666666666671</v>
      </c>
      <c r="K251" s="12">
        <f t="shared" si="28"/>
        <v>0.86670000000000003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86</v>
      </c>
      <c r="O251" s="10">
        <v>87</v>
      </c>
      <c r="P251" s="10">
        <v>94</v>
      </c>
      <c r="Q251" s="11">
        <f t="shared" si="30"/>
        <v>89</v>
      </c>
      <c r="R251" s="12">
        <f t="shared" si="31"/>
        <v>0.89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87</v>
      </c>
      <c r="V251" s="10">
        <v>96</v>
      </c>
      <c r="W251" s="10">
        <v>92</v>
      </c>
      <c r="X251" s="11">
        <f t="shared" si="33"/>
        <v>91.666666666666671</v>
      </c>
      <c r="Y251" s="12">
        <f t="shared" si="34"/>
        <v>0.91669999999999996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18</v>
      </c>
      <c r="G252" s="10">
        <v>82</v>
      </c>
      <c r="H252" s="10">
        <v>90</v>
      </c>
      <c r="I252" s="10">
        <v>76</v>
      </c>
      <c r="J252" s="11">
        <f t="shared" si="27"/>
        <v>82.666666666666671</v>
      </c>
      <c r="K252" s="12">
        <f t="shared" si="28"/>
        <v>0.82669999999999999</v>
      </c>
      <c r="L252" s="10" t="str">
        <f t="shared" si="29"/>
        <v>A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Excellent work in concepts and practicals; keep it up.</v>
      </c>
      <c r="N252" s="10">
        <v>78</v>
      </c>
      <c r="O252" s="10">
        <v>86</v>
      </c>
      <c r="P252" s="10">
        <v>91</v>
      </c>
      <c r="Q252" s="11">
        <f t="shared" si="30"/>
        <v>85</v>
      </c>
      <c r="R252" s="12">
        <f t="shared" si="31"/>
        <v>0.85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81</v>
      </c>
      <c r="V252" s="10">
        <v>92</v>
      </c>
      <c r="W252" s="10">
        <v>89</v>
      </c>
      <c r="X252" s="11">
        <f t="shared" si="33"/>
        <v>87.333333333333329</v>
      </c>
      <c r="Y252" s="12">
        <f t="shared" si="34"/>
        <v>0.87329999999999997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20</v>
      </c>
      <c r="G253" s="10">
        <v>83</v>
      </c>
      <c r="H253" s="10">
        <v>94</v>
      </c>
      <c r="I253" s="10">
        <v>90</v>
      </c>
      <c r="J253" s="11">
        <f t="shared" si="27"/>
        <v>89</v>
      </c>
      <c r="K253" s="12">
        <f t="shared" si="28"/>
        <v>0.89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86</v>
      </c>
      <c r="O253" s="10">
        <v>94</v>
      </c>
      <c r="P253" s="10">
        <v>97</v>
      </c>
      <c r="Q253" s="11">
        <f t="shared" si="30"/>
        <v>92.333333333333329</v>
      </c>
      <c r="R253" s="12">
        <f t="shared" si="31"/>
        <v>0.92330000000000001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95</v>
      </c>
      <c r="V253" s="10">
        <v>92</v>
      </c>
      <c r="W253" s="10">
        <v>95</v>
      </c>
      <c r="X253" s="11">
        <f t="shared" si="33"/>
        <v>94</v>
      </c>
      <c r="Y253" s="12">
        <f t="shared" si="34"/>
        <v>0.94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22</v>
      </c>
      <c r="G254" s="10">
        <v>95</v>
      </c>
      <c r="H254" s="10">
        <v>94</v>
      </c>
      <c r="I254" s="10">
        <v>97</v>
      </c>
      <c r="J254" s="11">
        <f t="shared" si="27"/>
        <v>95.333333333333329</v>
      </c>
      <c r="K254" s="12">
        <f t="shared" si="28"/>
        <v>0.95330000000000004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91</v>
      </c>
      <c r="O254" s="10">
        <v>93</v>
      </c>
      <c r="P254" s="10">
        <v>91</v>
      </c>
      <c r="Q254" s="11">
        <f t="shared" si="30"/>
        <v>91.666666666666671</v>
      </c>
      <c r="R254" s="12">
        <f t="shared" si="31"/>
        <v>0.91669999999999996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98</v>
      </c>
      <c r="V254" s="10">
        <v>96</v>
      </c>
      <c r="W254" s="10">
        <v>98</v>
      </c>
      <c r="X254" s="11">
        <f t="shared" si="33"/>
        <v>97.333333333333329</v>
      </c>
      <c r="Y254" s="12">
        <f t="shared" si="34"/>
        <v>0.97330000000000005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24</v>
      </c>
      <c r="G255" s="10">
        <v>79</v>
      </c>
      <c r="H255" s="10">
        <v>91</v>
      </c>
      <c r="I255" s="10">
        <v>91</v>
      </c>
      <c r="J255" s="11">
        <f t="shared" si="27"/>
        <v>87</v>
      </c>
      <c r="K255" s="12">
        <f t="shared" si="28"/>
        <v>0.87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84</v>
      </c>
      <c r="O255" s="10">
        <v>85</v>
      </c>
      <c r="P255" s="10">
        <v>81</v>
      </c>
      <c r="Q255" s="11">
        <f t="shared" si="30"/>
        <v>83.333333333333329</v>
      </c>
      <c r="R255" s="12">
        <f t="shared" si="31"/>
        <v>0.83330000000000004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89</v>
      </c>
      <c r="V255" s="10">
        <v>93</v>
      </c>
      <c r="W255" s="10">
        <v>87</v>
      </c>
      <c r="X255" s="11">
        <f t="shared" si="33"/>
        <v>89.666666666666671</v>
      </c>
      <c r="Y255" s="12">
        <f t="shared" si="34"/>
        <v>0.89670000000000005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25</v>
      </c>
      <c r="F256" s="5" t="s">
        <v>26</v>
      </c>
      <c r="G256" s="10">
        <v>87</v>
      </c>
      <c r="H256" s="10">
        <v>92</v>
      </c>
      <c r="I256" s="10">
        <v>91</v>
      </c>
      <c r="J256" s="11">
        <f t="shared" si="27"/>
        <v>90</v>
      </c>
      <c r="K256" s="12">
        <f t="shared" si="28"/>
        <v>0.9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fitness and participation; keep it up.</v>
      </c>
      <c r="N256" s="10">
        <v>96</v>
      </c>
      <c r="O256" s="10">
        <v>94</v>
      </c>
      <c r="P256" s="10">
        <v>89</v>
      </c>
      <c r="Q256" s="11">
        <f t="shared" si="30"/>
        <v>93</v>
      </c>
      <c r="R256" s="12">
        <f t="shared" si="31"/>
        <v>0.93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fitness and participation; keep it up.</v>
      </c>
      <c r="U256" s="10">
        <v>89</v>
      </c>
      <c r="V256" s="10">
        <v>89</v>
      </c>
      <c r="W256" s="10">
        <v>96</v>
      </c>
      <c r="X256" s="11">
        <f t="shared" si="33"/>
        <v>91.333333333333329</v>
      </c>
      <c r="Y256" s="12">
        <f t="shared" si="34"/>
        <v>0.9133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fitness and participation; keep it up.</v>
      </c>
    </row>
    <row r="257" spans="1:27" ht="14.25" customHeight="1" x14ac:dyDescent="0.3">
      <c r="A257" s="34"/>
      <c r="B257" s="34"/>
      <c r="C257" s="34"/>
      <c r="D257" s="34"/>
      <c r="E257" s="5" t="s">
        <v>27</v>
      </c>
      <c r="F257" s="5" t="s">
        <v>28</v>
      </c>
      <c r="G257" s="10">
        <v>83</v>
      </c>
      <c r="H257" s="10">
        <v>82</v>
      </c>
      <c r="I257" s="10">
        <v>85</v>
      </c>
      <c r="J257" s="11">
        <f t="shared" si="27"/>
        <v>83.333333333333329</v>
      </c>
      <c r="K257" s="12">
        <f t="shared" si="28"/>
        <v>0.83330000000000004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recording of accounts; keep it up.</v>
      </c>
      <c r="N257" s="10">
        <v>78</v>
      </c>
      <c r="O257" s="10">
        <v>81</v>
      </c>
      <c r="P257" s="10">
        <v>80</v>
      </c>
      <c r="Q257" s="11">
        <f t="shared" si="30"/>
        <v>79.666666666666671</v>
      </c>
      <c r="R257" s="12">
        <f t="shared" si="31"/>
        <v>0.79669999999999996</v>
      </c>
      <c r="S257" s="10" t="str">
        <f t="shared" si="32"/>
        <v>B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Very good work in recording of accounts; aim higher.</v>
      </c>
      <c r="U257" s="10">
        <v>83</v>
      </c>
      <c r="V257" s="10">
        <v>82</v>
      </c>
      <c r="W257" s="10">
        <v>83</v>
      </c>
      <c r="X257" s="11">
        <f t="shared" si="33"/>
        <v>82.666666666666671</v>
      </c>
      <c r="Y257" s="12">
        <f t="shared" si="34"/>
        <v>0.82669999999999999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recording of accounts; keep it up.</v>
      </c>
    </row>
    <row r="258" spans="1:27" ht="14.25" customHeight="1" x14ac:dyDescent="0.3">
      <c r="A258" s="34" t="s">
        <v>350</v>
      </c>
      <c r="B258" s="34" t="s">
        <v>351</v>
      </c>
      <c r="C258" s="34" t="s">
        <v>437</v>
      </c>
      <c r="D258" s="34" t="s">
        <v>31</v>
      </c>
      <c r="E258" s="5" t="s">
        <v>12</v>
      </c>
      <c r="F258" s="5" t="s">
        <v>2</v>
      </c>
      <c r="G258" s="10">
        <v>51</v>
      </c>
      <c r="H258" s="10">
        <v>52</v>
      </c>
      <c r="I258" s="10">
        <v>59</v>
      </c>
      <c r="J258" s="11">
        <f t="shared" si="27"/>
        <v>54</v>
      </c>
      <c r="K258" s="12">
        <f t="shared" si="28"/>
        <v>0.54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57</v>
      </c>
      <c r="O258" s="10">
        <v>59</v>
      </c>
      <c r="P258" s="10">
        <v>53</v>
      </c>
      <c r="Q258" s="11">
        <f t="shared" si="30"/>
        <v>56.333333333333336</v>
      </c>
      <c r="R258" s="12">
        <f t="shared" si="31"/>
        <v>0.56330000000000002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66</v>
      </c>
      <c r="V258" s="10">
        <v>66</v>
      </c>
      <c r="W258" s="10">
        <v>64</v>
      </c>
      <c r="X258" s="11">
        <f t="shared" si="33"/>
        <v>65.333333333333329</v>
      </c>
      <c r="Y258" s="12">
        <f t="shared" si="34"/>
        <v>0.65329999999999999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14</v>
      </c>
      <c r="G259" s="10">
        <v>53</v>
      </c>
      <c r="H259" s="10">
        <v>62</v>
      </c>
      <c r="I259" s="10">
        <v>60</v>
      </c>
      <c r="J259" s="11">
        <f t="shared" si="27"/>
        <v>58.333333333333336</v>
      </c>
      <c r="K259" s="12">
        <f t="shared" si="28"/>
        <v>0.58330000000000004</v>
      </c>
      <c r="L259" s="10" t="str">
        <f t="shared" si="29"/>
        <v>D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Fair work in reading, writing and speaking; extra practice is needed.</v>
      </c>
      <c r="N259" s="10">
        <v>56</v>
      </c>
      <c r="O259" s="10">
        <v>61</v>
      </c>
      <c r="P259" s="10">
        <v>67</v>
      </c>
      <c r="Q259" s="11">
        <f t="shared" si="30"/>
        <v>61.333333333333336</v>
      </c>
      <c r="R259" s="12">
        <f t="shared" si="31"/>
        <v>0.61329999999999996</v>
      </c>
      <c r="S259" s="10" t="str">
        <f t="shared" si="32"/>
        <v>C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Satisfactory work in reading, writing and speaking; keep practising.</v>
      </c>
      <c r="U259" s="10">
        <v>69</v>
      </c>
      <c r="V259" s="10">
        <v>65</v>
      </c>
      <c r="W259" s="10">
        <v>65</v>
      </c>
      <c r="X259" s="11">
        <f t="shared" si="33"/>
        <v>66.333333333333329</v>
      </c>
      <c r="Y259" s="12">
        <f t="shared" si="34"/>
        <v>0.6633</v>
      </c>
      <c r="Z259" s="5" t="str">
        <f t="shared" si="35"/>
        <v>C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Satisfactory work in reading, writing and speaking; keep practising.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16</v>
      </c>
      <c r="G260" s="10">
        <v>66</v>
      </c>
      <c r="H260" s="10">
        <v>72</v>
      </c>
      <c r="I260" s="10">
        <v>62</v>
      </c>
      <c r="J260" s="11">
        <f t="shared" si="27"/>
        <v>66.666666666666671</v>
      </c>
      <c r="K260" s="12">
        <f t="shared" si="28"/>
        <v>0.66669999999999996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68</v>
      </c>
      <c r="O260" s="10">
        <v>62</v>
      </c>
      <c r="P260" s="10">
        <v>64</v>
      </c>
      <c r="Q260" s="11">
        <f t="shared" si="30"/>
        <v>64.666666666666671</v>
      </c>
      <c r="R260" s="12">
        <f t="shared" si="31"/>
        <v>0.64670000000000005</v>
      </c>
      <c r="S260" s="10" t="str">
        <f t="shared" si="32"/>
        <v>C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Satisfactory work in problem solving; keep practising.</v>
      </c>
      <c r="U260" s="10">
        <v>68</v>
      </c>
      <c r="V260" s="10">
        <v>79</v>
      </c>
      <c r="W260" s="10">
        <v>77</v>
      </c>
      <c r="X260" s="11">
        <f t="shared" si="33"/>
        <v>74.666666666666671</v>
      </c>
      <c r="Y260" s="12">
        <f t="shared" si="34"/>
        <v>0.74670000000000003</v>
      </c>
      <c r="Z260" s="5" t="str">
        <f t="shared" si="35"/>
        <v>B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Very good work in problem solving; aim higher.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18</v>
      </c>
      <c r="G261" s="10">
        <v>53</v>
      </c>
      <c r="H261" s="10">
        <v>57</v>
      </c>
      <c r="I261" s="10">
        <v>58</v>
      </c>
      <c r="J261" s="11">
        <f t="shared" si="27"/>
        <v>56</v>
      </c>
      <c r="K261" s="12">
        <f t="shared" si="28"/>
        <v>0.56000000000000005</v>
      </c>
      <c r="L261" s="10" t="str">
        <f t="shared" si="29"/>
        <v>D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Fair work in concepts and practicals; extra practice is needed.</v>
      </c>
      <c r="N261" s="10">
        <v>61</v>
      </c>
      <c r="O261" s="10">
        <v>62</v>
      </c>
      <c r="P261" s="10">
        <v>54</v>
      </c>
      <c r="Q261" s="11">
        <f t="shared" si="30"/>
        <v>59</v>
      </c>
      <c r="R261" s="12">
        <f t="shared" si="31"/>
        <v>0.59</v>
      </c>
      <c r="S261" s="10" t="str">
        <f t="shared" si="32"/>
        <v>D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Fair work in concepts and practicals; extra practice is needed.</v>
      </c>
      <c r="U261" s="10">
        <v>56</v>
      </c>
      <c r="V261" s="10">
        <v>62</v>
      </c>
      <c r="W261" s="10">
        <v>59</v>
      </c>
      <c r="X261" s="11">
        <f t="shared" si="33"/>
        <v>59</v>
      </c>
      <c r="Y261" s="12">
        <f t="shared" si="34"/>
        <v>0.59</v>
      </c>
      <c r="Z261" s="5" t="str">
        <f t="shared" si="35"/>
        <v>D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Fair work in concepts and practicals; extra practice is needed.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20</v>
      </c>
      <c r="G262" s="10">
        <v>67</v>
      </c>
      <c r="H262" s="10">
        <v>69</v>
      </c>
      <c r="I262" s="10">
        <v>56</v>
      </c>
      <c r="J262" s="11">
        <f t="shared" ref="J262:J275" si="36">IF(COUNT(G262:I262)=0,"",AVERAGE(G262:I262))</f>
        <v>64</v>
      </c>
      <c r="K262" s="12">
        <f t="shared" ref="K262:K275" si="37">IF(J262="","",ROUND(J262/100,4))</f>
        <v>0.64</v>
      </c>
      <c r="L262" s="10" t="str">
        <f t="shared" ref="L262:L275" si="38">IF(J262="","",IF(J262&gt;=80,"A",IF(J262&gt;=70,"B",IF(J262&gt;=60,"C",IF(J262&gt;=50,"D","F")))))</f>
        <v>C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Satisfactory work in content knowledge; keep practising.</v>
      </c>
      <c r="N262" s="10">
        <v>58</v>
      </c>
      <c r="O262" s="10">
        <v>68</v>
      </c>
      <c r="P262" s="10">
        <v>62</v>
      </c>
      <c r="Q262" s="11">
        <f t="shared" ref="Q262:Q275" si="39">IF(COUNT(N262:P262)=0,"",AVERAGE(N262:P262))</f>
        <v>62.666666666666664</v>
      </c>
      <c r="R262" s="12">
        <f t="shared" ref="R262:R275" si="40">IF(Q262="","",ROUND(Q262/100,4))</f>
        <v>0.62670000000000003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72</v>
      </c>
      <c r="V262" s="10">
        <v>63</v>
      </c>
      <c r="W262" s="10">
        <v>68</v>
      </c>
      <c r="X262" s="11">
        <f t="shared" ref="X262:X275" si="42">IF(COUNT(U262:W262)=0,"",AVERAGE(U262:W262))</f>
        <v>67.666666666666671</v>
      </c>
      <c r="Y262" s="12">
        <f t="shared" ref="Y262:Y275" si="43">IF(X262="","",ROUND(X262/100,4))</f>
        <v>0.67669999999999997</v>
      </c>
      <c r="Z262" s="5" t="str">
        <f t="shared" ref="Z262:Z275" si="44">IF(X262="","",IF(X262&gt;=80,"A",IF(X262&gt;=70,"B",IF(X262&gt;=60,"C",IF(X262&gt;=50,"D","F")))))</f>
        <v>C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Satisfactory work in content knowledge; keep practising.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22</v>
      </c>
      <c r="G263" s="10">
        <v>72</v>
      </c>
      <c r="H263" s="10">
        <v>76</v>
      </c>
      <c r="I263" s="10">
        <v>63</v>
      </c>
      <c r="J263" s="11">
        <f t="shared" si="36"/>
        <v>70.333333333333329</v>
      </c>
      <c r="K263" s="12">
        <f t="shared" si="37"/>
        <v>0.70330000000000004</v>
      </c>
      <c r="L263" s="10" t="str">
        <f t="shared" si="38"/>
        <v>B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Very good work in practical work and knowledge; aim higher.</v>
      </c>
      <c r="N263" s="10">
        <v>73</v>
      </c>
      <c r="O263" s="10">
        <v>67</v>
      </c>
      <c r="P263" s="10">
        <v>77</v>
      </c>
      <c r="Q263" s="11">
        <f t="shared" si="39"/>
        <v>72.333333333333329</v>
      </c>
      <c r="R263" s="12">
        <f t="shared" si="40"/>
        <v>0.72330000000000005</v>
      </c>
      <c r="S263" s="10" t="str">
        <f t="shared" si="41"/>
        <v>B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Very good work in practical work and knowledge; aim higher.</v>
      </c>
      <c r="U263" s="10">
        <v>78</v>
      </c>
      <c r="V263" s="10">
        <v>74</v>
      </c>
      <c r="W263" s="10">
        <v>70</v>
      </c>
      <c r="X263" s="11">
        <f t="shared" si="42"/>
        <v>74</v>
      </c>
      <c r="Y263" s="12">
        <f t="shared" si="43"/>
        <v>0.74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24</v>
      </c>
      <c r="G264" s="10">
        <v>63</v>
      </c>
      <c r="H264" s="10">
        <v>67</v>
      </c>
      <c r="I264" s="10">
        <v>56</v>
      </c>
      <c r="J264" s="11">
        <f t="shared" si="36"/>
        <v>62</v>
      </c>
      <c r="K264" s="12">
        <f t="shared" si="37"/>
        <v>0.62</v>
      </c>
      <c r="L264" s="10" t="str">
        <f t="shared" si="38"/>
        <v>C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Satisfactory work in values and participation; keep practising.</v>
      </c>
      <c r="N264" s="10">
        <v>54</v>
      </c>
      <c r="O264" s="10">
        <v>68</v>
      </c>
      <c r="P264" s="10">
        <v>69</v>
      </c>
      <c r="Q264" s="11">
        <f t="shared" si="39"/>
        <v>63.666666666666664</v>
      </c>
      <c r="R264" s="12">
        <f t="shared" si="40"/>
        <v>0.63670000000000004</v>
      </c>
      <c r="S264" s="10" t="str">
        <f t="shared" si="41"/>
        <v>C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Satisfactory work in values and participation; keep practising.</v>
      </c>
      <c r="U264" s="10">
        <v>60</v>
      </c>
      <c r="V264" s="10">
        <v>63</v>
      </c>
      <c r="W264" s="10">
        <v>59</v>
      </c>
      <c r="X264" s="11">
        <f t="shared" si="42"/>
        <v>60.666666666666664</v>
      </c>
      <c r="Y264" s="12">
        <f t="shared" si="43"/>
        <v>0.60670000000000002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46</v>
      </c>
      <c r="F265" s="5" t="s">
        <v>47</v>
      </c>
      <c r="G265" s="10">
        <v>65</v>
      </c>
      <c r="H265" s="10">
        <v>61</v>
      </c>
      <c r="I265" s="10">
        <v>60</v>
      </c>
      <c r="J265" s="11">
        <f t="shared" si="36"/>
        <v>62</v>
      </c>
      <c r="K265" s="12">
        <f t="shared" si="37"/>
        <v>0.62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religious knowledge and participation; keep practising.</v>
      </c>
      <c r="N265" s="10">
        <v>69</v>
      </c>
      <c r="O265" s="10">
        <v>73</v>
      </c>
      <c r="P265" s="10">
        <v>63</v>
      </c>
      <c r="Q265" s="11">
        <f t="shared" si="39"/>
        <v>68.333333333333329</v>
      </c>
      <c r="R265" s="12">
        <f t="shared" si="40"/>
        <v>0.68330000000000002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religious knowledge and participation; keep practising.</v>
      </c>
      <c r="U265" s="10">
        <v>68</v>
      </c>
      <c r="V265" s="10">
        <v>74</v>
      </c>
      <c r="W265" s="10">
        <v>75</v>
      </c>
      <c r="X265" s="11">
        <f t="shared" si="42"/>
        <v>72.333333333333329</v>
      </c>
      <c r="Y265" s="12">
        <f t="shared" si="43"/>
        <v>0.72330000000000005</v>
      </c>
      <c r="Z265" s="5" t="str">
        <f t="shared" si="44"/>
        <v>B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Very good work in religious knowledge and participation; aim higher.</v>
      </c>
    </row>
    <row r="266" spans="1:27" ht="14.25" customHeight="1" x14ac:dyDescent="0.3">
      <c r="A266" s="34"/>
      <c r="B266" s="34"/>
      <c r="C266" s="34"/>
      <c r="D266" s="34"/>
      <c r="E266" s="5" t="s">
        <v>27</v>
      </c>
      <c r="F266" s="5" t="s">
        <v>28</v>
      </c>
      <c r="G266" s="10">
        <v>48</v>
      </c>
      <c r="H266" s="10">
        <v>54</v>
      </c>
      <c r="I266" s="10">
        <v>56</v>
      </c>
      <c r="J266" s="11">
        <f t="shared" si="36"/>
        <v>52.666666666666664</v>
      </c>
      <c r="K266" s="12">
        <f t="shared" si="37"/>
        <v>0.52669999999999995</v>
      </c>
      <c r="L266" s="10" t="str">
        <f t="shared" si="38"/>
        <v>D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Fair work in recording of accounts; extra practice is needed.</v>
      </c>
      <c r="N266" s="10">
        <v>56</v>
      </c>
      <c r="O266" s="10">
        <v>53</v>
      </c>
      <c r="P266" s="10">
        <v>59</v>
      </c>
      <c r="Q266" s="11">
        <f t="shared" si="39"/>
        <v>56</v>
      </c>
      <c r="R266" s="12">
        <f t="shared" si="40"/>
        <v>0.56000000000000005</v>
      </c>
      <c r="S266" s="10" t="str">
        <f t="shared" si="41"/>
        <v>D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Fair work in recording of accounts; extra practice is needed.</v>
      </c>
      <c r="U266" s="10">
        <v>57</v>
      </c>
      <c r="V266" s="10">
        <v>70</v>
      </c>
      <c r="W266" s="10">
        <v>62</v>
      </c>
      <c r="X266" s="11">
        <f t="shared" si="42"/>
        <v>63</v>
      </c>
      <c r="Y266" s="12">
        <f t="shared" si="43"/>
        <v>0.63</v>
      </c>
      <c r="Z266" s="5" t="str">
        <f t="shared" si="44"/>
        <v>C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Satisfactory work in recording of accounts; keep practising.</v>
      </c>
    </row>
    <row r="267" spans="1:27" ht="14.25" customHeight="1" x14ac:dyDescent="0.3">
      <c r="A267" s="34" t="s">
        <v>352</v>
      </c>
      <c r="B267" s="34" t="s">
        <v>353</v>
      </c>
      <c r="C267" s="34" t="s">
        <v>437</v>
      </c>
      <c r="D267" s="34" t="s">
        <v>11</v>
      </c>
      <c r="E267" s="5" t="s">
        <v>12</v>
      </c>
      <c r="F267" s="5" t="s">
        <v>2</v>
      </c>
      <c r="G267" s="10">
        <v>66</v>
      </c>
      <c r="H267" s="10">
        <v>63</v>
      </c>
      <c r="I267" s="10">
        <v>65</v>
      </c>
      <c r="J267" s="11">
        <f t="shared" si="36"/>
        <v>64.666666666666671</v>
      </c>
      <c r="K267" s="12">
        <f t="shared" si="37"/>
        <v>0.64670000000000005</v>
      </c>
      <c r="L267" s="10" t="str">
        <f t="shared" si="38"/>
        <v>C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Satisfactory work in reading and writing; keep practising.</v>
      </c>
      <c r="N267" s="10">
        <v>66</v>
      </c>
      <c r="O267" s="10">
        <v>68</v>
      </c>
      <c r="P267" s="10">
        <v>63</v>
      </c>
      <c r="Q267" s="11">
        <f t="shared" si="39"/>
        <v>65.666666666666671</v>
      </c>
      <c r="R267" s="12">
        <f t="shared" si="40"/>
        <v>0.65669999999999995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69</v>
      </c>
      <c r="V267" s="10">
        <v>73</v>
      </c>
      <c r="W267" s="10">
        <v>66</v>
      </c>
      <c r="X267" s="11">
        <f t="shared" si="42"/>
        <v>69.333333333333329</v>
      </c>
      <c r="Y267" s="12">
        <f t="shared" si="43"/>
        <v>0.69330000000000003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14</v>
      </c>
      <c r="G268" s="10">
        <v>68</v>
      </c>
      <c r="H268" s="10">
        <v>70</v>
      </c>
      <c r="I268" s="10">
        <v>73</v>
      </c>
      <c r="J268" s="11">
        <f t="shared" si="36"/>
        <v>70.333333333333329</v>
      </c>
      <c r="K268" s="12">
        <f t="shared" si="37"/>
        <v>0.70330000000000004</v>
      </c>
      <c r="L268" s="10" t="str">
        <f t="shared" si="38"/>
        <v>B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Very good work in reading, writing and speaking; aim higher.</v>
      </c>
      <c r="N268" s="10">
        <v>71</v>
      </c>
      <c r="O268" s="10">
        <v>71</v>
      </c>
      <c r="P268" s="10">
        <v>77</v>
      </c>
      <c r="Q268" s="11">
        <f t="shared" si="39"/>
        <v>73</v>
      </c>
      <c r="R268" s="12">
        <f t="shared" si="40"/>
        <v>0.73</v>
      </c>
      <c r="S268" s="10" t="str">
        <f t="shared" si="41"/>
        <v>B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Very good work in reading, writing and speaking; aim higher.</v>
      </c>
      <c r="U268" s="10">
        <v>71</v>
      </c>
      <c r="V268" s="10">
        <v>72</v>
      </c>
      <c r="W268" s="10">
        <v>71</v>
      </c>
      <c r="X268" s="11">
        <f t="shared" si="42"/>
        <v>71.333333333333329</v>
      </c>
      <c r="Y268" s="12">
        <f t="shared" si="43"/>
        <v>0.71330000000000005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16</v>
      </c>
      <c r="G269" s="10">
        <v>67</v>
      </c>
      <c r="H269" s="10">
        <v>77</v>
      </c>
      <c r="I269" s="10">
        <v>71</v>
      </c>
      <c r="J269" s="11">
        <f t="shared" si="36"/>
        <v>71.666666666666671</v>
      </c>
      <c r="K269" s="12">
        <f t="shared" si="37"/>
        <v>0.7167</v>
      </c>
      <c r="L269" s="10" t="str">
        <f t="shared" si="38"/>
        <v>B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Very good work in problem solving; aim higher.</v>
      </c>
      <c r="N269" s="10">
        <v>75</v>
      </c>
      <c r="O269" s="10">
        <v>80</v>
      </c>
      <c r="P269" s="10">
        <v>68</v>
      </c>
      <c r="Q269" s="11">
        <f t="shared" si="39"/>
        <v>74.333333333333329</v>
      </c>
      <c r="R269" s="12">
        <f t="shared" si="40"/>
        <v>0.74329999999999996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80</v>
      </c>
      <c r="V269" s="10">
        <v>79</v>
      </c>
      <c r="W269" s="10">
        <v>79</v>
      </c>
      <c r="X269" s="11">
        <f t="shared" si="42"/>
        <v>79.333333333333329</v>
      </c>
      <c r="Y269" s="12">
        <f t="shared" si="43"/>
        <v>0.79330000000000001</v>
      </c>
      <c r="Z269" s="5" t="str">
        <f t="shared" si="44"/>
        <v>B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Very good work in problem solving; aim higher.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18</v>
      </c>
      <c r="G270" s="10">
        <v>64</v>
      </c>
      <c r="H270" s="10">
        <v>63</v>
      </c>
      <c r="I270" s="10">
        <v>64</v>
      </c>
      <c r="J270" s="11">
        <f t="shared" si="36"/>
        <v>63.666666666666664</v>
      </c>
      <c r="K270" s="12">
        <f t="shared" si="37"/>
        <v>0.63670000000000004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63</v>
      </c>
      <c r="O270" s="10">
        <v>70</v>
      </c>
      <c r="P270" s="10">
        <v>69</v>
      </c>
      <c r="Q270" s="11">
        <f t="shared" si="39"/>
        <v>67.333333333333329</v>
      </c>
      <c r="R270" s="12">
        <f t="shared" si="40"/>
        <v>0.67330000000000001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66</v>
      </c>
      <c r="V270" s="10">
        <v>75</v>
      </c>
      <c r="W270" s="10">
        <v>77</v>
      </c>
      <c r="X270" s="11">
        <f t="shared" si="42"/>
        <v>72.666666666666671</v>
      </c>
      <c r="Y270" s="12">
        <f t="shared" si="43"/>
        <v>0.72670000000000001</v>
      </c>
      <c r="Z270" s="5" t="str">
        <f t="shared" si="44"/>
        <v>B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Very good work in concepts and practicals; aim higher.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20</v>
      </c>
      <c r="G271" s="10">
        <v>67</v>
      </c>
      <c r="H271" s="10">
        <v>68</v>
      </c>
      <c r="I271" s="10">
        <v>65</v>
      </c>
      <c r="J271" s="11">
        <f t="shared" si="36"/>
        <v>66.666666666666671</v>
      </c>
      <c r="K271" s="12">
        <f t="shared" si="37"/>
        <v>0.66669999999999996</v>
      </c>
      <c r="L271" s="10" t="str">
        <f t="shared" si="38"/>
        <v>C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Satisfactory work in content knowledge; keep practising.</v>
      </c>
      <c r="N271" s="10">
        <v>63</v>
      </c>
      <c r="O271" s="10">
        <v>70</v>
      </c>
      <c r="P271" s="10">
        <v>72</v>
      </c>
      <c r="Q271" s="11">
        <f t="shared" si="39"/>
        <v>68.333333333333329</v>
      </c>
      <c r="R271" s="12">
        <f t="shared" si="40"/>
        <v>0.68330000000000002</v>
      </c>
      <c r="S271" s="10" t="str">
        <f t="shared" si="41"/>
        <v>C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Satisfactory work in content knowledge; keep practising.</v>
      </c>
      <c r="U271" s="10">
        <v>70</v>
      </c>
      <c r="V271" s="10">
        <v>80</v>
      </c>
      <c r="W271" s="10">
        <v>75</v>
      </c>
      <c r="X271" s="11">
        <f t="shared" si="42"/>
        <v>75</v>
      </c>
      <c r="Y271" s="12">
        <f t="shared" si="43"/>
        <v>0.75</v>
      </c>
      <c r="Z271" s="5" t="str">
        <f t="shared" si="44"/>
        <v>B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Very good work in content knowledge; aim higher.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22</v>
      </c>
      <c r="G272" s="10">
        <v>79</v>
      </c>
      <c r="H272" s="10">
        <v>76</v>
      </c>
      <c r="I272" s="10">
        <v>73</v>
      </c>
      <c r="J272" s="11">
        <f t="shared" si="36"/>
        <v>76</v>
      </c>
      <c r="K272" s="12">
        <f t="shared" si="37"/>
        <v>0.76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69</v>
      </c>
      <c r="O272" s="10">
        <v>75</v>
      </c>
      <c r="P272" s="10">
        <v>73</v>
      </c>
      <c r="Q272" s="11">
        <f t="shared" si="39"/>
        <v>72.333333333333329</v>
      </c>
      <c r="R272" s="12">
        <f t="shared" si="40"/>
        <v>0.72330000000000005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80</v>
      </c>
      <c r="V272" s="10">
        <v>85</v>
      </c>
      <c r="W272" s="10">
        <v>78</v>
      </c>
      <c r="X272" s="11">
        <f t="shared" si="42"/>
        <v>81</v>
      </c>
      <c r="Y272" s="12">
        <f t="shared" si="43"/>
        <v>0.81</v>
      </c>
      <c r="Z272" s="5" t="str">
        <f t="shared" si="44"/>
        <v>A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Excellent work in practical work and knowledge; keep it up.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24</v>
      </c>
      <c r="G273" s="10">
        <v>70</v>
      </c>
      <c r="H273" s="10">
        <v>73</v>
      </c>
      <c r="I273" s="10">
        <v>61</v>
      </c>
      <c r="J273" s="11">
        <f t="shared" si="36"/>
        <v>68</v>
      </c>
      <c r="K273" s="12">
        <f t="shared" si="37"/>
        <v>0.68</v>
      </c>
      <c r="L273" s="10" t="str">
        <f t="shared" si="38"/>
        <v>C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Satisfactory work in values and participation; keep practising.</v>
      </c>
      <c r="N273" s="10">
        <v>74</v>
      </c>
      <c r="O273" s="10">
        <v>71</v>
      </c>
      <c r="P273" s="10">
        <v>70</v>
      </c>
      <c r="Q273" s="11">
        <f t="shared" si="39"/>
        <v>71.666666666666671</v>
      </c>
      <c r="R273" s="12">
        <f t="shared" si="40"/>
        <v>0.7167</v>
      </c>
      <c r="S273" s="10" t="str">
        <f t="shared" si="41"/>
        <v>B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Very good work in values and participation; aim higher.</v>
      </c>
      <c r="U273" s="10">
        <v>72</v>
      </c>
      <c r="V273" s="10">
        <v>72</v>
      </c>
      <c r="W273" s="10">
        <v>74</v>
      </c>
      <c r="X273" s="11">
        <f t="shared" si="42"/>
        <v>72.666666666666671</v>
      </c>
      <c r="Y273" s="12">
        <f t="shared" si="43"/>
        <v>0.72670000000000001</v>
      </c>
      <c r="Z273" s="5" t="str">
        <f t="shared" si="44"/>
        <v>B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Very good work in values and participation; aim higher.</v>
      </c>
    </row>
    <row r="274" spans="1:27" ht="14.25" customHeight="1" x14ac:dyDescent="0.3">
      <c r="A274" s="34"/>
      <c r="B274" s="34"/>
      <c r="C274" s="34"/>
      <c r="D274" s="34"/>
      <c r="E274" s="5" t="s">
        <v>25</v>
      </c>
      <c r="F274" s="5" t="s">
        <v>26</v>
      </c>
      <c r="G274" s="10">
        <v>77</v>
      </c>
      <c r="H274" s="10">
        <v>78</v>
      </c>
      <c r="I274" s="10">
        <v>66</v>
      </c>
      <c r="J274" s="11">
        <f t="shared" si="36"/>
        <v>73.666666666666671</v>
      </c>
      <c r="K274" s="12">
        <f t="shared" si="37"/>
        <v>0.73670000000000002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fitness and participation; aim higher.</v>
      </c>
      <c r="N274" s="10">
        <v>66</v>
      </c>
      <c r="O274" s="10">
        <v>80</v>
      </c>
      <c r="P274" s="10">
        <v>78</v>
      </c>
      <c r="Q274" s="11">
        <f t="shared" si="39"/>
        <v>74.666666666666671</v>
      </c>
      <c r="R274" s="12">
        <f t="shared" si="40"/>
        <v>0.74670000000000003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fitness and participation; aim higher.</v>
      </c>
      <c r="U274" s="10">
        <v>76</v>
      </c>
      <c r="V274" s="10">
        <v>79</v>
      </c>
      <c r="W274" s="10">
        <v>82</v>
      </c>
      <c r="X274" s="11">
        <f t="shared" si="42"/>
        <v>79</v>
      </c>
      <c r="Y274" s="12">
        <f t="shared" si="43"/>
        <v>0.79</v>
      </c>
      <c r="Z274" s="5" t="str">
        <f t="shared" si="44"/>
        <v>B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Very good work in fitness and participation; aim higher.</v>
      </c>
    </row>
    <row r="275" spans="1:27" ht="14.25" customHeight="1" x14ac:dyDescent="0.3">
      <c r="A275" s="34"/>
      <c r="B275" s="34"/>
      <c r="C275" s="34"/>
      <c r="D275" s="34"/>
      <c r="E275" s="5" t="s">
        <v>34</v>
      </c>
      <c r="F275" s="5" t="s">
        <v>35</v>
      </c>
      <c r="G275" s="10">
        <v>58</v>
      </c>
      <c r="H275" s="10">
        <v>69</v>
      </c>
      <c r="I275" s="10">
        <v>68</v>
      </c>
      <c r="J275" s="11">
        <f t="shared" si="36"/>
        <v>65</v>
      </c>
      <c r="K275" s="12">
        <f t="shared" si="37"/>
        <v>0.65</v>
      </c>
      <c r="L275" s="10" t="str">
        <f t="shared" si="38"/>
        <v>C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Satisfactory work in office practice; keep practising.</v>
      </c>
      <c r="N275" s="10">
        <v>57</v>
      </c>
      <c r="O275" s="10">
        <v>62</v>
      </c>
      <c r="P275" s="10">
        <v>72</v>
      </c>
      <c r="Q275" s="11">
        <f t="shared" si="39"/>
        <v>63.666666666666664</v>
      </c>
      <c r="R275" s="12">
        <f t="shared" si="40"/>
        <v>0.63670000000000004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office practice; keep practising.</v>
      </c>
      <c r="U275" s="10">
        <v>61</v>
      </c>
      <c r="V275" s="10">
        <v>68</v>
      </c>
      <c r="W275" s="10">
        <v>67</v>
      </c>
      <c r="X275" s="11">
        <f t="shared" si="42"/>
        <v>65.333333333333329</v>
      </c>
      <c r="Y275" s="12">
        <f t="shared" si="43"/>
        <v>0.65329999999999999</v>
      </c>
      <c r="Z275" s="5" t="str">
        <f t="shared" si="44"/>
        <v>C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Satisfactory work in office practice; keep practising.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75"/>
  <sheetViews>
    <sheetView zoomScaleNormal="100" workbookViewId="0">
      <pane xSplit="6" ySplit="5" topLeftCell="M12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28" customWidth="1"/>
    <col min="6" max="6" width="18" customWidth="1"/>
    <col min="7" max="9" width="11" customWidth="1"/>
    <col min="10" max="10" width="13" customWidth="1"/>
    <col min="11" max="11" width="12" customWidth="1"/>
    <col min="12" max="12" width="10" customWidth="1"/>
    <col min="13" max="13" width="55" customWidth="1"/>
    <col min="14" max="16" width="11" customWidth="1"/>
    <col min="17" max="17" width="13" customWidth="1"/>
    <col min="18" max="18" width="12" customWidth="1"/>
    <col min="19" max="19" width="10" customWidth="1"/>
    <col min="20" max="20" width="55" customWidth="1"/>
    <col min="21" max="23" width="11" customWidth="1"/>
    <col min="24" max="24" width="13" customWidth="1"/>
    <col min="25" max="25" width="12" customWidth="1"/>
    <col min="26" max="26" width="10" customWidth="1"/>
    <col min="27" max="27" width="55" customWidth="1"/>
  </cols>
  <sheetData>
    <row r="1" spans="1:27" ht="16.5" customHeight="1" x14ac:dyDescent="0.35">
      <c r="A1" s="9" t="s">
        <v>438</v>
      </c>
    </row>
    <row r="4" spans="1:27" ht="26.25" customHeight="1" x14ac:dyDescent="0.3">
      <c r="A4" s="7" t="s">
        <v>4</v>
      </c>
      <c r="B4" s="7" t="s">
        <v>5</v>
      </c>
      <c r="C4" s="7" t="s">
        <v>417</v>
      </c>
      <c r="D4" s="7" t="s">
        <v>6</v>
      </c>
      <c r="E4" s="7" t="s">
        <v>7</v>
      </c>
      <c r="F4" s="7" t="s">
        <v>418</v>
      </c>
      <c r="G4" s="35" t="s">
        <v>419</v>
      </c>
      <c r="H4" s="35"/>
      <c r="I4" s="35"/>
      <c r="J4" s="35"/>
      <c r="K4" s="35"/>
      <c r="L4" s="35"/>
      <c r="M4" s="35"/>
      <c r="N4" s="36" t="s">
        <v>420</v>
      </c>
      <c r="O4" s="36"/>
      <c r="P4" s="36"/>
      <c r="Q4" s="36"/>
      <c r="R4" s="36"/>
      <c r="S4" s="36"/>
      <c r="T4" s="36"/>
      <c r="U4" s="35" t="s">
        <v>421</v>
      </c>
      <c r="V4" s="35"/>
      <c r="W4" s="35"/>
      <c r="X4" s="35"/>
      <c r="Y4" s="35"/>
      <c r="Z4" s="35"/>
      <c r="AA4" s="35"/>
    </row>
    <row r="5" spans="1:27" ht="14.25" customHeight="1" x14ac:dyDescent="0.3">
      <c r="A5" s="4"/>
      <c r="B5" s="4"/>
      <c r="C5" s="4"/>
      <c r="D5" s="4"/>
      <c r="E5" s="4"/>
      <c r="F5" s="4"/>
      <c r="G5" s="1" t="s">
        <v>422</v>
      </c>
      <c r="H5" s="1" t="s">
        <v>423</v>
      </c>
      <c r="I5" s="1" t="s">
        <v>424</v>
      </c>
      <c r="J5" s="1" t="s">
        <v>425</v>
      </c>
      <c r="K5" s="1" t="s">
        <v>426</v>
      </c>
      <c r="L5" s="1" t="s">
        <v>427</v>
      </c>
      <c r="M5" s="1" t="s">
        <v>428</v>
      </c>
      <c r="N5" s="1" t="s">
        <v>422</v>
      </c>
      <c r="O5" s="1" t="s">
        <v>423</v>
      </c>
      <c r="P5" s="1" t="s">
        <v>424</v>
      </c>
      <c r="Q5" s="1" t="s">
        <v>425</v>
      </c>
      <c r="R5" s="1" t="s">
        <v>426</v>
      </c>
      <c r="S5" s="1" t="s">
        <v>427</v>
      </c>
      <c r="T5" s="1" t="s">
        <v>428</v>
      </c>
      <c r="U5" s="1" t="s">
        <v>422</v>
      </c>
      <c r="V5" s="1" t="s">
        <v>423</v>
      </c>
      <c r="W5" s="1" t="s">
        <v>424</v>
      </c>
      <c r="X5" s="1" t="s">
        <v>425</v>
      </c>
      <c r="Y5" s="1" t="s">
        <v>426</v>
      </c>
      <c r="Z5" s="1" t="s">
        <v>427</v>
      </c>
      <c r="AA5" s="1" t="s">
        <v>428</v>
      </c>
    </row>
    <row r="6" spans="1:27" ht="14.25" customHeight="1" x14ac:dyDescent="0.3">
      <c r="A6" s="34" t="s">
        <v>356</v>
      </c>
      <c r="B6" s="34" t="s">
        <v>357</v>
      </c>
      <c r="C6" s="34" t="s">
        <v>439</v>
      </c>
      <c r="D6" s="34" t="s">
        <v>11</v>
      </c>
      <c r="E6" s="5" t="s">
        <v>12</v>
      </c>
      <c r="F6" s="5" t="s">
        <v>95</v>
      </c>
      <c r="G6" s="10">
        <v>48</v>
      </c>
      <c r="H6" s="10">
        <v>59</v>
      </c>
      <c r="I6" s="10">
        <v>48</v>
      </c>
      <c r="J6" s="11">
        <f t="shared" ref="J6:J69" si="0">IF(COUNT(G6:I6)=0,"",AVERAGE(G6:I6))</f>
        <v>51.666666666666664</v>
      </c>
      <c r="K6" s="12">
        <f t="shared" ref="K6:K69" si="1">IF(J6="","",ROUND(J6/100,4))</f>
        <v>0.51670000000000005</v>
      </c>
      <c r="L6" s="10" t="str">
        <f t="shared" ref="L6:L69" si="2">IF(J6="","",IF(J6&gt;=80,"A",IF(J6&gt;=70,"B",IF(J6&gt;=60,"C",IF(J6&gt;=50,"D","F")))))</f>
        <v>D</v>
      </c>
      <c r="M6" s="13" t="str">
        <f>IF(L6="","",IFERROR(INDEX({"Excellent work in ","Very good work in ","Satisfactory work in ","Fair work in ","Below the expected level in "},MATCH(L6,{"A","B","C","D","F"},0))&amp;INDEX({"reading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needed."},MATCH(L6,{"A","B","C","D","F"},0)),""))</f>
        <v>Fair work in reading and writing; extra practice is needed.</v>
      </c>
      <c r="N6" s="10">
        <v>45</v>
      </c>
      <c r="O6" s="10">
        <v>60</v>
      </c>
      <c r="P6" s="10">
        <v>57</v>
      </c>
      <c r="Q6" s="11">
        <f t="shared" ref="Q6:Q69" si="3">IF(COUNT(N6:P6)=0,"",AVERAGE(N6:P6))</f>
        <v>54</v>
      </c>
      <c r="R6" s="12">
        <f t="shared" ref="R6:R69" si="4">IF(Q6="","",ROUND(Q6/100,4))</f>
        <v>0.54</v>
      </c>
      <c r="S6" s="10" t="str">
        <f t="shared" ref="S6:S69" si="5">IF(Q6="","",IF(Q6&gt;=80,"A",IF(Q6&gt;=70,"B",IF(Q6&gt;=60,"C",IF(Q6&gt;=50,"D","F")))))</f>
        <v>D</v>
      </c>
      <c r="T6" s="13" t="str">
        <f>IF(S6="","",IFERROR(INDEX({"Excellent work in ","Very good work in ","Satisfactory work in ","Fair work in ","Below the expected level in "},MATCH(S6,{"A","B","C","D","F"},0))&amp;INDEX({"reading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needed."},MATCH(S6,{"A","B","C","D","F"},0)),""))</f>
        <v>Fair work in reading and writing; extra practice is needed.</v>
      </c>
      <c r="U6" s="10">
        <v>61</v>
      </c>
      <c r="V6" s="10">
        <v>55</v>
      </c>
      <c r="W6" s="10">
        <v>53</v>
      </c>
      <c r="X6" s="11">
        <f t="shared" ref="X6:X69" si="6">IF(COUNT(U6:W6)=0,"",AVERAGE(U6:W6))</f>
        <v>56.333333333333336</v>
      </c>
      <c r="Y6" s="12">
        <f t="shared" ref="Y6:Y69" si="7">IF(X6="","",ROUND(X6/100,4))</f>
        <v>0.56330000000000002</v>
      </c>
      <c r="Z6" s="5" t="str">
        <f t="shared" ref="Z6:Z69" si="8">IF(X6="","",IF(X6&gt;=80,"A",IF(X6&gt;=70,"B",IF(X6&gt;=60,"C",IF(X6&gt;=50,"D","F")))))</f>
        <v>D</v>
      </c>
      <c r="AA6" s="3" t="str">
        <f>IF(Z6="","",IFERROR(INDEX({"Excellent work in ","Very good work in ","Satisfactory work in ","Fair work in ","Below the expected level in "},MATCH(Z6,{"A","B","C","D","F"},0))&amp;INDEX({"reading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needed."},MATCH(Z6,{"A","B","C","D","F"},0)),""))</f>
        <v>Fair work in reading and writing; extra practice is needed.</v>
      </c>
    </row>
    <row r="7" spans="1:27" ht="14.25" customHeight="1" x14ac:dyDescent="0.3">
      <c r="A7" s="34"/>
      <c r="B7" s="34"/>
      <c r="C7" s="34"/>
      <c r="D7" s="34"/>
      <c r="E7" s="5" t="s">
        <v>13</v>
      </c>
      <c r="F7" s="5" t="s">
        <v>99</v>
      </c>
      <c r="G7" s="10">
        <v>54</v>
      </c>
      <c r="H7" s="10">
        <v>64</v>
      </c>
      <c r="I7" s="10">
        <v>56</v>
      </c>
      <c r="J7" s="11">
        <f t="shared" si="0"/>
        <v>58</v>
      </c>
      <c r="K7" s="12">
        <f t="shared" si="1"/>
        <v>0.57999999999999996</v>
      </c>
      <c r="L7" s="10" t="str">
        <f t="shared" si="2"/>
        <v>D</v>
      </c>
      <c r="M7" s="13" t="str">
        <f>IF(L7="","",IFERROR(INDEX({"Excellent work in ","Very good work in ","Satisfactory work in ","Fair work in ","Below the expected level in "},MATCH(L7,{"A","B","C","D","F"},0))&amp;INDEX({"reading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needed."},MATCH(L7,{"A","B","C","D","F"},0)),""))</f>
        <v>Fair work in reading, writing and speaking; extra practice is needed.</v>
      </c>
      <c r="N7" s="10">
        <v>55</v>
      </c>
      <c r="O7" s="10">
        <v>61</v>
      </c>
      <c r="P7" s="10">
        <v>66</v>
      </c>
      <c r="Q7" s="11">
        <f t="shared" si="3"/>
        <v>60.666666666666664</v>
      </c>
      <c r="R7" s="12">
        <f t="shared" si="4"/>
        <v>0.60670000000000002</v>
      </c>
      <c r="S7" s="10" t="str">
        <f t="shared" si="5"/>
        <v>C</v>
      </c>
      <c r="T7" s="13" t="str">
        <f>IF(S7="","",IFERROR(INDEX({"Excellent work in ","Very good work in ","Satisfactory work in ","Fair work in ","Below the expected level in "},MATCH(S7,{"A","B","C","D","F"},0))&amp;INDEX({"reading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needed."},MATCH(S7,{"A","B","C","D","F"},0)),""))</f>
        <v>Satisfactory work in reading, writing and speaking; keep practising.</v>
      </c>
      <c r="U7" s="10">
        <v>62</v>
      </c>
      <c r="V7" s="10">
        <v>60</v>
      </c>
      <c r="W7" s="10">
        <v>57</v>
      </c>
      <c r="X7" s="11">
        <f t="shared" si="6"/>
        <v>59.666666666666664</v>
      </c>
      <c r="Y7" s="12">
        <f t="shared" si="7"/>
        <v>0.59670000000000001</v>
      </c>
      <c r="Z7" s="5" t="str">
        <f t="shared" si="8"/>
        <v>D</v>
      </c>
      <c r="AA7" s="3" t="str">
        <f>IF(Z7="","",IFERROR(INDEX({"Excellent work in ","Very good work in ","Satisfactory work in ","Fair work in ","Below the expected level in "},MATCH(Z7,{"A","B","C","D","F"},0))&amp;INDEX({"reading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needed."},MATCH(Z7,{"A","B","C","D","F"},0)),""))</f>
        <v>Fair work in reading, writing and speaking; extra practice is needed.</v>
      </c>
    </row>
    <row r="8" spans="1:27" ht="14.25" customHeight="1" x14ac:dyDescent="0.3">
      <c r="A8" s="34"/>
      <c r="B8" s="34"/>
      <c r="C8" s="34"/>
      <c r="D8" s="34"/>
      <c r="E8" s="5" t="s">
        <v>15</v>
      </c>
      <c r="F8" s="5" t="s">
        <v>100</v>
      </c>
      <c r="G8" s="10">
        <v>64</v>
      </c>
      <c r="H8" s="10">
        <v>61</v>
      </c>
      <c r="I8" s="10">
        <v>55</v>
      </c>
      <c r="J8" s="11">
        <f t="shared" si="0"/>
        <v>60</v>
      </c>
      <c r="K8" s="12">
        <f t="shared" si="1"/>
        <v>0.6</v>
      </c>
      <c r="L8" s="10" t="str">
        <f t="shared" si="2"/>
        <v>C</v>
      </c>
      <c r="M8" s="13" t="str">
        <f>IF(L8="","",IFERROR(INDEX({"Excellent work in ","Very good work in ","Satisfactory work in ","Fair work in ","Below the expected level in "},MATCH(L8,{"A","B","C","D","F"},0))&amp;INDEX({"reading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needed."},MATCH(L8,{"A","B","C","D","F"},0)),""))</f>
        <v>Satisfactory work in problem solving; keep practising.</v>
      </c>
      <c r="N8" s="10">
        <v>58</v>
      </c>
      <c r="O8" s="10">
        <v>65</v>
      </c>
      <c r="P8" s="10">
        <v>62</v>
      </c>
      <c r="Q8" s="11">
        <f t="shared" si="3"/>
        <v>61.666666666666664</v>
      </c>
      <c r="R8" s="12">
        <f t="shared" si="4"/>
        <v>0.61670000000000003</v>
      </c>
      <c r="S8" s="10" t="str">
        <f t="shared" si="5"/>
        <v>C</v>
      </c>
      <c r="T8" s="13" t="str">
        <f>IF(S8="","",IFERROR(INDEX({"Excellent work in ","Very good work in ","Satisfactory work in ","Fair work in ","Below the expected level in "},MATCH(S8,{"A","B","C","D","F"},0))&amp;INDEX({"reading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needed."},MATCH(S8,{"A","B","C","D","F"},0)),""))</f>
        <v>Satisfactory work in problem solving; keep practising.</v>
      </c>
      <c r="U8" s="10">
        <v>62</v>
      </c>
      <c r="V8" s="10">
        <v>64</v>
      </c>
      <c r="W8" s="10">
        <v>60</v>
      </c>
      <c r="X8" s="11">
        <f t="shared" si="6"/>
        <v>62</v>
      </c>
      <c r="Y8" s="12">
        <f t="shared" si="7"/>
        <v>0.62</v>
      </c>
      <c r="Z8" s="5" t="str">
        <f t="shared" si="8"/>
        <v>C</v>
      </c>
      <c r="AA8" s="3" t="str">
        <f>IF(Z8="","",IFERROR(INDEX({"Excellent work in ","Very good work in ","Satisfactory work in ","Fair work in ","Below the expected level in "},MATCH(Z8,{"A","B","C","D","F"},0))&amp;INDEX({"reading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needed."},MATCH(Z8,{"A","B","C","D","F"},0)),""))</f>
        <v>Satisfactory work in problem solving; keep practising.</v>
      </c>
    </row>
    <row r="9" spans="1:27" ht="14.25" customHeight="1" x14ac:dyDescent="0.3">
      <c r="A9" s="34"/>
      <c r="B9" s="34"/>
      <c r="C9" s="34"/>
      <c r="D9" s="34"/>
      <c r="E9" s="5" t="s">
        <v>17</v>
      </c>
      <c r="F9" s="5" t="s">
        <v>101</v>
      </c>
      <c r="G9" s="10">
        <v>56</v>
      </c>
      <c r="H9" s="10">
        <v>50</v>
      </c>
      <c r="I9" s="10">
        <v>59</v>
      </c>
      <c r="J9" s="11">
        <f t="shared" si="0"/>
        <v>55</v>
      </c>
      <c r="K9" s="12">
        <f t="shared" si="1"/>
        <v>0.55000000000000004</v>
      </c>
      <c r="L9" s="10" t="str">
        <f t="shared" si="2"/>
        <v>D</v>
      </c>
      <c r="M9" s="13" t="str">
        <f>IF(L9="","",IFERROR(INDEX({"Excellent work in ","Very good work in ","Satisfactory work in ","Fair work in ","Below the expected level in "},MATCH(L9,{"A","B","C","D","F"},0))&amp;INDEX({"reading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needed."},MATCH(L9,{"A","B","C","D","F"},0)),""))</f>
        <v>Fair work in concepts and practicals; extra practice is needed.</v>
      </c>
      <c r="N9" s="10">
        <v>59</v>
      </c>
      <c r="O9" s="10">
        <v>54</v>
      </c>
      <c r="P9" s="10">
        <v>49</v>
      </c>
      <c r="Q9" s="11">
        <f t="shared" si="3"/>
        <v>54</v>
      </c>
      <c r="R9" s="12">
        <f t="shared" si="4"/>
        <v>0.54</v>
      </c>
      <c r="S9" s="10" t="str">
        <f t="shared" si="5"/>
        <v>D</v>
      </c>
      <c r="T9" s="13" t="str">
        <f>IF(S9="","",IFERROR(INDEX({"Excellent work in ","Very good work in ","Satisfactory work in ","Fair work in ","Below the expected level in "},MATCH(S9,{"A","B","C","D","F"},0))&amp;INDEX({"reading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needed."},MATCH(S9,{"A","B","C","D","F"},0)),""))</f>
        <v>Fair work in concepts and practicals; extra practice is needed.</v>
      </c>
      <c r="U9" s="10">
        <v>64</v>
      </c>
      <c r="V9" s="10">
        <v>53</v>
      </c>
      <c r="W9" s="10">
        <v>61</v>
      </c>
      <c r="X9" s="11">
        <f t="shared" si="6"/>
        <v>59.333333333333336</v>
      </c>
      <c r="Y9" s="12">
        <f t="shared" si="7"/>
        <v>0.59330000000000005</v>
      </c>
      <c r="Z9" s="5" t="str">
        <f t="shared" si="8"/>
        <v>D</v>
      </c>
      <c r="AA9" s="3" t="str">
        <f>IF(Z9="","",IFERROR(INDEX({"Excellent work in ","Very good work in ","Satisfactory work in ","Fair work in ","Below the expected level in "},MATCH(Z9,{"A","B","C","D","F"},0))&amp;INDEX({"reading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needed."},MATCH(Z9,{"A","B","C","D","F"},0)),""))</f>
        <v>Fair work in concepts and practicals; extra practice is needed.</v>
      </c>
    </row>
    <row r="10" spans="1:27" ht="14.25" customHeight="1" x14ac:dyDescent="0.3">
      <c r="A10" s="34"/>
      <c r="B10" s="34"/>
      <c r="C10" s="34"/>
      <c r="D10" s="34"/>
      <c r="E10" s="5" t="s">
        <v>19</v>
      </c>
      <c r="F10" s="5" t="s">
        <v>102</v>
      </c>
      <c r="G10" s="10">
        <v>55</v>
      </c>
      <c r="H10" s="10">
        <v>55</v>
      </c>
      <c r="I10" s="10">
        <v>58</v>
      </c>
      <c r="J10" s="11">
        <f t="shared" si="0"/>
        <v>56</v>
      </c>
      <c r="K10" s="12">
        <f t="shared" si="1"/>
        <v>0.56000000000000005</v>
      </c>
      <c r="L10" s="10" t="str">
        <f t="shared" si="2"/>
        <v>D</v>
      </c>
      <c r="M10" s="13" t="str">
        <f>IF(L10="","",IFERROR(INDEX({"Excellent work in ","Very good work in ","Satisfactory work in ","Fair work in ","Below the expected level in "},MATCH(L10,{"A","B","C","D","F"},0))&amp;INDEX({"reading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needed."},MATCH(L10,{"A","B","C","D","F"},0)),""))</f>
        <v>Fair work in content knowledge; extra practice is needed.</v>
      </c>
      <c r="N10" s="10">
        <v>53</v>
      </c>
      <c r="O10" s="10">
        <v>59</v>
      </c>
      <c r="P10" s="10">
        <v>68</v>
      </c>
      <c r="Q10" s="11">
        <f t="shared" si="3"/>
        <v>60</v>
      </c>
      <c r="R10" s="12">
        <f t="shared" si="4"/>
        <v>0.6</v>
      </c>
      <c r="S10" s="10" t="str">
        <f t="shared" si="5"/>
        <v>C</v>
      </c>
      <c r="T10" s="13" t="str">
        <f>IF(S10="","",IFERROR(INDEX({"Excellent work in ","Very good work in ","Satisfactory work in ","Fair work in ","Below the expected level in "},MATCH(S10,{"A","B","C","D","F"},0))&amp;INDEX({"reading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needed."},MATCH(S10,{"A","B","C","D","F"},0)),""))</f>
        <v>Satisfactory work in content knowledge; keep practising.</v>
      </c>
      <c r="U10" s="10">
        <v>68</v>
      </c>
      <c r="V10" s="10">
        <v>62</v>
      </c>
      <c r="W10" s="10">
        <v>65</v>
      </c>
      <c r="X10" s="11">
        <f t="shared" si="6"/>
        <v>65</v>
      </c>
      <c r="Y10" s="12">
        <f t="shared" si="7"/>
        <v>0.65</v>
      </c>
      <c r="Z10" s="5" t="str">
        <f t="shared" si="8"/>
        <v>C</v>
      </c>
      <c r="AA10" s="3" t="str">
        <f>IF(Z10="","",IFERROR(INDEX({"Excellent work in ","Very good work in ","Satisfactory work in ","Fair work in ","Below the expected level in "},MATCH(Z10,{"A","B","C","D","F"},0))&amp;INDEX({"reading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needed."},MATCH(Z10,{"A","B","C","D","F"},0)),""))</f>
        <v>Satisfactory work in content knowledge; keep practising.</v>
      </c>
    </row>
    <row r="11" spans="1:27" ht="14.25" customHeight="1" x14ac:dyDescent="0.3">
      <c r="A11" s="34"/>
      <c r="B11" s="34"/>
      <c r="C11" s="34"/>
      <c r="D11" s="34"/>
      <c r="E11" s="5" t="s">
        <v>21</v>
      </c>
      <c r="F11" s="5" t="s">
        <v>103</v>
      </c>
      <c r="G11" s="10">
        <v>60</v>
      </c>
      <c r="H11" s="10">
        <v>58</v>
      </c>
      <c r="I11" s="10">
        <v>59</v>
      </c>
      <c r="J11" s="11">
        <f t="shared" si="0"/>
        <v>59</v>
      </c>
      <c r="K11" s="12">
        <f t="shared" si="1"/>
        <v>0.59</v>
      </c>
      <c r="L11" s="10" t="str">
        <f t="shared" si="2"/>
        <v>D</v>
      </c>
      <c r="M11" s="13" t="str">
        <f>IF(L11="","",IFERROR(INDEX({"Excellent work in ","Very good work in ","Satisfactory work in ","Fair work in ","Below the expected level in "},MATCH(L11,{"A","B","C","D","F"},0))&amp;INDEX({"reading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needed."},MATCH(L11,{"A","B","C","D","F"},0)),""))</f>
        <v>Fair work in practical work and knowledge; extra practice is needed.</v>
      </c>
      <c r="N11" s="10">
        <v>66</v>
      </c>
      <c r="O11" s="10">
        <v>67</v>
      </c>
      <c r="P11" s="10">
        <v>62</v>
      </c>
      <c r="Q11" s="11">
        <f t="shared" si="3"/>
        <v>65</v>
      </c>
      <c r="R11" s="12">
        <f t="shared" si="4"/>
        <v>0.65</v>
      </c>
      <c r="S11" s="10" t="str">
        <f t="shared" si="5"/>
        <v>C</v>
      </c>
      <c r="T11" s="13" t="str">
        <f>IF(S11="","",IFERROR(INDEX({"Excellent work in ","Very good work in ","Satisfactory work in ","Fair work in ","Below the expected level in "},MATCH(S11,{"A","B","C","D","F"},0))&amp;INDEX({"reading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needed."},MATCH(S11,{"A","B","C","D","F"},0)),""))</f>
        <v>Satisfactory work in practical work and knowledge; keep practising.</v>
      </c>
      <c r="U11" s="10">
        <v>68</v>
      </c>
      <c r="V11" s="10">
        <v>65</v>
      </c>
      <c r="W11" s="10">
        <v>71</v>
      </c>
      <c r="X11" s="11">
        <f t="shared" si="6"/>
        <v>68</v>
      </c>
      <c r="Y11" s="12">
        <f t="shared" si="7"/>
        <v>0.68</v>
      </c>
      <c r="Z11" s="5" t="str">
        <f t="shared" si="8"/>
        <v>C</v>
      </c>
      <c r="AA11" s="3" t="str">
        <f>IF(Z11="","",IFERROR(INDEX({"Excellent work in ","Very good work in ","Satisfactory work in ","Fair work in ","Below the expected level in "},MATCH(Z11,{"A","B","C","D","F"},0))&amp;INDEX({"reading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needed."},MATCH(Z11,{"A","B","C","D","F"},0)),""))</f>
        <v>Satisfactory work in practical work and knowledge; keep practising.</v>
      </c>
    </row>
    <row r="12" spans="1:27" ht="14.25" customHeight="1" x14ac:dyDescent="0.3">
      <c r="A12" s="34"/>
      <c r="B12" s="34"/>
      <c r="C12" s="34"/>
      <c r="D12" s="34"/>
      <c r="E12" s="5" t="s">
        <v>23</v>
      </c>
      <c r="F12" s="5" t="s">
        <v>104</v>
      </c>
      <c r="G12" s="10">
        <v>52</v>
      </c>
      <c r="H12" s="10">
        <v>61</v>
      </c>
      <c r="I12" s="10">
        <v>56</v>
      </c>
      <c r="J12" s="11">
        <f t="shared" si="0"/>
        <v>56.333333333333336</v>
      </c>
      <c r="K12" s="12">
        <f t="shared" si="1"/>
        <v>0.56330000000000002</v>
      </c>
      <c r="L12" s="10" t="str">
        <f t="shared" si="2"/>
        <v>D</v>
      </c>
      <c r="M12" s="13" t="str">
        <f>IF(L12="","",IFERROR(INDEX({"Excellent work in ","Very good work in ","Satisfactory work in ","Fair work in ","Below the expected level in "},MATCH(L12,{"A","B","C","D","F"},0))&amp;INDEX({"reading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needed."},MATCH(L12,{"A","B","C","D","F"},0)),""))</f>
        <v>Fair work in values and participation; extra practice is needed.</v>
      </c>
      <c r="N12" s="10">
        <v>54</v>
      </c>
      <c r="O12" s="10">
        <v>57</v>
      </c>
      <c r="P12" s="10">
        <v>59</v>
      </c>
      <c r="Q12" s="11">
        <f t="shared" si="3"/>
        <v>56.666666666666664</v>
      </c>
      <c r="R12" s="12">
        <f t="shared" si="4"/>
        <v>0.56669999999999998</v>
      </c>
      <c r="S12" s="10" t="str">
        <f t="shared" si="5"/>
        <v>D</v>
      </c>
      <c r="T12" s="13" t="str">
        <f>IF(S12="","",IFERROR(INDEX({"Excellent work in ","Very good work in ","Satisfactory work in ","Fair work in ","Below the expected level in "},MATCH(S12,{"A","B","C","D","F"},0))&amp;INDEX({"reading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needed."},MATCH(S12,{"A","B","C","D","F"},0)),""))</f>
        <v>Fair work in values and participation; extra practice is needed.</v>
      </c>
      <c r="U12" s="10">
        <v>66</v>
      </c>
      <c r="V12" s="10">
        <v>59</v>
      </c>
      <c r="W12" s="10">
        <v>64</v>
      </c>
      <c r="X12" s="11">
        <f t="shared" si="6"/>
        <v>63</v>
      </c>
      <c r="Y12" s="12">
        <f t="shared" si="7"/>
        <v>0.63</v>
      </c>
      <c r="Z12" s="5" t="str">
        <f t="shared" si="8"/>
        <v>C</v>
      </c>
      <c r="AA12" s="3" t="str">
        <f>IF(Z12="","",IFERROR(INDEX({"Excellent work in ","Very good work in ","Satisfactory work in ","Fair work in ","Below the expected level in "},MATCH(Z12,{"A","B","C","D","F"},0))&amp;INDEX({"reading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needed."},MATCH(Z12,{"A","B","C","D","F"},0)),""))</f>
        <v>Satisfactory work in values and participation; keep practising.</v>
      </c>
    </row>
    <row r="13" spans="1:27" ht="14.25" customHeight="1" x14ac:dyDescent="0.3">
      <c r="A13" s="34"/>
      <c r="B13" s="34"/>
      <c r="C13" s="34"/>
      <c r="D13" s="34"/>
      <c r="E13" s="5" t="s">
        <v>25</v>
      </c>
      <c r="F13" s="5" t="s">
        <v>105</v>
      </c>
      <c r="G13" s="10">
        <v>66</v>
      </c>
      <c r="H13" s="10">
        <v>63</v>
      </c>
      <c r="I13" s="10">
        <v>55</v>
      </c>
      <c r="J13" s="11">
        <f t="shared" si="0"/>
        <v>61.333333333333336</v>
      </c>
      <c r="K13" s="12">
        <f t="shared" si="1"/>
        <v>0.61329999999999996</v>
      </c>
      <c r="L13" s="10" t="str">
        <f t="shared" si="2"/>
        <v>C</v>
      </c>
      <c r="M13" s="13" t="str">
        <f>IF(L13="","",IFERROR(INDEX({"Excellent work in ","Very good work in ","Satisfactory work in ","Fair work in ","Below the expected level in "},MATCH(L13,{"A","B","C","D","F"},0))&amp;INDEX({"reading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needed."},MATCH(L13,{"A","B","C","D","F"},0)),""))</f>
        <v>Satisfactory work in fitness and participation; keep practising.</v>
      </c>
      <c r="N13" s="10">
        <v>56</v>
      </c>
      <c r="O13" s="10">
        <v>65</v>
      </c>
      <c r="P13" s="10">
        <v>66</v>
      </c>
      <c r="Q13" s="11">
        <f t="shared" si="3"/>
        <v>62.333333333333336</v>
      </c>
      <c r="R13" s="12">
        <f t="shared" si="4"/>
        <v>0.62329999999999997</v>
      </c>
      <c r="S13" s="10" t="str">
        <f t="shared" si="5"/>
        <v>C</v>
      </c>
      <c r="T13" s="13" t="str">
        <f>IF(S13="","",IFERROR(INDEX({"Excellent work in ","Very good work in ","Satisfactory work in ","Fair work in ","Below the expected level in "},MATCH(S13,{"A","B","C","D","F"},0))&amp;INDEX({"reading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needed."},MATCH(S13,{"A","B","C","D","F"},0)),""))</f>
        <v>Satisfactory work in fitness and participation; keep practising.</v>
      </c>
      <c r="U13" s="10">
        <v>70</v>
      </c>
      <c r="V13" s="10">
        <v>61</v>
      </c>
      <c r="W13" s="10">
        <v>72</v>
      </c>
      <c r="X13" s="11">
        <f t="shared" si="6"/>
        <v>67.666666666666671</v>
      </c>
      <c r="Y13" s="12">
        <f t="shared" si="7"/>
        <v>0.67669999999999997</v>
      </c>
      <c r="Z13" s="5" t="str">
        <f t="shared" si="8"/>
        <v>C</v>
      </c>
      <c r="AA13" s="3" t="str">
        <f>IF(Z13="","",IFERROR(INDEX({"Excellent work in ","Very good work in ","Satisfactory work in ","Fair work in ","Below the expected level in "},MATCH(Z13,{"A","B","C","D","F"},0))&amp;INDEX({"reading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needed."},MATCH(Z13,{"A","B","C","D","F"},0)),""))</f>
        <v>Satisfactory work in fitness and participation; keep practising.</v>
      </c>
    </row>
    <row r="14" spans="1:27" ht="14.25" customHeight="1" x14ac:dyDescent="0.3">
      <c r="A14" s="34"/>
      <c r="B14" s="34"/>
      <c r="C14" s="34"/>
      <c r="D14" s="34"/>
      <c r="E14" s="5" t="s">
        <v>27</v>
      </c>
      <c r="F14" s="5" t="s">
        <v>106</v>
      </c>
      <c r="G14" s="10">
        <v>45</v>
      </c>
      <c r="H14" s="10">
        <v>53</v>
      </c>
      <c r="I14" s="10">
        <v>60</v>
      </c>
      <c r="J14" s="11">
        <f t="shared" si="0"/>
        <v>52.666666666666664</v>
      </c>
      <c r="K14" s="12">
        <f t="shared" si="1"/>
        <v>0.52669999999999995</v>
      </c>
      <c r="L14" s="10" t="str">
        <f t="shared" si="2"/>
        <v>D</v>
      </c>
      <c r="M14" s="13" t="str">
        <f>IF(L14="","",IFERROR(INDEX({"Excellent work in ","Very good work in ","Satisfactory work in ","Fair work in ","Below the expected level in "},MATCH(L14,{"A","B","C","D","F"},0))&amp;INDEX({"reading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needed."},MATCH(L14,{"A","B","C","D","F"},0)),""))</f>
        <v>Fair work in recording of accounts; extra practice is needed.</v>
      </c>
      <c r="N14" s="10">
        <v>58</v>
      </c>
      <c r="O14" s="10">
        <v>53</v>
      </c>
      <c r="P14" s="10">
        <v>51</v>
      </c>
      <c r="Q14" s="11">
        <f t="shared" si="3"/>
        <v>54</v>
      </c>
      <c r="R14" s="12">
        <f t="shared" si="4"/>
        <v>0.54</v>
      </c>
      <c r="S14" s="10" t="str">
        <f t="shared" si="5"/>
        <v>D</v>
      </c>
      <c r="T14" s="13" t="str">
        <f>IF(S14="","",IFERROR(INDEX({"Excellent work in ","Very good work in ","Satisfactory work in ","Fair work in ","Below the expected level in "},MATCH(S14,{"A","B","C","D","F"},0))&amp;INDEX({"reading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needed."},MATCH(S14,{"A","B","C","D","F"},0)),""))</f>
        <v>Fair work in recording of accounts; extra practice is needed.</v>
      </c>
      <c r="U14" s="10">
        <v>63</v>
      </c>
      <c r="V14" s="10">
        <v>55</v>
      </c>
      <c r="W14" s="10">
        <v>51</v>
      </c>
      <c r="X14" s="11">
        <f t="shared" si="6"/>
        <v>56.333333333333336</v>
      </c>
      <c r="Y14" s="12">
        <f t="shared" si="7"/>
        <v>0.56330000000000002</v>
      </c>
      <c r="Z14" s="5" t="str">
        <f t="shared" si="8"/>
        <v>D</v>
      </c>
      <c r="AA14" s="3" t="str">
        <f>IF(Z14="","",IFERROR(INDEX({"Excellent work in ","Very good work in ","Satisfactory work in ","Fair work in ","Below the expected level in "},MATCH(Z14,{"A","B","C","D","F"},0))&amp;INDEX({"reading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needed."},MATCH(Z14,{"A","B","C","D","F"},0)),""))</f>
        <v>Fair work in recording of accounts; extra practice is needed.</v>
      </c>
    </row>
    <row r="15" spans="1:27" ht="14.25" customHeight="1" x14ac:dyDescent="0.3">
      <c r="A15" s="34" t="s">
        <v>358</v>
      </c>
      <c r="B15" s="34" t="s">
        <v>359</v>
      </c>
      <c r="C15" s="34" t="s">
        <v>439</v>
      </c>
      <c r="D15" s="34" t="s">
        <v>31</v>
      </c>
      <c r="E15" s="5" t="s">
        <v>12</v>
      </c>
      <c r="F15" s="5" t="s">
        <v>95</v>
      </c>
      <c r="G15" s="10">
        <v>50</v>
      </c>
      <c r="H15" s="10">
        <v>57</v>
      </c>
      <c r="I15" s="10">
        <v>56</v>
      </c>
      <c r="J15" s="11">
        <f t="shared" si="0"/>
        <v>54.333333333333336</v>
      </c>
      <c r="K15" s="12">
        <f t="shared" si="1"/>
        <v>0.54330000000000001</v>
      </c>
      <c r="L15" s="10" t="str">
        <f t="shared" si="2"/>
        <v>D</v>
      </c>
      <c r="M15" s="13" t="str">
        <f>IF(L15="","",IFERROR(INDEX({"Excellent work in ","Very good work in ","Satisfactory work in ","Fair work in ","Below the expected level in "},MATCH(L15,{"A","B","C","D","F"},0))&amp;INDEX({"reading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needed."},MATCH(L15,{"A","B","C","D","F"},0)),""))</f>
        <v>Fair work in reading and writing; extra practice is needed.</v>
      </c>
      <c r="N15" s="10">
        <v>57</v>
      </c>
      <c r="O15" s="10">
        <v>62</v>
      </c>
      <c r="P15" s="10">
        <v>59</v>
      </c>
      <c r="Q15" s="11">
        <f t="shared" si="3"/>
        <v>59.333333333333336</v>
      </c>
      <c r="R15" s="12">
        <f t="shared" si="4"/>
        <v>0.59330000000000005</v>
      </c>
      <c r="S15" s="10" t="str">
        <f t="shared" si="5"/>
        <v>D</v>
      </c>
      <c r="T15" s="13" t="str">
        <f>IF(S15="","",IFERROR(INDEX({"Excellent work in ","Very good work in ","Satisfactory work in ","Fair work in ","Below the expected level in "},MATCH(S15,{"A","B","C","D","F"},0))&amp;INDEX({"reading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needed."},MATCH(S15,{"A","B","C","D","F"},0)),""))</f>
        <v>Fair work in reading and writing; extra practice is needed.</v>
      </c>
      <c r="U15" s="10">
        <v>58</v>
      </c>
      <c r="V15" s="10">
        <v>68</v>
      </c>
      <c r="W15" s="10">
        <v>60</v>
      </c>
      <c r="X15" s="11">
        <f t="shared" si="6"/>
        <v>62</v>
      </c>
      <c r="Y15" s="12">
        <f t="shared" si="7"/>
        <v>0.62</v>
      </c>
      <c r="Z15" s="5" t="str">
        <f t="shared" si="8"/>
        <v>C</v>
      </c>
      <c r="AA15" s="3" t="str">
        <f>IF(Z15="","",IFERROR(INDEX({"Excellent work in ","Very good work in ","Satisfactory work in ","Fair work in ","Below the expected level in "},MATCH(Z15,{"A","B","C","D","F"},0))&amp;INDEX({"reading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needed."},MATCH(Z15,{"A","B","C","D","F"},0)),""))</f>
        <v>Satisfactory work in reading and writing; keep practising.</v>
      </c>
    </row>
    <row r="16" spans="1:27" ht="14.25" customHeight="1" x14ac:dyDescent="0.3">
      <c r="A16" s="34"/>
      <c r="B16" s="34"/>
      <c r="C16" s="34"/>
      <c r="D16" s="34"/>
      <c r="E16" s="5" t="s">
        <v>13</v>
      </c>
      <c r="F16" s="5" t="s">
        <v>99</v>
      </c>
      <c r="G16" s="10">
        <v>55</v>
      </c>
      <c r="H16" s="10">
        <v>71</v>
      </c>
      <c r="I16" s="10">
        <v>65</v>
      </c>
      <c r="J16" s="11">
        <f t="shared" si="0"/>
        <v>63.666666666666664</v>
      </c>
      <c r="K16" s="12">
        <f t="shared" si="1"/>
        <v>0.63670000000000004</v>
      </c>
      <c r="L16" s="10" t="str">
        <f t="shared" si="2"/>
        <v>C</v>
      </c>
      <c r="M16" s="13" t="str">
        <f>IF(L16="","",IFERROR(INDEX({"Excellent work in ","Very good work in ","Satisfactory work in ","Fair work in ","Below the expected level in "},MATCH(L16,{"A","B","C","D","F"},0))&amp;INDEX({"reading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needed."},MATCH(L16,{"A","B","C","D","F"},0)),""))</f>
        <v>Satisfactory work in reading, writing and speaking; keep practising.</v>
      </c>
      <c r="N16" s="10">
        <v>70</v>
      </c>
      <c r="O16" s="10">
        <v>74</v>
      </c>
      <c r="P16" s="10">
        <v>67</v>
      </c>
      <c r="Q16" s="11">
        <f t="shared" si="3"/>
        <v>70.333333333333329</v>
      </c>
      <c r="R16" s="12">
        <f t="shared" si="4"/>
        <v>0.70330000000000004</v>
      </c>
      <c r="S16" s="10" t="str">
        <f t="shared" si="5"/>
        <v>B</v>
      </c>
      <c r="T16" s="13" t="str">
        <f>IF(S16="","",IFERROR(INDEX({"Excellent work in ","Very good work in ","Satisfactory work in ","Fair work in ","Below the expected level in "},MATCH(S16,{"A","B","C","D","F"},0))&amp;INDEX({"reading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needed."},MATCH(S16,{"A","B","C","D","F"},0)),""))</f>
        <v>Very good work in reading, writing and speaking; aim higher.</v>
      </c>
      <c r="U16" s="10">
        <v>73</v>
      </c>
      <c r="V16" s="10">
        <v>63</v>
      </c>
      <c r="W16" s="10">
        <v>62</v>
      </c>
      <c r="X16" s="11">
        <f t="shared" si="6"/>
        <v>66</v>
      </c>
      <c r="Y16" s="12">
        <f t="shared" si="7"/>
        <v>0.66</v>
      </c>
      <c r="Z16" s="5" t="str">
        <f t="shared" si="8"/>
        <v>C</v>
      </c>
      <c r="AA16" s="3" t="str">
        <f>IF(Z16="","",IFERROR(INDEX({"Excellent work in ","Very good work in ","Satisfactory work in ","Fair work in ","Below the expected level in "},MATCH(Z16,{"A","B","C","D","F"},0))&amp;INDEX({"reading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needed."},MATCH(Z16,{"A","B","C","D","F"},0)),""))</f>
        <v>Satisfactory work in reading, writing and speaking; keep practising.</v>
      </c>
    </row>
    <row r="17" spans="1:27" ht="14.25" customHeight="1" x14ac:dyDescent="0.3">
      <c r="A17" s="34"/>
      <c r="B17" s="34"/>
      <c r="C17" s="34"/>
      <c r="D17" s="34"/>
      <c r="E17" s="5" t="s">
        <v>15</v>
      </c>
      <c r="F17" s="5" t="s">
        <v>100</v>
      </c>
      <c r="G17" s="10">
        <v>63</v>
      </c>
      <c r="H17" s="10">
        <v>77</v>
      </c>
      <c r="I17" s="10">
        <v>71</v>
      </c>
      <c r="J17" s="11">
        <f t="shared" si="0"/>
        <v>70.333333333333329</v>
      </c>
      <c r="K17" s="12">
        <f t="shared" si="1"/>
        <v>0.70330000000000004</v>
      </c>
      <c r="L17" s="10" t="str">
        <f t="shared" si="2"/>
        <v>B</v>
      </c>
      <c r="M17" s="13" t="str">
        <f>IF(L17="","",IFERROR(INDEX({"Excellent work in ","Very good work in ","Satisfactory work in ","Fair work in ","Below the expected level in "},MATCH(L17,{"A","B","C","D","F"},0))&amp;INDEX({"reading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needed."},MATCH(L17,{"A","B","C","D","F"},0)),""))</f>
        <v>Very good work in problem solving; aim higher.</v>
      </c>
      <c r="N17" s="10">
        <v>72</v>
      </c>
      <c r="O17" s="10">
        <v>66</v>
      </c>
      <c r="P17" s="10">
        <v>68</v>
      </c>
      <c r="Q17" s="11">
        <f t="shared" si="3"/>
        <v>68.666666666666671</v>
      </c>
      <c r="R17" s="12">
        <f t="shared" si="4"/>
        <v>0.68669999999999998</v>
      </c>
      <c r="S17" s="10" t="str">
        <f t="shared" si="5"/>
        <v>C</v>
      </c>
      <c r="T17" s="13" t="str">
        <f>IF(S17="","",IFERROR(INDEX({"Excellent work in ","Very good work in ","Satisfactory work in ","Fair work in ","Below the expected level in "},MATCH(S17,{"A","B","C","D","F"},0))&amp;INDEX({"reading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needed."},MATCH(S17,{"A","B","C","D","F"},0)),""))</f>
        <v>Satisfactory work in problem solving; keep practising.</v>
      </c>
      <c r="U17" s="10">
        <v>70</v>
      </c>
      <c r="V17" s="10">
        <v>77</v>
      </c>
      <c r="W17" s="10">
        <v>78</v>
      </c>
      <c r="X17" s="11">
        <f t="shared" si="6"/>
        <v>75</v>
      </c>
      <c r="Y17" s="12">
        <f t="shared" si="7"/>
        <v>0.75</v>
      </c>
      <c r="Z17" s="5" t="str">
        <f t="shared" si="8"/>
        <v>B</v>
      </c>
      <c r="AA17" s="3" t="str">
        <f>IF(Z17="","",IFERROR(INDEX({"Excellent work in ","Very good work in ","Satisfactory work in ","Fair work in ","Below the expected level in "},MATCH(Z17,{"A","B","C","D","F"},0))&amp;INDEX({"reading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needed."},MATCH(Z17,{"A","B","C","D","F"},0)),""))</f>
        <v>Very good work in problem solving; aim higher.</v>
      </c>
    </row>
    <row r="18" spans="1:27" ht="14.25" customHeight="1" x14ac:dyDescent="0.3">
      <c r="A18" s="34"/>
      <c r="B18" s="34"/>
      <c r="C18" s="34"/>
      <c r="D18" s="34"/>
      <c r="E18" s="5" t="s">
        <v>17</v>
      </c>
      <c r="F18" s="5" t="s">
        <v>101</v>
      </c>
      <c r="G18" s="10">
        <v>61</v>
      </c>
      <c r="H18" s="10">
        <v>63</v>
      </c>
      <c r="I18" s="10">
        <v>58</v>
      </c>
      <c r="J18" s="11">
        <f t="shared" si="0"/>
        <v>60.666666666666664</v>
      </c>
      <c r="K18" s="12">
        <f t="shared" si="1"/>
        <v>0.60670000000000002</v>
      </c>
      <c r="L18" s="10" t="str">
        <f t="shared" si="2"/>
        <v>C</v>
      </c>
      <c r="M18" s="13" t="str">
        <f>IF(L18="","",IFERROR(INDEX({"Excellent work in ","Very good work in ","Satisfactory work in ","Fair work in ","Below the expected level in "},MATCH(L18,{"A","B","C","D","F"},0))&amp;INDEX({"reading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needed."},MATCH(L18,{"A","B","C","D","F"},0)),""))</f>
        <v>Satisfactory work in concepts and practicals; keep practising.</v>
      </c>
      <c r="N18" s="10">
        <v>55</v>
      </c>
      <c r="O18" s="10">
        <v>58</v>
      </c>
      <c r="P18" s="10">
        <v>69</v>
      </c>
      <c r="Q18" s="11">
        <f t="shared" si="3"/>
        <v>60.666666666666664</v>
      </c>
      <c r="R18" s="12">
        <f t="shared" si="4"/>
        <v>0.60670000000000002</v>
      </c>
      <c r="S18" s="10" t="str">
        <f t="shared" si="5"/>
        <v>C</v>
      </c>
      <c r="T18" s="13" t="str">
        <f>IF(S18="","",IFERROR(INDEX({"Excellent work in ","Very good work in ","Satisfactory work in ","Fair work in ","Below the expected level in "},MATCH(S18,{"A","B","C","D","F"},0))&amp;INDEX({"reading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needed."},MATCH(S18,{"A","B","C","D","F"},0)),""))</f>
        <v>Satisfactory work in concepts and practicals; keep practising.</v>
      </c>
      <c r="U18" s="10">
        <v>59</v>
      </c>
      <c r="V18" s="10">
        <v>70</v>
      </c>
      <c r="W18" s="10">
        <v>69</v>
      </c>
      <c r="X18" s="11">
        <f t="shared" si="6"/>
        <v>66</v>
      </c>
      <c r="Y18" s="12">
        <f t="shared" si="7"/>
        <v>0.66</v>
      </c>
      <c r="Z18" s="5" t="str">
        <f t="shared" si="8"/>
        <v>C</v>
      </c>
      <c r="AA18" s="3" t="str">
        <f>IF(Z18="","",IFERROR(INDEX({"Excellent work in ","Very good work in ","Satisfactory work in ","Fair work in ","Below the expected level in "},MATCH(Z18,{"A","B","C","D","F"},0))&amp;INDEX({"reading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needed."},MATCH(Z18,{"A","B","C","D","F"},0)),""))</f>
        <v>Satisfactory work in concepts and practicals; keep practising.</v>
      </c>
    </row>
    <row r="19" spans="1:27" ht="14.25" customHeight="1" x14ac:dyDescent="0.3">
      <c r="A19" s="34"/>
      <c r="B19" s="34"/>
      <c r="C19" s="34"/>
      <c r="D19" s="34"/>
      <c r="E19" s="5" t="s">
        <v>19</v>
      </c>
      <c r="F19" s="5" t="s">
        <v>102</v>
      </c>
      <c r="G19" s="10">
        <v>61</v>
      </c>
      <c r="H19" s="10">
        <v>64</v>
      </c>
      <c r="I19" s="10">
        <v>71</v>
      </c>
      <c r="J19" s="11">
        <f t="shared" si="0"/>
        <v>65.333333333333329</v>
      </c>
      <c r="K19" s="12">
        <f t="shared" si="1"/>
        <v>0.65329999999999999</v>
      </c>
      <c r="L19" s="10" t="str">
        <f t="shared" si="2"/>
        <v>C</v>
      </c>
      <c r="M19" s="13" t="str">
        <f>IF(L19="","",IFERROR(INDEX({"Excellent work in ","Very good work in ","Satisfactory work in ","Fair work in ","Below the expected level in "},MATCH(L19,{"A","B","C","D","F"},0))&amp;INDEX({"reading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needed."},MATCH(L19,{"A","B","C","D","F"},0)),""))</f>
        <v>Satisfactory work in content knowledge; keep practising.</v>
      </c>
      <c r="N19" s="10">
        <v>65</v>
      </c>
      <c r="O19" s="10">
        <v>66</v>
      </c>
      <c r="P19" s="10">
        <v>73</v>
      </c>
      <c r="Q19" s="11">
        <f t="shared" si="3"/>
        <v>68</v>
      </c>
      <c r="R19" s="12">
        <f t="shared" si="4"/>
        <v>0.68</v>
      </c>
      <c r="S19" s="10" t="str">
        <f t="shared" si="5"/>
        <v>C</v>
      </c>
      <c r="T19" s="13" t="str">
        <f>IF(S19="","",IFERROR(INDEX({"Excellent work in ","Very good work in ","Satisfactory work in ","Fair work in ","Below the expected level in "},MATCH(S19,{"A","B","C","D","F"},0))&amp;INDEX({"reading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needed."},MATCH(S19,{"A","B","C","D","F"},0)),""))</f>
        <v>Satisfactory work in content knowledge; keep practising.</v>
      </c>
      <c r="U19" s="10">
        <v>64</v>
      </c>
      <c r="V19" s="10">
        <v>79</v>
      </c>
      <c r="W19" s="10">
        <v>72</v>
      </c>
      <c r="X19" s="11">
        <f t="shared" si="6"/>
        <v>71.666666666666671</v>
      </c>
      <c r="Y19" s="12">
        <f t="shared" si="7"/>
        <v>0.7167</v>
      </c>
      <c r="Z19" s="5" t="str">
        <f t="shared" si="8"/>
        <v>B</v>
      </c>
      <c r="AA19" s="3" t="str">
        <f>IF(Z19="","",IFERROR(INDEX({"Excellent work in ","Very good work in ","Satisfactory work in ","Fair work in ","Below the expected level in "},MATCH(Z19,{"A","B","C","D","F"},0))&amp;INDEX({"reading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needed."},MATCH(Z19,{"A","B","C","D","F"},0)),""))</f>
        <v>Very good work in content knowledge; aim higher.</v>
      </c>
    </row>
    <row r="20" spans="1:27" ht="14.25" customHeight="1" x14ac:dyDescent="0.3">
      <c r="A20" s="34"/>
      <c r="B20" s="34"/>
      <c r="C20" s="34"/>
      <c r="D20" s="34"/>
      <c r="E20" s="5" t="s">
        <v>21</v>
      </c>
      <c r="F20" s="5" t="s">
        <v>103</v>
      </c>
      <c r="G20" s="10">
        <v>72</v>
      </c>
      <c r="H20" s="10">
        <v>76</v>
      </c>
      <c r="I20" s="10">
        <v>75</v>
      </c>
      <c r="J20" s="11">
        <f t="shared" si="0"/>
        <v>74.333333333333329</v>
      </c>
      <c r="K20" s="12">
        <f t="shared" si="1"/>
        <v>0.74329999999999996</v>
      </c>
      <c r="L20" s="10" t="str">
        <f t="shared" si="2"/>
        <v>B</v>
      </c>
      <c r="M20" s="13" t="str">
        <f>IF(L20="","",IFERROR(INDEX({"Excellent work in ","Very good work in ","Satisfactory work in ","Fair work in ","Below the expected level in "},MATCH(L20,{"A","B","C","D","F"},0))&amp;INDEX({"reading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needed."},MATCH(L20,{"A","B","C","D","F"},0)),""))</f>
        <v>Very good work in practical work and knowledge; aim higher.</v>
      </c>
      <c r="N20" s="10">
        <v>75</v>
      </c>
      <c r="O20" s="10">
        <v>81</v>
      </c>
      <c r="P20" s="10">
        <v>73</v>
      </c>
      <c r="Q20" s="11">
        <f t="shared" si="3"/>
        <v>76.333333333333329</v>
      </c>
      <c r="R20" s="12">
        <f t="shared" si="4"/>
        <v>0.76329999999999998</v>
      </c>
      <c r="S20" s="10" t="str">
        <f t="shared" si="5"/>
        <v>B</v>
      </c>
      <c r="T20" s="13" t="str">
        <f>IF(S20="","",IFERROR(INDEX({"Excellent work in ","Very good work in ","Satisfactory work in ","Fair work in ","Below the expected level in "},MATCH(S20,{"A","B","C","D","F"},0))&amp;INDEX({"reading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needed."},MATCH(S20,{"A","B","C","D","F"},0)),""))</f>
        <v>Very good work in practical work and knowledge; aim higher.</v>
      </c>
      <c r="U20" s="10">
        <v>72</v>
      </c>
      <c r="V20" s="10">
        <v>73</v>
      </c>
      <c r="W20" s="10">
        <v>77</v>
      </c>
      <c r="X20" s="11">
        <f t="shared" si="6"/>
        <v>74</v>
      </c>
      <c r="Y20" s="12">
        <f t="shared" si="7"/>
        <v>0.74</v>
      </c>
      <c r="Z20" s="5" t="str">
        <f t="shared" si="8"/>
        <v>B</v>
      </c>
      <c r="AA20" s="3" t="str">
        <f>IF(Z20="","",IFERROR(INDEX({"Excellent work in ","Very good work in ","Satisfactory work in ","Fair work in ","Below the expected level in "},MATCH(Z20,{"A","B","C","D","F"},0))&amp;INDEX({"reading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needed."},MATCH(Z20,{"A","B","C","D","F"},0)),""))</f>
        <v>Very good work in practical work and knowledge; aim higher.</v>
      </c>
    </row>
    <row r="21" spans="1:27" ht="14.25" customHeight="1" x14ac:dyDescent="0.3">
      <c r="A21" s="34"/>
      <c r="B21" s="34"/>
      <c r="C21" s="34"/>
      <c r="D21" s="34"/>
      <c r="E21" s="5" t="s">
        <v>23</v>
      </c>
      <c r="F21" s="5" t="s">
        <v>104</v>
      </c>
      <c r="G21" s="10">
        <v>61</v>
      </c>
      <c r="H21" s="10">
        <v>70</v>
      </c>
      <c r="I21" s="10">
        <v>68</v>
      </c>
      <c r="J21" s="11">
        <f t="shared" si="0"/>
        <v>66.333333333333329</v>
      </c>
      <c r="K21" s="12">
        <f t="shared" si="1"/>
        <v>0.6633</v>
      </c>
      <c r="L21" s="10" t="str">
        <f t="shared" si="2"/>
        <v>C</v>
      </c>
      <c r="M21" s="13" t="str">
        <f>IF(L21="","",IFERROR(INDEX({"Excellent work in ","Very good work in ","Satisfactory work in ","Fair work in ","Below the expected level in "},MATCH(L21,{"A","B","C","D","F"},0))&amp;INDEX({"reading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needed."},MATCH(L21,{"A","B","C","D","F"},0)),""))</f>
        <v>Satisfactory work in values and participation; keep practising.</v>
      </c>
      <c r="N21" s="10">
        <v>58</v>
      </c>
      <c r="O21" s="10">
        <v>71</v>
      </c>
      <c r="P21" s="10">
        <v>69</v>
      </c>
      <c r="Q21" s="11">
        <f t="shared" si="3"/>
        <v>66</v>
      </c>
      <c r="R21" s="12">
        <f t="shared" si="4"/>
        <v>0.66</v>
      </c>
      <c r="S21" s="10" t="str">
        <f t="shared" si="5"/>
        <v>C</v>
      </c>
      <c r="T21" s="13" t="str">
        <f>IF(S21="","",IFERROR(INDEX({"Excellent work in ","Very good work in ","Satisfactory work in ","Fair work in ","Below the expected level in "},MATCH(S21,{"A","B","C","D","F"},0))&amp;INDEX({"reading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needed."},MATCH(S21,{"A","B","C","D","F"},0)),""))</f>
        <v>Satisfactory work in values and participation; keep practising.</v>
      </c>
      <c r="U21" s="10">
        <v>63</v>
      </c>
      <c r="V21" s="10">
        <v>76</v>
      </c>
      <c r="W21" s="10">
        <v>62</v>
      </c>
      <c r="X21" s="11">
        <f t="shared" si="6"/>
        <v>67</v>
      </c>
      <c r="Y21" s="12">
        <f t="shared" si="7"/>
        <v>0.67</v>
      </c>
      <c r="Z21" s="5" t="str">
        <f t="shared" si="8"/>
        <v>C</v>
      </c>
      <c r="AA21" s="3" t="str">
        <f>IF(Z21="","",IFERROR(INDEX({"Excellent work in ","Very good work in ","Satisfactory work in ","Fair work in ","Below the expected level in "},MATCH(Z21,{"A","B","C","D","F"},0))&amp;INDEX({"reading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needed."},MATCH(Z21,{"A","B","C","D","F"},0)),""))</f>
        <v>Satisfactory work in values and participation; keep practising.</v>
      </c>
    </row>
    <row r="22" spans="1:27" ht="14.25" customHeight="1" x14ac:dyDescent="0.3">
      <c r="A22" s="34"/>
      <c r="B22" s="34"/>
      <c r="C22" s="34"/>
      <c r="D22" s="34"/>
      <c r="E22" s="5" t="s">
        <v>32</v>
      </c>
      <c r="F22" s="5" t="s">
        <v>127</v>
      </c>
      <c r="G22" s="10">
        <v>64</v>
      </c>
      <c r="H22" s="10">
        <v>68</v>
      </c>
      <c r="I22" s="10">
        <v>72</v>
      </c>
      <c r="J22" s="11">
        <f t="shared" si="0"/>
        <v>68</v>
      </c>
      <c r="K22" s="12">
        <f t="shared" si="1"/>
        <v>0.68</v>
      </c>
      <c r="L22" s="10" t="str">
        <f t="shared" si="2"/>
        <v>C</v>
      </c>
      <c r="M22" s="13" t="str">
        <f>IF(L22="","",IFERROR(INDEX({"Excellent work in ","Very good work in ","Satisfactory work in ","Fair work in ","Below the expected level in "},MATCH(L22,{"A","B","C","D","F"},0))&amp;INDEX({"reading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needed."},MATCH(L22,{"A","B","C","D","F"},0)),""))</f>
        <v>Satisfactory work in practical skills; keep practising.</v>
      </c>
      <c r="N22" s="10">
        <v>61</v>
      </c>
      <c r="O22" s="10">
        <v>75</v>
      </c>
      <c r="P22" s="10">
        <v>74</v>
      </c>
      <c r="Q22" s="11">
        <f t="shared" si="3"/>
        <v>70</v>
      </c>
      <c r="R22" s="12">
        <f t="shared" si="4"/>
        <v>0.7</v>
      </c>
      <c r="S22" s="10" t="str">
        <f t="shared" si="5"/>
        <v>B</v>
      </c>
      <c r="T22" s="13" t="str">
        <f>IF(S22="","",IFERROR(INDEX({"Excellent work in ","Very good work in ","Satisfactory work in ","Fair work in ","Below the expected level in "},MATCH(S22,{"A","B","C","D","F"},0))&amp;INDEX({"reading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needed."},MATCH(S22,{"A","B","C","D","F"},0)),""))</f>
        <v>Very good work in practical skills; aim higher.</v>
      </c>
      <c r="U22" s="10">
        <v>78</v>
      </c>
      <c r="V22" s="10">
        <v>70</v>
      </c>
      <c r="W22" s="10">
        <v>66</v>
      </c>
      <c r="X22" s="11">
        <f t="shared" si="6"/>
        <v>71.333333333333329</v>
      </c>
      <c r="Y22" s="12">
        <f t="shared" si="7"/>
        <v>0.71330000000000005</v>
      </c>
      <c r="Z22" s="5" t="str">
        <f t="shared" si="8"/>
        <v>B</v>
      </c>
      <c r="AA22" s="3" t="str">
        <f>IF(Z22="","",IFERROR(INDEX({"Excellent work in ","Very good work in ","Satisfactory work in ","Fair work in ","Below the expected level in "},MATCH(Z22,{"A","B","C","D","F"},0))&amp;INDEX({"reading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needed."},MATCH(Z22,{"A","B","C","D","F"},0)),""))</f>
        <v>Very good work in practical skills; aim higher.</v>
      </c>
    </row>
    <row r="23" spans="1:27" ht="14.25" customHeight="1" x14ac:dyDescent="0.3">
      <c r="A23" s="34"/>
      <c r="B23" s="34"/>
      <c r="C23" s="34"/>
      <c r="D23" s="34"/>
      <c r="E23" s="5" t="s">
        <v>34</v>
      </c>
      <c r="F23" s="5" t="s">
        <v>109</v>
      </c>
      <c r="G23" s="10">
        <v>63</v>
      </c>
      <c r="H23" s="10">
        <v>63</v>
      </c>
      <c r="I23" s="10">
        <v>58</v>
      </c>
      <c r="J23" s="11">
        <f t="shared" si="0"/>
        <v>61.333333333333336</v>
      </c>
      <c r="K23" s="12">
        <f t="shared" si="1"/>
        <v>0.61329999999999996</v>
      </c>
      <c r="L23" s="10" t="str">
        <f t="shared" si="2"/>
        <v>C</v>
      </c>
      <c r="M23" s="13" t="str">
        <f>IF(L23="","",IFERROR(INDEX({"Excellent work in ","Very good work in ","Satisfactory work in ","Fair work in ","Below the expected level in "},MATCH(L23,{"A","B","C","D","F"},0))&amp;INDEX({"reading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needed."},MATCH(L23,{"A","B","C","D","F"},0)),""))</f>
        <v>Satisfactory work in office practice; keep practising.</v>
      </c>
      <c r="N23" s="10">
        <v>64</v>
      </c>
      <c r="O23" s="10">
        <v>65</v>
      </c>
      <c r="P23" s="10">
        <v>64</v>
      </c>
      <c r="Q23" s="11">
        <f t="shared" si="3"/>
        <v>64.333333333333329</v>
      </c>
      <c r="R23" s="12">
        <f t="shared" si="4"/>
        <v>0.64329999999999998</v>
      </c>
      <c r="S23" s="10" t="str">
        <f t="shared" si="5"/>
        <v>C</v>
      </c>
      <c r="T23" s="13" t="str">
        <f>IF(S23="","",IFERROR(INDEX({"Excellent work in ","Very good work in ","Satisfactory work in ","Fair work in ","Below the expected level in "},MATCH(S23,{"A","B","C","D","F"},0))&amp;INDEX({"reading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needed."},MATCH(S23,{"A","B","C","D","F"},0)),""))</f>
        <v>Satisfactory work in office practice; keep practising.</v>
      </c>
      <c r="U23" s="10">
        <v>57</v>
      </c>
      <c r="V23" s="10">
        <v>61</v>
      </c>
      <c r="W23" s="10">
        <v>60</v>
      </c>
      <c r="X23" s="11">
        <f t="shared" si="6"/>
        <v>59.333333333333336</v>
      </c>
      <c r="Y23" s="12">
        <f t="shared" si="7"/>
        <v>0.59330000000000005</v>
      </c>
      <c r="Z23" s="5" t="str">
        <f t="shared" si="8"/>
        <v>D</v>
      </c>
      <c r="AA23" s="3" t="str">
        <f>IF(Z23="","",IFERROR(INDEX({"Excellent work in ","Very good work in ","Satisfactory work in ","Fair work in ","Below the expected level in "},MATCH(Z23,{"A","B","C","D","F"},0))&amp;INDEX({"reading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needed."},MATCH(Z23,{"A","B","C","D","F"},0)),""))</f>
        <v>Fair work in office practice; extra practice is needed.</v>
      </c>
    </row>
    <row r="24" spans="1:27" ht="14.25" customHeight="1" x14ac:dyDescent="0.3">
      <c r="A24" s="34" t="s">
        <v>360</v>
      </c>
      <c r="B24" s="34" t="s">
        <v>361</v>
      </c>
      <c r="C24" s="34" t="s">
        <v>439</v>
      </c>
      <c r="D24" s="34" t="s">
        <v>11</v>
      </c>
      <c r="E24" s="5" t="s">
        <v>12</v>
      </c>
      <c r="F24" s="5" t="s">
        <v>95</v>
      </c>
      <c r="G24" s="10">
        <v>59</v>
      </c>
      <c r="H24" s="10">
        <v>68</v>
      </c>
      <c r="I24" s="10">
        <v>62</v>
      </c>
      <c r="J24" s="11">
        <f t="shared" si="0"/>
        <v>63</v>
      </c>
      <c r="K24" s="12">
        <f t="shared" si="1"/>
        <v>0.63</v>
      </c>
      <c r="L24" s="10" t="str">
        <f t="shared" si="2"/>
        <v>C</v>
      </c>
      <c r="M24" s="13" t="str">
        <f>IF(L24="","",IFERROR(INDEX({"Excellent work in ","Very good work in ","Satisfactory work in ","Fair work in ","Below the expected level in "},MATCH(L24,{"A","B","C","D","F"},0))&amp;INDEX({"reading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needed."},MATCH(L24,{"A","B","C","D","F"},0)),""))</f>
        <v>Satisfactory work in reading and writing; keep practising.</v>
      </c>
      <c r="N24" s="10">
        <v>62</v>
      </c>
      <c r="O24" s="10">
        <v>64</v>
      </c>
      <c r="P24" s="10">
        <v>63</v>
      </c>
      <c r="Q24" s="11">
        <f t="shared" si="3"/>
        <v>63</v>
      </c>
      <c r="R24" s="12">
        <f t="shared" si="4"/>
        <v>0.63</v>
      </c>
      <c r="S24" s="10" t="str">
        <f t="shared" si="5"/>
        <v>C</v>
      </c>
      <c r="T24" s="13" t="str">
        <f>IF(S24="","",IFERROR(INDEX({"Excellent work in ","Very good work in ","Satisfactory work in ","Fair work in ","Below the expected level in "},MATCH(S24,{"A","B","C","D","F"},0))&amp;INDEX({"reading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needed."},MATCH(S24,{"A","B","C","D","F"},0)),""))</f>
        <v>Satisfactory work in reading and writing; keep practising.</v>
      </c>
      <c r="U24" s="10">
        <v>72</v>
      </c>
      <c r="V24" s="10">
        <v>66</v>
      </c>
      <c r="W24" s="10">
        <v>67</v>
      </c>
      <c r="X24" s="11">
        <f t="shared" si="6"/>
        <v>68.333333333333329</v>
      </c>
      <c r="Y24" s="12">
        <f t="shared" si="7"/>
        <v>0.68330000000000002</v>
      </c>
      <c r="Z24" s="5" t="str">
        <f t="shared" si="8"/>
        <v>C</v>
      </c>
      <c r="AA24" s="3" t="str">
        <f>IF(Z24="","",IFERROR(INDEX({"Excellent work in ","Very good work in ","Satisfactory work in ","Fair work in ","Below the expected level in "},MATCH(Z24,{"A","B","C","D","F"},0))&amp;INDEX({"reading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needed."},MATCH(Z24,{"A","B","C","D","F"},0)),""))</f>
        <v>Satisfactory work in reading and writing; keep practising.</v>
      </c>
    </row>
    <row r="25" spans="1:27" ht="14.25" customHeight="1" x14ac:dyDescent="0.3">
      <c r="A25" s="34"/>
      <c r="B25" s="34"/>
      <c r="C25" s="34"/>
      <c r="D25" s="34"/>
      <c r="E25" s="5" t="s">
        <v>13</v>
      </c>
      <c r="F25" s="5" t="s">
        <v>99</v>
      </c>
      <c r="G25" s="10">
        <v>63</v>
      </c>
      <c r="H25" s="10">
        <v>75</v>
      </c>
      <c r="I25" s="10">
        <v>69</v>
      </c>
      <c r="J25" s="11">
        <f t="shared" si="0"/>
        <v>69</v>
      </c>
      <c r="K25" s="12">
        <f t="shared" si="1"/>
        <v>0.69</v>
      </c>
      <c r="L25" s="10" t="str">
        <f t="shared" si="2"/>
        <v>C</v>
      </c>
      <c r="M25" s="13" t="str">
        <f>IF(L25="","",IFERROR(INDEX({"Excellent work in ","Very good work in ","Satisfactory work in ","Fair work in ","Below the expected level in "},MATCH(L25,{"A","B","C","D","F"},0))&amp;INDEX({"reading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needed."},MATCH(L25,{"A","B","C","D","F"},0)),""))</f>
        <v>Satisfactory work in reading, writing and speaking; keep practising.</v>
      </c>
      <c r="N25" s="10">
        <v>70</v>
      </c>
      <c r="O25" s="10">
        <v>80</v>
      </c>
      <c r="P25" s="10">
        <v>66</v>
      </c>
      <c r="Q25" s="11">
        <f t="shared" si="3"/>
        <v>72</v>
      </c>
      <c r="R25" s="12">
        <f t="shared" si="4"/>
        <v>0.72</v>
      </c>
      <c r="S25" s="10" t="str">
        <f t="shared" si="5"/>
        <v>B</v>
      </c>
      <c r="T25" s="13" t="str">
        <f>IF(S25="","",IFERROR(INDEX({"Excellent work in ","Very good work in ","Satisfactory work in ","Fair work in ","Below the expected level in "},MATCH(S25,{"A","B","C","D","F"},0))&amp;INDEX({"reading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needed."},MATCH(S25,{"A","B","C","D","F"},0)),""))</f>
        <v>Very good work in reading, writing and speaking; aim higher.</v>
      </c>
      <c r="U25" s="10">
        <v>70</v>
      </c>
      <c r="V25" s="10">
        <v>72</v>
      </c>
      <c r="W25" s="10">
        <v>74</v>
      </c>
      <c r="X25" s="11">
        <f t="shared" si="6"/>
        <v>72</v>
      </c>
      <c r="Y25" s="12">
        <f t="shared" si="7"/>
        <v>0.72</v>
      </c>
      <c r="Z25" s="5" t="str">
        <f t="shared" si="8"/>
        <v>B</v>
      </c>
      <c r="AA25" s="3" t="str">
        <f>IF(Z25="","",IFERROR(INDEX({"Excellent work in ","Very good work in ","Satisfactory work in ","Fair work in ","Below the expected level in "},MATCH(Z25,{"A","B","C","D","F"},0))&amp;INDEX({"reading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needed."},MATCH(Z25,{"A","B","C","D","F"},0)),""))</f>
        <v>Very good work in reading, writing and speaking; aim higher.</v>
      </c>
    </row>
    <row r="26" spans="1:27" ht="14.25" customHeight="1" x14ac:dyDescent="0.3">
      <c r="A26" s="34"/>
      <c r="B26" s="34"/>
      <c r="C26" s="34"/>
      <c r="D26" s="34"/>
      <c r="E26" s="5" t="s">
        <v>15</v>
      </c>
      <c r="F26" s="5" t="s">
        <v>100</v>
      </c>
      <c r="G26" s="10">
        <v>71</v>
      </c>
      <c r="H26" s="10">
        <v>81</v>
      </c>
      <c r="I26" s="10">
        <v>79</v>
      </c>
      <c r="J26" s="11">
        <f t="shared" si="0"/>
        <v>77</v>
      </c>
      <c r="K26" s="12">
        <f t="shared" si="1"/>
        <v>0.77</v>
      </c>
      <c r="L26" s="10" t="str">
        <f t="shared" si="2"/>
        <v>B</v>
      </c>
      <c r="M26" s="13" t="str">
        <f>IF(L26="","",IFERROR(INDEX({"Excellent work in ","Very good work in ","Satisfactory work in ","Fair work in ","Below the expected level in "},MATCH(L26,{"A","B","C","D","F"},0))&amp;INDEX({"reading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needed."},MATCH(L26,{"A","B","C","D","F"},0)),""))</f>
        <v>Very good work in problem solving; aim higher.</v>
      </c>
      <c r="N26" s="10">
        <v>70</v>
      </c>
      <c r="O26" s="10">
        <v>76</v>
      </c>
      <c r="P26" s="10">
        <v>82</v>
      </c>
      <c r="Q26" s="11">
        <f t="shared" si="3"/>
        <v>76</v>
      </c>
      <c r="R26" s="12">
        <f t="shared" si="4"/>
        <v>0.76</v>
      </c>
      <c r="S26" s="10" t="str">
        <f t="shared" si="5"/>
        <v>B</v>
      </c>
      <c r="T26" s="13" t="str">
        <f>IF(S26="","",IFERROR(INDEX({"Excellent work in ","Very good work in ","Satisfactory work in ","Fair work in ","Below the expected level in "},MATCH(S26,{"A","B","C","D","F"},0))&amp;INDEX({"reading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needed."},MATCH(S26,{"A","B","C","D","F"},0)),""))</f>
        <v>Very good work in problem solving; aim higher.</v>
      </c>
      <c r="U26" s="10">
        <v>82</v>
      </c>
      <c r="V26" s="10">
        <v>75</v>
      </c>
      <c r="W26" s="10">
        <v>87</v>
      </c>
      <c r="X26" s="11">
        <f t="shared" si="6"/>
        <v>81.333333333333329</v>
      </c>
      <c r="Y26" s="12">
        <f t="shared" si="7"/>
        <v>0.81330000000000002</v>
      </c>
      <c r="Z26" s="5" t="str">
        <f t="shared" si="8"/>
        <v>A</v>
      </c>
      <c r="AA26" s="3" t="str">
        <f>IF(Z26="","",IFERROR(INDEX({"Excellent work in ","Very good work in ","Satisfactory work in ","Fair work in ","Below the expected level in "},MATCH(Z26,{"A","B","C","D","F"},0))&amp;INDEX({"reading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needed."},MATCH(Z26,{"A","B","C","D","F"},0)),""))</f>
        <v>Excellent work in problem solving; keep it up.</v>
      </c>
    </row>
    <row r="27" spans="1:27" ht="14.25" customHeight="1" x14ac:dyDescent="0.3">
      <c r="A27" s="34"/>
      <c r="B27" s="34"/>
      <c r="C27" s="34"/>
      <c r="D27" s="34"/>
      <c r="E27" s="5" t="s">
        <v>17</v>
      </c>
      <c r="F27" s="5" t="s">
        <v>101</v>
      </c>
      <c r="G27" s="10">
        <v>66</v>
      </c>
      <c r="H27" s="10">
        <v>72</v>
      </c>
      <c r="I27" s="10">
        <v>62</v>
      </c>
      <c r="J27" s="11">
        <f t="shared" si="0"/>
        <v>66.666666666666671</v>
      </c>
      <c r="K27" s="12">
        <f t="shared" si="1"/>
        <v>0.66669999999999996</v>
      </c>
      <c r="L27" s="10" t="str">
        <f t="shared" si="2"/>
        <v>C</v>
      </c>
      <c r="M27" s="13" t="str">
        <f>IF(L27="","",IFERROR(INDEX({"Excellent work in ","Very good work in ","Satisfactory work in ","Fair work in ","Below the expected level in "},MATCH(L27,{"A","B","C","D","F"},0))&amp;INDEX({"reading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needed."},MATCH(L27,{"A","B","C","D","F"},0)),""))</f>
        <v>Satisfactory work in concepts and practicals; keep practising.</v>
      </c>
      <c r="N27" s="10">
        <v>71</v>
      </c>
      <c r="O27" s="10">
        <v>69</v>
      </c>
      <c r="P27" s="10">
        <v>66</v>
      </c>
      <c r="Q27" s="11">
        <f t="shared" si="3"/>
        <v>68.666666666666671</v>
      </c>
      <c r="R27" s="12">
        <f t="shared" si="4"/>
        <v>0.68669999999999998</v>
      </c>
      <c r="S27" s="10" t="str">
        <f t="shared" si="5"/>
        <v>C</v>
      </c>
      <c r="T27" s="13" t="str">
        <f>IF(S27="","",IFERROR(INDEX({"Excellent work in ","Very good work in ","Satisfactory work in ","Fair work in ","Below the expected level in "},MATCH(S27,{"A","B","C","D","F"},0))&amp;INDEX({"reading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needed."},MATCH(S27,{"A","B","C","D","F"},0)),""))</f>
        <v>Satisfactory work in concepts and practicals; keep practising.</v>
      </c>
      <c r="U27" s="10">
        <v>64</v>
      </c>
      <c r="V27" s="10">
        <v>78</v>
      </c>
      <c r="W27" s="10">
        <v>70</v>
      </c>
      <c r="X27" s="11">
        <f t="shared" si="6"/>
        <v>70.666666666666671</v>
      </c>
      <c r="Y27" s="12">
        <f t="shared" si="7"/>
        <v>0.70669999999999999</v>
      </c>
      <c r="Z27" s="5" t="str">
        <f t="shared" si="8"/>
        <v>B</v>
      </c>
      <c r="AA27" s="3" t="str">
        <f>IF(Z27="","",IFERROR(INDEX({"Excellent work in ","Very good work in ","Satisfactory work in ","Fair work in ","Below the expected level in "},MATCH(Z27,{"A","B","C","D","F"},0))&amp;INDEX({"reading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needed."},MATCH(Z27,{"A","B","C","D","F"},0)),""))</f>
        <v>Very good work in concepts and practicals; aim higher.</v>
      </c>
    </row>
    <row r="28" spans="1:27" ht="14.25" customHeight="1" x14ac:dyDescent="0.3">
      <c r="A28" s="34"/>
      <c r="B28" s="34"/>
      <c r="C28" s="34"/>
      <c r="D28" s="34"/>
      <c r="E28" s="5" t="s">
        <v>19</v>
      </c>
      <c r="F28" s="5" t="s">
        <v>102</v>
      </c>
      <c r="G28" s="10">
        <v>68</v>
      </c>
      <c r="H28" s="10">
        <v>71</v>
      </c>
      <c r="I28" s="10">
        <v>76</v>
      </c>
      <c r="J28" s="11">
        <f t="shared" si="0"/>
        <v>71.666666666666671</v>
      </c>
      <c r="K28" s="12">
        <f t="shared" si="1"/>
        <v>0.7167</v>
      </c>
      <c r="L28" s="10" t="str">
        <f t="shared" si="2"/>
        <v>B</v>
      </c>
      <c r="M28" s="13" t="str">
        <f>IF(L28="","",IFERROR(INDEX({"Excellent work in ","Very good work in ","Satisfactory work in ","Fair work in ","Below the expected level in "},MATCH(L28,{"A","B","C","D","F"},0))&amp;INDEX({"reading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needed."},MATCH(L28,{"A","B","C","D","F"},0)),""))</f>
        <v>Very good work in content knowledge; aim higher.</v>
      </c>
      <c r="N28" s="10">
        <v>67</v>
      </c>
      <c r="O28" s="10">
        <v>82</v>
      </c>
      <c r="P28" s="10">
        <v>73</v>
      </c>
      <c r="Q28" s="11">
        <f t="shared" si="3"/>
        <v>74</v>
      </c>
      <c r="R28" s="12">
        <f t="shared" si="4"/>
        <v>0.74</v>
      </c>
      <c r="S28" s="10" t="str">
        <f t="shared" si="5"/>
        <v>B</v>
      </c>
      <c r="T28" s="13" t="str">
        <f>IF(S28="","",IFERROR(INDEX({"Excellent work in ","Very good work in ","Satisfactory work in ","Fair work in ","Below the expected level in "},MATCH(S28,{"A","B","C","D","F"},0))&amp;INDEX({"reading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needed."},MATCH(S28,{"A","B","C","D","F"},0)),""))</f>
        <v>Very good work in content knowledge; aim higher.</v>
      </c>
      <c r="U28" s="10">
        <v>73</v>
      </c>
      <c r="V28" s="10">
        <v>83</v>
      </c>
      <c r="W28" s="10">
        <v>78</v>
      </c>
      <c r="X28" s="11">
        <f t="shared" si="6"/>
        <v>78</v>
      </c>
      <c r="Y28" s="12">
        <f t="shared" si="7"/>
        <v>0.78</v>
      </c>
      <c r="Z28" s="5" t="str">
        <f t="shared" si="8"/>
        <v>B</v>
      </c>
      <c r="AA28" s="3" t="str">
        <f>IF(Z28="","",IFERROR(INDEX({"Excellent work in ","Very good work in ","Satisfactory work in ","Fair work in ","Below the expected level in "},MATCH(Z28,{"A","B","C","D","F"},0))&amp;INDEX({"reading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needed."},MATCH(Z28,{"A","B","C","D","F"},0)),""))</f>
        <v>Very good work in content knowledge; aim higher.</v>
      </c>
    </row>
    <row r="29" spans="1:27" ht="14.25" customHeight="1" x14ac:dyDescent="0.3">
      <c r="A29" s="34"/>
      <c r="B29" s="34"/>
      <c r="C29" s="34"/>
      <c r="D29" s="34"/>
      <c r="E29" s="5" t="s">
        <v>21</v>
      </c>
      <c r="F29" s="5" t="s">
        <v>103</v>
      </c>
      <c r="G29" s="10">
        <v>80</v>
      </c>
      <c r="H29" s="10">
        <v>85</v>
      </c>
      <c r="I29" s="10">
        <v>82</v>
      </c>
      <c r="J29" s="11">
        <f t="shared" si="0"/>
        <v>82.333333333333329</v>
      </c>
      <c r="K29" s="12">
        <f t="shared" si="1"/>
        <v>0.82330000000000003</v>
      </c>
      <c r="L29" s="10" t="str">
        <f t="shared" si="2"/>
        <v>A</v>
      </c>
      <c r="M29" s="13" t="str">
        <f>IF(L29="","",IFERROR(INDEX({"Excellent work in ","Very good work in ","Satisfactory work in ","Fair work in ","Below the expected level in "},MATCH(L29,{"A","B","C","D","F"},0))&amp;INDEX({"reading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needed."},MATCH(L29,{"A","B","C","D","F"},0)),""))</f>
        <v>Excellent work in practical work and knowledge; keep it up.</v>
      </c>
      <c r="N29" s="10">
        <v>81</v>
      </c>
      <c r="O29" s="10">
        <v>88</v>
      </c>
      <c r="P29" s="10">
        <v>75</v>
      </c>
      <c r="Q29" s="11">
        <f t="shared" si="3"/>
        <v>81.333333333333329</v>
      </c>
      <c r="R29" s="12">
        <f t="shared" si="4"/>
        <v>0.81330000000000002</v>
      </c>
      <c r="S29" s="10" t="str">
        <f t="shared" si="5"/>
        <v>A</v>
      </c>
      <c r="T29" s="13" t="str">
        <f>IF(S29="","",IFERROR(INDEX({"Excellent work in ","Very good work in ","Satisfactory work in ","Fair work in ","Below the expected level in "},MATCH(S29,{"A","B","C","D","F"},0))&amp;INDEX({"reading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needed."},MATCH(S29,{"A","B","C","D","F"},0)),""))</f>
        <v>Excellent work in practical work and knowledge; keep it up.</v>
      </c>
      <c r="U29" s="10">
        <v>81</v>
      </c>
      <c r="V29" s="10">
        <v>83</v>
      </c>
      <c r="W29" s="10">
        <v>89</v>
      </c>
      <c r="X29" s="11">
        <f t="shared" si="6"/>
        <v>84.333333333333329</v>
      </c>
      <c r="Y29" s="12">
        <f t="shared" si="7"/>
        <v>0.84330000000000005</v>
      </c>
      <c r="Z29" s="5" t="str">
        <f t="shared" si="8"/>
        <v>A</v>
      </c>
      <c r="AA29" s="3" t="str">
        <f>IF(Z29="","",IFERROR(INDEX({"Excellent work in ","Very good work in ","Satisfactory work in ","Fair work in ","Below the expected level in "},MATCH(Z29,{"A","B","C","D","F"},0))&amp;INDEX({"reading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needed."},MATCH(Z29,{"A","B","C","D","F"},0)),""))</f>
        <v>Excellent work in practical work and knowledge; keep it up.</v>
      </c>
    </row>
    <row r="30" spans="1:27" ht="14.25" customHeight="1" x14ac:dyDescent="0.3">
      <c r="A30" s="34"/>
      <c r="B30" s="34"/>
      <c r="C30" s="34"/>
      <c r="D30" s="34"/>
      <c r="E30" s="5" t="s">
        <v>23</v>
      </c>
      <c r="F30" s="5" t="s">
        <v>104</v>
      </c>
      <c r="G30" s="10">
        <v>61</v>
      </c>
      <c r="H30" s="10">
        <v>78</v>
      </c>
      <c r="I30" s="10">
        <v>76</v>
      </c>
      <c r="J30" s="11">
        <f t="shared" si="0"/>
        <v>71.666666666666671</v>
      </c>
      <c r="K30" s="12">
        <f t="shared" si="1"/>
        <v>0.7167</v>
      </c>
      <c r="L30" s="10" t="str">
        <f t="shared" si="2"/>
        <v>B</v>
      </c>
      <c r="M30" s="13" t="str">
        <f>IF(L30="","",IFERROR(INDEX({"Excellent work in ","Very good work in ","Satisfactory work in ","Fair work in ","Below the expected level in "},MATCH(L30,{"A","B","C","D","F"},0))&amp;INDEX({"reading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needed."},MATCH(L30,{"A","B","C","D","F"},0)),""))</f>
        <v>Very good work in values and participation; aim higher.</v>
      </c>
      <c r="N30" s="10">
        <v>65</v>
      </c>
      <c r="O30" s="10">
        <v>79</v>
      </c>
      <c r="P30" s="10">
        <v>71</v>
      </c>
      <c r="Q30" s="11">
        <f t="shared" si="3"/>
        <v>71.666666666666671</v>
      </c>
      <c r="R30" s="12">
        <f t="shared" si="4"/>
        <v>0.7167</v>
      </c>
      <c r="S30" s="10" t="str">
        <f t="shared" si="5"/>
        <v>B</v>
      </c>
      <c r="T30" s="13" t="str">
        <f>IF(S30="","",IFERROR(INDEX({"Excellent work in ","Very good work in ","Satisfactory work in ","Fair work in ","Below the expected level in "},MATCH(S30,{"A","B","C","D","F"},0))&amp;INDEX({"reading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needed."},MATCH(S30,{"A","B","C","D","F"},0)),""))</f>
        <v>Very good work in values and participation; aim higher.</v>
      </c>
      <c r="U30" s="10">
        <v>74</v>
      </c>
      <c r="V30" s="10">
        <v>73</v>
      </c>
      <c r="W30" s="10">
        <v>82</v>
      </c>
      <c r="X30" s="11">
        <f t="shared" si="6"/>
        <v>76.333333333333329</v>
      </c>
      <c r="Y30" s="12">
        <f t="shared" si="7"/>
        <v>0.76329999999999998</v>
      </c>
      <c r="Z30" s="5" t="str">
        <f t="shared" si="8"/>
        <v>B</v>
      </c>
      <c r="AA30" s="3" t="str">
        <f>IF(Z30="","",IFERROR(INDEX({"Excellent work in ","Very good work in ","Satisfactory work in ","Fair work in ","Below the expected level in "},MATCH(Z30,{"A","B","C","D","F"},0))&amp;INDEX({"reading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needed."},MATCH(Z30,{"A","B","C","D","F"},0)),""))</f>
        <v>Very good work in values and participation; aim higher.</v>
      </c>
    </row>
    <row r="31" spans="1:27" ht="14.25" customHeight="1" x14ac:dyDescent="0.3">
      <c r="A31" s="34"/>
      <c r="B31" s="34"/>
      <c r="C31" s="34"/>
      <c r="D31" s="34"/>
      <c r="E31" s="5" t="s">
        <v>25</v>
      </c>
      <c r="F31" s="5" t="s">
        <v>105</v>
      </c>
      <c r="G31" s="10">
        <v>71</v>
      </c>
      <c r="H31" s="10">
        <v>70</v>
      </c>
      <c r="I31" s="10">
        <v>75</v>
      </c>
      <c r="J31" s="11">
        <f t="shared" si="0"/>
        <v>72</v>
      </c>
      <c r="K31" s="12">
        <f t="shared" si="1"/>
        <v>0.72</v>
      </c>
      <c r="L31" s="10" t="str">
        <f t="shared" si="2"/>
        <v>B</v>
      </c>
      <c r="M31" s="13" t="str">
        <f>IF(L31="","",IFERROR(INDEX({"Excellent work in ","Very good work in ","Satisfactory work in ","Fair work in ","Below the expected level in "},MATCH(L31,{"A","B","C","D","F"},0))&amp;INDEX({"reading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needed."},MATCH(L31,{"A","B","C","D","F"},0)),""))</f>
        <v>Very good work in fitness and participation; aim higher.</v>
      </c>
      <c r="N31" s="10">
        <v>68</v>
      </c>
      <c r="O31" s="10">
        <v>72</v>
      </c>
      <c r="P31" s="10">
        <v>80</v>
      </c>
      <c r="Q31" s="11">
        <f t="shared" si="3"/>
        <v>73.333333333333329</v>
      </c>
      <c r="R31" s="12">
        <f t="shared" si="4"/>
        <v>0.73329999999999995</v>
      </c>
      <c r="S31" s="10" t="str">
        <f t="shared" si="5"/>
        <v>B</v>
      </c>
      <c r="T31" s="13" t="str">
        <f>IF(S31="","",IFERROR(INDEX({"Excellent work in ","Very good work in ","Satisfactory work in ","Fair work in ","Below the expected level in "},MATCH(S31,{"A","B","C","D","F"},0))&amp;INDEX({"reading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needed."},MATCH(S31,{"A","B","C","D","F"},0)),""))</f>
        <v>Very good work in fitness and participation; aim higher.</v>
      </c>
      <c r="U31" s="10">
        <v>84</v>
      </c>
      <c r="V31" s="10">
        <v>85</v>
      </c>
      <c r="W31" s="10">
        <v>82</v>
      </c>
      <c r="X31" s="11">
        <f t="shared" si="6"/>
        <v>83.666666666666671</v>
      </c>
      <c r="Y31" s="12">
        <f t="shared" si="7"/>
        <v>0.8367</v>
      </c>
      <c r="Z31" s="5" t="str">
        <f t="shared" si="8"/>
        <v>A</v>
      </c>
      <c r="AA31" s="3" t="str">
        <f>IF(Z31="","",IFERROR(INDEX({"Excellent work in ","Very good work in ","Satisfactory work in ","Fair work in ","Below the expected level in "},MATCH(Z31,{"A","B","C","D","F"},0))&amp;INDEX({"reading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needed."},MATCH(Z31,{"A","B","C","D","F"},0)),""))</f>
        <v>Excellent work in fitness and participation; keep it up.</v>
      </c>
    </row>
    <row r="32" spans="1:27" ht="14.25" customHeight="1" x14ac:dyDescent="0.3">
      <c r="A32" s="34"/>
      <c r="B32" s="34"/>
      <c r="C32" s="34"/>
      <c r="D32" s="34"/>
      <c r="E32" s="5" t="s">
        <v>27</v>
      </c>
      <c r="F32" s="5" t="s">
        <v>106</v>
      </c>
      <c r="G32" s="10">
        <v>70</v>
      </c>
      <c r="H32" s="10">
        <v>71</v>
      </c>
      <c r="I32" s="10">
        <v>69</v>
      </c>
      <c r="J32" s="11">
        <f t="shared" si="0"/>
        <v>70</v>
      </c>
      <c r="K32" s="12">
        <f t="shared" si="1"/>
        <v>0.7</v>
      </c>
      <c r="L32" s="10" t="str">
        <f t="shared" si="2"/>
        <v>B</v>
      </c>
      <c r="M32" s="13" t="str">
        <f>IF(L32="","",IFERROR(INDEX({"Excellent work in ","Very good work in ","Satisfactory work in ","Fair work in ","Below the expected level in "},MATCH(L32,{"A","B","C","D","F"},0))&amp;INDEX({"reading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needed."},MATCH(L32,{"A","B","C","D","F"},0)),""))</f>
        <v>Very good work in recording of accounts; aim higher.</v>
      </c>
      <c r="N32" s="10">
        <v>64</v>
      </c>
      <c r="O32" s="10">
        <v>63</v>
      </c>
      <c r="P32" s="10">
        <v>62</v>
      </c>
      <c r="Q32" s="11">
        <f t="shared" si="3"/>
        <v>63</v>
      </c>
      <c r="R32" s="12">
        <f t="shared" si="4"/>
        <v>0.63</v>
      </c>
      <c r="S32" s="10" t="str">
        <f t="shared" si="5"/>
        <v>C</v>
      </c>
      <c r="T32" s="13" t="str">
        <f>IF(S32="","",IFERROR(INDEX({"Excellent work in ","Very good work in ","Satisfactory work in ","Fair work in ","Below the expected level in "},MATCH(S32,{"A","B","C","D","F"},0))&amp;INDEX({"reading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needed."},MATCH(S32,{"A","B","C","D","F"},0)),""))</f>
        <v>Satisfactory work in recording of accounts; keep practising.</v>
      </c>
      <c r="U32" s="10">
        <v>64</v>
      </c>
      <c r="V32" s="10">
        <v>75</v>
      </c>
      <c r="W32" s="10">
        <v>70</v>
      </c>
      <c r="X32" s="11">
        <f t="shared" si="6"/>
        <v>69.666666666666671</v>
      </c>
      <c r="Y32" s="12">
        <f t="shared" si="7"/>
        <v>0.69669999999999999</v>
      </c>
      <c r="Z32" s="5" t="str">
        <f t="shared" si="8"/>
        <v>C</v>
      </c>
      <c r="AA32" s="3" t="str">
        <f>IF(Z32="","",IFERROR(INDEX({"Excellent work in ","Very good work in ","Satisfactory work in ","Fair work in ","Below the expected level in "},MATCH(Z32,{"A","B","C","D","F"},0))&amp;INDEX({"reading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needed."},MATCH(Z32,{"A","B","C","D","F"},0)),""))</f>
        <v>Satisfactory work in recording of accounts; keep practising.</v>
      </c>
    </row>
    <row r="33" spans="1:27" ht="14.25" customHeight="1" x14ac:dyDescent="0.3">
      <c r="A33" s="34" t="s">
        <v>362</v>
      </c>
      <c r="B33" s="34" t="s">
        <v>363</v>
      </c>
      <c r="C33" s="34" t="s">
        <v>439</v>
      </c>
      <c r="D33" s="34" t="s">
        <v>31</v>
      </c>
      <c r="E33" s="5" t="s">
        <v>12</v>
      </c>
      <c r="F33" s="5" t="s">
        <v>95</v>
      </c>
      <c r="G33" s="10">
        <v>78</v>
      </c>
      <c r="H33" s="10">
        <v>68</v>
      </c>
      <c r="I33" s="10">
        <v>73</v>
      </c>
      <c r="J33" s="11">
        <f t="shared" si="0"/>
        <v>73</v>
      </c>
      <c r="K33" s="12">
        <f t="shared" si="1"/>
        <v>0.73</v>
      </c>
      <c r="L33" s="10" t="str">
        <f t="shared" si="2"/>
        <v>B</v>
      </c>
      <c r="M33" s="13" t="str">
        <f>IF(L33="","",IFERROR(INDEX({"Excellent work in ","Very good work in ","Satisfactory work in ","Fair work in ","Below the expected level in "},MATCH(L33,{"A","B","C","D","F"},0))&amp;INDEX({"reading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needed."},MATCH(L33,{"A","B","C","D","F"},0)),""))</f>
        <v>Very good work in reading and writing; aim higher.</v>
      </c>
      <c r="N33" s="10">
        <v>78</v>
      </c>
      <c r="O33" s="10">
        <v>71</v>
      </c>
      <c r="P33" s="10">
        <v>68</v>
      </c>
      <c r="Q33" s="11">
        <f t="shared" si="3"/>
        <v>72.333333333333329</v>
      </c>
      <c r="R33" s="12">
        <f t="shared" si="4"/>
        <v>0.72330000000000005</v>
      </c>
      <c r="S33" s="10" t="str">
        <f t="shared" si="5"/>
        <v>B</v>
      </c>
      <c r="T33" s="13" t="str">
        <f>IF(S33="","",IFERROR(INDEX({"Excellent work in ","Very good work in ","Satisfactory work in ","Fair work in ","Below the expected level in "},MATCH(S33,{"A","B","C","D","F"},0))&amp;INDEX({"reading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needed."},MATCH(S33,{"A","B","C","D","F"},0)),""))</f>
        <v>Very good work in reading and writing; aim higher.</v>
      </c>
      <c r="U33" s="10">
        <v>70</v>
      </c>
      <c r="V33" s="10">
        <v>81</v>
      </c>
      <c r="W33" s="10">
        <v>79</v>
      </c>
      <c r="X33" s="11">
        <f t="shared" si="6"/>
        <v>76.666666666666671</v>
      </c>
      <c r="Y33" s="12">
        <f t="shared" si="7"/>
        <v>0.76670000000000005</v>
      </c>
      <c r="Z33" s="5" t="str">
        <f t="shared" si="8"/>
        <v>B</v>
      </c>
      <c r="AA33" s="3" t="str">
        <f>IF(Z33="","",IFERROR(INDEX({"Excellent work in ","Very good work in ","Satisfactory work in ","Fair work in ","Below the expected level in "},MATCH(Z33,{"A","B","C","D","F"},0))&amp;INDEX({"reading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needed."},MATCH(Z33,{"A","B","C","D","F"},0)),""))</f>
        <v>Very good work in reading and writing; aim higher.</v>
      </c>
    </row>
    <row r="34" spans="1:27" ht="14.25" customHeight="1" x14ac:dyDescent="0.3">
      <c r="A34" s="34"/>
      <c r="B34" s="34"/>
      <c r="C34" s="34"/>
      <c r="D34" s="34"/>
      <c r="E34" s="5" t="s">
        <v>13</v>
      </c>
      <c r="F34" s="5" t="s">
        <v>99</v>
      </c>
      <c r="G34" s="10">
        <v>82</v>
      </c>
      <c r="H34" s="10">
        <v>83</v>
      </c>
      <c r="I34" s="10">
        <v>77</v>
      </c>
      <c r="J34" s="11">
        <f t="shared" si="0"/>
        <v>80.666666666666671</v>
      </c>
      <c r="K34" s="12">
        <f t="shared" si="1"/>
        <v>0.80669999999999997</v>
      </c>
      <c r="L34" s="10" t="str">
        <f t="shared" si="2"/>
        <v>A</v>
      </c>
      <c r="M34" s="13" t="str">
        <f>IF(L34="","",IFERROR(INDEX({"Excellent work in ","Very good work in ","Satisfactory work in ","Fair work in ","Below the expected level in "},MATCH(L34,{"A","B","C","D","F"},0))&amp;INDEX({"reading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needed."},MATCH(L34,{"A","B","C","D","F"},0)),""))</f>
        <v>Excellent work in reading, writing and speaking; keep it up.</v>
      </c>
      <c r="N34" s="10">
        <v>75</v>
      </c>
      <c r="O34" s="10">
        <v>78</v>
      </c>
      <c r="P34" s="10">
        <v>77</v>
      </c>
      <c r="Q34" s="11">
        <f t="shared" si="3"/>
        <v>76.666666666666671</v>
      </c>
      <c r="R34" s="12">
        <f t="shared" si="4"/>
        <v>0.76670000000000005</v>
      </c>
      <c r="S34" s="10" t="str">
        <f t="shared" si="5"/>
        <v>B</v>
      </c>
      <c r="T34" s="13" t="str">
        <f>IF(S34="","",IFERROR(INDEX({"Excellent work in ","Very good work in ","Satisfactory work in ","Fair work in ","Below the expected level in "},MATCH(S34,{"A","B","C","D","F"},0))&amp;INDEX({"reading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needed."},MATCH(S34,{"A","B","C","D","F"},0)),""))</f>
        <v>Very good work in reading, writing and speaking; aim higher.</v>
      </c>
      <c r="U34" s="10">
        <v>85</v>
      </c>
      <c r="V34" s="10">
        <v>90</v>
      </c>
      <c r="W34" s="10">
        <v>83</v>
      </c>
      <c r="X34" s="11">
        <f t="shared" si="6"/>
        <v>86</v>
      </c>
      <c r="Y34" s="12">
        <f t="shared" si="7"/>
        <v>0.86</v>
      </c>
      <c r="Z34" s="5" t="str">
        <f t="shared" si="8"/>
        <v>A</v>
      </c>
      <c r="AA34" s="3" t="str">
        <f>IF(Z34="","",IFERROR(INDEX({"Excellent work in ","Very good work in ","Satisfactory work in ","Fair work in ","Below the expected level in "},MATCH(Z34,{"A","B","C","D","F"},0))&amp;INDEX({"reading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needed."},MATCH(Z34,{"A","B","C","D","F"},0)),""))</f>
        <v>Excellent work in reading, writing and speaking; keep it up.</v>
      </c>
    </row>
    <row r="35" spans="1:27" ht="14.25" customHeight="1" x14ac:dyDescent="0.3">
      <c r="A35" s="34"/>
      <c r="B35" s="34"/>
      <c r="C35" s="34"/>
      <c r="D35" s="34"/>
      <c r="E35" s="5" t="s">
        <v>15</v>
      </c>
      <c r="F35" s="5" t="s">
        <v>100</v>
      </c>
      <c r="G35" s="10">
        <v>83</v>
      </c>
      <c r="H35" s="10">
        <v>80</v>
      </c>
      <c r="I35" s="10">
        <v>90</v>
      </c>
      <c r="J35" s="11">
        <f t="shared" si="0"/>
        <v>84.333333333333329</v>
      </c>
      <c r="K35" s="12">
        <f t="shared" si="1"/>
        <v>0.84330000000000005</v>
      </c>
      <c r="L35" s="10" t="str">
        <f t="shared" si="2"/>
        <v>A</v>
      </c>
      <c r="M35" s="13" t="str">
        <f>IF(L35="","",IFERROR(INDEX({"Excellent work in ","Very good work in ","Satisfactory work in ","Fair work in ","Below the expected level in "},MATCH(L35,{"A","B","C","D","F"},0))&amp;INDEX({"reading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needed."},MATCH(L35,{"A","B","C","D","F"},0)),""))</f>
        <v>Excellent work in problem solving; keep it up.</v>
      </c>
      <c r="N35" s="10">
        <v>86</v>
      </c>
      <c r="O35" s="10">
        <v>81</v>
      </c>
      <c r="P35" s="10">
        <v>78</v>
      </c>
      <c r="Q35" s="11">
        <f t="shared" si="3"/>
        <v>81.666666666666671</v>
      </c>
      <c r="R35" s="12">
        <f t="shared" si="4"/>
        <v>0.81669999999999998</v>
      </c>
      <c r="S35" s="10" t="str">
        <f t="shared" si="5"/>
        <v>A</v>
      </c>
      <c r="T35" s="13" t="str">
        <f>IF(S35="","",IFERROR(INDEX({"Excellent work in ","Very good work in ","Satisfactory work in ","Fair work in ","Below the expected level in "},MATCH(S35,{"A","B","C","D","F"},0))&amp;INDEX({"reading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needed."},MATCH(S35,{"A","B","C","D","F"},0)),""))</f>
        <v>Excellent work in problem solving; keep it up.</v>
      </c>
      <c r="U35" s="10">
        <v>80</v>
      </c>
      <c r="V35" s="10">
        <v>94</v>
      </c>
      <c r="W35" s="10">
        <v>90</v>
      </c>
      <c r="X35" s="11">
        <f t="shared" si="6"/>
        <v>88</v>
      </c>
      <c r="Y35" s="12">
        <f t="shared" si="7"/>
        <v>0.88</v>
      </c>
      <c r="Z35" s="5" t="str">
        <f t="shared" si="8"/>
        <v>A</v>
      </c>
      <c r="AA35" s="3" t="str">
        <f>IF(Z35="","",IFERROR(INDEX({"Excellent work in ","Very good work in ","Satisfactory work in ","Fair work in ","Below the expected level in "},MATCH(Z35,{"A","B","C","D","F"},0))&amp;INDEX({"reading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needed."},MATCH(Z35,{"A","B","C","D","F"},0)),""))</f>
        <v>Excellent work in problem solving; keep it up.</v>
      </c>
    </row>
    <row r="36" spans="1:27" ht="14.25" customHeight="1" x14ac:dyDescent="0.3">
      <c r="A36" s="34"/>
      <c r="B36" s="34"/>
      <c r="C36" s="34"/>
      <c r="D36" s="34"/>
      <c r="E36" s="5" t="s">
        <v>17</v>
      </c>
      <c r="F36" s="5" t="s">
        <v>101</v>
      </c>
      <c r="G36" s="10">
        <v>79</v>
      </c>
      <c r="H36" s="10">
        <v>72</v>
      </c>
      <c r="I36" s="10">
        <v>75</v>
      </c>
      <c r="J36" s="11">
        <f t="shared" si="0"/>
        <v>75.333333333333329</v>
      </c>
      <c r="K36" s="12">
        <f t="shared" si="1"/>
        <v>0.75329999999999997</v>
      </c>
      <c r="L36" s="10" t="str">
        <f t="shared" si="2"/>
        <v>B</v>
      </c>
      <c r="M36" s="13" t="str">
        <f>IF(L36="","",IFERROR(INDEX({"Excellent work in ","Very good work in ","Satisfactory work in ","Fair work in ","Below the expected level in "},MATCH(L36,{"A","B","C","D","F"},0))&amp;INDEX({"reading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needed."},MATCH(L36,{"A","B","C","D","F"},0)),""))</f>
        <v>Very good work in concepts and practicals; aim higher.</v>
      </c>
      <c r="N36" s="10">
        <v>74</v>
      </c>
      <c r="O36" s="10">
        <v>72</v>
      </c>
      <c r="P36" s="10">
        <v>81</v>
      </c>
      <c r="Q36" s="11">
        <f t="shared" si="3"/>
        <v>75.666666666666671</v>
      </c>
      <c r="R36" s="12">
        <f t="shared" si="4"/>
        <v>0.75670000000000004</v>
      </c>
      <c r="S36" s="10" t="str">
        <f t="shared" si="5"/>
        <v>B</v>
      </c>
      <c r="T36" s="13" t="str">
        <f>IF(S36="","",IFERROR(INDEX({"Excellent work in ","Very good work in ","Satisfactory work in ","Fair work in ","Below the expected level in "},MATCH(S36,{"A","B","C","D","F"},0))&amp;INDEX({"reading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needed."},MATCH(S36,{"A","B","C","D","F"},0)),""))</f>
        <v>Very good work in concepts and practicals; aim higher.</v>
      </c>
      <c r="U36" s="10">
        <v>72</v>
      </c>
      <c r="V36" s="10">
        <v>82</v>
      </c>
      <c r="W36" s="10">
        <v>83</v>
      </c>
      <c r="X36" s="11">
        <f t="shared" si="6"/>
        <v>79</v>
      </c>
      <c r="Y36" s="12">
        <f t="shared" si="7"/>
        <v>0.79</v>
      </c>
      <c r="Z36" s="5" t="str">
        <f t="shared" si="8"/>
        <v>B</v>
      </c>
      <c r="AA36" s="3" t="str">
        <f>IF(Z36="","",IFERROR(INDEX({"Excellent work in ","Very good work in ","Satisfactory work in ","Fair work in ","Below the expected level in "},MATCH(Z36,{"A","B","C","D","F"},0))&amp;INDEX({"reading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needed."},MATCH(Z36,{"A","B","C","D","F"},0)),""))</f>
        <v>Very good work in concepts and practicals; aim higher.</v>
      </c>
    </row>
    <row r="37" spans="1:27" ht="14.25" customHeight="1" x14ac:dyDescent="0.3">
      <c r="A37" s="34"/>
      <c r="B37" s="34"/>
      <c r="C37" s="34"/>
      <c r="D37" s="34"/>
      <c r="E37" s="5" t="s">
        <v>19</v>
      </c>
      <c r="F37" s="5" t="s">
        <v>102</v>
      </c>
      <c r="G37" s="10">
        <v>77</v>
      </c>
      <c r="H37" s="10">
        <v>88</v>
      </c>
      <c r="I37" s="10">
        <v>77</v>
      </c>
      <c r="J37" s="11">
        <f t="shared" si="0"/>
        <v>80.666666666666671</v>
      </c>
      <c r="K37" s="12">
        <f t="shared" si="1"/>
        <v>0.80669999999999997</v>
      </c>
      <c r="L37" s="10" t="str">
        <f t="shared" si="2"/>
        <v>A</v>
      </c>
      <c r="M37" s="13" t="str">
        <f>IF(L37="","",IFERROR(INDEX({"Excellent work in ","Very good work in ","Satisfactory work in ","Fair work in ","Below the expected level in "},MATCH(L37,{"A","B","C","D","F"},0))&amp;INDEX({"reading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needed."},MATCH(L37,{"A","B","C","D","F"},0)),""))</f>
        <v>Excellent work in content knowledge; keep it up.</v>
      </c>
      <c r="N37" s="10">
        <v>87</v>
      </c>
      <c r="O37" s="10">
        <v>89</v>
      </c>
      <c r="P37" s="10">
        <v>83</v>
      </c>
      <c r="Q37" s="11">
        <f t="shared" si="3"/>
        <v>86.333333333333329</v>
      </c>
      <c r="R37" s="12">
        <f t="shared" si="4"/>
        <v>0.86329999999999996</v>
      </c>
      <c r="S37" s="10" t="str">
        <f t="shared" si="5"/>
        <v>A</v>
      </c>
      <c r="T37" s="13" t="str">
        <f>IF(S37="","",IFERROR(INDEX({"Excellent work in ","Very good work in ","Satisfactory work in ","Fair work in ","Below the expected level in "},MATCH(S37,{"A","B","C","D","F"},0))&amp;INDEX({"reading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needed."},MATCH(S37,{"A","B","C","D","F"},0)),""))</f>
        <v>Excellent work in content knowledge; keep it up.</v>
      </c>
      <c r="U37" s="10">
        <v>88</v>
      </c>
      <c r="V37" s="10">
        <v>87</v>
      </c>
      <c r="W37" s="10">
        <v>84</v>
      </c>
      <c r="X37" s="11">
        <f t="shared" si="6"/>
        <v>86.333333333333329</v>
      </c>
      <c r="Y37" s="12">
        <f t="shared" si="7"/>
        <v>0.86329999999999996</v>
      </c>
      <c r="Z37" s="5" t="str">
        <f t="shared" si="8"/>
        <v>A</v>
      </c>
      <c r="AA37" s="3" t="str">
        <f>IF(Z37="","",IFERROR(INDEX({"Excellent work in ","Very good work in ","Satisfactory work in ","Fair work in ","Below the expected level in "},MATCH(Z37,{"A","B","C","D","F"},0))&amp;INDEX({"reading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needed."},MATCH(Z37,{"A","B","C","D","F"},0)),""))</f>
        <v>Excellent work in content knowledge; keep it up.</v>
      </c>
    </row>
    <row r="38" spans="1:27" ht="14.25" customHeight="1" x14ac:dyDescent="0.3">
      <c r="A38" s="34"/>
      <c r="B38" s="34"/>
      <c r="C38" s="34"/>
      <c r="D38" s="34"/>
      <c r="E38" s="5" t="s">
        <v>21</v>
      </c>
      <c r="F38" s="5" t="s">
        <v>103</v>
      </c>
      <c r="G38" s="10">
        <v>81</v>
      </c>
      <c r="H38" s="10">
        <v>87</v>
      </c>
      <c r="I38" s="10">
        <v>92</v>
      </c>
      <c r="J38" s="11">
        <f t="shared" si="0"/>
        <v>86.666666666666671</v>
      </c>
      <c r="K38" s="12">
        <f t="shared" si="1"/>
        <v>0.86670000000000003</v>
      </c>
      <c r="L38" s="10" t="str">
        <f t="shared" si="2"/>
        <v>A</v>
      </c>
      <c r="M38" s="13" t="str">
        <f>IF(L38="","",IFERROR(INDEX({"Excellent work in ","Very good work in ","Satisfactory work in ","Fair work in ","Below the expected level in "},MATCH(L38,{"A","B","C","D","F"},0))&amp;INDEX({"reading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needed."},MATCH(L38,{"A","B","C","D","F"},0)),""))</f>
        <v>Excellent work in practical work and knowledge; keep it up.</v>
      </c>
      <c r="N38" s="10">
        <v>80</v>
      </c>
      <c r="O38" s="10">
        <v>92</v>
      </c>
      <c r="P38" s="10">
        <v>84</v>
      </c>
      <c r="Q38" s="11">
        <f t="shared" si="3"/>
        <v>85.333333333333329</v>
      </c>
      <c r="R38" s="12">
        <f t="shared" si="4"/>
        <v>0.85329999999999995</v>
      </c>
      <c r="S38" s="10" t="str">
        <f t="shared" si="5"/>
        <v>A</v>
      </c>
      <c r="T38" s="13" t="str">
        <f>IF(S38="","",IFERROR(INDEX({"Excellent work in ","Very good work in ","Satisfactory work in ","Fair work in ","Below the expected level in "},MATCH(S38,{"A","B","C","D","F"},0))&amp;INDEX({"reading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needed."},MATCH(S38,{"A","B","C","D","F"},0)),""))</f>
        <v>Excellent work in practical work and knowledge; keep it up.</v>
      </c>
      <c r="U38" s="10">
        <v>83</v>
      </c>
      <c r="V38" s="10">
        <v>89</v>
      </c>
      <c r="W38" s="10">
        <v>93</v>
      </c>
      <c r="X38" s="11">
        <f t="shared" si="6"/>
        <v>88.333333333333329</v>
      </c>
      <c r="Y38" s="12">
        <f t="shared" si="7"/>
        <v>0.88329999999999997</v>
      </c>
      <c r="Z38" s="5" t="str">
        <f t="shared" si="8"/>
        <v>A</v>
      </c>
      <c r="AA38" s="3" t="str">
        <f>IF(Z38="","",IFERROR(INDEX({"Excellent work in ","Very good work in ","Satisfactory work in ","Fair work in ","Below the expected level in "},MATCH(Z38,{"A","B","C","D","F"},0))&amp;INDEX({"reading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needed."},MATCH(Z38,{"A","B","C","D","F"},0)),""))</f>
        <v>Excellent work in practical work and knowledge; keep it up.</v>
      </c>
    </row>
    <row r="39" spans="1:27" ht="14.25" customHeight="1" x14ac:dyDescent="0.3">
      <c r="A39" s="34"/>
      <c r="B39" s="34"/>
      <c r="C39" s="34"/>
      <c r="D39" s="34"/>
      <c r="E39" s="5" t="s">
        <v>23</v>
      </c>
      <c r="F39" s="5" t="s">
        <v>104</v>
      </c>
      <c r="G39" s="10">
        <v>76</v>
      </c>
      <c r="H39" s="10">
        <v>76</v>
      </c>
      <c r="I39" s="10">
        <v>71</v>
      </c>
      <c r="J39" s="11">
        <f t="shared" si="0"/>
        <v>74.333333333333329</v>
      </c>
      <c r="K39" s="12">
        <f t="shared" si="1"/>
        <v>0.74329999999999996</v>
      </c>
      <c r="L39" s="10" t="str">
        <f t="shared" si="2"/>
        <v>B</v>
      </c>
      <c r="M39" s="13" t="str">
        <f>IF(L39="","",IFERROR(INDEX({"Excellent work in ","Very good work in ","Satisfactory work in ","Fair work in ","Below the expected level in "},MATCH(L39,{"A","B","C","D","F"},0))&amp;INDEX({"reading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needed."},MATCH(L39,{"A","B","C","D","F"},0)),""))</f>
        <v>Very good work in values and participation; aim higher.</v>
      </c>
      <c r="N39" s="10">
        <v>79</v>
      </c>
      <c r="O39" s="10">
        <v>77</v>
      </c>
      <c r="P39" s="10">
        <v>82</v>
      </c>
      <c r="Q39" s="11">
        <f t="shared" si="3"/>
        <v>79.333333333333329</v>
      </c>
      <c r="R39" s="12">
        <f t="shared" si="4"/>
        <v>0.79330000000000001</v>
      </c>
      <c r="S39" s="10" t="str">
        <f t="shared" si="5"/>
        <v>B</v>
      </c>
      <c r="T39" s="13" t="str">
        <f>IF(S39="","",IFERROR(INDEX({"Excellent work in ","Very good work in ","Satisfactory work in ","Fair work in ","Below the expected level in "},MATCH(S39,{"A","B","C","D","F"},0))&amp;INDEX({"reading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needed."},MATCH(S39,{"A","B","C","D","F"},0)),""))</f>
        <v>Very good work in values and participation; aim higher.</v>
      </c>
      <c r="U39" s="10">
        <v>80</v>
      </c>
      <c r="V39" s="10">
        <v>82</v>
      </c>
      <c r="W39" s="10">
        <v>77</v>
      </c>
      <c r="X39" s="11">
        <f t="shared" si="6"/>
        <v>79.666666666666671</v>
      </c>
      <c r="Y39" s="12">
        <f t="shared" si="7"/>
        <v>0.79669999999999996</v>
      </c>
      <c r="Z39" s="5" t="str">
        <f t="shared" si="8"/>
        <v>B</v>
      </c>
      <c r="AA39" s="3" t="str">
        <f>IF(Z39="","",IFERROR(INDEX({"Excellent work in ","Very good work in ","Satisfactory work in ","Fair work in ","Below the expected level in "},MATCH(Z39,{"A","B","C","D","F"},0))&amp;INDEX({"reading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needed."},MATCH(Z39,{"A","B","C","D","F"},0)),""))</f>
        <v>Very good work in values and participation; aim higher.</v>
      </c>
    </row>
    <row r="40" spans="1:27" ht="14.25" customHeight="1" x14ac:dyDescent="0.3">
      <c r="A40" s="34"/>
      <c r="B40" s="34"/>
      <c r="C40" s="34"/>
      <c r="D40" s="34"/>
      <c r="E40" s="5" t="s">
        <v>46</v>
      </c>
      <c r="F40" s="5" t="s">
        <v>116</v>
      </c>
      <c r="G40" s="10">
        <v>76</v>
      </c>
      <c r="H40" s="10">
        <v>88</v>
      </c>
      <c r="I40" s="10">
        <v>79</v>
      </c>
      <c r="J40" s="11">
        <f t="shared" si="0"/>
        <v>81</v>
      </c>
      <c r="K40" s="12">
        <f t="shared" si="1"/>
        <v>0.81</v>
      </c>
      <c r="L40" s="10" t="str">
        <f t="shared" si="2"/>
        <v>A</v>
      </c>
      <c r="M40" s="13" t="str">
        <f>IF(L40="","",IFERROR(INDEX({"Excellent work in ","Very good work in ","Satisfactory work in ","Fair work in ","Below the expected level in "},MATCH(L40,{"A","B","C","D","F"},0))&amp;INDEX({"reading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needed."},MATCH(L40,{"A","B","C","D","F"},0)),""))</f>
        <v>Excellent work in religious knowledge and participation; keep it up.</v>
      </c>
      <c r="N40" s="10">
        <v>80</v>
      </c>
      <c r="O40" s="10">
        <v>79</v>
      </c>
      <c r="P40" s="10">
        <v>78</v>
      </c>
      <c r="Q40" s="11">
        <f t="shared" si="3"/>
        <v>79</v>
      </c>
      <c r="R40" s="12">
        <f t="shared" si="4"/>
        <v>0.79</v>
      </c>
      <c r="S40" s="10" t="str">
        <f t="shared" si="5"/>
        <v>B</v>
      </c>
      <c r="T40" s="13" t="str">
        <f>IF(S40="","",IFERROR(INDEX({"Excellent work in ","Very good work in ","Satisfactory work in ","Fair work in ","Below the expected level in "},MATCH(S40,{"A","B","C","D","F"},0))&amp;INDEX({"reading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needed."},MATCH(S40,{"A","B","C","D","F"},0)),""))</f>
        <v>Very good work in religious knowledge and participation; aim higher.</v>
      </c>
      <c r="U40" s="10">
        <v>86</v>
      </c>
      <c r="V40" s="10">
        <v>92</v>
      </c>
      <c r="W40" s="10">
        <v>94</v>
      </c>
      <c r="X40" s="11">
        <f t="shared" si="6"/>
        <v>90.666666666666671</v>
      </c>
      <c r="Y40" s="12">
        <f t="shared" si="7"/>
        <v>0.90669999999999995</v>
      </c>
      <c r="Z40" s="5" t="str">
        <f t="shared" si="8"/>
        <v>A</v>
      </c>
      <c r="AA40" s="3" t="str">
        <f>IF(Z40="","",IFERROR(INDEX({"Excellent work in ","Very good work in ","Satisfactory work in ","Fair work in ","Below the expected level in "},MATCH(Z40,{"A","B","C","D","F"},0))&amp;INDEX({"reading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needed."},MATCH(Z40,{"A","B","C","D","F"},0)),""))</f>
        <v>Excellent work in religious knowledge and participation; keep it up.</v>
      </c>
    </row>
    <row r="41" spans="1:27" ht="14.25" customHeight="1" x14ac:dyDescent="0.3">
      <c r="A41" s="34"/>
      <c r="B41" s="34"/>
      <c r="C41" s="34"/>
      <c r="D41" s="34"/>
      <c r="E41" s="5" t="s">
        <v>27</v>
      </c>
      <c r="F41" s="5" t="s">
        <v>106</v>
      </c>
      <c r="G41" s="10">
        <v>74</v>
      </c>
      <c r="H41" s="10">
        <v>73</v>
      </c>
      <c r="I41" s="10">
        <v>79</v>
      </c>
      <c r="J41" s="11">
        <f t="shared" si="0"/>
        <v>75.333333333333329</v>
      </c>
      <c r="K41" s="12">
        <f t="shared" si="1"/>
        <v>0.75329999999999997</v>
      </c>
      <c r="L41" s="10" t="str">
        <f t="shared" si="2"/>
        <v>B</v>
      </c>
      <c r="M41" s="13" t="str">
        <f>IF(L41="","",IFERROR(INDEX({"Excellent work in ","Very good work in ","Satisfactory work in ","Fair work in ","Below the expected level in "},MATCH(L41,{"A","B","C","D","F"},0))&amp;INDEX({"reading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needed."},MATCH(L41,{"A","B","C","D","F"},0)),""))</f>
        <v>Very good work in recording of accounts; aim higher.</v>
      </c>
      <c r="N41" s="10">
        <v>75</v>
      </c>
      <c r="O41" s="10">
        <v>71</v>
      </c>
      <c r="P41" s="10">
        <v>71</v>
      </c>
      <c r="Q41" s="11">
        <f t="shared" si="3"/>
        <v>72.333333333333329</v>
      </c>
      <c r="R41" s="12">
        <f t="shared" si="4"/>
        <v>0.72330000000000005</v>
      </c>
      <c r="S41" s="10" t="str">
        <f t="shared" si="5"/>
        <v>B</v>
      </c>
      <c r="T41" s="13" t="str">
        <f>IF(S41="","",IFERROR(INDEX({"Excellent work in ","Very good work in ","Satisfactory work in ","Fair work in ","Below the expected level in "},MATCH(S41,{"A","B","C","D","F"},0))&amp;INDEX({"reading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needed."},MATCH(S41,{"A","B","C","D","F"},0)),""))</f>
        <v>Very good work in recording of accounts; aim higher.</v>
      </c>
      <c r="U41" s="10">
        <v>72</v>
      </c>
      <c r="V41" s="10">
        <v>73</v>
      </c>
      <c r="W41" s="10">
        <v>80</v>
      </c>
      <c r="X41" s="11">
        <f t="shared" si="6"/>
        <v>75</v>
      </c>
      <c r="Y41" s="12">
        <f t="shared" si="7"/>
        <v>0.75</v>
      </c>
      <c r="Z41" s="5" t="str">
        <f t="shared" si="8"/>
        <v>B</v>
      </c>
      <c r="AA41" s="3" t="str">
        <f>IF(Z41="","",IFERROR(INDEX({"Excellent work in ","Very good work in ","Satisfactory work in ","Fair work in ","Below the expected level in "},MATCH(Z41,{"A","B","C","D","F"},0))&amp;INDEX({"reading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needed."},MATCH(Z41,{"A","B","C","D","F"},0)),""))</f>
        <v>Very good work in recording of accounts; aim higher.</v>
      </c>
    </row>
    <row r="42" spans="1:27" ht="14.25" customHeight="1" x14ac:dyDescent="0.3">
      <c r="A42" s="34" t="s">
        <v>364</v>
      </c>
      <c r="B42" s="34" t="s">
        <v>365</v>
      </c>
      <c r="C42" s="34" t="s">
        <v>439</v>
      </c>
      <c r="D42" s="34" t="s">
        <v>31</v>
      </c>
      <c r="E42" s="5" t="s">
        <v>12</v>
      </c>
      <c r="F42" s="5" t="s">
        <v>95</v>
      </c>
      <c r="G42" s="10">
        <v>84</v>
      </c>
      <c r="H42" s="10">
        <v>81</v>
      </c>
      <c r="I42" s="10">
        <v>83</v>
      </c>
      <c r="J42" s="11">
        <f t="shared" si="0"/>
        <v>82.666666666666671</v>
      </c>
      <c r="K42" s="12">
        <f t="shared" si="1"/>
        <v>0.82669999999999999</v>
      </c>
      <c r="L42" s="10" t="str">
        <f t="shared" si="2"/>
        <v>A</v>
      </c>
      <c r="M42" s="13" t="str">
        <f>IF(L42="","",IFERROR(INDEX({"Excellent work in ","Very good work in ","Satisfactory work in ","Fair work in ","Below the expected level in "},MATCH(L42,{"A","B","C","D","F"},0))&amp;INDEX({"reading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needed."},MATCH(L42,{"A","B","C","D","F"},0)),""))</f>
        <v>Excellent work in reading and writing; keep it up.</v>
      </c>
      <c r="N42" s="10">
        <v>76</v>
      </c>
      <c r="O42" s="10">
        <v>84</v>
      </c>
      <c r="P42" s="10">
        <v>86</v>
      </c>
      <c r="Q42" s="11">
        <f t="shared" si="3"/>
        <v>82</v>
      </c>
      <c r="R42" s="12">
        <f t="shared" si="4"/>
        <v>0.82</v>
      </c>
      <c r="S42" s="10" t="str">
        <f t="shared" si="5"/>
        <v>A</v>
      </c>
      <c r="T42" s="13" t="str">
        <f>IF(S42="","",IFERROR(INDEX({"Excellent work in ","Very good work in ","Satisfactory work in ","Fair work in ","Below the expected level in "},MATCH(S42,{"A","B","C","D","F"},0))&amp;INDEX({"reading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needed."},MATCH(S42,{"A","B","C","D","F"},0)),""))</f>
        <v>Excellent work in reading and writing; keep it up.</v>
      </c>
      <c r="U42" s="10">
        <v>89</v>
      </c>
      <c r="V42" s="10">
        <v>86</v>
      </c>
      <c r="W42" s="10">
        <v>81</v>
      </c>
      <c r="X42" s="11">
        <f t="shared" si="6"/>
        <v>85.333333333333329</v>
      </c>
      <c r="Y42" s="12">
        <f t="shared" si="7"/>
        <v>0.85329999999999995</v>
      </c>
      <c r="Z42" s="5" t="str">
        <f t="shared" si="8"/>
        <v>A</v>
      </c>
      <c r="AA42" s="3" t="str">
        <f>IF(Z42="","",IFERROR(INDEX({"Excellent work in ","Very good work in ","Satisfactory work in ","Fair work in ","Below the expected level in "},MATCH(Z42,{"A","B","C","D","F"},0))&amp;INDEX({"reading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needed."},MATCH(Z42,{"A","B","C","D","F"},0)),""))</f>
        <v>Excellent work in reading and writing; keep it up.</v>
      </c>
    </row>
    <row r="43" spans="1:27" ht="14.25" customHeight="1" x14ac:dyDescent="0.3">
      <c r="A43" s="34"/>
      <c r="B43" s="34"/>
      <c r="C43" s="34"/>
      <c r="D43" s="34"/>
      <c r="E43" s="5" t="s">
        <v>13</v>
      </c>
      <c r="F43" s="5" t="s">
        <v>99</v>
      </c>
      <c r="G43" s="10">
        <v>81</v>
      </c>
      <c r="H43" s="10">
        <v>85</v>
      </c>
      <c r="I43" s="10">
        <v>92</v>
      </c>
      <c r="J43" s="11">
        <f t="shared" si="0"/>
        <v>86</v>
      </c>
      <c r="K43" s="12">
        <f t="shared" si="1"/>
        <v>0.86</v>
      </c>
      <c r="L43" s="10" t="str">
        <f t="shared" si="2"/>
        <v>A</v>
      </c>
      <c r="M43" s="13" t="str">
        <f>IF(L43="","",IFERROR(INDEX({"Excellent work in ","Very good work in ","Satisfactory work in ","Fair work in ","Below the expected level in "},MATCH(L43,{"A","B","C","D","F"},0))&amp;INDEX({"reading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needed."},MATCH(L43,{"A","B","C","D","F"},0)),""))</f>
        <v>Excellent work in reading, writing and speaking; keep it up.</v>
      </c>
      <c r="N43" s="10">
        <v>79</v>
      </c>
      <c r="O43" s="10">
        <v>84</v>
      </c>
      <c r="P43" s="10">
        <v>89</v>
      </c>
      <c r="Q43" s="11">
        <f t="shared" si="3"/>
        <v>84</v>
      </c>
      <c r="R43" s="12">
        <f t="shared" si="4"/>
        <v>0.84</v>
      </c>
      <c r="S43" s="10" t="str">
        <f t="shared" si="5"/>
        <v>A</v>
      </c>
      <c r="T43" s="13" t="str">
        <f>IF(S43="","",IFERROR(INDEX({"Excellent work in ","Very good work in ","Satisfactory work in ","Fair work in ","Below the expected level in "},MATCH(S43,{"A","B","C","D","F"},0))&amp;INDEX({"reading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needed."},MATCH(S43,{"A","B","C","D","F"},0)),""))</f>
        <v>Excellent work in reading, writing and speaking; keep it up.</v>
      </c>
      <c r="U43" s="10">
        <v>90</v>
      </c>
      <c r="V43" s="10">
        <v>88</v>
      </c>
      <c r="W43" s="10">
        <v>86</v>
      </c>
      <c r="X43" s="11">
        <f t="shared" si="6"/>
        <v>88</v>
      </c>
      <c r="Y43" s="12">
        <f t="shared" si="7"/>
        <v>0.88</v>
      </c>
      <c r="Z43" s="5" t="str">
        <f t="shared" si="8"/>
        <v>A</v>
      </c>
      <c r="AA43" s="3" t="str">
        <f>IF(Z43="","",IFERROR(INDEX({"Excellent work in ","Very good work in ","Satisfactory work in ","Fair work in ","Below the expected level in "},MATCH(Z43,{"A","B","C","D","F"},0))&amp;INDEX({"reading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needed."},MATCH(Z43,{"A","B","C","D","F"},0)),""))</f>
        <v>Excellent work in reading, writing and speaking; keep it up.</v>
      </c>
    </row>
    <row r="44" spans="1:27" ht="14.25" customHeight="1" x14ac:dyDescent="0.3">
      <c r="A44" s="34"/>
      <c r="B44" s="34"/>
      <c r="C44" s="34"/>
      <c r="D44" s="34"/>
      <c r="E44" s="5" t="s">
        <v>15</v>
      </c>
      <c r="F44" s="5" t="s">
        <v>100</v>
      </c>
      <c r="G44" s="10">
        <v>94</v>
      </c>
      <c r="H44" s="10">
        <v>94</v>
      </c>
      <c r="I44" s="10">
        <v>86</v>
      </c>
      <c r="J44" s="11">
        <f t="shared" si="0"/>
        <v>91.333333333333329</v>
      </c>
      <c r="K44" s="12">
        <f t="shared" si="1"/>
        <v>0.9133</v>
      </c>
      <c r="L44" s="10" t="str">
        <f t="shared" si="2"/>
        <v>A</v>
      </c>
      <c r="M44" s="13" t="str">
        <f>IF(L44="","",IFERROR(INDEX({"Excellent work in ","Very good work in ","Satisfactory work in ","Fair work in ","Below the expected level in "},MATCH(L44,{"A","B","C","D","F"},0))&amp;INDEX({"reading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needed."},MATCH(L44,{"A","B","C","D","F"},0)),""))</f>
        <v>Excellent work in problem solving; keep it up.</v>
      </c>
      <c r="N44" s="10">
        <v>97</v>
      </c>
      <c r="O44" s="10">
        <v>88</v>
      </c>
      <c r="P44" s="10">
        <v>98</v>
      </c>
      <c r="Q44" s="11">
        <f t="shared" si="3"/>
        <v>94.333333333333329</v>
      </c>
      <c r="R44" s="12">
        <f t="shared" si="4"/>
        <v>0.94330000000000003</v>
      </c>
      <c r="S44" s="10" t="str">
        <f t="shared" si="5"/>
        <v>A</v>
      </c>
      <c r="T44" s="13" t="str">
        <f>IF(S44="","",IFERROR(INDEX({"Excellent work in ","Very good work in ","Satisfactory work in ","Fair work in ","Below the expected level in "},MATCH(S44,{"A","B","C","D","F"},0))&amp;INDEX({"reading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needed."},MATCH(S44,{"A","B","C","D","F"},0)),""))</f>
        <v>Excellent work in problem solving; keep it up.</v>
      </c>
      <c r="U44" s="10">
        <v>92</v>
      </c>
      <c r="V44" s="10">
        <v>98</v>
      </c>
      <c r="W44" s="10">
        <v>98</v>
      </c>
      <c r="X44" s="11">
        <f t="shared" si="6"/>
        <v>96</v>
      </c>
      <c r="Y44" s="12">
        <f t="shared" si="7"/>
        <v>0.96</v>
      </c>
      <c r="Z44" s="5" t="str">
        <f t="shared" si="8"/>
        <v>A</v>
      </c>
      <c r="AA44" s="3" t="str">
        <f>IF(Z44="","",IFERROR(INDEX({"Excellent work in ","Very good work in ","Satisfactory work in ","Fair work in ","Below the expected level in "},MATCH(Z44,{"A","B","C","D","F"},0))&amp;INDEX({"reading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needed."},MATCH(Z44,{"A","B","C","D","F"},0)),""))</f>
        <v>Excellent work in problem solving; keep it up.</v>
      </c>
    </row>
    <row r="45" spans="1:27" ht="14.25" customHeight="1" x14ac:dyDescent="0.3">
      <c r="A45" s="34"/>
      <c r="B45" s="34"/>
      <c r="C45" s="34"/>
      <c r="D45" s="34"/>
      <c r="E45" s="5" t="s">
        <v>17</v>
      </c>
      <c r="F45" s="5" t="s">
        <v>101</v>
      </c>
      <c r="G45" s="10">
        <v>73</v>
      </c>
      <c r="H45" s="10">
        <v>84</v>
      </c>
      <c r="I45" s="10">
        <v>76</v>
      </c>
      <c r="J45" s="11">
        <f t="shared" si="0"/>
        <v>77.666666666666671</v>
      </c>
      <c r="K45" s="12">
        <f t="shared" si="1"/>
        <v>0.77669999999999995</v>
      </c>
      <c r="L45" s="10" t="str">
        <f t="shared" si="2"/>
        <v>B</v>
      </c>
      <c r="M45" s="13" t="str">
        <f>IF(L45="","",IFERROR(INDEX({"Excellent work in ","Very good work in ","Satisfactory work in ","Fair work in ","Below the expected level in "},MATCH(L45,{"A","B","C","D","F"},0))&amp;INDEX({"reading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needed."},MATCH(L45,{"A","B","C","D","F"},0)),""))</f>
        <v>Very good work in concepts and practicals; aim higher.</v>
      </c>
      <c r="N45" s="10">
        <v>87</v>
      </c>
      <c r="O45" s="10">
        <v>81</v>
      </c>
      <c r="P45" s="10">
        <v>90</v>
      </c>
      <c r="Q45" s="11">
        <f t="shared" si="3"/>
        <v>86</v>
      </c>
      <c r="R45" s="12">
        <f t="shared" si="4"/>
        <v>0.86</v>
      </c>
      <c r="S45" s="10" t="str">
        <f t="shared" si="5"/>
        <v>A</v>
      </c>
      <c r="T45" s="13" t="str">
        <f>IF(S45="","",IFERROR(INDEX({"Excellent work in ","Very good work in ","Satisfactory work in ","Fair work in ","Below the expected level in "},MATCH(S45,{"A","B","C","D","F"},0))&amp;INDEX({"reading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needed."},MATCH(S45,{"A","B","C","D","F"},0)),""))</f>
        <v>Excellent work in concepts and practicals; keep it up.</v>
      </c>
      <c r="U45" s="10">
        <v>89</v>
      </c>
      <c r="V45" s="10">
        <v>90</v>
      </c>
      <c r="W45" s="10">
        <v>90</v>
      </c>
      <c r="X45" s="11">
        <f t="shared" si="6"/>
        <v>89.666666666666671</v>
      </c>
      <c r="Y45" s="12">
        <f t="shared" si="7"/>
        <v>0.89670000000000005</v>
      </c>
      <c r="Z45" s="5" t="str">
        <f t="shared" si="8"/>
        <v>A</v>
      </c>
      <c r="AA45" s="3" t="str">
        <f>IF(Z45="","",IFERROR(INDEX({"Excellent work in ","Very good work in ","Satisfactory work in ","Fair work in ","Below the expected level in "},MATCH(Z45,{"A","B","C","D","F"},0))&amp;INDEX({"reading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needed."},MATCH(Z45,{"A","B","C","D","F"},0)),""))</f>
        <v>Excellent work in concepts and practicals; keep it up.</v>
      </c>
    </row>
    <row r="46" spans="1:27" ht="14.25" customHeight="1" x14ac:dyDescent="0.3">
      <c r="A46" s="34"/>
      <c r="B46" s="34"/>
      <c r="C46" s="34"/>
      <c r="D46" s="34"/>
      <c r="E46" s="5" t="s">
        <v>19</v>
      </c>
      <c r="F46" s="5" t="s">
        <v>102</v>
      </c>
      <c r="G46" s="10">
        <v>85</v>
      </c>
      <c r="H46" s="10">
        <v>90</v>
      </c>
      <c r="I46" s="10">
        <v>94</v>
      </c>
      <c r="J46" s="11">
        <f t="shared" si="0"/>
        <v>89.666666666666671</v>
      </c>
      <c r="K46" s="12">
        <f t="shared" si="1"/>
        <v>0.89670000000000005</v>
      </c>
      <c r="L46" s="10" t="str">
        <f t="shared" si="2"/>
        <v>A</v>
      </c>
      <c r="M46" s="13" t="str">
        <f>IF(L46="","",IFERROR(INDEX({"Excellent work in ","Very good work in ","Satisfactory work in ","Fair work in ","Below the expected level in "},MATCH(L46,{"A","B","C","D","F"},0))&amp;INDEX({"reading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needed."},MATCH(L46,{"A","B","C","D","F"},0)),""))</f>
        <v>Excellent work in content knowledge; keep it up.</v>
      </c>
      <c r="N46" s="10">
        <v>94</v>
      </c>
      <c r="O46" s="10">
        <v>83</v>
      </c>
      <c r="P46" s="10">
        <v>92</v>
      </c>
      <c r="Q46" s="11">
        <f t="shared" si="3"/>
        <v>89.666666666666671</v>
      </c>
      <c r="R46" s="12">
        <f t="shared" si="4"/>
        <v>0.89670000000000005</v>
      </c>
      <c r="S46" s="10" t="str">
        <f t="shared" si="5"/>
        <v>A</v>
      </c>
      <c r="T46" s="13" t="str">
        <f>IF(S46="","",IFERROR(INDEX({"Excellent work in ","Very good work in ","Satisfactory work in ","Fair work in ","Below the expected level in "},MATCH(S46,{"A","B","C","D","F"},0))&amp;INDEX({"reading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needed."},MATCH(S46,{"A","B","C","D","F"},0)),""))</f>
        <v>Excellent work in content knowledge; keep it up.</v>
      </c>
      <c r="U46" s="10">
        <v>91</v>
      </c>
      <c r="V46" s="10">
        <v>96</v>
      </c>
      <c r="W46" s="10">
        <v>95</v>
      </c>
      <c r="X46" s="11">
        <f t="shared" si="6"/>
        <v>94</v>
      </c>
      <c r="Y46" s="12">
        <f t="shared" si="7"/>
        <v>0.94</v>
      </c>
      <c r="Z46" s="5" t="str">
        <f t="shared" si="8"/>
        <v>A</v>
      </c>
      <c r="AA46" s="3" t="str">
        <f>IF(Z46="","",IFERROR(INDEX({"Excellent work in ","Very good work in ","Satisfactory work in ","Fair work in ","Below the expected level in "},MATCH(Z46,{"A","B","C","D","F"},0))&amp;INDEX({"reading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needed."},MATCH(Z46,{"A","B","C","D","F"},0)),""))</f>
        <v>Excellent work in content knowledge; keep it up.</v>
      </c>
    </row>
    <row r="47" spans="1:27" ht="14.25" customHeight="1" x14ac:dyDescent="0.3">
      <c r="A47" s="34"/>
      <c r="B47" s="34"/>
      <c r="C47" s="34"/>
      <c r="D47" s="34"/>
      <c r="E47" s="5" t="s">
        <v>21</v>
      </c>
      <c r="F47" s="5" t="s">
        <v>103</v>
      </c>
      <c r="G47" s="10">
        <v>84</v>
      </c>
      <c r="H47" s="10">
        <v>86</v>
      </c>
      <c r="I47" s="10">
        <v>92</v>
      </c>
      <c r="J47" s="11">
        <f t="shared" si="0"/>
        <v>87.333333333333329</v>
      </c>
      <c r="K47" s="12">
        <f t="shared" si="1"/>
        <v>0.87329999999999997</v>
      </c>
      <c r="L47" s="10" t="str">
        <f t="shared" si="2"/>
        <v>A</v>
      </c>
      <c r="M47" s="13" t="str">
        <f>IF(L47="","",IFERROR(INDEX({"Excellent work in ","Very good work in ","Satisfactory work in ","Fair work in ","Below the expected level in "},MATCH(L47,{"A","B","C","D","F"},0))&amp;INDEX({"reading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needed."},MATCH(L47,{"A","B","C","D","F"},0)),""))</f>
        <v>Excellent work in practical work and knowledge; keep it up.</v>
      </c>
      <c r="N47" s="10">
        <v>92</v>
      </c>
      <c r="O47" s="10">
        <v>90</v>
      </c>
      <c r="P47" s="10">
        <v>98</v>
      </c>
      <c r="Q47" s="11">
        <f t="shared" si="3"/>
        <v>93.333333333333329</v>
      </c>
      <c r="R47" s="12">
        <f t="shared" si="4"/>
        <v>0.93330000000000002</v>
      </c>
      <c r="S47" s="10" t="str">
        <f t="shared" si="5"/>
        <v>A</v>
      </c>
      <c r="T47" s="13" t="str">
        <f>IF(S47="","",IFERROR(INDEX({"Excellent work in ","Very good work in ","Satisfactory work in ","Fair work in ","Below the expected level in "},MATCH(S47,{"A","B","C","D","F"},0))&amp;INDEX({"reading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needed."},MATCH(S47,{"A","B","C","D","F"},0)),""))</f>
        <v>Excellent work in practical work and knowledge; keep it up.</v>
      </c>
      <c r="U47" s="10">
        <v>98</v>
      </c>
      <c r="V47" s="10">
        <v>92</v>
      </c>
      <c r="W47" s="10">
        <v>95</v>
      </c>
      <c r="X47" s="11">
        <f t="shared" si="6"/>
        <v>95</v>
      </c>
      <c r="Y47" s="12">
        <f t="shared" si="7"/>
        <v>0.95</v>
      </c>
      <c r="Z47" s="5" t="str">
        <f t="shared" si="8"/>
        <v>A</v>
      </c>
      <c r="AA47" s="3" t="str">
        <f>IF(Z47="","",IFERROR(INDEX({"Excellent work in ","Very good work in ","Satisfactory work in ","Fair work in ","Below the expected level in "},MATCH(Z47,{"A","B","C","D","F"},0))&amp;INDEX({"reading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needed."},MATCH(Z47,{"A","B","C","D","F"},0)),""))</f>
        <v>Excellent work in practical work and knowledge; keep it up.</v>
      </c>
    </row>
    <row r="48" spans="1:27" ht="14.25" customHeight="1" x14ac:dyDescent="0.3">
      <c r="A48" s="34"/>
      <c r="B48" s="34"/>
      <c r="C48" s="34"/>
      <c r="D48" s="34"/>
      <c r="E48" s="5" t="s">
        <v>23</v>
      </c>
      <c r="F48" s="5" t="s">
        <v>104</v>
      </c>
      <c r="G48" s="10">
        <v>78</v>
      </c>
      <c r="H48" s="10">
        <v>90</v>
      </c>
      <c r="I48" s="10">
        <v>77</v>
      </c>
      <c r="J48" s="11">
        <f t="shared" si="0"/>
        <v>81.666666666666671</v>
      </c>
      <c r="K48" s="12">
        <f t="shared" si="1"/>
        <v>0.81669999999999998</v>
      </c>
      <c r="L48" s="10" t="str">
        <f t="shared" si="2"/>
        <v>A</v>
      </c>
      <c r="M48" s="13" t="str">
        <f>IF(L48="","",IFERROR(INDEX({"Excellent work in ","Very good work in ","Satisfactory work in ","Fair work in ","Below the expected level in "},MATCH(L48,{"A","B","C","D","F"},0))&amp;INDEX({"reading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needed."},MATCH(L48,{"A","B","C","D","F"},0)),""))</f>
        <v>Excellent work in values and participation; keep it up.</v>
      </c>
      <c r="N48" s="10">
        <v>82</v>
      </c>
      <c r="O48" s="10">
        <v>88</v>
      </c>
      <c r="P48" s="10">
        <v>84</v>
      </c>
      <c r="Q48" s="11">
        <f t="shared" si="3"/>
        <v>84.666666666666671</v>
      </c>
      <c r="R48" s="12">
        <f t="shared" si="4"/>
        <v>0.84670000000000001</v>
      </c>
      <c r="S48" s="10" t="str">
        <f t="shared" si="5"/>
        <v>A</v>
      </c>
      <c r="T48" s="13" t="str">
        <f>IF(S48="","",IFERROR(INDEX({"Excellent work in ","Very good work in ","Satisfactory work in ","Fair work in ","Below the expected level in "},MATCH(S48,{"A","B","C","D","F"},0))&amp;INDEX({"reading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needed."},MATCH(S48,{"A","B","C","D","F"},0)),""))</f>
        <v>Excellent work in values and participation; keep it up.</v>
      </c>
      <c r="U48" s="10">
        <v>90</v>
      </c>
      <c r="V48" s="10">
        <v>85</v>
      </c>
      <c r="W48" s="10">
        <v>91</v>
      </c>
      <c r="X48" s="11">
        <f t="shared" si="6"/>
        <v>88.666666666666671</v>
      </c>
      <c r="Y48" s="12">
        <f t="shared" si="7"/>
        <v>0.88670000000000004</v>
      </c>
      <c r="Z48" s="5" t="str">
        <f t="shared" si="8"/>
        <v>A</v>
      </c>
      <c r="AA48" s="3" t="str">
        <f>IF(Z48="","",IFERROR(INDEX({"Excellent work in ","Very good work in ","Satisfactory work in ","Fair work in ","Below the expected level in "},MATCH(Z48,{"A","B","C","D","F"},0))&amp;INDEX({"reading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needed."},MATCH(Z48,{"A","B","C","D","F"},0)),""))</f>
        <v>Excellent work in values and participation; keep it up.</v>
      </c>
    </row>
    <row r="49" spans="1:27" ht="14.25" customHeight="1" x14ac:dyDescent="0.3">
      <c r="A49" s="34"/>
      <c r="B49" s="34"/>
      <c r="C49" s="34"/>
      <c r="D49" s="34"/>
      <c r="E49" s="5" t="s">
        <v>46</v>
      </c>
      <c r="F49" s="5" t="s">
        <v>116</v>
      </c>
      <c r="G49" s="10">
        <v>84</v>
      </c>
      <c r="H49" s="10">
        <v>89</v>
      </c>
      <c r="I49" s="10">
        <v>89</v>
      </c>
      <c r="J49" s="11">
        <f t="shared" si="0"/>
        <v>87.333333333333329</v>
      </c>
      <c r="K49" s="12">
        <f t="shared" si="1"/>
        <v>0.87329999999999997</v>
      </c>
      <c r="L49" s="10" t="str">
        <f t="shared" si="2"/>
        <v>A</v>
      </c>
      <c r="M49" s="13" t="str">
        <f>IF(L49="","",IFERROR(INDEX({"Excellent work in ","Very good work in ","Satisfactory work in ","Fair work in ","Below the expected level in "},MATCH(L49,{"A","B","C","D","F"},0))&amp;INDEX({"reading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needed."},MATCH(L49,{"A","B","C","D","F"},0)),""))</f>
        <v>Excellent work in religious knowledge and participation; keep it up.</v>
      </c>
      <c r="N49" s="10">
        <v>86</v>
      </c>
      <c r="O49" s="10">
        <v>90</v>
      </c>
      <c r="P49" s="10">
        <v>96</v>
      </c>
      <c r="Q49" s="11">
        <f t="shared" si="3"/>
        <v>90.666666666666671</v>
      </c>
      <c r="R49" s="12">
        <f t="shared" si="4"/>
        <v>0.90669999999999995</v>
      </c>
      <c r="S49" s="10" t="str">
        <f t="shared" si="5"/>
        <v>A</v>
      </c>
      <c r="T49" s="13" t="str">
        <f>IF(S49="","",IFERROR(INDEX({"Excellent work in ","Very good work in ","Satisfactory work in ","Fair work in ","Below the expected level in "},MATCH(S49,{"A","B","C","D","F"},0))&amp;INDEX({"reading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needed."},MATCH(S49,{"A","B","C","D","F"},0)),""))</f>
        <v>Excellent work in religious knowledge and participation; keep it up.</v>
      </c>
      <c r="U49" s="10">
        <v>98</v>
      </c>
      <c r="V49" s="10">
        <v>89</v>
      </c>
      <c r="W49" s="10">
        <v>98</v>
      </c>
      <c r="X49" s="11">
        <f t="shared" si="6"/>
        <v>95</v>
      </c>
      <c r="Y49" s="12">
        <f t="shared" si="7"/>
        <v>0.95</v>
      </c>
      <c r="Z49" s="5" t="str">
        <f t="shared" si="8"/>
        <v>A</v>
      </c>
      <c r="AA49" s="3" t="str">
        <f>IF(Z49="","",IFERROR(INDEX({"Excellent work in ","Very good work in ","Satisfactory work in ","Fair work in ","Below the expected level in "},MATCH(Z49,{"A","B","C","D","F"},0))&amp;INDEX({"reading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needed."},MATCH(Z49,{"A","B","C","D","F"},0)),""))</f>
        <v>Excellent work in religious knowledge and participation; keep it up.</v>
      </c>
    </row>
    <row r="50" spans="1:27" ht="14.25" customHeight="1" x14ac:dyDescent="0.3">
      <c r="A50" s="34"/>
      <c r="B50" s="34"/>
      <c r="C50" s="34"/>
      <c r="D50" s="34"/>
      <c r="E50" s="5" t="s">
        <v>27</v>
      </c>
      <c r="F50" s="5" t="s">
        <v>106</v>
      </c>
      <c r="G50" s="10">
        <v>84</v>
      </c>
      <c r="H50" s="10">
        <v>76</v>
      </c>
      <c r="I50" s="10">
        <v>83</v>
      </c>
      <c r="J50" s="11">
        <f t="shared" si="0"/>
        <v>81</v>
      </c>
      <c r="K50" s="12">
        <f t="shared" si="1"/>
        <v>0.81</v>
      </c>
      <c r="L50" s="10" t="str">
        <f t="shared" si="2"/>
        <v>A</v>
      </c>
      <c r="M50" s="13" t="str">
        <f>IF(L50="","",IFERROR(INDEX({"Excellent work in ","Very good work in ","Satisfactory work in ","Fair work in ","Below the expected level in "},MATCH(L50,{"A","B","C","D","F"},0))&amp;INDEX({"reading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needed."},MATCH(L50,{"A","B","C","D","F"},0)),""))</f>
        <v>Excellent work in recording of accounts; keep it up.</v>
      </c>
      <c r="N50" s="10">
        <v>77</v>
      </c>
      <c r="O50" s="10">
        <v>90</v>
      </c>
      <c r="P50" s="10">
        <v>79</v>
      </c>
      <c r="Q50" s="11">
        <f t="shared" si="3"/>
        <v>82</v>
      </c>
      <c r="R50" s="12">
        <f t="shared" si="4"/>
        <v>0.82</v>
      </c>
      <c r="S50" s="10" t="str">
        <f t="shared" si="5"/>
        <v>A</v>
      </c>
      <c r="T50" s="13" t="str">
        <f>IF(S50="","",IFERROR(INDEX({"Excellent work in ","Very good work in ","Satisfactory work in ","Fair work in ","Below the expected level in "},MATCH(S50,{"A","B","C","D","F"},0))&amp;INDEX({"reading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needed."},MATCH(S50,{"A","B","C","D","F"},0)),""))</f>
        <v>Excellent work in recording of accounts; keep it up.</v>
      </c>
      <c r="U50" s="10">
        <v>86</v>
      </c>
      <c r="V50" s="10">
        <v>83</v>
      </c>
      <c r="W50" s="10">
        <v>79</v>
      </c>
      <c r="X50" s="11">
        <f t="shared" si="6"/>
        <v>82.666666666666671</v>
      </c>
      <c r="Y50" s="12">
        <f t="shared" si="7"/>
        <v>0.82669999999999999</v>
      </c>
      <c r="Z50" s="5" t="str">
        <f t="shared" si="8"/>
        <v>A</v>
      </c>
      <c r="AA50" s="3" t="str">
        <f>IF(Z50="","",IFERROR(INDEX({"Excellent work in ","Very good work in ","Satisfactory work in ","Fair work in ","Below the expected level in "},MATCH(Z50,{"A","B","C","D","F"},0))&amp;INDEX({"reading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needed."},MATCH(Z50,{"A","B","C","D","F"},0)),""))</f>
        <v>Excellent work in recording of accounts; keep it up.</v>
      </c>
    </row>
    <row r="51" spans="1:27" ht="14.25" customHeight="1" x14ac:dyDescent="0.3">
      <c r="A51" s="34" t="s">
        <v>366</v>
      </c>
      <c r="B51" s="34" t="s">
        <v>367</v>
      </c>
      <c r="C51" s="34" t="s">
        <v>439</v>
      </c>
      <c r="D51" s="34" t="s">
        <v>11</v>
      </c>
      <c r="E51" s="5" t="s">
        <v>12</v>
      </c>
      <c r="F51" s="5" t="s">
        <v>95</v>
      </c>
      <c r="G51" s="10">
        <v>60</v>
      </c>
      <c r="H51" s="10">
        <v>58</v>
      </c>
      <c r="I51" s="10">
        <v>52</v>
      </c>
      <c r="J51" s="11">
        <f t="shared" si="0"/>
        <v>56.666666666666664</v>
      </c>
      <c r="K51" s="12">
        <f t="shared" si="1"/>
        <v>0.56669999999999998</v>
      </c>
      <c r="L51" s="10" t="str">
        <f t="shared" si="2"/>
        <v>D</v>
      </c>
      <c r="M51" s="13" t="str">
        <f>IF(L51="","",IFERROR(INDEX({"Excellent work in ","Very good work in ","Satisfactory work in ","Fair work in ","Below the expected level in "},MATCH(L51,{"A","B","C","D","F"},0))&amp;INDEX({"reading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needed."},MATCH(L51,{"A","B","C","D","F"},0)),""))</f>
        <v>Fair work in reading and writing; extra practice is needed.</v>
      </c>
      <c r="N51" s="10">
        <v>59</v>
      </c>
      <c r="O51" s="10">
        <v>62</v>
      </c>
      <c r="P51" s="10">
        <v>60</v>
      </c>
      <c r="Q51" s="11">
        <f t="shared" si="3"/>
        <v>60.333333333333336</v>
      </c>
      <c r="R51" s="12">
        <f t="shared" si="4"/>
        <v>0.60329999999999995</v>
      </c>
      <c r="S51" s="10" t="str">
        <f t="shared" si="5"/>
        <v>C</v>
      </c>
      <c r="T51" s="13" t="str">
        <f>IF(S51="","",IFERROR(INDEX({"Excellent work in ","Very good work in ","Satisfactory work in ","Fair work in ","Below the expected level in "},MATCH(S51,{"A","B","C","D","F"},0))&amp;INDEX({"reading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needed."},MATCH(S51,{"A","B","C","D","F"},0)),""))</f>
        <v>Satisfactory work in reading and writing; keep practising.</v>
      </c>
      <c r="U51" s="10">
        <v>52</v>
      </c>
      <c r="V51" s="10">
        <v>67</v>
      </c>
      <c r="W51" s="10">
        <v>67</v>
      </c>
      <c r="X51" s="11">
        <f t="shared" si="6"/>
        <v>62</v>
      </c>
      <c r="Y51" s="12">
        <f t="shared" si="7"/>
        <v>0.62</v>
      </c>
      <c r="Z51" s="5" t="str">
        <f t="shared" si="8"/>
        <v>C</v>
      </c>
      <c r="AA51" s="3" t="str">
        <f>IF(Z51="","",IFERROR(INDEX({"Excellent work in ","Very good work in ","Satisfactory work in ","Fair work in ","Below the expected level in "},MATCH(Z51,{"A","B","C","D","F"},0))&amp;INDEX({"reading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needed."},MATCH(Z51,{"A","B","C","D","F"},0)),""))</f>
        <v>Satisfactory work in reading and writing; keep practising.</v>
      </c>
    </row>
    <row r="52" spans="1:27" ht="14.25" customHeight="1" x14ac:dyDescent="0.3">
      <c r="A52" s="34"/>
      <c r="B52" s="34"/>
      <c r="C52" s="34"/>
      <c r="D52" s="34"/>
      <c r="E52" s="5" t="s">
        <v>13</v>
      </c>
      <c r="F52" s="5" t="s">
        <v>99</v>
      </c>
      <c r="G52" s="10">
        <v>60</v>
      </c>
      <c r="H52" s="10">
        <v>65</v>
      </c>
      <c r="I52" s="10">
        <v>62</v>
      </c>
      <c r="J52" s="11">
        <f t="shared" si="0"/>
        <v>62.333333333333336</v>
      </c>
      <c r="K52" s="12">
        <f t="shared" si="1"/>
        <v>0.62329999999999997</v>
      </c>
      <c r="L52" s="10" t="str">
        <f t="shared" si="2"/>
        <v>C</v>
      </c>
      <c r="M52" s="13" t="str">
        <f>IF(L52="","",IFERROR(INDEX({"Excellent work in ","Very good work in ","Satisfactory work in ","Fair work in ","Below the expected level in "},MATCH(L52,{"A","B","C","D","F"},0))&amp;INDEX({"reading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needed."},MATCH(L52,{"A","B","C","D","F"},0)),""))</f>
        <v>Satisfactory work in reading, writing and speaking; keep practising.</v>
      </c>
      <c r="N52" s="10">
        <v>54</v>
      </c>
      <c r="O52" s="10">
        <v>57</v>
      </c>
      <c r="P52" s="10">
        <v>69</v>
      </c>
      <c r="Q52" s="11">
        <f t="shared" si="3"/>
        <v>60</v>
      </c>
      <c r="R52" s="12">
        <f t="shared" si="4"/>
        <v>0.6</v>
      </c>
      <c r="S52" s="10" t="str">
        <f t="shared" si="5"/>
        <v>C</v>
      </c>
      <c r="T52" s="13" t="str">
        <f>IF(S52="","",IFERROR(INDEX({"Excellent work in ","Very good work in ","Satisfactory work in ","Fair work in ","Below the expected level in "},MATCH(S52,{"A","B","C","D","F"},0))&amp;INDEX({"reading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needed."},MATCH(S52,{"A","B","C","D","F"},0)),""))</f>
        <v>Satisfactory work in reading, writing and speaking; keep practising.</v>
      </c>
      <c r="U52" s="10">
        <v>69</v>
      </c>
      <c r="V52" s="10">
        <v>62</v>
      </c>
      <c r="W52" s="10">
        <v>71</v>
      </c>
      <c r="X52" s="11">
        <f t="shared" si="6"/>
        <v>67.333333333333329</v>
      </c>
      <c r="Y52" s="12">
        <f t="shared" si="7"/>
        <v>0.67330000000000001</v>
      </c>
      <c r="Z52" s="5" t="str">
        <f t="shared" si="8"/>
        <v>C</v>
      </c>
      <c r="AA52" s="3" t="str">
        <f>IF(Z52="","",IFERROR(INDEX({"Excellent work in ","Very good work in ","Satisfactory work in ","Fair work in ","Below the expected level in "},MATCH(Z52,{"A","B","C","D","F"},0))&amp;INDEX({"reading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needed."},MATCH(Z52,{"A","B","C","D","F"},0)),""))</f>
        <v>Satisfactory work in reading, writing and speaking; keep practising.</v>
      </c>
    </row>
    <row r="53" spans="1:27" ht="14.25" customHeight="1" x14ac:dyDescent="0.3">
      <c r="A53" s="34"/>
      <c r="B53" s="34"/>
      <c r="C53" s="34"/>
      <c r="D53" s="34"/>
      <c r="E53" s="5" t="s">
        <v>15</v>
      </c>
      <c r="F53" s="5" t="s">
        <v>100</v>
      </c>
      <c r="G53" s="10">
        <v>61</v>
      </c>
      <c r="H53" s="10">
        <v>62</v>
      </c>
      <c r="I53" s="10">
        <v>69</v>
      </c>
      <c r="J53" s="11">
        <f t="shared" si="0"/>
        <v>64</v>
      </c>
      <c r="K53" s="12">
        <f t="shared" si="1"/>
        <v>0.64</v>
      </c>
      <c r="L53" s="10" t="str">
        <f t="shared" si="2"/>
        <v>C</v>
      </c>
      <c r="M53" s="13" t="str">
        <f>IF(L53="","",IFERROR(INDEX({"Excellent work in ","Very good work in ","Satisfactory work in ","Fair work in ","Below the expected level in "},MATCH(L53,{"A","B","C","D","F"},0))&amp;INDEX({"reading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needed."},MATCH(L53,{"A","B","C","D","F"},0)),""))</f>
        <v>Satisfactory work in problem solving; keep practising.</v>
      </c>
      <c r="N53" s="10">
        <v>60</v>
      </c>
      <c r="O53" s="10">
        <v>73</v>
      </c>
      <c r="P53" s="10">
        <v>67</v>
      </c>
      <c r="Q53" s="11">
        <f t="shared" si="3"/>
        <v>66.666666666666671</v>
      </c>
      <c r="R53" s="12">
        <f t="shared" si="4"/>
        <v>0.66669999999999996</v>
      </c>
      <c r="S53" s="10" t="str">
        <f t="shared" si="5"/>
        <v>C</v>
      </c>
      <c r="T53" s="13" t="str">
        <f>IF(S53="","",IFERROR(INDEX({"Excellent work in ","Very good work in ","Satisfactory work in ","Fair work in ","Below the expected level in "},MATCH(S53,{"A","B","C","D","F"},0))&amp;INDEX({"reading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needed."},MATCH(S53,{"A","B","C","D","F"},0)),""))</f>
        <v>Satisfactory work in problem solving; keep practising.</v>
      </c>
      <c r="U53" s="10">
        <v>74</v>
      </c>
      <c r="V53" s="10">
        <v>73</v>
      </c>
      <c r="W53" s="10">
        <v>70</v>
      </c>
      <c r="X53" s="11">
        <f t="shared" si="6"/>
        <v>72.333333333333329</v>
      </c>
      <c r="Y53" s="12">
        <f t="shared" si="7"/>
        <v>0.72330000000000005</v>
      </c>
      <c r="Z53" s="5" t="str">
        <f t="shared" si="8"/>
        <v>B</v>
      </c>
      <c r="AA53" s="3" t="str">
        <f>IF(Z53="","",IFERROR(INDEX({"Excellent work in ","Very good work in ","Satisfactory work in ","Fair work in ","Below the expected level in "},MATCH(Z53,{"A","B","C","D","F"},0))&amp;INDEX({"reading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needed."},MATCH(Z53,{"A","B","C","D","F"},0)),""))</f>
        <v>Very good work in problem solving; aim higher.</v>
      </c>
    </row>
    <row r="54" spans="1:27" ht="14.25" customHeight="1" x14ac:dyDescent="0.3">
      <c r="A54" s="34"/>
      <c r="B54" s="34"/>
      <c r="C54" s="34"/>
      <c r="D54" s="34"/>
      <c r="E54" s="5" t="s">
        <v>17</v>
      </c>
      <c r="F54" s="5" t="s">
        <v>101</v>
      </c>
      <c r="G54" s="10">
        <v>55</v>
      </c>
      <c r="H54" s="10">
        <v>56</v>
      </c>
      <c r="I54" s="10">
        <v>55</v>
      </c>
      <c r="J54" s="11">
        <f t="shared" si="0"/>
        <v>55.333333333333336</v>
      </c>
      <c r="K54" s="12">
        <f t="shared" si="1"/>
        <v>0.55330000000000001</v>
      </c>
      <c r="L54" s="10" t="str">
        <f t="shared" si="2"/>
        <v>D</v>
      </c>
      <c r="M54" s="13" t="str">
        <f>IF(L54="","",IFERROR(INDEX({"Excellent work in ","Very good work in ","Satisfactory work in ","Fair work in ","Below the expected level in "},MATCH(L54,{"A","B","C","D","F"},0))&amp;INDEX({"reading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needed."},MATCH(L54,{"A","B","C","D","F"},0)),""))</f>
        <v>Fair work in concepts and practicals; extra practice is needed.</v>
      </c>
      <c r="N54" s="10">
        <v>57</v>
      </c>
      <c r="O54" s="10">
        <v>55</v>
      </c>
      <c r="P54" s="10">
        <v>63</v>
      </c>
      <c r="Q54" s="11">
        <f t="shared" si="3"/>
        <v>58.333333333333336</v>
      </c>
      <c r="R54" s="12">
        <f t="shared" si="4"/>
        <v>0.58330000000000004</v>
      </c>
      <c r="S54" s="10" t="str">
        <f t="shared" si="5"/>
        <v>D</v>
      </c>
      <c r="T54" s="13" t="str">
        <f>IF(S54="","",IFERROR(INDEX({"Excellent work in ","Very good work in ","Satisfactory work in ","Fair work in ","Below the expected level in "},MATCH(S54,{"A","B","C","D","F"},0))&amp;INDEX({"reading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needed."},MATCH(S54,{"A","B","C","D","F"},0)),""))</f>
        <v>Fair work in concepts and practicals; extra practice is needed.</v>
      </c>
      <c r="U54" s="10">
        <v>61</v>
      </c>
      <c r="V54" s="10">
        <v>56</v>
      </c>
      <c r="W54" s="10">
        <v>68</v>
      </c>
      <c r="X54" s="11">
        <f t="shared" si="6"/>
        <v>61.666666666666664</v>
      </c>
      <c r="Y54" s="12">
        <f t="shared" si="7"/>
        <v>0.61670000000000003</v>
      </c>
      <c r="Z54" s="5" t="str">
        <f t="shared" si="8"/>
        <v>C</v>
      </c>
      <c r="AA54" s="3" t="str">
        <f>IF(Z54="","",IFERROR(INDEX({"Excellent work in ","Very good work in ","Satisfactory work in ","Fair work in ","Below the expected level in "},MATCH(Z54,{"A","B","C","D","F"},0))&amp;INDEX({"reading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needed."},MATCH(Z54,{"A","B","C","D","F"},0)),""))</f>
        <v>Satisfactory work in concepts and practicals; keep practising.</v>
      </c>
    </row>
    <row r="55" spans="1:27" ht="14.25" customHeight="1" x14ac:dyDescent="0.3">
      <c r="A55" s="34"/>
      <c r="B55" s="34"/>
      <c r="C55" s="34"/>
      <c r="D55" s="34"/>
      <c r="E55" s="5" t="s">
        <v>19</v>
      </c>
      <c r="F55" s="5" t="s">
        <v>102</v>
      </c>
      <c r="G55" s="10">
        <v>57</v>
      </c>
      <c r="H55" s="10">
        <v>57</v>
      </c>
      <c r="I55" s="10">
        <v>66</v>
      </c>
      <c r="J55" s="11">
        <f t="shared" si="0"/>
        <v>60</v>
      </c>
      <c r="K55" s="12">
        <f t="shared" si="1"/>
        <v>0.6</v>
      </c>
      <c r="L55" s="10" t="str">
        <f t="shared" si="2"/>
        <v>C</v>
      </c>
      <c r="M55" s="13" t="str">
        <f>IF(L55="","",IFERROR(INDEX({"Excellent work in ","Very good work in ","Satisfactory work in ","Fair work in ","Below the expected level in "},MATCH(L55,{"A","B","C","D","F"},0))&amp;INDEX({"reading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needed."},MATCH(L55,{"A","B","C","D","F"},0)),""))</f>
        <v>Satisfactory work in content knowledge; keep practising.</v>
      </c>
      <c r="N55" s="10">
        <v>61</v>
      </c>
      <c r="O55" s="10">
        <v>62</v>
      </c>
      <c r="P55" s="10">
        <v>67</v>
      </c>
      <c r="Q55" s="11">
        <f t="shared" si="3"/>
        <v>63.333333333333336</v>
      </c>
      <c r="R55" s="12">
        <f t="shared" si="4"/>
        <v>0.63329999999999997</v>
      </c>
      <c r="S55" s="10" t="str">
        <f t="shared" si="5"/>
        <v>C</v>
      </c>
      <c r="T55" s="13" t="str">
        <f>IF(S55="","",IFERROR(INDEX({"Excellent work in ","Very good work in ","Satisfactory work in ","Fair work in ","Below the expected level in "},MATCH(S55,{"A","B","C","D","F"},0))&amp;INDEX({"reading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needed."},MATCH(S55,{"A","B","C","D","F"},0)),""))</f>
        <v>Satisfactory work in content knowledge; keep practising.</v>
      </c>
      <c r="U55" s="10">
        <v>67</v>
      </c>
      <c r="V55" s="10">
        <v>67</v>
      </c>
      <c r="W55" s="10">
        <v>74</v>
      </c>
      <c r="X55" s="11">
        <f t="shared" si="6"/>
        <v>69.333333333333329</v>
      </c>
      <c r="Y55" s="12">
        <f t="shared" si="7"/>
        <v>0.69330000000000003</v>
      </c>
      <c r="Z55" s="5" t="str">
        <f t="shared" si="8"/>
        <v>C</v>
      </c>
      <c r="AA55" s="3" t="str">
        <f>IF(Z55="","",IFERROR(INDEX({"Excellent work in ","Very good work in ","Satisfactory work in ","Fair work in ","Below the expected level in "},MATCH(Z55,{"A","B","C","D","F"},0))&amp;INDEX({"reading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needed."},MATCH(Z55,{"A","B","C","D","F"},0)),""))</f>
        <v>Satisfactory work in content knowledge; keep practising.</v>
      </c>
    </row>
    <row r="56" spans="1:27" ht="14.25" customHeight="1" x14ac:dyDescent="0.3">
      <c r="A56" s="34"/>
      <c r="B56" s="34"/>
      <c r="C56" s="34"/>
      <c r="D56" s="34"/>
      <c r="E56" s="5" t="s">
        <v>21</v>
      </c>
      <c r="F56" s="5" t="s">
        <v>103</v>
      </c>
      <c r="G56" s="10">
        <v>58</v>
      </c>
      <c r="H56" s="10">
        <v>64</v>
      </c>
      <c r="I56" s="10">
        <v>65</v>
      </c>
      <c r="J56" s="11">
        <f t="shared" si="0"/>
        <v>62.333333333333336</v>
      </c>
      <c r="K56" s="12">
        <f t="shared" si="1"/>
        <v>0.62329999999999997</v>
      </c>
      <c r="L56" s="10" t="str">
        <f t="shared" si="2"/>
        <v>C</v>
      </c>
      <c r="M56" s="13" t="str">
        <f>IF(L56="","",IFERROR(INDEX({"Excellent work in ","Very good work in ","Satisfactory work in ","Fair work in ","Below the expected level in "},MATCH(L56,{"A","B","C","D","F"},0))&amp;INDEX({"reading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needed."},MATCH(L56,{"A","B","C","D","F"},0)),""))</f>
        <v>Satisfactory work in practical work and knowledge; keep practising.</v>
      </c>
      <c r="N56" s="10">
        <v>61</v>
      </c>
      <c r="O56" s="10">
        <v>63</v>
      </c>
      <c r="P56" s="10">
        <v>74</v>
      </c>
      <c r="Q56" s="11">
        <f t="shared" si="3"/>
        <v>66</v>
      </c>
      <c r="R56" s="12">
        <f t="shared" si="4"/>
        <v>0.66</v>
      </c>
      <c r="S56" s="10" t="str">
        <f t="shared" si="5"/>
        <v>C</v>
      </c>
      <c r="T56" s="13" t="str">
        <f>IF(S56="","",IFERROR(INDEX({"Excellent work in ","Very good work in ","Satisfactory work in ","Fair work in ","Below the expected level in "},MATCH(S56,{"A","B","C","D","F"},0))&amp;INDEX({"reading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needed."},MATCH(S56,{"A","B","C","D","F"},0)),""))</f>
        <v>Satisfactory work in practical work and knowledge; keep practising.</v>
      </c>
      <c r="U56" s="10">
        <v>71</v>
      </c>
      <c r="V56" s="10">
        <v>68</v>
      </c>
      <c r="W56" s="10">
        <v>78</v>
      </c>
      <c r="X56" s="11">
        <f t="shared" si="6"/>
        <v>72.333333333333329</v>
      </c>
      <c r="Y56" s="12">
        <f t="shared" si="7"/>
        <v>0.72330000000000005</v>
      </c>
      <c r="Z56" s="5" t="str">
        <f t="shared" si="8"/>
        <v>B</v>
      </c>
      <c r="AA56" s="3" t="str">
        <f>IF(Z56="","",IFERROR(INDEX({"Excellent work in ","Very good work in ","Satisfactory work in ","Fair work in ","Below the expected level in "},MATCH(Z56,{"A","B","C","D","F"},0))&amp;INDEX({"reading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needed."},MATCH(Z56,{"A","B","C","D","F"},0)),""))</f>
        <v>Very good work in practical work and knowledge; aim higher.</v>
      </c>
    </row>
    <row r="57" spans="1:27" ht="14.25" customHeight="1" x14ac:dyDescent="0.3">
      <c r="A57" s="34"/>
      <c r="B57" s="34"/>
      <c r="C57" s="34"/>
      <c r="D57" s="34"/>
      <c r="E57" s="5" t="s">
        <v>23</v>
      </c>
      <c r="F57" s="5" t="s">
        <v>104</v>
      </c>
      <c r="G57" s="10">
        <v>64</v>
      </c>
      <c r="H57" s="10">
        <v>67</v>
      </c>
      <c r="I57" s="10">
        <v>60</v>
      </c>
      <c r="J57" s="11">
        <f t="shared" si="0"/>
        <v>63.666666666666664</v>
      </c>
      <c r="K57" s="12">
        <f t="shared" si="1"/>
        <v>0.63670000000000004</v>
      </c>
      <c r="L57" s="10" t="str">
        <f t="shared" si="2"/>
        <v>C</v>
      </c>
      <c r="M57" s="13" t="str">
        <f>IF(L57="","",IFERROR(INDEX({"Excellent work in ","Very good work in ","Satisfactory work in ","Fair work in ","Below the expected level in "},MATCH(L57,{"A","B","C","D","F"},0))&amp;INDEX({"reading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needed."},MATCH(L57,{"A","B","C","D","F"},0)),""))</f>
        <v>Satisfactory work in values and participation; keep practising.</v>
      </c>
      <c r="N57" s="10">
        <v>66</v>
      </c>
      <c r="O57" s="10">
        <v>69</v>
      </c>
      <c r="P57" s="10">
        <v>59</v>
      </c>
      <c r="Q57" s="11">
        <f t="shared" si="3"/>
        <v>64.666666666666671</v>
      </c>
      <c r="R57" s="12">
        <f t="shared" si="4"/>
        <v>0.64670000000000005</v>
      </c>
      <c r="S57" s="10" t="str">
        <f t="shared" si="5"/>
        <v>C</v>
      </c>
      <c r="T57" s="13" t="str">
        <f>IF(S57="","",IFERROR(INDEX({"Excellent work in ","Very good work in ","Satisfactory work in ","Fair work in ","Below the expected level in "},MATCH(S57,{"A","B","C","D","F"},0))&amp;INDEX({"reading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needed."},MATCH(S57,{"A","B","C","D","F"},0)),""))</f>
        <v>Satisfactory work in values and participation; keep practising.</v>
      </c>
      <c r="U57" s="10">
        <v>63</v>
      </c>
      <c r="V57" s="10">
        <v>61</v>
      </c>
      <c r="W57" s="10">
        <v>70</v>
      </c>
      <c r="X57" s="11">
        <f t="shared" si="6"/>
        <v>64.666666666666671</v>
      </c>
      <c r="Y57" s="12">
        <f t="shared" si="7"/>
        <v>0.64670000000000005</v>
      </c>
      <c r="Z57" s="5" t="str">
        <f t="shared" si="8"/>
        <v>C</v>
      </c>
      <c r="AA57" s="3" t="str">
        <f>IF(Z57="","",IFERROR(INDEX({"Excellent work in ","Very good work in ","Satisfactory work in ","Fair work in ","Below the expected level in "},MATCH(Z57,{"A","B","C","D","F"},0))&amp;INDEX({"reading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needed."},MATCH(Z57,{"A","B","C","D","F"},0)),""))</f>
        <v>Satisfactory work in values and participation; keep practising.</v>
      </c>
    </row>
    <row r="58" spans="1:27" ht="14.25" customHeight="1" x14ac:dyDescent="0.3">
      <c r="A58" s="34"/>
      <c r="B58" s="34"/>
      <c r="C58" s="34"/>
      <c r="D58" s="34"/>
      <c r="E58" s="5" t="s">
        <v>46</v>
      </c>
      <c r="F58" s="5" t="s">
        <v>116</v>
      </c>
      <c r="G58" s="10">
        <v>62</v>
      </c>
      <c r="H58" s="10">
        <v>60</v>
      </c>
      <c r="I58" s="10">
        <v>63</v>
      </c>
      <c r="J58" s="11">
        <f t="shared" si="0"/>
        <v>61.666666666666664</v>
      </c>
      <c r="K58" s="12">
        <f t="shared" si="1"/>
        <v>0.61670000000000003</v>
      </c>
      <c r="L58" s="10" t="str">
        <f t="shared" si="2"/>
        <v>C</v>
      </c>
      <c r="M58" s="13" t="str">
        <f>IF(L58="","",IFERROR(INDEX({"Excellent work in ","Very good work in ","Satisfactory work in ","Fair work in ","Below the expected level in "},MATCH(L58,{"A","B","C","D","F"},0))&amp;INDEX({"reading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needed."},MATCH(L58,{"A","B","C","D","F"},0)),""))</f>
        <v>Satisfactory work in religious knowledge and participation; keep practising.</v>
      </c>
      <c r="N58" s="10">
        <v>59</v>
      </c>
      <c r="O58" s="10">
        <v>61</v>
      </c>
      <c r="P58" s="10">
        <v>64</v>
      </c>
      <c r="Q58" s="11">
        <f t="shared" si="3"/>
        <v>61.333333333333336</v>
      </c>
      <c r="R58" s="12">
        <f t="shared" si="4"/>
        <v>0.61329999999999996</v>
      </c>
      <c r="S58" s="10" t="str">
        <f t="shared" si="5"/>
        <v>C</v>
      </c>
      <c r="T58" s="13" t="str">
        <f>IF(S58="","",IFERROR(INDEX({"Excellent work in ","Very good work in ","Satisfactory work in ","Fair work in ","Below the expected level in "},MATCH(S58,{"A","B","C","D","F"},0))&amp;INDEX({"reading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needed."},MATCH(S58,{"A","B","C","D","F"},0)),""))</f>
        <v>Satisfactory work in religious knowledge and participation; keep practising.</v>
      </c>
      <c r="U58" s="10">
        <v>72</v>
      </c>
      <c r="V58" s="10">
        <v>71</v>
      </c>
      <c r="W58" s="10">
        <v>62</v>
      </c>
      <c r="X58" s="11">
        <f t="shared" si="6"/>
        <v>68.333333333333329</v>
      </c>
      <c r="Y58" s="12">
        <f t="shared" si="7"/>
        <v>0.68330000000000002</v>
      </c>
      <c r="Z58" s="5" t="str">
        <f t="shared" si="8"/>
        <v>C</v>
      </c>
      <c r="AA58" s="3" t="str">
        <f>IF(Z58="","",IFERROR(INDEX({"Excellent work in ","Very good work in ","Satisfactory work in ","Fair work in ","Below the expected level in "},MATCH(Z58,{"A","B","C","D","F"},0))&amp;INDEX({"reading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needed."},MATCH(Z58,{"A","B","C","D","F"},0)),""))</f>
        <v>Satisfactory work in religious knowledge and participation; keep practising.</v>
      </c>
    </row>
    <row r="59" spans="1:27" ht="14.25" customHeight="1" x14ac:dyDescent="0.3">
      <c r="A59" s="34"/>
      <c r="B59" s="34"/>
      <c r="C59" s="34"/>
      <c r="D59" s="34"/>
      <c r="E59" s="5" t="s">
        <v>27</v>
      </c>
      <c r="F59" s="5" t="s">
        <v>106</v>
      </c>
      <c r="G59" s="10">
        <v>60</v>
      </c>
      <c r="H59" s="10">
        <v>56</v>
      </c>
      <c r="I59" s="10">
        <v>54</v>
      </c>
      <c r="J59" s="11">
        <f t="shared" si="0"/>
        <v>56.666666666666664</v>
      </c>
      <c r="K59" s="12">
        <f t="shared" si="1"/>
        <v>0.56669999999999998</v>
      </c>
      <c r="L59" s="10" t="str">
        <f t="shared" si="2"/>
        <v>D</v>
      </c>
      <c r="M59" s="13" t="str">
        <f>IF(L59="","",IFERROR(INDEX({"Excellent work in ","Very good work in ","Satisfactory work in ","Fair work in ","Below the expected level in "},MATCH(L59,{"A","B","C","D","F"},0))&amp;INDEX({"reading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needed."},MATCH(L59,{"A","B","C","D","F"},0)),""))</f>
        <v>Fair work in recording of accounts; extra practice is needed.</v>
      </c>
      <c r="N59" s="10">
        <v>63</v>
      </c>
      <c r="O59" s="10">
        <v>63</v>
      </c>
      <c r="P59" s="10">
        <v>65</v>
      </c>
      <c r="Q59" s="11">
        <f t="shared" si="3"/>
        <v>63.666666666666664</v>
      </c>
      <c r="R59" s="12">
        <f t="shared" si="4"/>
        <v>0.63670000000000004</v>
      </c>
      <c r="S59" s="10" t="str">
        <f t="shared" si="5"/>
        <v>C</v>
      </c>
      <c r="T59" s="13" t="str">
        <f>IF(S59="","",IFERROR(INDEX({"Excellent work in ","Very good work in ","Satisfactory work in ","Fair work in ","Below the expected level in "},MATCH(S59,{"A","B","C","D","F"},0))&amp;INDEX({"reading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needed."},MATCH(S59,{"A","B","C","D","F"},0)),""))</f>
        <v>Satisfactory work in recording of accounts; keep practising.</v>
      </c>
      <c r="U59" s="10">
        <v>52</v>
      </c>
      <c r="V59" s="10">
        <v>59</v>
      </c>
      <c r="W59" s="10">
        <v>59</v>
      </c>
      <c r="X59" s="11">
        <f t="shared" si="6"/>
        <v>56.666666666666664</v>
      </c>
      <c r="Y59" s="12">
        <f t="shared" si="7"/>
        <v>0.56669999999999998</v>
      </c>
      <c r="Z59" s="5" t="str">
        <f t="shared" si="8"/>
        <v>D</v>
      </c>
      <c r="AA59" s="3" t="str">
        <f>IF(Z59="","",IFERROR(INDEX({"Excellent work in ","Very good work in ","Satisfactory work in ","Fair work in ","Below the expected level in "},MATCH(Z59,{"A","B","C","D","F"},0))&amp;INDEX({"reading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needed."},MATCH(Z59,{"A","B","C","D","F"},0)),""))</f>
        <v>Fair work in recording of accounts; extra practice is needed.</v>
      </c>
    </row>
    <row r="60" spans="1:27" ht="14.25" customHeight="1" x14ac:dyDescent="0.3">
      <c r="A60" s="34" t="s">
        <v>368</v>
      </c>
      <c r="B60" s="34" t="s">
        <v>369</v>
      </c>
      <c r="C60" s="34" t="s">
        <v>439</v>
      </c>
      <c r="D60" s="34" t="s">
        <v>31</v>
      </c>
      <c r="E60" s="5" t="s">
        <v>12</v>
      </c>
      <c r="F60" s="5" t="s">
        <v>95</v>
      </c>
      <c r="G60" s="10">
        <v>62</v>
      </c>
      <c r="H60" s="10">
        <v>56</v>
      </c>
      <c r="I60" s="10">
        <v>65</v>
      </c>
      <c r="J60" s="11">
        <f t="shared" si="0"/>
        <v>61</v>
      </c>
      <c r="K60" s="12">
        <f t="shared" si="1"/>
        <v>0.61</v>
      </c>
      <c r="L60" s="10" t="str">
        <f t="shared" si="2"/>
        <v>C</v>
      </c>
      <c r="M60" s="13" t="str">
        <f>IF(L60="","",IFERROR(INDEX({"Excellent work in ","Very good work in ","Satisfactory work in ","Fair work in ","Below the expected level in "},MATCH(L60,{"A","B","C","D","F"},0))&amp;INDEX({"reading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needed."},MATCH(L60,{"A","B","C","D","F"},0)),""))</f>
        <v>Satisfactory work in reading and writing; keep practising.</v>
      </c>
      <c r="N60" s="10">
        <v>56</v>
      </c>
      <c r="O60" s="10">
        <v>68</v>
      </c>
      <c r="P60" s="10">
        <v>69</v>
      </c>
      <c r="Q60" s="11">
        <f t="shared" si="3"/>
        <v>64.333333333333329</v>
      </c>
      <c r="R60" s="12">
        <f t="shared" si="4"/>
        <v>0.64329999999999998</v>
      </c>
      <c r="S60" s="10" t="str">
        <f t="shared" si="5"/>
        <v>C</v>
      </c>
      <c r="T60" s="13" t="str">
        <f>IF(S60="","",IFERROR(INDEX({"Excellent work in ","Very good work in ","Satisfactory work in ","Fair work in ","Below the expected level in "},MATCH(S60,{"A","B","C","D","F"},0))&amp;INDEX({"reading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needed."},MATCH(S60,{"A","B","C","D","F"},0)),""))</f>
        <v>Satisfactory work in reading and writing; keep practising.</v>
      </c>
      <c r="U60" s="10">
        <v>69</v>
      </c>
      <c r="V60" s="10">
        <v>71</v>
      </c>
      <c r="W60" s="10">
        <v>62</v>
      </c>
      <c r="X60" s="11">
        <f t="shared" si="6"/>
        <v>67.333333333333329</v>
      </c>
      <c r="Y60" s="12">
        <f t="shared" si="7"/>
        <v>0.67330000000000001</v>
      </c>
      <c r="Z60" s="5" t="str">
        <f t="shared" si="8"/>
        <v>C</v>
      </c>
      <c r="AA60" s="3" t="str">
        <f>IF(Z60="","",IFERROR(INDEX({"Excellent work in ","Very good work in ","Satisfactory work in ","Fair work in ","Below the expected level in "},MATCH(Z60,{"A","B","C","D","F"},0))&amp;INDEX({"reading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needed."},MATCH(Z60,{"A","B","C","D","F"},0)),""))</f>
        <v>Satisfactory work in reading and writing; keep practising.</v>
      </c>
    </row>
    <row r="61" spans="1:27" ht="14.25" customHeight="1" x14ac:dyDescent="0.3">
      <c r="A61" s="34"/>
      <c r="B61" s="34"/>
      <c r="C61" s="34"/>
      <c r="D61" s="34"/>
      <c r="E61" s="5" t="s">
        <v>13</v>
      </c>
      <c r="F61" s="5" t="s">
        <v>99</v>
      </c>
      <c r="G61" s="10">
        <v>66</v>
      </c>
      <c r="H61" s="10">
        <v>61</v>
      </c>
      <c r="I61" s="10">
        <v>62</v>
      </c>
      <c r="J61" s="11">
        <f t="shared" si="0"/>
        <v>63</v>
      </c>
      <c r="K61" s="12">
        <f t="shared" si="1"/>
        <v>0.63</v>
      </c>
      <c r="L61" s="10" t="str">
        <f t="shared" si="2"/>
        <v>C</v>
      </c>
      <c r="M61" s="13" t="str">
        <f>IF(L61="","",IFERROR(INDEX({"Excellent work in ","Very good work in ","Satisfactory work in ","Fair work in ","Below the expected level in "},MATCH(L61,{"A","B","C","D","F"},0))&amp;INDEX({"reading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needed."},MATCH(L61,{"A","B","C","D","F"},0)),""))</f>
        <v>Satisfactory work in reading, writing and speaking; keep practising.</v>
      </c>
      <c r="N61" s="10">
        <v>68</v>
      </c>
      <c r="O61" s="10">
        <v>73</v>
      </c>
      <c r="P61" s="10">
        <v>74</v>
      </c>
      <c r="Q61" s="11">
        <f t="shared" si="3"/>
        <v>71.666666666666671</v>
      </c>
      <c r="R61" s="12">
        <f t="shared" si="4"/>
        <v>0.7167</v>
      </c>
      <c r="S61" s="10" t="str">
        <f t="shared" si="5"/>
        <v>B</v>
      </c>
      <c r="T61" s="13" t="str">
        <f>IF(S61="","",IFERROR(INDEX({"Excellent work in ","Very good work in ","Satisfactory work in ","Fair work in ","Below the expected level in "},MATCH(S61,{"A","B","C","D","F"},0))&amp;INDEX({"reading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needed."},MATCH(S61,{"A","B","C","D","F"},0)),""))</f>
        <v>Very good work in reading, writing and speaking; aim higher.</v>
      </c>
      <c r="U61" s="10">
        <v>64</v>
      </c>
      <c r="V61" s="10">
        <v>66</v>
      </c>
      <c r="W61" s="10">
        <v>65</v>
      </c>
      <c r="X61" s="11">
        <f t="shared" si="6"/>
        <v>65</v>
      </c>
      <c r="Y61" s="12">
        <f t="shared" si="7"/>
        <v>0.65</v>
      </c>
      <c r="Z61" s="5" t="str">
        <f t="shared" si="8"/>
        <v>C</v>
      </c>
      <c r="AA61" s="3" t="str">
        <f>IF(Z61="","",IFERROR(INDEX({"Excellent work in ","Very good work in ","Satisfactory work in ","Fair work in ","Below the expected level in "},MATCH(Z61,{"A","B","C","D","F"},0))&amp;INDEX({"reading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needed."},MATCH(Z61,{"A","B","C","D","F"},0)),""))</f>
        <v>Satisfactory work in reading, writing and speaking; keep practising.</v>
      </c>
    </row>
    <row r="62" spans="1:27" ht="14.25" customHeight="1" x14ac:dyDescent="0.3">
      <c r="A62" s="34"/>
      <c r="B62" s="34"/>
      <c r="C62" s="34"/>
      <c r="D62" s="34"/>
      <c r="E62" s="5" t="s">
        <v>15</v>
      </c>
      <c r="F62" s="5" t="s">
        <v>100</v>
      </c>
      <c r="G62" s="10">
        <v>66</v>
      </c>
      <c r="H62" s="10">
        <v>80</v>
      </c>
      <c r="I62" s="10">
        <v>69</v>
      </c>
      <c r="J62" s="11">
        <f t="shared" si="0"/>
        <v>71.666666666666671</v>
      </c>
      <c r="K62" s="12">
        <f t="shared" si="1"/>
        <v>0.7167</v>
      </c>
      <c r="L62" s="10" t="str">
        <f t="shared" si="2"/>
        <v>B</v>
      </c>
      <c r="M62" s="13" t="str">
        <f>IF(L62="","",IFERROR(INDEX({"Excellent work in ","Very good work in ","Satisfactory work in ","Fair work in ","Below the expected level in "},MATCH(L62,{"A","B","C","D","F"},0))&amp;INDEX({"reading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needed."},MATCH(L62,{"A","B","C","D","F"},0)),""))</f>
        <v>Very good work in problem solving; aim higher.</v>
      </c>
      <c r="N62" s="10">
        <v>72</v>
      </c>
      <c r="O62" s="10">
        <v>71</v>
      </c>
      <c r="P62" s="10">
        <v>77</v>
      </c>
      <c r="Q62" s="11">
        <f t="shared" si="3"/>
        <v>73.333333333333329</v>
      </c>
      <c r="R62" s="12">
        <f t="shared" si="4"/>
        <v>0.73329999999999995</v>
      </c>
      <c r="S62" s="10" t="str">
        <f t="shared" si="5"/>
        <v>B</v>
      </c>
      <c r="T62" s="13" t="str">
        <f>IF(S62="","",IFERROR(INDEX({"Excellent work in ","Very good work in ","Satisfactory work in ","Fair work in ","Below the expected level in "},MATCH(S62,{"A","B","C","D","F"},0))&amp;INDEX({"reading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needed."},MATCH(S62,{"A","B","C","D","F"},0)),""))</f>
        <v>Very good work in problem solving; aim higher.</v>
      </c>
      <c r="U62" s="10">
        <v>71</v>
      </c>
      <c r="V62" s="10">
        <v>74</v>
      </c>
      <c r="W62" s="10">
        <v>71</v>
      </c>
      <c r="X62" s="11">
        <f t="shared" si="6"/>
        <v>72</v>
      </c>
      <c r="Y62" s="12">
        <f t="shared" si="7"/>
        <v>0.72</v>
      </c>
      <c r="Z62" s="5" t="str">
        <f t="shared" si="8"/>
        <v>B</v>
      </c>
      <c r="AA62" s="3" t="str">
        <f>IF(Z62="","",IFERROR(INDEX({"Excellent work in ","Very good work in ","Satisfactory work in ","Fair work in ","Below the expected level in "},MATCH(Z62,{"A","B","C","D","F"},0))&amp;INDEX({"reading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needed."},MATCH(Z62,{"A","B","C","D","F"},0)),""))</f>
        <v>Very good work in problem solving; aim higher.</v>
      </c>
    </row>
    <row r="63" spans="1:27" ht="14.25" customHeight="1" x14ac:dyDescent="0.3">
      <c r="A63" s="34"/>
      <c r="B63" s="34"/>
      <c r="C63" s="34"/>
      <c r="D63" s="34"/>
      <c r="E63" s="5" t="s">
        <v>17</v>
      </c>
      <c r="F63" s="5" t="s">
        <v>101</v>
      </c>
      <c r="G63" s="10">
        <v>67</v>
      </c>
      <c r="H63" s="10">
        <v>64</v>
      </c>
      <c r="I63" s="10">
        <v>57</v>
      </c>
      <c r="J63" s="11">
        <f t="shared" si="0"/>
        <v>62.666666666666664</v>
      </c>
      <c r="K63" s="12">
        <f t="shared" si="1"/>
        <v>0.62670000000000003</v>
      </c>
      <c r="L63" s="10" t="str">
        <f t="shared" si="2"/>
        <v>C</v>
      </c>
      <c r="M63" s="13" t="str">
        <f>IF(L63="","",IFERROR(INDEX({"Excellent work in ","Very good work in ","Satisfactory work in ","Fair work in ","Below the expected level in "},MATCH(L63,{"A","B","C","D","F"},0))&amp;INDEX({"reading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needed."},MATCH(L63,{"A","B","C","D","F"},0)),""))</f>
        <v>Satisfactory work in concepts and practicals; keep practising.</v>
      </c>
      <c r="N63" s="10">
        <v>57</v>
      </c>
      <c r="O63" s="10">
        <v>65</v>
      </c>
      <c r="P63" s="10">
        <v>63</v>
      </c>
      <c r="Q63" s="11">
        <f t="shared" si="3"/>
        <v>61.666666666666664</v>
      </c>
      <c r="R63" s="12">
        <f t="shared" si="4"/>
        <v>0.61670000000000003</v>
      </c>
      <c r="S63" s="10" t="str">
        <f t="shared" si="5"/>
        <v>C</v>
      </c>
      <c r="T63" s="13" t="str">
        <f>IF(S63="","",IFERROR(INDEX({"Excellent work in ","Very good work in ","Satisfactory work in ","Fair work in ","Below the expected level in "},MATCH(S63,{"A","B","C","D","F"},0))&amp;INDEX({"reading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needed."},MATCH(S63,{"A","B","C","D","F"},0)),""))</f>
        <v>Satisfactory work in concepts and practicals; keep practising.</v>
      </c>
      <c r="U63" s="10">
        <v>63</v>
      </c>
      <c r="V63" s="10">
        <v>74</v>
      </c>
      <c r="W63" s="10">
        <v>63</v>
      </c>
      <c r="X63" s="11">
        <f t="shared" si="6"/>
        <v>66.666666666666671</v>
      </c>
      <c r="Y63" s="12">
        <f t="shared" si="7"/>
        <v>0.66669999999999996</v>
      </c>
      <c r="Z63" s="5" t="str">
        <f t="shared" si="8"/>
        <v>C</v>
      </c>
      <c r="AA63" s="3" t="str">
        <f>IF(Z63="","",IFERROR(INDEX({"Excellent work in ","Very good work in ","Satisfactory work in ","Fair work in ","Below the expected level in "},MATCH(Z63,{"A","B","C","D","F"},0))&amp;INDEX({"reading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needed."},MATCH(Z63,{"A","B","C","D","F"},0)),""))</f>
        <v>Satisfactory work in concepts and practicals; keep practising.</v>
      </c>
    </row>
    <row r="64" spans="1:27" ht="14.25" customHeight="1" x14ac:dyDescent="0.3">
      <c r="A64" s="34"/>
      <c r="B64" s="34"/>
      <c r="C64" s="34"/>
      <c r="D64" s="34"/>
      <c r="E64" s="5" t="s">
        <v>19</v>
      </c>
      <c r="F64" s="5" t="s">
        <v>102</v>
      </c>
      <c r="G64" s="10">
        <v>72</v>
      </c>
      <c r="H64" s="10">
        <v>72</v>
      </c>
      <c r="I64" s="10">
        <v>74</v>
      </c>
      <c r="J64" s="11">
        <f t="shared" si="0"/>
        <v>72.666666666666671</v>
      </c>
      <c r="K64" s="12">
        <f t="shared" si="1"/>
        <v>0.72670000000000001</v>
      </c>
      <c r="L64" s="10" t="str">
        <f t="shared" si="2"/>
        <v>B</v>
      </c>
      <c r="M64" s="13" t="str">
        <f>IF(L64="","",IFERROR(INDEX({"Excellent work in ","Very good work in ","Satisfactory work in ","Fair work in ","Below the expected level in "},MATCH(L64,{"A","B","C","D","F"},0))&amp;INDEX({"reading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needed."},MATCH(L64,{"A","B","C","D","F"},0)),""))</f>
        <v>Very good work in content knowledge; aim higher.</v>
      </c>
      <c r="N64" s="10">
        <v>62</v>
      </c>
      <c r="O64" s="10">
        <v>69</v>
      </c>
      <c r="P64" s="10">
        <v>64</v>
      </c>
      <c r="Q64" s="11">
        <f t="shared" si="3"/>
        <v>65</v>
      </c>
      <c r="R64" s="12">
        <f t="shared" si="4"/>
        <v>0.65</v>
      </c>
      <c r="S64" s="10" t="str">
        <f t="shared" si="5"/>
        <v>C</v>
      </c>
      <c r="T64" s="13" t="str">
        <f>IF(S64="","",IFERROR(INDEX({"Excellent work in ","Very good work in ","Satisfactory work in ","Fair work in ","Below the expected level in "},MATCH(S64,{"A","B","C","D","F"},0))&amp;INDEX({"reading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needed."},MATCH(S64,{"A","B","C","D","F"},0)),""))</f>
        <v>Satisfactory work in content knowledge; keep practising.</v>
      </c>
      <c r="U64" s="10">
        <v>78</v>
      </c>
      <c r="V64" s="10">
        <v>73</v>
      </c>
      <c r="W64" s="10">
        <v>70</v>
      </c>
      <c r="X64" s="11">
        <f t="shared" si="6"/>
        <v>73.666666666666671</v>
      </c>
      <c r="Y64" s="12">
        <f t="shared" si="7"/>
        <v>0.73670000000000002</v>
      </c>
      <c r="Z64" s="5" t="str">
        <f t="shared" si="8"/>
        <v>B</v>
      </c>
      <c r="AA64" s="3" t="str">
        <f>IF(Z64="","",IFERROR(INDEX({"Excellent work in ","Very good work in ","Satisfactory work in ","Fair work in ","Below the expected level in "},MATCH(Z64,{"A","B","C","D","F"},0))&amp;INDEX({"reading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needed."},MATCH(Z64,{"A","B","C","D","F"},0)),""))</f>
        <v>Very good work in content knowledge; aim higher.</v>
      </c>
    </row>
    <row r="65" spans="1:27" ht="14.25" customHeight="1" x14ac:dyDescent="0.3">
      <c r="A65" s="34"/>
      <c r="B65" s="34"/>
      <c r="C65" s="34"/>
      <c r="D65" s="34"/>
      <c r="E65" s="5" t="s">
        <v>21</v>
      </c>
      <c r="F65" s="5" t="s">
        <v>103</v>
      </c>
      <c r="G65" s="10">
        <v>65</v>
      </c>
      <c r="H65" s="10">
        <v>81</v>
      </c>
      <c r="I65" s="10">
        <v>67</v>
      </c>
      <c r="J65" s="11">
        <f t="shared" si="0"/>
        <v>71</v>
      </c>
      <c r="K65" s="12">
        <f t="shared" si="1"/>
        <v>0.71</v>
      </c>
      <c r="L65" s="10" t="str">
        <f t="shared" si="2"/>
        <v>B</v>
      </c>
      <c r="M65" s="13" t="str">
        <f>IF(L65="","",IFERROR(INDEX({"Excellent work in ","Very good work in ","Satisfactory work in ","Fair work in ","Below the expected level in "},MATCH(L65,{"A","B","C","D","F"},0))&amp;INDEX({"reading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needed."},MATCH(L65,{"A","B","C","D","F"},0)),""))</f>
        <v>Very good work in practical work and knowledge; aim higher.</v>
      </c>
      <c r="N65" s="10">
        <v>71</v>
      </c>
      <c r="O65" s="10">
        <v>70</v>
      </c>
      <c r="P65" s="10">
        <v>73</v>
      </c>
      <c r="Q65" s="11">
        <f t="shared" si="3"/>
        <v>71.333333333333329</v>
      </c>
      <c r="R65" s="12">
        <f t="shared" si="4"/>
        <v>0.71330000000000005</v>
      </c>
      <c r="S65" s="10" t="str">
        <f t="shared" si="5"/>
        <v>B</v>
      </c>
      <c r="T65" s="13" t="str">
        <f>IF(S65="","",IFERROR(INDEX({"Excellent work in ","Very good work in ","Satisfactory work in ","Fair work in ","Below the expected level in "},MATCH(S65,{"A","B","C","D","F"},0))&amp;INDEX({"reading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needed."},MATCH(S65,{"A","B","C","D","F"},0)),""))</f>
        <v>Very good work in practical work and knowledge; aim higher.</v>
      </c>
      <c r="U65" s="10">
        <v>84</v>
      </c>
      <c r="V65" s="10">
        <v>79</v>
      </c>
      <c r="W65" s="10">
        <v>84</v>
      </c>
      <c r="X65" s="11">
        <f t="shared" si="6"/>
        <v>82.333333333333329</v>
      </c>
      <c r="Y65" s="12">
        <f t="shared" si="7"/>
        <v>0.82330000000000003</v>
      </c>
      <c r="Z65" s="5" t="str">
        <f t="shared" si="8"/>
        <v>A</v>
      </c>
      <c r="AA65" s="3" t="str">
        <f>IF(Z65="","",IFERROR(INDEX({"Excellent work in ","Very good work in ","Satisfactory work in ","Fair work in ","Below the expected level in "},MATCH(Z65,{"A","B","C","D","F"},0))&amp;INDEX({"reading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needed."},MATCH(Z65,{"A","B","C","D","F"},0)),""))</f>
        <v>Excellent work in practical work and knowledge; keep it up.</v>
      </c>
    </row>
    <row r="66" spans="1:27" ht="14.25" customHeight="1" x14ac:dyDescent="0.3">
      <c r="A66" s="34"/>
      <c r="B66" s="34"/>
      <c r="C66" s="34"/>
      <c r="D66" s="34"/>
      <c r="E66" s="5" t="s">
        <v>23</v>
      </c>
      <c r="F66" s="5" t="s">
        <v>104</v>
      </c>
      <c r="G66" s="10">
        <v>66</v>
      </c>
      <c r="H66" s="10">
        <v>60</v>
      </c>
      <c r="I66" s="10">
        <v>67</v>
      </c>
      <c r="J66" s="11">
        <f t="shared" si="0"/>
        <v>64.333333333333329</v>
      </c>
      <c r="K66" s="12">
        <f t="shared" si="1"/>
        <v>0.64329999999999998</v>
      </c>
      <c r="L66" s="10" t="str">
        <f t="shared" si="2"/>
        <v>C</v>
      </c>
      <c r="M66" s="13" t="str">
        <f>IF(L66="","",IFERROR(INDEX({"Excellent work in ","Very good work in ","Satisfactory work in ","Fair work in ","Below the expected level in "},MATCH(L66,{"A","B","C","D","F"},0))&amp;INDEX({"reading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needed."},MATCH(L66,{"A","B","C","D","F"},0)),""))</f>
        <v>Satisfactory work in values and participation; keep practising.</v>
      </c>
      <c r="N66" s="10">
        <v>68</v>
      </c>
      <c r="O66" s="10">
        <v>64</v>
      </c>
      <c r="P66" s="10">
        <v>64</v>
      </c>
      <c r="Q66" s="11">
        <f t="shared" si="3"/>
        <v>65.333333333333329</v>
      </c>
      <c r="R66" s="12">
        <f t="shared" si="4"/>
        <v>0.65329999999999999</v>
      </c>
      <c r="S66" s="10" t="str">
        <f t="shared" si="5"/>
        <v>C</v>
      </c>
      <c r="T66" s="13" t="str">
        <f>IF(S66="","",IFERROR(INDEX({"Excellent work in ","Very good work in ","Satisfactory work in ","Fair work in ","Below the expected level in "},MATCH(S66,{"A","B","C","D","F"},0))&amp;INDEX({"reading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needed."},MATCH(S66,{"A","B","C","D","F"},0)),""))</f>
        <v>Satisfactory work in values and participation; keep practising.</v>
      </c>
      <c r="U66" s="10">
        <v>69</v>
      </c>
      <c r="V66" s="10">
        <v>79</v>
      </c>
      <c r="W66" s="10">
        <v>77</v>
      </c>
      <c r="X66" s="11">
        <f t="shared" si="6"/>
        <v>75</v>
      </c>
      <c r="Y66" s="12">
        <f t="shared" si="7"/>
        <v>0.75</v>
      </c>
      <c r="Z66" s="5" t="str">
        <f t="shared" si="8"/>
        <v>B</v>
      </c>
      <c r="AA66" s="3" t="str">
        <f>IF(Z66="","",IFERROR(INDEX({"Excellent work in ","Very good work in ","Satisfactory work in ","Fair work in ","Below the expected level in "},MATCH(Z66,{"A","B","C","D","F"},0))&amp;INDEX({"reading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needed."},MATCH(Z66,{"A","B","C","D","F"},0)),""))</f>
        <v>Very good work in values and participation; aim higher.</v>
      </c>
    </row>
    <row r="67" spans="1:27" ht="14.25" customHeight="1" x14ac:dyDescent="0.3">
      <c r="A67" s="34"/>
      <c r="B67" s="34"/>
      <c r="C67" s="34"/>
      <c r="D67" s="34"/>
      <c r="E67" s="5" t="s">
        <v>46</v>
      </c>
      <c r="F67" s="5" t="s">
        <v>116</v>
      </c>
      <c r="G67" s="10">
        <v>62</v>
      </c>
      <c r="H67" s="10">
        <v>76</v>
      </c>
      <c r="I67" s="10">
        <v>65</v>
      </c>
      <c r="J67" s="11">
        <f t="shared" si="0"/>
        <v>67.666666666666671</v>
      </c>
      <c r="K67" s="12">
        <f t="shared" si="1"/>
        <v>0.67669999999999997</v>
      </c>
      <c r="L67" s="10" t="str">
        <f t="shared" si="2"/>
        <v>C</v>
      </c>
      <c r="M67" s="13" t="str">
        <f>IF(L67="","",IFERROR(INDEX({"Excellent work in ","Very good work in ","Satisfactory work in ","Fair work in ","Below the expected level in "},MATCH(L67,{"A","B","C","D","F"},0))&amp;INDEX({"reading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needed."},MATCH(L67,{"A","B","C","D","F"},0)),""))</f>
        <v>Satisfactory work in religious knowledge and participation; keep practising.</v>
      </c>
      <c r="N67" s="10">
        <v>70</v>
      </c>
      <c r="O67" s="10">
        <v>67</v>
      </c>
      <c r="P67" s="10">
        <v>79</v>
      </c>
      <c r="Q67" s="11">
        <f t="shared" si="3"/>
        <v>72</v>
      </c>
      <c r="R67" s="12">
        <f t="shared" si="4"/>
        <v>0.72</v>
      </c>
      <c r="S67" s="10" t="str">
        <f t="shared" si="5"/>
        <v>B</v>
      </c>
      <c r="T67" s="13" t="str">
        <f>IF(S67="","",IFERROR(INDEX({"Excellent work in ","Very good work in ","Satisfactory work in ","Fair work in ","Below the expected level in "},MATCH(S67,{"A","B","C","D","F"},0))&amp;INDEX({"reading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needed."},MATCH(S67,{"A","B","C","D","F"},0)),""))</f>
        <v>Very good work in religious knowledge and participation; aim higher.</v>
      </c>
      <c r="U67" s="10">
        <v>76</v>
      </c>
      <c r="V67" s="10">
        <v>75</v>
      </c>
      <c r="W67" s="10">
        <v>74</v>
      </c>
      <c r="X67" s="11">
        <f t="shared" si="6"/>
        <v>75</v>
      </c>
      <c r="Y67" s="12">
        <f t="shared" si="7"/>
        <v>0.75</v>
      </c>
      <c r="Z67" s="5" t="str">
        <f t="shared" si="8"/>
        <v>B</v>
      </c>
      <c r="AA67" s="3" t="str">
        <f>IF(Z67="","",IFERROR(INDEX({"Excellent work in ","Very good work in ","Satisfactory work in ","Fair work in ","Below the expected level in "},MATCH(Z67,{"A","B","C","D","F"},0))&amp;INDEX({"reading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needed."},MATCH(Z67,{"A","B","C","D","F"},0)),""))</f>
        <v>Very good work in religious knowledge and participation; aim higher.</v>
      </c>
    </row>
    <row r="68" spans="1:27" ht="14.25" customHeight="1" x14ac:dyDescent="0.3">
      <c r="A68" s="34"/>
      <c r="B68" s="34"/>
      <c r="C68" s="34"/>
      <c r="D68" s="34"/>
      <c r="E68" s="5" t="s">
        <v>34</v>
      </c>
      <c r="F68" s="5" t="s">
        <v>109</v>
      </c>
      <c r="G68" s="10">
        <v>63</v>
      </c>
      <c r="H68" s="10">
        <v>64</v>
      </c>
      <c r="I68" s="10">
        <v>70</v>
      </c>
      <c r="J68" s="11">
        <f t="shared" si="0"/>
        <v>65.666666666666671</v>
      </c>
      <c r="K68" s="12">
        <f t="shared" si="1"/>
        <v>0.65669999999999995</v>
      </c>
      <c r="L68" s="10" t="str">
        <f t="shared" si="2"/>
        <v>C</v>
      </c>
      <c r="M68" s="13" t="str">
        <f>IF(L68="","",IFERROR(INDEX({"Excellent work in ","Very good work in ","Satisfactory work in ","Fair work in ","Below the expected level in "},MATCH(L68,{"A","B","C","D","F"},0))&amp;INDEX({"reading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needed."},MATCH(L68,{"A","B","C","D","F"},0)),""))</f>
        <v>Satisfactory work in office practice; keep practising.</v>
      </c>
      <c r="N68" s="10">
        <v>62</v>
      </c>
      <c r="O68" s="10">
        <v>68</v>
      </c>
      <c r="P68" s="10">
        <v>68</v>
      </c>
      <c r="Q68" s="11">
        <f t="shared" si="3"/>
        <v>66</v>
      </c>
      <c r="R68" s="12">
        <f t="shared" si="4"/>
        <v>0.66</v>
      </c>
      <c r="S68" s="10" t="str">
        <f t="shared" si="5"/>
        <v>C</v>
      </c>
      <c r="T68" s="13" t="str">
        <f>IF(S68="","",IFERROR(INDEX({"Excellent work in ","Very good work in ","Satisfactory work in ","Fair work in ","Below the expected level in "},MATCH(S68,{"A","B","C","D","F"},0))&amp;INDEX({"reading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needed."},MATCH(S68,{"A","B","C","D","F"},0)),""))</f>
        <v>Satisfactory work in office practice; keep practising.</v>
      </c>
      <c r="U68" s="10">
        <v>62</v>
      </c>
      <c r="V68" s="10">
        <v>70</v>
      </c>
      <c r="W68" s="10">
        <v>65</v>
      </c>
      <c r="X68" s="11">
        <f t="shared" si="6"/>
        <v>65.666666666666671</v>
      </c>
      <c r="Y68" s="12">
        <f t="shared" si="7"/>
        <v>0.65669999999999995</v>
      </c>
      <c r="Z68" s="5" t="str">
        <f t="shared" si="8"/>
        <v>C</v>
      </c>
      <c r="AA68" s="3" t="str">
        <f>IF(Z68="","",IFERROR(INDEX({"Excellent work in ","Very good work in ","Satisfactory work in ","Fair work in ","Below the expected level in "},MATCH(Z68,{"A","B","C","D","F"},0))&amp;INDEX({"reading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needed."},MATCH(Z68,{"A","B","C","D","F"},0)),""))</f>
        <v>Satisfactory work in office practice; keep practising.</v>
      </c>
    </row>
    <row r="69" spans="1:27" ht="14.25" customHeight="1" x14ac:dyDescent="0.3">
      <c r="A69" s="34" t="s">
        <v>370</v>
      </c>
      <c r="B69" s="34" t="s">
        <v>371</v>
      </c>
      <c r="C69" s="34" t="s">
        <v>439</v>
      </c>
      <c r="D69" s="34" t="s">
        <v>11</v>
      </c>
      <c r="E69" s="5" t="s">
        <v>12</v>
      </c>
      <c r="F69" s="5" t="s">
        <v>95</v>
      </c>
      <c r="G69" s="10">
        <v>64</v>
      </c>
      <c r="H69" s="10">
        <v>75</v>
      </c>
      <c r="I69" s="10">
        <v>76</v>
      </c>
      <c r="J69" s="11">
        <f t="shared" si="0"/>
        <v>71.666666666666671</v>
      </c>
      <c r="K69" s="12">
        <f t="shared" si="1"/>
        <v>0.7167</v>
      </c>
      <c r="L69" s="10" t="str">
        <f t="shared" si="2"/>
        <v>B</v>
      </c>
      <c r="M69" s="13" t="str">
        <f>IF(L69="","",IFERROR(INDEX({"Excellent work in ","Very good work in ","Satisfactory work in ","Fair work in ","Below the expected level in "},MATCH(L69,{"A","B","C","D","F"},0))&amp;INDEX({"reading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needed."},MATCH(L69,{"A","B","C","D","F"},0)),""))</f>
        <v>Very good work in reading and writing; aim higher.</v>
      </c>
      <c r="N69" s="10">
        <v>67</v>
      </c>
      <c r="O69" s="10">
        <v>74</v>
      </c>
      <c r="P69" s="10">
        <v>69</v>
      </c>
      <c r="Q69" s="11">
        <f t="shared" si="3"/>
        <v>70</v>
      </c>
      <c r="R69" s="12">
        <f t="shared" si="4"/>
        <v>0.7</v>
      </c>
      <c r="S69" s="10" t="str">
        <f t="shared" si="5"/>
        <v>B</v>
      </c>
      <c r="T69" s="13" t="str">
        <f>IF(S69="","",IFERROR(INDEX({"Excellent work in ","Very good work in ","Satisfactory work in ","Fair work in ","Below the expected level in "},MATCH(S69,{"A","B","C","D","F"},0))&amp;INDEX({"reading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needed."},MATCH(S69,{"A","B","C","D","F"},0)),""))</f>
        <v>Very good work in reading and writing; aim higher.</v>
      </c>
      <c r="U69" s="10">
        <v>77</v>
      </c>
      <c r="V69" s="10">
        <v>82</v>
      </c>
      <c r="W69" s="10">
        <v>81</v>
      </c>
      <c r="X69" s="11">
        <f t="shared" si="6"/>
        <v>80</v>
      </c>
      <c r="Y69" s="12">
        <f t="shared" si="7"/>
        <v>0.8</v>
      </c>
      <c r="Z69" s="5" t="str">
        <f t="shared" si="8"/>
        <v>A</v>
      </c>
      <c r="AA69" s="3" t="str">
        <f>IF(Z69="","",IFERROR(INDEX({"Excellent work in ","Very good work in ","Satisfactory work in ","Fair work in ","Below the expected level in "},MATCH(Z69,{"A","B","C","D","F"},0))&amp;INDEX({"reading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needed."},MATCH(Z69,{"A","B","C","D","F"},0)),""))</f>
        <v>Excellent work in reading and writing; keep it up.</v>
      </c>
    </row>
    <row r="70" spans="1:27" ht="14.25" customHeight="1" x14ac:dyDescent="0.3">
      <c r="A70" s="34"/>
      <c r="B70" s="34"/>
      <c r="C70" s="34"/>
      <c r="D70" s="34"/>
      <c r="E70" s="5" t="s">
        <v>13</v>
      </c>
      <c r="F70" s="5" t="s">
        <v>99</v>
      </c>
      <c r="G70" s="10">
        <v>78</v>
      </c>
      <c r="H70" s="10">
        <v>73</v>
      </c>
      <c r="I70" s="10">
        <v>76</v>
      </c>
      <c r="J70" s="11">
        <f t="shared" ref="J70:J133" si="9">IF(COUNT(G70:I70)=0,"",AVERAGE(G70:I70))</f>
        <v>75.666666666666671</v>
      </c>
      <c r="K70" s="12">
        <f t="shared" ref="K70:K133" si="10">IF(J70="","",ROUND(J70/100,4))</f>
        <v>0.75670000000000004</v>
      </c>
      <c r="L70" s="10" t="str">
        <f t="shared" ref="L70:L133" si="11">IF(J70="","",IF(J70&gt;=80,"A",IF(J70&gt;=70,"B",IF(J70&gt;=60,"C",IF(J70&gt;=50,"D","F")))))</f>
        <v>B</v>
      </c>
      <c r="M70" s="13" t="str">
        <f>IF(L70="","",IFERROR(INDEX({"Excellent work in ","Very good work in ","Satisfactory work in ","Fair work in ","Below the expected level in "},MATCH(L70,{"A","B","C","D","F"},0))&amp;INDEX({"reading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needed."},MATCH(L70,{"A","B","C","D","F"},0)),""))</f>
        <v>Very good work in reading, writing and speaking; aim higher.</v>
      </c>
      <c r="N70" s="10">
        <v>67</v>
      </c>
      <c r="O70" s="10">
        <v>75</v>
      </c>
      <c r="P70" s="10">
        <v>73</v>
      </c>
      <c r="Q70" s="11">
        <f t="shared" ref="Q70:Q133" si="12">IF(COUNT(N70:P70)=0,"",AVERAGE(N70:P70))</f>
        <v>71.666666666666671</v>
      </c>
      <c r="R70" s="12">
        <f t="shared" ref="R70:R133" si="13">IF(Q70="","",ROUND(Q70/100,4))</f>
        <v>0.7167</v>
      </c>
      <c r="S70" s="10" t="str">
        <f t="shared" ref="S70:S133" si="14">IF(Q70="","",IF(Q70&gt;=80,"A",IF(Q70&gt;=70,"B",IF(Q70&gt;=60,"C",IF(Q70&gt;=50,"D","F")))))</f>
        <v>B</v>
      </c>
      <c r="T70" s="13" t="str">
        <f>IF(S70="","",IFERROR(INDEX({"Excellent work in ","Very good work in ","Satisfactory work in ","Fair work in ","Below the expected level in "},MATCH(S70,{"A","B","C","D","F"},0))&amp;INDEX({"reading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needed."},MATCH(S70,{"A","B","C","D","F"},0)),""))</f>
        <v>Very good work in reading, writing and speaking; aim higher.</v>
      </c>
      <c r="U70" s="10">
        <v>84</v>
      </c>
      <c r="V70" s="10">
        <v>78</v>
      </c>
      <c r="W70" s="10">
        <v>83</v>
      </c>
      <c r="X70" s="11">
        <f t="shared" ref="X70:X133" si="15">IF(COUNT(U70:W70)=0,"",AVERAGE(U70:W70))</f>
        <v>81.666666666666671</v>
      </c>
      <c r="Y70" s="12">
        <f t="shared" ref="Y70:Y133" si="16">IF(X70="","",ROUND(X70/100,4))</f>
        <v>0.81669999999999998</v>
      </c>
      <c r="Z70" s="5" t="str">
        <f t="shared" ref="Z70:Z133" si="17">IF(X70="","",IF(X70&gt;=80,"A",IF(X70&gt;=70,"B",IF(X70&gt;=60,"C",IF(X70&gt;=50,"D","F")))))</f>
        <v>A</v>
      </c>
      <c r="AA70" s="3" t="str">
        <f>IF(Z70="","",IFERROR(INDEX({"Excellent work in ","Very good work in ","Satisfactory work in ","Fair work in ","Below the expected level in "},MATCH(Z70,{"A","B","C","D","F"},0))&amp;INDEX({"reading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needed."},MATCH(Z70,{"A","B","C","D","F"},0)),""))</f>
        <v>Excellent work in reading, writing and speaking; keep it up.</v>
      </c>
    </row>
    <row r="71" spans="1:27" ht="14.25" customHeight="1" x14ac:dyDescent="0.3">
      <c r="A71" s="34"/>
      <c r="B71" s="34"/>
      <c r="C71" s="34"/>
      <c r="D71" s="34"/>
      <c r="E71" s="5" t="s">
        <v>15</v>
      </c>
      <c r="F71" s="5" t="s">
        <v>100</v>
      </c>
      <c r="G71" s="10">
        <v>83</v>
      </c>
      <c r="H71" s="10">
        <v>83</v>
      </c>
      <c r="I71" s="10">
        <v>78</v>
      </c>
      <c r="J71" s="11">
        <f t="shared" si="9"/>
        <v>81.333333333333329</v>
      </c>
      <c r="K71" s="12">
        <f t="shared" si="10"/>
        <v>0.81330000000000002</v>
      </c>
      <c r="L71" s="10" t="str">
        <f t="shared" si="11"/>
        <v>A</v>
      </c>
      <c r="M71" s="13" t="str">
        <f>IF(L71="","",IFERROR(INDEX({"Excellent work in ","Very good work in ","Satisfactory work in ","Fair work in ","Below the expected level in "},MATCH(L71,{"A","B","C","D","F"},0))&amp;INDEX({"reading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needed."},MATCH(L71,{"A","B","C","D","F"},0)),""))</f>
        <v>Excellent work in problem solving; keep it up.</v>
      </c>
      <c r="N71" s="10">
        <v>76</v>
      </c>
      <c r="O71" s="10">
        <v>89</v>
      </c>
      <c r="P71" s="10">
        <v>84</v>
      </c>
      <c r="Q71" s="11">
        <f t="shared" si="12"/>
        <v>83</v>
      </c>
      <c r="R71" s="12">
        <f t="shared" si="13"/>
        <v>0.83</v>
      </c>
      <c r="S71" s="10" t="str">
        <f t="shared" si="14"/>
        <v>A</v>
      </c>
      <c r="T71" s="13" t="str">
        <f>IF(S71="","",IFERROR(INDEX({"Excellent work in ","Very good work in ","Satisfactory work in ","Fair work in ","Below the expected level in "},MATCH(S71,{"A","B","C","D","F"},0))&amp;INDEX({"reading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needed."},MATCH(S71,{"A","B","C","D","F"},0)),""))</f>
        <v>Excellent work in problem solving; keep it up.</v>
      </c>
      <c r="U71" s="10">
        <v>86</v>
      </c>
      <c r="V71" s="10">
        <v>78</v>
      </c>
      <c r="W71" s="10">
        <v>87</v>
      </c>
      <c r="X71" s="11">
        <f t="shared" si="15"/>
        <v>83.666666666666671</v>
      </c>
      <c r="Y71" s="12">
        <f t="shared" si="16"/>
        <v>0.8367</v>
      </c>
      <c r="Z71" s="5" t="str">
        <f t="shared" si="17"/>
        <v>A</v>
      </c>
      <c r="AA71" s="3" t="str">
        <f>IF(Z71="","",IFERROR(INDEX({"Excellent work in ","Very good work in ","Satisfactory work in ","Fair work in ","Below the expected level in "},MATCH(Z71,{"A","B","C","D","F"},0))&amp;INDEX({"reading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needed."},MATCH(Z71,{"A","B","C","D","F"},0)),""))</f>
        <v>Excellent work in problem solving; keep it up.</v>
      </c>
    </row>
    <row r="72" spans="1:27" ht="14.25" customHeight="1" x14ac:dyDescent="0.3">
      <c r="A72" s="34"/>
      <c r="B72" s="34"/>
      <c r="C72" s="34"/>
      <c r="D72" s="34"/>
      <c r="E72" s="5" t="s">
        <v>17</v>
      </c>
      <c r="F72" s="5" t="s">
        <v>101</v>
      </c>
      <c r="G72" s="10">
        <v>67</v>
      </c>
      <c r="H72" s="10">
        <v>69</v>
      </c>
      <c r="I72" s="10">
        <v>74</v>
      </c>
      <c r="J72" s="11">
        <f t="shared" si="9"/>
        <v>70</v>
      </c>
      <c r="K72" s="12">
        <f t="shared" si="10"/>
        <v>0.7</v>
      </c>
      <c r="L72" s="10" t="str">
        <f t="shared" si="11"/>
        <v>B</v>
      </c>
      <c r="M72" s="13" t="str">
        <f>IF(L72="","",IFERROR(INDEX({"Excellent work in ","Very good work in ","Satisfactory work in ","Fair work in ","Below the expected level in "},MATCH(L72,{"A","B","C","D","F"},0))&amp;INDEX({"reading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needed."},MATCH(L72,{"A","B","C","D","F"},0)),""))</f>
        <v>Very good work in concepts and practicals; aim higher.</v>
      </c>
      <c r="N72" s="10">
        <v>69</v>
      </c>
      <c r="O72" s="10">
        <v>73</v>
      </c>
      <c r="P72" s="10">
        <v>72</v>
      </c>
      <c r="Q72" s="11">
        <f t="shared" si="12"/>
        <v>71.333333333333329</v>
      </c>
      <c r="R72" s="12">
        <f t="shared" si="13"/>
        <v>0.71330000000000005</v>
      </c>
      <c r="S72" s="10" t="str">
        <f t="shared" si="14"/>
        <v>B</v>
      </c>
      <c r="T72" s="13" t="str">
        <f>IF(S72="","",IFERROR(INDEX({"Excellent work in ","Very good work in ","Satisfactory work in ","Fair work in ","Below the expected level in "},MATCH(S72,{"A","B","C","D","F"},0))&amp;INDEX({"reading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needed."},MATCH(S72,{"A","B","C","D","F"},0)),""))</f>
        <v>Very good work in concepts and practicals; aim higher.</v>
      </c>
      <c r="U72" s="10">
        <v>80</v>
      </c>
      <c r="V72" s="10">
        <v>82</v>
      </c>
      <c r="W72" s="10">
        <v>77</v>
      </c>
      <c r="X72" s="11">
        <f t="shared" si="15"/>
        <v>79.666666666666671</v>
      </c>
      <c r="Y72" s="12">
        <f t="shared" si="16"/>
        <v>0.79669999999999996</v>
      </c>
      <c r="Z72" s="5" t="str">
        <f t="shared" si="17"/>
        <v>B</v>
      </c>
      <c r="AA72" s="3" t="str">
        <f>IF(Z72="","",IFERROR(INDEX({"Excellent work in ","Very good work in ","Satisfactory work in ","Fair work in ","Below the expected level in "},MATCH(Z72,{"A","B","C","D","F"},0))&amp;INDEX({"reading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needed."},MATCH(Z72,{"A","B","C","D","F"},0)),""))</f>
        <v>Very good work in concepts and practicals; aim higher.</v>
      </c>
    </row>
    <row r="73" spans="1:27" ht="14.25" customHeight="1" x14ac:dyDescent="0.3">
      <c r="A73" s="34"/>
      <c r="B73" s="34"/>
      <c r="C73" s="34"/>
      <c r="D73" s="34"/>
      <c r="E73" s="5" t="s">
        <v>19</v>
      </c>
      <c r="F73" s="5" t="s">
        <v>102</v>
      </c>
      <c r="G73" s="10">
        <v>74</v>
      </c>
      <c r="H73" s="10">
        <v>75</v>
      </c>
      <c r="I73" s="10">
        <v>82</v>
      </c>
      <c r="J73" s="11">
        <f t="shared" si="9"/>
        <v>77</v>
      </c>
      <c r="K73" s="12">
        <f t="shared" si="10"/>
        <v>0.77</v>
      </c>
      <c r="L73" s="10" t="str">
        <f t="shared" si="11"/>
        <v>B</v>
      </c>
      <c r="M73" s="13" t="str">
        <f>IF(L73="","",IFERROR(INDEX({"Excellent work in ","Very good work in ","Satisfactory work in ","Fair work in ","Below the expected level in "},MATCH(L73,{"A","B","C","D","F"},0))&amp;INDEX({"reading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needed."},MATCH(L73,{"A","B","C","D","F"},0)),""))</f>
        <v>Very good work in content knowledge; aim higher.</v>
      </c>
      <c r="N73" s="10">
        <v>76</v>
      </c>
      <c r="O73" s="10">
        <v>77</v>
      </c>
      <c r="P73" s="10">
        <v>78</v>
      </c>
      <c r="Q73" s="11">
        <f t="shared" si="12"/>
        <v>77</v>
      </c>
      <c r="R73" s="12">
        <f t="shared" si="13"/>
        <v>0.77</v>
      </c>
      <c r="S73" s="10" t="str">
        <f t="shared" si="14"/>
        <v>B</v>
      </c>
      <c r="T73" s="13" t="str">
        <f>IF(S73="","",IFERROR(INDEX({"Excellent work in ","Very good work in ","Satisfactory work in ","Fair work in ","Below the expected level in "},MATCH(S73,{"A","B","C","D","F"},0))&amp;INDEX({"reading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needed."},MATCH(S73,{"A","B","C","D","F"},0)),""))</f>
        <v>Very good work in content knowledge; aim higher.</v>
      </c>
      <c r="U73" s="10">
        <v>75</v>
      </c>
      <c r="V73" s="10">
        <v>87</v>
      </c>
      <c r="W73" s="10">
        <v>87</v>
      </c>
      <c r="X73" s="11">
        <f t="shared" si="15"/>
        <v>83</v>
      </c>
      <c r="Y73" s="12">
        <f t="shared" si="16"/>
        <v>0.83</v>
      </c>
      <c r="Z73" s="5" t="str">
        <f t="shared" si="17"/>
        <v>A</v>
      </c>
      <c r="AA73" s="3" t="str">
        <f>IF(Z73="","",IFERROR(INDEX({"Excellent work in ","Very good work in ","Satisfactory work in ","Fair work in ","Below the expected level in "},MATCH(Z73,{"A","B","C","D","F"},0))&amp;INDEX({"reading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needed."},MATCH(Z73,{"A","B","C","D","F"},0)),""))</f>
        <v>Excellent work in content knowledge; keep it up.</v>
      </c>
    </row>
    <row r="74" spans="1:27" ht="14.25" customHeight="1" x14ac:dyDescent="0.3">
      <c r="A74" s="34"/>
      <c r="B74" s="34"/>
      <c r="C74" s="34"/>
      <c r="D74" s="34"/>
      <c r="E74" s="5" t="s">
        <v>21</v>
      </c>
      <c r="F74" s="5" t="s">
        <v>103</v>
      </c>
      <c r="G74" s="10">
        <v>82</v>
      </c>
      <c r="H74" s="10">
        <v>80</v>
      </c>
      <c r="I74" s="10">
        <v>78</v>
      </c>
      <c r="J74" s="11">
        <f t="shared" si="9"/>
        <v>80</v>
      </c>
      <c r="K74" s="12">
        <f t="shared" si="10"/>
        <v>0.8</v>
      </c>
      <c r="L74" s="10" t="str">
        <f t="shared" si="11"/>
        <v>A</v>
      </c>
      <c r="M74" s="13" t="str">
        <f>IF(L74="","",IFERROR(INDEX({"Excellent work in ","Very good work in ","Satisfactory work in ","Fair work in ","Below the expected level in "},MATCH(L74,{"A","B","C","D","F"},0))&amp;INDEX({"reading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needed."},MATCH(L74,{"A","B","C","D","F"},0)),""))</f>
        <v>Excellent work in practical work and knowledge; keep it up.</v>
      </c>
      <c r="N74" s="10">
        <v>76</v>
      </c>
      <c r="O74" s="10">
        <v>81</v>
      </c>
      <c r="P74" s="10">
        <v>80</v>
      </c>
      <c r="Q74" s="11">
        <f t="shared" si="12"/>
        <v>79</v>
      </c>
      <c r="R74" s="12">
        <f t="shared" si="13"/>
        <v>0.79</v>
      </c>
      <c r="S74" s="10" t="str">
        <f t="shared" si="14"/>
        <v>B</v>
      </c>
      <c r="T74" s="13" t="str">
        <f>IF(S74="","",IFERROR(INDEX({"Excellent work in ","Very good work in ","Satisfactory work in ","Fair work in ","Below the expected level in "},MATCH(S74,{"A","B","C","D","F"},0))&amp;INDEX({"reading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needed."},MATCH(S74,{"A","B","C","D","F"},0)),""))</f>
        <v>Very good work in practical work and knowledge; aim higher.</v>
      </c>
      <c r="U74" s="10">
        <v>85</v>
      </c>
      <c r="V74" s="10">
        <v>81</v>
      </c>
      <c r="W74" s="10">
        <v>79</v>
      </c>
      <c r="X74" s="11">
        <f t="shared" si="15"/>
        <v>81.666666666666671</v>
      </c>
      <c r="Y74" s="12">
        <f t="shared" si="16"/>
        <v>0.81669999999999998</v>
      </c>
      <c r="Z74" s="5" t="str">
        <f t="shared" si="17"/>
        <v>A</v>
      </c>
      <c r="AA74" s="3" t="str">
        <f>IF(Z74="","",IFERROR(INDEX({"Excellent work in ","Very good work in ","Satisfactory work in ","Fair work in ","Below the expected level in "},MATCH(Z74,{"A","B","C","D","F"},0))&amp;INDEX({"reading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needed."},MATCH(Z74,{"A","B","C","D","F"},0)),""))</f>
        <v>Excellent work in practical work and knowledge; keep it up.</v>
      </c>
    </row>
    <row r="75" spans="1:27" ht="14.25" customHeight="1" x14ac:dyDescent="0.3">
      <c r="A75" s="34"/>
      <c r="B75" s="34"/>
      <c r="C75" s="34"/>
      <c r="D75" s="34"/>
      <c r="E75" s="5" t="s">
        <v>23</v>
      </c>
      <c r="F75" s="5" t="s">
        <v>104</v>
      </c>
      <c r="G75" s="10">
        <v>76</v>
      </c>
      <c r="H75" s="10">
        <v>80</v>
      </c>
      <c r="I75" s="10">
        <v>74</v>
      </c>
      <c r="J75" s="11">
        <f t="shared" si="9"/>
        <v>76.666666666666671</v>
      </c>
      <c r="K75" s="12">
        <f t="shared" si="10"/>
        <v>0.76670000000000005</v>
      </c>
      <c r="L75" s="10" t="str">
        <f t="shared" si="11"/>
        <v>B</v>
      </c>
      <c r="M75" s="13" t="str">
        <f>IF(L75="","",IFERROR(INDEX({"Excellent work in ","Very good work in ","Satisfactory work in ","Fair work in ","Below the expected level in "},MATCH(L75,{"A","B","C","D","F"},0))&amp;INDEX({"reading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needed."},MATCH(L75,{"A","B","C","D","F"},0)),""))</f>
        <v>Very good work in values and participation; aim higher.</v>
      </c>
      <c r="N75" s="10">
        <v>70</v>
      </c>
      <c r="O75" s="10">
        <v>82</v>
      </c>
      <c r="P75" s="10">
        <v>77</v>
      </c>
      <c r="Q75" s="11">
        <f t="shared" si="12"/>
        <v>76.333333333333329</v>
      </c>
      <c r="R75" s="12">
        <f t="shared" si="13"/>
        <v>0.76329999999999998</v>
      </c>
      <c r="S75" s="10" t="str">
        <f t="shared" si="14"/>
        <v>B</v>
      </c>
      <c r="T75" s="13" t="str">
        <f>IF(S75="","",IFERROR(INDEX({"Excellent work in ","Very good work in ","Satisfactory work in ","Fair work in ","Below the expected level in "},MATCH(S75,{"A","B","C","D","F"},0))&amp;INDEX({"reading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needed."},MATCH(S75,{"A","B","C","D","F"},0)),""))</f>
        <v>Very good work in values and participation; aim higher.</v>
      </c>
      <c r="U75" s="10">
        <v>73</v>
      </c>
      <c r="V75" s="10">
        <v>77</v>
      </c>
      <c r="W75" s="10">
        <v>84</v>
      </c>
      <c r="X75" s="11">
        <f t="shared" si="15"/>
        <v>78</v>
      </c>
      <c r="Y75" s="12">
        <f t="shared" si="16"/>
        <v>0.78</v>
      </c>
      <c r="Z75" s="5" t="str">
        <f t="shared" si="17"/>
        <v>B</v>
      </c>
      <c r="AA75" s="3" t="str">
        <f>IF(Z75="","",IFERROR(INDEX({"Excellent work in ","Very good work in ","Satisfactory work in ","Fair work in ","Below the expected level in "},MATCH(Z75,{"A","B","C","D","F"},0))&amp;INDEX({"reading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needed."},MATCH(Z75,{"A","B","C","D","F"},0)),""))</f>
        <v>Very good work in values and participation; aim higher.</v>
      </c>
    </row>
    <row r="76" spans="1:27" ht="14.25" customHeight="1" x14ac:dyDescent="0.3">
      <c r="A76" s="34"/>
      <c r="B76" s="34"/>
      <c r="C76" s="34"/>
      <c r="D76" s="34"/>
      <c r="E76" s="5" t="s">
        <v>25</v>
      </c>
      <c r="F76" s="5" t="s">
        <v>105</v>
      </c>
      <c r="G76" s="10">
        <v>79</v>
      </c>
      <c r="H76" s="10">
        <v>83</v>
      </c>
      <c r="I76" s="10">
        <v>74</v>
      </c>
      <c r="J76" s="11">
        <f t="shared" si="9"/>
        <v>78.666666666666671</v>
      </c>
      <c r="K76" s="12">
        <f t="shared" si="10"/>
        <v>0.78669999999999995</v>
      </c>
      <c r="L76" s="10" t="str">
        <f t="shared" si="11"/>
        <v>B</v>
      </c>
      <c r="M76" s="13" t="str">
        <f>IF(L76="","",IFERROR(INDEX({"Excellent work in ","Very good work in ","Satisfactory work in ","Fair work in ","Below the expected level in "},MATCH(L76,{"A","B","C","D","F"},0))&amp;INDEX({"reading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needed."},MATCH(L76,{"A","B","C","D","F"},0)),""))</f>
        <v>Very good work in fitness and participation; aim higher.</v>
      </c>
      <c r="N76" s="10">
        <v>71</v>
      </c>
      <c r="O76" s="10">
        <v>86</v>
      </c>
      <c r="P76" s="10">
        <v>87</v>
      </c>
      <c r="Q76" s="11">
        <f t="shared" si="12"/>
        <v>81.333333333333329</v>
      </c>
      <c r="R76" s="12">
        <f t="shared" si="13"/>
        <v>0.81330000000000002</v>
      </c>
      <c r="S76" s="10" t="str">
        <f t="shared" si="14"/>
        <v>A</v>
      </c>
      <c r="T76" s="13" t="str">
        <f>IF(S76="","",IFERROR(INDEX({"Excellent work in ","Very good work in ","Satisfactory work in ","Fair work in ","Below the expected level in "},MATCH(S76,{"A","B","C","D","F"},0))&amp;INDEX({"reading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needed."},MATCH(S76,{"A","B","C","D","F"},0)),""))</f>
        <v>Excellent work in fitness and participation; keep it up.</v>
      </c>
      <c r="U76" s="10">
        <v>82</v>
      </c>
      <c r="V76" s="10">
        <v>86</v>
      </c>
      <c r="W76" s="10">
        <v>81</v>
      </c>
      <c r="X76" s="11">
        <f t="shared" si="15"/>
        <v>83</v>
      </c>
      <c r="Y76" s="12">
        <f t="shared" si="16"/>
        <v>0.83</v>
      </c>
      <c r="Z76" s="5" t="str">
        <f t="shared" si="17"/>
        <v>A</v>
      </c>
      <c r="AA76" s="3" t="str">
        <f>IF(Z76="","",IFERROR(INDEX({"Excellent work in ","Very good work in ","Satisfactory work in ","Fair work in ","Below the expected level in "},MATCH(Z76,{"A","B","C","D","F"},0))&amp;INDEX({"reading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needed."},MATCH(Z76,{"A","B","C","D","F"},0)),""))</f>
        <v>Excellent work in fitness and participation; keep it up.</v>
      </c>
    </row>
    <row r="77" spans="1:27" ht="14.25" customHeight="1" x14ac:dyDescent="0.3">
      <c r="A77" s="34"/>
      <c r="B77" s="34"/>
      <c r="C77" s="34"/>
      <c r="D77" s="34"/>
      <c r="E77" s="5" t="s">
        <v>34</v>
      </c>
      <c r="F77" s="5" t="s">
        <v>109</v>
      </c>
      <c r="G77" s="10">
        <v>62</v>
      </c>
      <c r="H77" s="10">
        <v>78</v>
      </c>
      <c r="I77" s="10">
        <v>69</v>
      </c>
      <c r="J77" s="11">
        <f t="shared" si="9"/>
        <v>69.666666666666671</v>
      </c>
      <c r="K77" s="12">
        <f t="shared" si="10"/>
        <v>0.69669999999999999</v>
      </c>
      <c r="L77" s="10" t="str">
        <f t="shared" si="11"/>
        <v>C</v>
      </c>
      <c r="M77" s="13" t="str">
        <f>IF(L77="","",IFERROR(INDEX({"Excellent work in ","Very good work in ","Satisfactory work in ","Fair work in ","Below the expected level in "},MATCH(L77,{"A","B","C","D","F"},0))&amp;INDEX({"reading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needed."},MATCH(L77,{"A","B","C","D","F"},0)),""))</f>
        <v>Satisfactory work in office practice; keep practising.</v>
      </c>
      <c r="N77" s="10">
        <v>76</v>
      </c>
      <c r="O77" s="10">
        <v>69</v>
      </c>
      <c r="P77" s="10">
        <v>78</v>
      </c>
      <c r="Q77" s="11">
        <f t="shared" si="12"/>
        <v>74.333333333333329</v>
      </c>
      <c r="R77" s="12">
        <f t="shared" si="13"/>
        <v>0.74329999999999996</v>
      </c>
      <c r="S77" s="10" t="str">
        <f t="shared" si="14"/>
        <v>B</v>
      </c>
      <c r="T77" s="13" t="str">
        <f>IF(S77="","",IFERROR(INDEX({"Excellent work in ","Very good work in ","Satisfactory work in ","Fair work in ","Below the expected level in "},MATCH(S77,{"A","B","C","D","F"},0))&amp;INDEX({"reading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needed."},MATCH(S77,{"A","B","C","D","F"},0)),""))</f>
        <v>Very good work in office practice; aim higher.</v>
      </c>
      <c r="U77" s="10">
        <v>71</v>
      </c>
      <c r="V77" s="10">
        <v>77</v>
      </c>
      <c r="W77" s="10">
        <v>74</v>
      </c>
      <c r="X77" s="11">
        <f t="shared" si="15"/>
        <v>74</v>
      </c>
      <c r="Y77" s="12">
        <f t="shared" si="16"/>
        <v>0.74</v>
      </c>
      <c r="Z77" s="5" t="str">
        <f t="shared" si="17"/>
        <v>B</v>
      </c>
      <c r="AA77" s="3" t="str">
        <f>IF(Z77="","",IFERROR(INDEX({"Excellent work in ","Very good work in ","Satisfactory work in ","Fair work in ","Below the expected level in "},MATCH(Z77,{"A","B","C","D","F"},0))&amp;INDEX({"reading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needed."},MATCH(Z77,{"A","B","C","D","F"},0)),""))</f>
        <v>Very good work in office practice; aim higher.</v>
      </c>
    </row>
    <row r="78" spans="1:27" ht="14.25" customHeight="1" x14ac:dyDescent="0.3">
      <c r="A78" s="34" t="s">
        <v>372</v>
      </c>
      <c r="B78" s="34" t="s">
        <v>373</v>
      </c>
      <c r="C78" s="34" t="s">
        <v>439</v>
      </c>
      <c r="D78" s="34" t="s">
        <v>11</v>
      </c>
      <c r="E78" s="5" t="s">
        <v>12</v>
      </c>
      <c r="F78" s="5" t="s">
        <v>95</v>
      </c>
      <c r="G78" s="10">
        <v>69</v>
      </c>
      <c r="H78" s="10">
        <v>82</v>
      </c>
      <c r="I78" s="10">
        <v>82</v>
      </c>
      <c r="J78" s="11">
        <f t="shared" si="9"/>
        <v>77.666666666666671</v>
      </c>
      <c r="K78" s="12">
        <f t="shared" si="10"/>
        <v>0.77669999999999995</v>
      </c>
      <c r="L78" s="10" t="str">
        <f t="shared" si="11"/>
        <v>B</v>
      </c>
      <c r="M78" s="13" t="str">
        <f>IF(L78="","",IFERROR(INDEX({"Excellent work in ","Very good work in ","Satisfactory work in ","Fair work in ","Below the expected level in "},MATCH(L78,{"A","B","C","D","F"},0))&amp;INDEX({"reading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needed."},MATCH(L78,{"A","B","C","D","F"},0)),""))</f>
        <v>Very good work in reading and writing; aim higher.</v>
      </c>
      <c r="N78" s="10">
        <v>77</v>
      </c>
      <c r="O78" s="10">
        <v>84</v>
      </c>
      <c r="P78" s="10">
        <v>79</v>
      </c>
      <c r="Q78" s="11">
        <f t="shared" si="12"/>
        <v>80</v>
      </c>
      <c r="R78" s="12">
        <f t="shared" si="13"/>
        <v>0.8</v>
      </c>
      <c r="S78" s="10" t="str">
        <f t="shared" si="14"/>
        <v>A</v>
      </c>
      <c r="T78" s="13" t="str">
        <f>IF(S78="","",IFERROR(INDEX({"Excellent work in ","Very good work in ","Satisfactory work in ","Fair work in ","Below the expected level in "},MATCH(S78,{"A","B","C","D","F"},0))&amp;INDEX({"reading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needed."},MATCH(S78,{"A","B","C","D","F"},0)),""))</f>
        <v>Excellent work in reading and writing; keep it up.</v>
      </c>
      <c r="U78" s="10">
        <v>85</v>
      </c>
      <c r="V78" s="10">
        <v>78</v>
      </c>
      <c r="W78" s="10">
        <v>81</v>
      </c>
      <c r="X78" s="11">
        <f t="shared" si="15"/>
        <v>81.333333333333329</v>
      </c>
      <c r="Y78" s="12">
        <f t="shared" si="16"/>
        <v>0.81330000000000002</v>
      </c>
      <c r="Z78" s="5" t="str">
        <f t="shared" si="17"/>
        <v>A</v>
      </c>
      <c r="AA78" s="3" t="str">
        <f>IF(Z78="","",IFERROR(INDEX({"Excellent work in ","Very good work in ","Satisfactory work in ","Fair work in ","Below the expected level in "},MATCH(Z78,{"A","B","C","D","F"},0))&amp;INDEX({"reading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needed."},MATCH(Z78,{"A","B","C","D","F"},0)),""))</f>
        <v>Excellent work in reading and writing; keep it up.</v>
      </c>
    </row>
    <row r="79" spans="1:27" ht="14.25" customHeight="1" x14ac:dyDescent="0.3">
      <c r="A79" s="34"/>
      <c r="B79" s="34"/>
      <c r="C79" s="34"/>
      <c r="D79" s="34"/>
      <c r="E79" s="5" t="s">
        <v>13</v>
      </c>
      <c r="F79" s="5" t="s">
        <v>99</v>
      </c>
      <c r="G79" s="10">
        <v>81</v>
      </c>
      <c r="H79" s="10">
        <v>88</v>
      </c>
      <c r="I79" s="10">
        <v>85</v>
      </c>
      <c r="J79" s="11">
        <f t="shared" si="9"/>
        <v>84.666666666666671</v>
      </c>
      <c r="K79" s="12">
        <f t="shared" si="10"/>
        <v>0.84670000000000001</v>
      </c>
      <c r="L79" s="10" t="str">
        <f t="shared" si="11"/>
        <v>A</v>
      </c>
      <c r="M79" s="13" t="str">
        <f>IF(L79="","",IFERROR(INDEX({"Excellent work in ","Very good work in ","Satisfactory work in ","Fair work in ","Below the expected level in "},MATCH(L79,{"A","B","C","D","F"},0))&amp;INDEX({"reading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needed."},MATCH(L79,{"A","B","C","D","F"},0)),""))</f>
        <v>Excellent work in reading, writing and speaking; keep it up.</v>
      </c>
      <c r="N79" s="10">
        <v>84</v>
      </c>
      <c r="O79" s="10">
        <v>89</v>
      </c>
      <c r="P79" s="10">
        <v>77</v>
      </c>
      <c r="Q79" s="11">
        <f t="shared" si="12"/>
        <v>83.333333333333329</v>
      </c>
      <c r="R79" s="12">
        <f t="shared" si="13"/>
        <v>0.83330000000000004</v>
      </c>
      <c r="S79" s="10" t="str">
        <f t="shared" si="14"/>
        <v>A</v>
      </c>
      <c r="T79" s="13" t="str">
        <f>IF(S79="","",IFERROR(INDEX({"Excellent work in ","Very good work in ","Satisfactory work in ","Fair work in ","Below the expected level in "},MATCH(S79,{"A","B","C","D","F"},0))&amp;INDEX({"reading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needed."},MATCH(S79,{"A","B","C","D","F"},0)),""))</f>
        <v>Excellent work in reading, writing and speaking; keep it up.</v>
      </c>
      <c r="U79" s="10">
        <v>88</v>
      </c>
      <c r="V79" s="10">
        <v>85</v>
      </c>
      <c r="W79" s="10">
        <v>91</v>
      </c>
      <c r="X79" s="11">
        <f t="shared" si="15"/>
        <v>88</v>
      </c>
      <c r="Y79" s="12">
        <f t="shared" si="16"/>
        <v>0.88</v>
      </c>
      <c r="Z79" s="5" t="str">
        <f t="shared" si="17"/>
        <v>A</v>
      </c>
      <c r="AA79" s="3" t="str">
        <f>IF(Z79="","",IFERROR(INDEX({"Excellent work in ","Very good work in ","Satisfactory work in ","Fair work in ","Below the expected level in "},MATCH(Z79,{"A","B","C","D","F"},0))&amp;INDEX({"reading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needed."},MATCH(Z79,{"A","B","C","D","F"},0)),""))</f>
        <v>Excellent work in reading, writing and speaking; keep it up.</v>
      </c>
    </row>
    <row r="80" spans="1:27" ht="14.25" customHeight="1" x14ac:dyDescent="0.3">
      <c r="A80" s="34"/>
      <c r="B80" s="34"/>
      <c r="C80" s="34"/>
      <c r="D80" s="34"/>
      <c r="E80" s="5" t="s">
        <v>15</v>
      </c>
      <c r="F80" s="5" t="s">
        <v>100</v>
      </c>
      <c r="G80" s="10">
        <v>81</v>
      </c>
      <c r="H80" s="10">
        <v>86</v>
      </c>
      <c r="I80" s="10">
        <v>82</v>
      </c>
      <c r="J80" s="11">
        <f t="shared" si="9"/>
        <v>83</v>
      </c>
      <c r="K80" s="12">
        <f t="shared" si="10"/>
        <v>0.83</v>
      </c>
      <c r="L80" s="10" t="str">
        <f t="shared" si="11"/>
        <v>A</v>
      </c>
      <c r="M80" s="13" t="str">
        <f>IF(L80="","",IFERROR(INDEX({"Excellent work in ","Very good work in ","Satisfactory work in ","Fair work in ","Below the expected level in "},MATCH(L80,{"A","B","C","D","F"},0))&amp;INDEX({"reading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needed."},MATCH(L80,{"A","B","C","D","F"},0)),""))</f>
        <v>Excellent work in problem solving; keep it up.</v>
      </c>
      <c r="N80" s="10">
        <v>88</v>
      </c>
      <c r="O80" s="10">
        <v>86</v>
      </c>
      <c r="P80" s="10">
        <v>84</v>
      </c>
      <c r="Q80" s="11">
        <f t="shared" si="12"/>
        <v>86</v>
      </c>
      <c r="R80" s="12">
        <f t="shared" si="13"/>
        <v>0.86</v>
      </c>
      <c r="S80" s="10" t="str">
        <f t="shared" si="14"/>
        <v>A</v>
      </c>
      <c r="T80" s="13" t="str">
        <f>IF(S80="","",IFERROR(INDEX({"Excellent work in ","Very good work in ","Satisfactory work in ","Fair work in ","Below the expected level in "},MATCH(S80,{"A","B","C","D","F"},0))&amp;INDEX({"reading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needed."},MATCH(S80,{"A","B","C","D","F"},0)),""))</f>
        <v>Excellent work in problem solving; keep it up.</v>
      </c>
      <c r="U80" s="10">
        <v>95</v>
      </c>
      <c r="V80" s="10">
        <v>95</v>
      </c>
      <c r="W80" s="10">
        <v>92</v>
      </c>
      <c r="X80" s="11">
        <f t="shared" si="15"/>
        <v>94</v>
      </c>
      <c r="Y80" s="12">
        <f t="shared" si="16"/>
        <v>0.94</v>
      </c>
      <c r="Z80" s="5" t="str">
        <f t="shared" si="17"/>
        <v>A</v>
      </c>
      <c r="AA80" s="3" t="str">
        <f>IF(Z80="","",IFERROR(INDEX({"Excellent work in ","Very good work in ","Satisfactory work in ","Fair work in ","Below the expected level in "},MATCH(Z80,{"A","B","C","D","F"},0))&amp;INDEX({"reading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needed."},MATCH(Z80,{"A","B","C","D","F"},0)),""))</f>
        <v>Excellent work in problem solving; keep it up.</v>
      </c>
    </row>
    <row r="81" spans="1:27" ht="14.25" customHeight="1" x14ac:dyDescent="0.3">
      <c r="A81" s="34"/>
      <c r="B81" s="34"/>
      <c r="C81" s="34"/>
      <c r="D81" s="34"/>
      <c r="E81" s="5" t="s">
        <v>17</v>
      </c>
      <c r="F81" s="5" t="s">
        <v>101</v>
      </c>
      <c r="G81" s="10">
        <v>69</v>
      </c>
      <c r="H81" s="10">
        <v>72</v>
      </c>
      <c r="I81" s="10">
        <v>71</v>
      </c>
      <c r="J81" s="11">
        <f t="shared" si="9"/>
        <v>70.666666666666671</v>
      </c>
      <c r="K81" s="12">
        <f t="shared" si="10"/>
        <v>0.70669999999999999</v>
      </c>
      <c r="L81" s="10" t="str">
        <f t="shared" si="11"/>
        <v>B</v>
      </c>
      <c r="M81" s="13" t="str">
        <f>IF(L81="","",IFERROR(INDEX({"Excellent work in ","Very good work in ","Satisfactory work in ","Fair work in ","Below the expected level in "},MATCH(L81,{"A","B","C","D","F"},0))&amp;INDEX({"reading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needed."},MATCH(L81,{"A","B","C","D","F"},0)),""))</f>
        <v>Very good work in concepts and practicals; aim higher.</v>
      </c>
      <c r="N81" s="10">
        <v>82</v>
      </c>
      <c r="O81" s="10">
        <v>76</v>
      </c>
      <c r="P81" s="10">
        <v>87</v>
      </c>
      <c r="Q81" s="11">
        <f t="shared" si="12"/>
        <v>81.666666666666671</v>
      </c>
      <c r="R81" s="12">
        <f t="shared" si="13"/>
        <v>0.81669999999999998</v>
      </c>
      <c r="S81" s="10" t="str">
        <f t="shared" si="14"/>
        <v>A</v>
      </c>
      <c r="T81" s="13" t="str">
        <f>IF(S81="","",IFERROR(INDEX({"Excellent work in ","Very good work in ","Satisfactory work in ","Fair work in ","Below the expected level in "},MATCH(S81,{"A","B","C","D","F"},0))&amp;INDEX({"reading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needed."},MATCH(S81,{"A","B","C","D","F"},0)),""))</f>
        <v>Excellent work in concepts and practicals; keep it up.</v>
      </c>
      <c r="U81" s="10">
        <v>77</v>
      </c>
      <c r="V81" s="10">
        <v>82</v>
      </c>
      <c r="W81" s="10">
        <v>86</v>
      </c>
      <c r="X81" s="11">
        <f t="shared" si="15"/>
        <v>81.666666666666671</v>
      </c>
      <c r="Y81" s="12">
        <f t="shared" si="16"/>
        <v>0.81669999999999998</v>
      </c>
      <c r="Z81" s="5" t="str">
        <f t="shared" si="17"/>
        <v>A</v>
      </c>
      <c r="AA81" s="3" t="str">
        <f>IF(Z81="","",IFERROR(INDEX({"Excellent work in ","Very good work in ","Satisfactory work in ","Fair work in ","Below the expected level in "},MATCH(Z81,{"A","B","C","D","F"},0))&amp;INDEX({"reading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needed."},MATCH(Z81,{"A","B","C","D","F"},0)),""))</f>
        <v>Excellent work in concepts and practicals; keep it up.</v>
      </c>
    </row>
    <row r="82" spans="1:27" ht="14.25" customHeight="1" x14ac:dyDescent="0.3">
      <c r="A82" s="34"/>
      <c r="B82" s="34"/>
      <c r="C82" s="34"/>
      <c r="D82" s="34"/>
      <c r="E82" s="5" t="s">
        <v>19</v>
      </c>
      <c r="F82" s="5" t="s">
        <v>102</v>
      </c>
      <c r="G82" s="10">
        <v>76</v>
      </c>
      <c r="H82" s="10">
        <v>81</v>
      </c>
      <c r="I82" s="10">
        <v>82</v>
      </c>
      <c r="J82" s="11">
        <f t="shared" si="9"/>
        <v>79.666666666666671</v>
      </c>
      <c r="K82" s="12">
        <f t="shared" si="10"/>
        <v>0.79669999999999996</v>
      </c>
      <c r="L82" s="10" t="str">
        <f t="shared" si="11"/>
        <v>B</v>
      </c>
      <c r="M82" s="13" t="str">
        <f>IF(L82="","",IFERROR(INDEX({"Excellent work in ","Very good work in ","Satisfactory work in ","Fair work in ","Below the expected level in "},MATCH(L82,{"A","B","C","D","F"},0))&amp;INDEX({"reading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needed."},MATCH(L82,{"A","B","C","D","F"},0)),""))</f>
        <v>Very good work in content knowledge; aim higher.</v>
      </c>
      <c r="N82" s="10">
        <v>80</v>
      </c>
      <c r="O82" s="10">
        <v>93</v>
      </c>
      <c r="P82" s="10">
        <v>85</v>
      </c>
      <c r="Q82" s="11">
        <f t="shared" si="12"/>
        <v>86</v>
      </c>
      <c r="R82" s="12">
        <f t="shared" si="13"/>
        <v>0.86</v>
      </c>
      <c r="S82" s="10" t="str">
        <f t="shared" si="14"/>
        <v>A</v>
      </c>
      <c r="T82" s="13" t="str">
        <f>IF(S82="","",IFERROR(INDEX({"Excellent work in ","Very good work in ","Satisfactory work in ","Fair work in ","Below the expected level in "},MATCH(S82,{"A","B","C","D","F"},0))&amp;INDEX({"reading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needed."},MATCH(S82,{"A","B","C","D","F"},0)),""))</f>
        <v>Excellent work in content knowledge; keep it up.</v>
      </c>
      <c r="U82" s="10">
        <v>89</v>
      </c>
      <c r="V82" s="10">
        <v>86</v>
      </c>
      <c r="W82" s="10">
        <v>84</v>
      </c>
      <c r="X82" s="11">
        <f t="shared" si="15"/>
        <v>86.333333333333329</v>
      </c>
      <c r="Y82" s="12">
        <f t="shared" si="16"/>
        <v>0.86329999999999996</v>
      </c>
      <c r="Z82" s="5" t="str">
        <f t="shared" si="17"/>
        <v>A</v>
      </c>
      <c r="AA82" s="3" t="str">
        <f>IF(Z82="","",IFERROR(INDEX({"Excellent work in ","Very good work in ","Satisfactory work in ","Fair work in ","Below the expected level in "},MATCH(Z82,{"A","B","C","D","F"},0))&amp;INDEX({"reading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needed."},MATCH(Z82,{"A","B","C","D","F"},0)),""))</f>
        <v>Excellent work in content knowledge; keep it up.</v>
      </c>
    </row>
    <row r="83" spans="1:27" ht="14.25" customHeight="1" x14ac:dyDescent="0.3">
      <c r="A83" s="34"/>
      <c r="B83" s="34"/>
      <c r="C83" s="34"/>
      <c r="D83" s="34"/>
      <c r="E83" s="5" t="s">
        <v>21</v>
      </c>
      <c r="F83" s="5" t="s">
        <v>103</v>
      </c>
      <c r="G83" s="10">
        <v>87</v>
      </c>
      <c r="H83" s="10">
        <v>86</v>
      </c>
      <c r="I83" s="10">
        <v>85</v>
      </c>
      <c r="J83" s="11">
        <f t="shared" si="9"/>
        <v>86</v>
      </c>
      <c r="K83" s="12">
        <f t="shared" si="10"/>
        <v>0.86</v>
      </c>
      <c r="L83" s="10" t="str">
        <f t="shared" si="11"/>
        <v>A</v>
      </c>
      <c r="M83" s="13" t="str">
        <f>IF(L83="","",IFERROR(INDEX({"Excellent work in ","Very good work in ","Satisfactory work in ","Fair work in ","Below the expected level in "},MATCH(L83,{"A","B","C","D","F"},0))&amp;INDEX({"reading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needed."},MATCH(L83,{"A","B","C","D","F"},0)),""))</f>
        <v>Excellent work in practical work and knowledge; keep it up.</v>
      </c>
      <c r="N83" s="10">
        <v>89</v>
      </c>
      <c r="O83" s="10">
        <v>97</v>
      </c>
      <c r="P83" s="10">
        <v>92</v>
      </c>
      <c r="Q83" s="11">
        <f t="shared" si="12"/>
        <v>92.666666666666671</v>
      </c>
      <c r="R83" s="12">
        <f t="shared" si="13"/>
        <v>0.92669999999999997</v>
      </c>
      <c r="S83" s="10" t="str">
        <f t="shared" si="14"/>
        <v>A</v>
      </c>
      <c r="T83" s="13" t="str">
        <f>IF(S83="","",IFERROR(INDEX({"Excellent work in ","Very good work in ","Satisfactory work in ","Fair work in ","Below the expected level in "},MATCH(S83,{"A","B","C","D","F"},0))&amp;INDEX({"reading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needed."},MATCH(S83,{"A","B","C","D","F"},0)),""))</f>
        <v>Excellent work in practical work and knowledge; keep it up.</v>
      </c>
      <c r="U83" s="10">
        <v>97</v>
      </c>
      <c r="V83" s="10">
        <v>90</v>
      </c>
      <c r="W83" s="10">
        <v>97</v>
      </c>
      <c r="X83" s="11">
        <f t="shared" si="15"/>
        <v>94.666666666666671</v>
      </c>
      <c r="Y83" s="12">
        <f t="shared" si="16"/>
        <v>0.94669999999999999</v>
      </c>
      <c r="Z83" s="5" t="str">
        <f t="shared" si="17"/>
        <v>A</v>
      </c>
      <c r="AA83" s="3" t="str">
        <f>IF(Z83="","",IFERROR(INDEX({"Excellent work in ","Very good work in ","Satisfactory work in ","Fair work in ","Below the expected level in "},MATCH(Z83,{"A","B","C","D","F"},0))&amp;INDEX({"reading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needed."},MATCH(Z83,{"A","B","C","D","F"},0)),""))</f>
        <v>Excellent work in practical work and knowledge; keep it up.</v>
      </c>
    </row>
    <row r="84" spans="1:27" ht="14.25" customHeight="1" x14ac:dyDescent="0.3">
      <c r="A84" s="34"/>
      <c r="B84" s="34"/>
      <c r="C84" s="34"/>
      <c r="D84" s="34"/>
      <c r="E84" s="5" t="s">
        <v>23</v>
      </c>
      <c r="F84" s="5" t="s">
        <v>104</v>
      </c>
      <c r="G84" s="10">
        <v>71</v>
      </c>
      <c r="H84" s="10">
        <v>75</v>
      </c>
      <c r="I84" s="10">
        <v>86</v>
      </c>
      <c r="J84" s="11">
        <f t="shared" si="9"/>
        <v>77.333333333333329</v>
      </c>
      <c r="K84" s="12">
        <f t="shared" si="10"/>
        <v>0.77329999999999999</v>
      </c>
      <c r="L84" s="10" t="str">
        <f t="shared" si="11"/>
        <v>B</v>
      </c>
      <c r="M84" s="13" t="str">
        <f>IF(L84="","",IFERROR(INDEX({"Excellent work in ","Very good work in ","Satisfactory work in ","Fair work in ","Below the expected level in "},MATCH(L84,{"A","B","C","D","F"},0))&amp;INDEX({"reading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needed."},MATCH(L84,{"A","B","C","D","F"},0)),""))</f>
        <v>Very good work in values and participation; aim higher.</v>
      </c>
      <c r="N84" s="10">
        <v>86</v>
      </c>
      <c r="O84" s="10">
        <v>85</v>
      </c>
      <c r="P84" s="10">
        <v>82</v>
      </c>
      <c r="Q84" s="11">
        <f t="shared" si="12"/>
        <v>84.333333333333329</v>
      </c>
      <c r="R84" s="12">
        <f t="shared" si="13"/>
        <v>0.84330000000000005</v>
      </c>
      <c r="S84" s="10" t="str">
        <f t="shared" si="14"/>
        <v>A</v>
      </c>
      <c r="T84" s="13" t="str">
        <f>IF(S84="","",IFERROR(INDEX({"Excellent work in ","Very good work in ","Satisfactory work in ","Fair work in ","Below the expected level in "},MATCH(S84,{"A","B","C","D","F"},0))&amp;INDEX({"reading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needed."},MATCH(S84,{"A","B","C","D","F"},0)),""))</f>
        <v>Excellent work in values and participation; keep it up.</v>
      </c>
      <c r="U84" s="10">
        <v>90</v>
      </c>
      <c r="V84" s="10">
        <v>90</v>
      </c>
      <c r="W84" s="10">
        <v>89</v>
      </c>
      <c r="X84" s="11">
        <f t="shared" si="15"/>
        <v>89.666666666666671</v>
      </c>
      <c r="Y84" s="12">
        <f t="shared" si="16"/>
        <v>0.89670000000000005</v>
      </c>
      <c r="Z84" s="5" t="str">
        <f t="shared" si="17"/>
        <v>A</v>
      </c>
      <c r="AA84" s="3" t="str">
        <f>IF(Z84="","",IFERROR(INDEX({"Excellent work in ","Very good work in ","Satisfactory work in ","Fair work in ","Below the expected level in "},MATCH(Z84,{"A","B","C","D","F"},0))&amp;INDEX({"reading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needed."},MATCH(Z84,{"A","B","C","D","F"},0)),""))</f>
        <v>Excellent work in values and participation; keep it up.</v>
      </c>
    </row>
    <row r="85" spans="1:27" ht="14.25" customHeight="1" x14ac:dyDescent="0.3">
      <c r="A85" s="34"/>
      <c r="B85" s="34"/>
      <c r="C85" s="34"/>
      <c r="D85" s="34"/>
      <c r="E85" s="5" t="s">
        <v>32</v>
      </c>
      <c r="F85" s="5" t="s">
        <v>127</v>
      </c>
      <c r="G85" s="10">
        <v>81</v>
      </c>
      <c r="H85" s="10">
        <v>87</v>
      </c>
      <c r="I85" s="10">
        <v>90</v>
      </c>
      <c r="J85" s="11">
        <f t="shared" si="9"/>
        <v>86</v>
      </c>
      <c r="K85" s="12">
        <f t="shared" si="10"/>
        <v>0.86</v>
      </c>
      <c r="L85" s="10" t="str">
        <f t="shared" si="11"/>
        <v>A</v>
      </c>
      <c r="M85" s="13" t="str">
        <f>IF(L85="","",IFERROR(INDEX({"Excellent work in ","Very good work in ","Satisfactory work in ","Fair work in ","Below the expected level in "},MATCH(L85,{"A","B","C","D","F"},0))&amp;INDEX({"reading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needed."},MATCH(L85,{"A","B","C","D","F"},0)),""))</f>
        <v>Excellent work in practical skills; keep it up.</v>
      </c>
      <c r="N85" s="10">
        <v>91</v>
      </c>
      <c r="O85" s="10">
        <v>89</v>
      </c>
      <c r="P85" s="10">
        <v>85</v>
      </c>
      <c r="Q85" s="11">
        <f t="shared" si="12"/>
        <v>88.333333333333329</v>
      </c>
      <c r="R85" s="12">
        <f t="shared" si="13"/>
        <v>0.88329999999999997</v>
      </c>
      <c r="S85" s="10" t="str">
        <f t="shared" si="14"/>
        <v>A</v>
      </c>
      <c r="T85" s="13" t="str">
        <f>IF(S85="","",IFERROR(INDEX({"Excellent work in ","Very good work in ","Satisfactory work in ","Fair work in ","Below the expected level in "},MATCH(S85,{"A","B","C","D","F"},0))&amp;INDEX({"reading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needed."},MATCH(S85,{"A","B","C","D","F"},0)),""))</f>
        <v>Excellent work in practical skills; keep it up.</v>
      </c>
      <c r="U85" s="10">
        <v>90</v>
      </c>
      <c r="V85" s="10">
        <v>98</v>
      </c>
      <c r="W85" s="10">
        <v>83</v>
      </c>
      <c r="X85" s="11">
        <f t="shared" si="15"/>
        <v>90.333333333333329</v>
      </c>
      <c r="Y85" s="12">
        <f t="shared" si="16"/>
        <v>0.90329999999999999</v>
      </c>
      <c r="Z85" s="5" t="str">
        <f t="shared" si="17"/>
        <v>A</v>
      </c>
      <c r="AA85" s="3" t="str">
        <f>IF(Z85="","",IFERROR(INDEX({"Excellent work in ","Very good work in ","Satisfactory work in ","Fair work in ","Below the expected level in "},MATCH(Z85,{"A","B","C","D","F"},0))&amp;INDEX({"reading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needed."},MATCH(Z85,{"A","B","C","D","F"},0)),""))</f>
        <v>Excellent work in practical skills; keep it up.</v>
      </c>
    </row>
    <row r="86" spans="1:27" ht="14.25" customHeight="1" x14ac:dyDescent="0.3">
      <c r="A86" s="34"/>
      <c r="B86" s="34"/>
      <c r="C86" s="34"/>
      <c r="D86" s="34"/>
      <c r="E86" s="5" t="s">
        <v>34</v>
      </c>
      <c r="F86" s="5" t="s">
        <v>109</v>
      </c>
      <c r="G86" s="10">
        <v>81</v>
      </c>
      <c r="H86" s="10">
        <v>80</v>
      </c>
      <c r="I86" s="10">
        <v>73</v>
      </c>
      <c r="J86" s="11">
        <f t="shared" si="9"/>
        <v>78</v>
      </c>
      <c r="K86" s="12">
        <f t="shared" si="10"/>
        <v>0.78</v>
      </c>
      <c r="L86" s="10" t="str">
        <f t="shared" si="11"/>
        <v>B</v>
      </c>
      <c r="M86" s="13" t="str">
        <f>IF(L86="","",IFERROR(INDEX({"Excellent work in ","Very good work in ","Satisfactory work in ","Fair work in ","Below the expected level in "},MATCH(L86,{"A","B","C","D","F"},0))&amp;INDEX({"reading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needed."},MATCH(L86,{"A","B","C","D","F"},0)),""))</f>
        <v>Very good work in office practice; aim higher.</v>
      </c>
      <c r="N86" s="10">
        <v>82</v>
      </c>
      <c r="O86" s="10">
        <v>80</v>
      </c>
      <c r="P86" s="10">
        <v>84</v>
      </c>
      <c r="Q86" s="11">
        <f t="shared" si="12"/>
        <v>82</v>
      </c>
      <c r="R86" s="12">
        <f t="shared" si="13"/>
        <v>0.82</v>
      </c>
      <c r="S86" s="10" t="str">
        <f t="shared" si="14"/>
        <v>A</v>
      </c>
      <c r="T86" s="13" t="str">
        <f>IF(S86="","",IFERROR(INDEX({"Excellent work in ","Very good work in ","Satisfactory work in ","Fair work in ","Below the expected level in "},MATCH(S86,{"A","B","C","D","F"},0))&amp;INDEX({"reading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needed."},MATCH(S86,{"A","B","C","D","F"},0)),""))</f>
        <v>Excellent work in office practice; keep it up.</v>
      </c>
      <c r="U86" s="10">
        <v>82</v>
      </c>
      <c r="V86" s="10">
        <v>85</v>
      </c>
      <c r="W86" s="10">
        <v>76</v>
      </c>
      <c r="X86" s="11">
        <f t="shared" si="15"/>
        <v>81</v>
      </c>
      <c r="Y86" s="12">
        <f t="shared" si="16"/>
        <v>0.81</v>
      </c>
      <c r="Z86" s="5" t="str">
        <f t="shared" si="17"/>
        <v>A</v>
      </c>
      <c r="AA86" s="3" t="str">
        <f>IF(Z86="","",IFERROR(INDEX({"Excellent work in ","Very good work in ","Satisfactory work in ","Fair work in ","Below the expected level in "},MATCH(Z86,{"A","B","C","D","F"},0))&amp;INDEX({"reading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needed."},MATCH(Z86,{"A","B","C","D","F"},0)),""))</f>
        <v>Excellent work in office practice; keep it up.</v>
      </c>
    </row>
    <row r="87" spans="1:27" ht="14.25" customHeight="1" x14ac:dyDescent="0.3">
      <c r="A87" s="34" t="s">
        <v>374</v>
      </c>
      <c r="B87" s="34" t="s">
        <v>375</v>
      </c>
      <c r="C87" s="34" t="s">
        <v>439</v>
      </c>
      <c r="D87" s="34" t="s">
        <v>31</v>
      </c>
      <c r="E87" s="5" t="s">
        <v>12</v>
      </c>
      <c r="F87" s="5" t="s">
        <v>95</v>
      </c>
      <c r="G87" s="10">
        <v>80</v>
      </c>
      <c r="H87" s="10">
        <v>88</v>
      </c>
      <c r="I87" s="10">
        <v>78</v>
      </c>
      <c r="J87" s="11">
        <f t="shared" si="9"/>
        <v>82</v>
      </c>
      <c r="K87" s="12">
        <f t="shared" si="10"/>
        <v>0.82</v>
      </c>
      <c r="L87" s="10" t="str">
        <f t="shared" si="11"/>
        <v>A</v>
      </c>
      <c r="M87" s="13" t="str">
        <f>IF(L87="","",IFERROR(INDEX({"Excellent work in ","Very good work in ","Satisfactory work in ","Fair work in ","Below the expected level in "},MATCH(L87,{"A","B","C","D","F"},0))&amp;INDEX({"reading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needed."},MATCH(L87,{"A","B","C","D","F"},0)),""))</f>
        <v>Excellent work in reading and writing; keep it up.</v>
      </c>
      <c r="N87" s="10">
        <v>76</v>
      </c>
      <c r="O87" s="10">
        <v>88</v>
      </c>
      <c r="P87" s="10">
        <v>82</v>
      </c>
      <c r="Q87" s="11">
        <f t="shared" si="12"/>
        <v>82</v>
      </c>
      <c r="R87" s="12">
        <f t="shared" si="13"/>
        <v>0.82</v>
      </c>
      <c r="S87" s="10" t="str">
        <f t="shared" si="14"/>
        <v>A</v>
      </c>
      <c r="T87" s="13" t="str">
        <f>IF(S87="","",IFERROR(INDEX({"Excellent work in ","Very good work in ","Satisfactory work in ","Fair work in ","Below the expected level in "},MATCH(S87,{"A","B","C","D","F"},0))&amp;INDEX({"reading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needed."},MATCH(S87,{"A","B","C","D","F"},0)),""))</f>
        <v>Excellent work in reading and writing; keep it up.</v>
      </c>
      <c r="U87" s="10">
        <v>80</v>
      </c>
      <c r="V87" s="10">
        <v>91</v>
      </c>
      <c r="W87" s="10">
        <v>84</v>
      </c>
      <c r="X87" s="11">
        <f t="shared" si="15"/>
        <v>85</v>
      </c>
      <c r="Y87" s="12">
        <f t="shared" si="16"/>
        <v>0.85</v>
      </c>
      <c r="Z87" s="5" t="str">
        <f t="shared" si="17"/>
        <v>A</v>
      </c>
      <c r="AA87" s="3" t="str">
        <f>IF(Z87="","",IFERROR(INDEX({"Excellent work in ","Very good work in ","Satisfactory work in ","Fair work in ","Below the expected level in "},MATCH(Z87,{"A","B","C","D","F"},0))&amp;INDEX({"reading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needed."},MATCH(Z87,{"A","B","C","D","F"},0)),""))</f>
        <v>Excellent work in reading and writing; keep it up.</v>
      </c>
    </row>
    <row r="88" spans="1:27" ht="14.25" customHeight="1" x14ac:dyDescent="0.3">
      <c r="A88" s="34"/>
      <c r="B88" s="34"/>
      <c r="C88" s="34"/>
      <c r="D88" s="34"/>
      <c r="E88" s="5" t="s">
        <v>13</v>
      </c>
      <c r="F88" s="5" t="s">
        <v>99</v>
      </c>
      <c r="G88" s="10">
        <v>89</v>
      </c>
      <c r="H88" s="10">
        <v>95</v>
      </c>
      <c r="I88" s="10">
        <v>91</v>
      </c>
      <c r="J88" s="11">
        <f t="shared" si="9"/>
        <v>91.666666666666671</v>
      </c>
      <c r="K88" s="12">
        <f t="shared" si="10"/>
        <v>0.91669999999999996</v>
      </c>
      <c r="L88" s="10" t="str">
        <f t="shared" si="11"/>
        <v>A</v>
      </c>
      <c r="M88" s="13" t="str">
        <f>IF(L88="","",IFERROR(INDEX({"Excellent work in ","Very good work in ","Satisfactory work in ","Fair work in ","Below the expected level in "},MATCH(L88,{"A","B","C","D","F"},0))&amp;INDEX({"reading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needed."},MATCH(L88,{"A","B","C","D","F"},0)),""))</f>
        <v>Excellent work in reading, writing and speaking; keep it up.</v>
      </c>
      <c r="N88" s="10">
        <v>82</v>
      </c>
      <c r="O88" s="10">
        <v>88</v>
      </c>
      <c r="P88" s="10">
        <v>95</v>
      </c>
      <c r="Q88" s="11">
        <f t="shared" si="12"/>
        <v>88.333333333333329</v>
      </c>
      <c r="R88" s="12">
        <f t="shared" si="13"/>
        <v>0.88329999999999997</v>
      </c>
      <c r="S88" s="10" t="str">
        <f t="shared" si="14"/>
        <v>A</v>
      </c>
      <c r="T88" s="13" t="str">
        <f>IF(S88="","",IFERROR(INDEX({"Excellent work in ","Very good work in ","Satisfactory work in ","Fair work in ","Below the expected level in "},MATCH(S88,{"A","B","C","D","F"},0))&amp;INDEX({"reading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needed."},MATCH(S88,{"A","B","C","D","F"},0)),""))</f>
        <v>Excellent work in reading, writing and speaking; keep it up.</v>
      </c>
      <c r="U88" s="10">
        <v>87</v>
      </c>
      <c r="V88" s="10">
        <v>89</v>
      </c>
      <c r="W88" s="10">
        <v>97</v>
      </c>
      <c r="X88" s="11">
        <f t="shared" si="15"/>
        <v>91</v>
      </c>
      <c r="Y88" s="12">
        <f t="shared" si="16"/>
        <v>0.91</v>
      </c>
      <c r="Z88" s="5" t="str">
        <f t="shared" si="17"/>
        <v>A</v>
      </c>
      <c r="AA88" s="3" t="str">
        <f>IF(Z88="","",IFERROR(INDEX({"Excellent work in ","Very good work in ","Satisfactory work in ","Fair work in ","Below the expected level in "},MATCH(Z88,{"A","B","C","D","F"},0))&amp;INDEX({"reading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needed."},MATCH(Z88,{"A","B","C","D","F"},0)),""))</f>
        <v>Excellent work in reading, writing and speaking; keep it up.</v>
      </c>
    </row>
    <row r="89" spans="1:27" ht="14.25" customHeight="1" x14ac:dyDescent="0.3">
      <c r="A89" s="34"/>
      <c r="B89" s="34"/>
      <c r="C89" s="34"/>
      <c r="D89" s="34"/>
      <c r="E89" s="5" t="s">
        <v>15</v>
      </c>
      <c r="F89" s="5" t="s">
        <v>100</v>
      </c>
      <c r="G89" s="10">
        <v>95</v>
      </c>
      <c r="H89" s="10">
        <v>98</v>
      </c>
      <c r="I89" s="10">
        <v>86</v>
      </c>
      <c r="J89" s="11">
        <f t="shared" si="9"/>
        <v>93</v>
      </c>
      <c r="K89" s="12">
        <f t="shared" si="10"/>
        <v>0.93</v>
      </c>
      <c r="L89" s="10" t="str">
        <f t="shared" si="11"/>
        <v>A</v>
      </c>
      <c r="M89" s="13" t="str">
        <f>IF(L89="","",IFERROR(INDEX({"Excellent work in ","Very good work in ","Satisfactory work in ","Fair work in ","Below the expected level in "},MATCH(L89,{"A","B","C","D","F"},0))&amp;INDEX({"reading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needed."},MATCH(L89,{"A","B","C","D","F"},0)),""))</f>
        <v>Excellent work in problem solving; keep it up.</v>
      </c>
      <c r="N89" s="10">
        <v>98</v>
      </c>
      <c r="O89" s="10">
        <v>98</v>
      </c>
      <c r="P89" s="10">
        <v>94</v>
      </c>
      <c r="Q89" s="11">
        <f t="shared" si="12"/>
        <v>96.666666666666671</v>
      </c>
      <c r="R89" s="12">
        <f t="shared" si="13"/>
        <v>0.9667</v>
      </c>
      <c r="S89" s="10" t="str">
        <f t="shared" si="14"/>
        <v>A</v>
      </c>
      <c r="T89" s="13" t="str">
        <f>IF(S89="","",IFERROR(INDEX({"Excellent work in ","Very good work in ","Satisfactory work in ","Fair work in ","Below the expected level in "},MATCH(S89,{"A","B","C","D","F"},0))&amp;INDEX({"reading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needed."},MATCH(S89,{"A","B","C","D","F"},0)),""))</f>
        <v>Excellent work in problem solving; keep it up.</v>
      </c>
      <c r="U89" s="10">
        <v>96</v>
      </c>
      <c r="V89" s="10">
        <v>98</v>
      </c>
      <c r="W89" s="10">
        <v>96</v>
      </c>
      <c r="X89" s="11">
        <f t="shared" si="15"/>
        <v>96.666666666666671</v>
      </c>
      <c r="Y89" s="12">
        <f t="shared" si="16"/>
        <v>0.9667</v>
      </c>
      <c r="Z89" s="5" t="str">
        <f t="shared" si="17"/>
        <v>A</v>
      </c>
      <c r="AA89" s="3" t="str">
        <f>IF(Z89="","",IFERROR(INDEX({"Excellent work in ","Very good work in ","Satisfactory work in ","Fair work in ","Below the expected level in "},MATCH(Z89,{"A","B","C","D","F"},0))&amp;INDEX({"reading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needed."},MATCH(Z89,{"A","B","C","D","F"},0)),""))</f>
        <v>Excellent work in problem solving; keep it up.</v>
      </c>
    </row>
    <row r="90" spans="1:27" ht="14.25" customHeight="1" x14ac:dyDescent="0.3">
      <c r="A90" s="34"/>
      <c r="B90" s="34"/>
      <c r="C90" s="34"/>
      <c r="D90" s="34"/>
      <c r="E90" s="5" t="s">
        <v>17</v>
      </c>
      <c r="F90" s="5" t="s">
        <v>101</v>
      </c>
      <c r="G90" s="10">
        <v>80</v>
      </c>
      <c r="H90" s="10">
        <v>88</v>
      </c>
      <c r="I90" s="10">
        <v>84</v>
      </c>
      <c r="J90" s="11">
        <f t="shared" si="9"/>
        <v>84</v>
      </c>
      <c r="K90" s="12">
        <f t="shared" si="10"/>
        <v>0.84</v>
      </c>
      <c r="L90" s="10" t="str">
        <f t="shared" si="11"/>
        <v>A</v>
      </c>
      <c r="M90" s="13" t="str">
        <f>IF(L90="","",IFERROR(INDEX({"Excellent work in ","Very good work in ","Satisfactory work in ","Fair work in ","Below the expected level in "},MATCH(L90,{"A","B","C","D","F"},0))&amp;INDEX({"reading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needed."},MATCH(L90,{"A","B","C","D","F"},0)),""))</f>
        <v>Excellent work in concepts and practicals; keep it up.</v>
      </c>
      <c r="N90" s="10">
        <v>83</v>
      </c>
      <c r="O90" s="10">
        <v>90</v>
      </c>
      <c r="P90" s="10">
        <v>94</v>
      </c>
      <c r="Q90" s="11">
        <f t="shared" si="12"/>
        <v>89</v>
      </c>
      <c r="R90" s="12">
        <f t="shared" si="13"/>
        <v>0.89</v>
      </c>
      <c r="S90" s="10" t="str">
        <f t="shared" si="14"/>
        <v>A</v>
      </c>
      <c r="T90" s="13" t="str">
        <f>IF(S90="","",IFERROR(INDEX({"Excellent work in ","Very good work in ","Satisfactory work in ","Fair work in ","Below the expected level in "},MATCH(S90,{"A","B","C","D","F"},0))&amp;INDEX({"reading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needed."},MATCH(S90,{"A","B","C","D","F"},0)),""))</f>
        <v>Excellent work in concepts and practicals; keep it up.</v>
      </c>
      <c r="U90" s="10">
        <v>85</v>
      </c>
      <c r="V90" s="10">
        <v>90</v>
      </c>
      <c r="W90" s="10">
        <v>83</v>
      </c>
      <c r="X90" s="11">
        <f t="shared" si="15"/>
        <v>86</v>
      </c>
      <c r="Y90" s="12">
        <f t="shared" si="16"/>
        <v>0.86</v>
      </c>
      <c r="Z90" s="5" t="str">
        <f t="shared" si="17"/>
        <v>A</v>
      </c>
      <c r="AA90" s="3" t="str">
        <f>IF(Z90="","",IFERROR(INDEX({"Excellent work in ","Very good work in ","Satisfactory work in ","Fair work in ","Below the expected level in "},MATCH(Z90,{"A","B","C","D","F"},0))&amp;INDEX({"reading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needed."},MATCH(Z90,{"A","B","C","D","F"},0)),""))</f>
        <v>Excellent work in concepts and practicals; keep it up.</v>
      </c>
    </row>
    <row r="91" spans="1:27" ht="14.25" customHeight="1" x14ac:dyDescent="0.3">
      <c r="A91" s="34"/>
      <c r="B91" s="34"/>
      <c r="C91" s="34"/>
      <c r="D91" s="34"/>
      <c r="E91" s="5" t="s">
        <v>19</v>
      </c>
      <c r="F91" s="5" t="s">
        <v>102</v>
      </c>
      <c r="G91" s="10">
        <v>83</v>
      </c>
      <c r="H91" s="10">
        <v>98</v>
      </c>
      <c r="I91" s="10">
        <v>93</v>
      </c>
      <c r="J91" s="11">
        <f t="shared" si="9"/>
        <v>91.333333333333329</v>
      </c>
      <c r="K91" s="12">
        <f t="shared" si="10"/>
        <v>0.9133</v>
      </c>
      <c r="L91" s="10" t="str">
        <f t="shared" si="11"/>
        <v>A</v>
      </c>
      <c r="M91" s="13" t="str">
        <f>IF(L91="","",IFERROR(INDEX({"Excellent work in ","Very good work in ","Satisfactory work in ","Fair work in ","Below the expected level in "},MATCH(L91,{"A","B","C","D","F"},0))&amp;INDEX({"reading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needed."},MATCH(L91,{"A","B","C","D","F"},0)),""))</f>
        <v>Excellent work in content knowledge; keep it up.</v>
      </c>
      <c r="N91" s="10">
        <v>93</v>
      </c>
      <c r="O91" s="10">
        <v>92</v>
      </c>
      <c r="P91" s="10">
        <v>90</v>
      </c>
      <c r="Q91" s="11">
        <f t="shared" si="12"/>
        <v>91.666666666666671</v>
      </c>
      <c r="R91" s="12">
        <f t="shared" si="13"/>
        <v>0.91669999999999996</v>
      </c>
      <c r="S91" s="10" t="str">
        <f t="shared" si="14"/>
        <v>A</v>
      </c>
      <c r="T91" s="13" t="str">
        <f>IF(S91="","",IFERROR(INDEX({"Excellent work in ","Very good work in ","Satisfactory work in ","Fair work in ","Below the expected level in "},MATCH(S91,{"A","B","C","D","F"},0))&amp;INDEX({"reading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needed."},MATCH(S91,{"A","B","C","D","F"},0)),""))</f>
        <v>Excellent work in content knowledge; keep it up.</v>
      </c>
      <c r="U91" s="10">
        <v>86</v>
      </c>
      <c r="V91" s="10">
        <v>98</v>
      </c>
      <c r="W91" s="10">
        <v>91</v>
      </c>
      <c r="X91" s="11">
        <f t="shared" si="15"/>
        <v>91.666666666666671</v>
      </c>
      <c r="Y91" s="12">
        <f t="shared" si="16"/>
        <v>0.91669999999999996</v>
      </c>
      <c r="Z91" s="5" t="str">
        <f t="shared" si="17"/>
        <v>A</v>
      </c>
      <c r="AA91" s="3" t="str">
        <f>IF(Z91="","",IFERROR(INDEX({"Excellent work in ","Very good work in ","Satisfactory work in ","Fair work in ","Below the expected level in "},MATCH(Z91,{"A","B","C","D","F"},0))&amp;INDEX({"reading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needed."},MATCH(Z91,{"A","B","C","D","F"},0)),""))</f>
        <v>Excellent work in content knowledge; keep it up.</v>
      </c>
    </row>
    <row r="92" spans="1:27" ht="14.25" customHeight="1" x14ac:dyDescent="0.3">
      <c r="A92" s="34"/>
      <c r="B92" s="34"/>
      <c r="C92" s="34"/>
      <c r="D92" s="34"/>
      <c r="E92" s="5" t="s">
        <v>21</v>
      </c>
      <c r="F92" s="5" t="s">
        <v>103</v>
      </c>
      <c r="G92" s="10">
        <v>98</v>
      </c>
      <c r="H92" s="10">
        <v>92</v>
      </c>
      <c r="I92" s="10">
        <v>94</v>
      </c>
      <c r="J92" s="11">
        <f t="shared" si="9"/>
        <v>94.666666666666671</v>
      </c>
      <c r="K92" s="12">
        <f t="shared" si="10"/>
        <v>0.94669999999999999</v>
      </c>
      <c r="L92" s="10" t="str">
        <f t="shared" si="11"/>
        <v>A</v>
      </c>
      <c r="M92" s="13" t="str">
        <f>IF(L92="","",IFERROR(INDEX({"Excellent work in ","Very good work in ","Satisfactory work in ","Fair work in ","Below the expected level in "},MATCH(L92,{"A","B","C","D","F"},0))&amp;INDEX({"reading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needed."},MATCH(L92,{"A","B","C","D","F"},0)),""))</f>
        <v>Excellent work in practical work and knowledge; keep it up.</v>
      </c>
      <c r="N92" s="10">
        <v>89</v>
      </c>
      <c r="O92" s="10">
        <v>98</v>
      </c>
      <c r="P92" s="10">
        <v>94</v>
      </c>
      <c r="Q92" s="11">
        <f t="shared" si="12"/>
        <v>93.666666666666671</v>
      </c>
      <c r="R92" s="12">
        <f t="shared" si="13"/>
        <v>0.93669999999999998</v>
      </c>
      <c r="S92" s="10" t="str">
        <f t="shared" si="14"/>
        <v>A</v>
      </c>
      <c r="T92" s="13" t="str">
        <f>IF(S92="","",IFERROR(INDEX({"Excellent work in ","Very good work in ","Satisfactory work in ","Fair work in ","Below the expected level in "},MATCH(S92,{"A","B","C","D","F"},0))&amp;INDEX({"reading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needed."},MATCH(S92,{"A","B","C","D","F"},0)),""))</f>
        <v>Excellent work in practical work and knowledge; keep it up.</v>
      </c>
      <c r="U92" s="10">
        <v>98</v>
      </c>
      <c r="V92" s="10">
        <v>95</v>
      </c>
      <c r="W92" s="10">
        <v>98</v>
      </c>
      <c r="X92" s="11">
        <f t="shared" si="15"/>
        <v>97</v>
      </c>
      <c r="Y92" s="12">
        <f t="shared" si="16"/>
        <v>0.97</v>
      </c>
      <c r="Z92" s="5" t="str">
        <f t="shared" si="17"/>
        <v>A</v>
      </c>
      <c r="AA92" s="3" t="str">
        <f>IF(Z92="","",IFERROR(INDEX({"Excellent work in ","Very good work in ","Satisfactory work in ","Fair work in ","Below the expected level in "},MATCH(Z92,{"A","B","C","D","F"},0))&amp;INDEX({"reading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needed."},MATCH(Z92,{"A","B","C","D","F"},0)),""))</f>
        <v>Excellent work in practical work and knowledge; keep it up.</v>
      </c>
    </row>
    <row r="93" spans="1:27" ht="14.25" customHeight="1" x14ac:dyDescent="0.3">
      <c r="A93" s="34"/>
      <c r="B93" s="34"/>
      <c r="C93" s="34"/>
      <c r="D93" s="34"/>
      <c r="E93" s="5" t="s">
        <v>23</v>
      </c>
      <c r="F93" s="5" t="s">
        <v>104</v>
      </c>
      <c r="G93" s="10">
        <v>91</v>
      </c>
      <c r="H93" s="10">
        <v>89</v>
      </c>
      <c r="I93" s="10">
        <v>83</v>
      </c>
      <c r="J93" s="11">
        <f t="shared" si="9"/>
        <v>87.666666666666671</v>
      </c>
      <c r="K93" s="12">
        <f t="shared" si="10"/>
        <v>0.87670000000000003</v>
      </c>
      <c r="L93" s="10" t="str">
        <f t="shared" si="11"/>
        <v>A</v>
      </c>
      <c r="M93" s="13" t="str">
        <f>IF(L93="","",IFERROR(INDEX({"Excellent work in ","Very good work in ","Satisfactory work in ","Fair work in ","Below the expected level in "},MATCH(L93,{"A","B","C","D","F"},0))&amp;INDEX({"reading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needed."},MATCH(L93,{"A","B","C","D","F"},0)),""))</f>
        <v>Excellent work in values and participation; keep it up.</v>
      </c>
      <c r="N93" s="10">
        <v>81</v>
      </c>
      <c r="O93" s="10">
        <v>89</v>
      </c>
      <c r="P93" s="10">
        <v>92</v>
      </c>
      <c r="Q93" s="11">
        <f t="shared" si="12"/>
        <v>87.333333333333329</v>
      </c>
      <c r="R93" s="12">
        <f t="shared" si="13"/>
        <v>0.87329999999999997</v>
      </c>
      <c r="S93" s="10" t="str">
        <f t="shared" si="14"/>
        <v>A</v>
      </c>
      <c r="T93" s="13" t="str">
        <f>IF(S93="","",IFERROR(INDEX({"Excellent work in ","Very good work in ","Satisfactory work in ","Fair work in ","Below the expected level in "},MATCH(S93,{"A","B","C","D","F"},0))&amp;INDEX({"reading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needed."},MATCH(S93,{"A","B","C","D","F"},0)),""))</f>
        <v>Excellent work in values and participation; keep it up.</v>
      </c>
      <c r="U93" s="10">
        <v>84</v>
      </c>
      <c r="V93" s="10">
        <v>93</v>
      </c>
      <c r="W93" s="10">
        <v>89</v>
      </c>
      <c r="X93" s="11">
        <f t="shared" si="15"/>
        <v>88.666666666666671</v>
      </c>
      <c r="Y93" s="12">
        <f t="shared" si="16"/>
        <v>0.88670000000000004</v>
      </c>
      <c r="Z93" s="5" t="str">
        <f t="shared" si="17"/>
        <v>A</v>
      </c>
      <c r="AA93" s="3" t="str">
        <f>IF(Z93="","",IFERROR(INDEX({"Excellent work in ","Very good work in ","Satisfactory work in ","Fair work in ","Below the expected level in "},MATCH(Z93,{"A","B","C","D","F"},0))&amp;INDEX({"reading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needed."},MATCH(Z93,{"A","B","C","D","F"},0)),""))</f>
        <v>Excellent work in values and participation; keep it up.</v>
      </c>
    </row>
    <row r="94" spans="1:27" ht="14.25" customHeight="1" x14ac:dyDescent="0.3">
      <c r="A94" s="34"/>
      <c r="B94" s="34"/>
      <c r="C94" s="34"/>
      <c r="D94" s="34"/>
      <c r="E94" s="5" t="s">
        <v>32</v>
      </c>
      <c r="F94" s="5" t="s">
        <v>127</v>
      </c>
      <c r="G94" s="10">
        <v>95</v>
      </c>
      <c r="H94" s="10">
        <v>96</v>
      </c>
      <c r="I94" s="10">
        <v>86</v>
      </c>
      <c r="J94" s="11">
        <f t="shared" si="9"/>
        <v>92.333333333333329</v>
      </c>
      <c r="K94" s="12">
        <f t="shared" si="10"/>
        <v>0.92330000000000001</v>
      </c>
      <c r="L94" s="10" t="str">
        <f t="shared" si="11"/>
        <v>A</v>
      </c>
      <c r="M94" s="13" t="str">
        <f>IF(L94="","",IFERROR(INDEX({"Excellent work in ","Very good work in ","Satisfactory work in ","Fair work in ","Below the expected level in "},MATCH(L94,{"A","B","C","D","F"},0))&amp;INDEX({"reading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needed."},MATCH(L94,{"A","B","C","D","F"},0)),""))</f>
        <v>Excellent work in practical skills; keep it up.</v>
      </c>
      <c r="N94" s="10">
        <v>98</v>
      </c>
      <c r="O94" s="10">
        <v>91</v>
      </c>
      <c r="P94" s="10">
        <v>98</v>
      </c>
      <c r="Q94" s="11">
        <f t="shared" si="12"/>
        <v>95.666666666666671</v>
      </c>
      <c r="R94" s="12">
        <f t="shared" si="13"/>
        <v>0.95669999999999999</v>
      </c>
      <c r="S94" s="10" t="str">
        <f t="shared" si="14"/>
        <v>A</v>
      </c>
      <c r="T94" s="13" t="str">
        <f>IF(S94="","",IFERROR(INDEX({"Excellent work in ","Very good work in ","Satisfactory work in ","Fair work in ","Below the expected level in "},MATCH(S94,{"A","B","C","D","F"},0))&amp;INDEX({"reading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needed."},MATCH(S94,{"A","B","C","D","F"},0)),""))</f>
        <v>Excellent work in practical skills; keep it up.</v>
      </c>
      <c r="U94" s="10">
        <v>92</v>
      </c>
      <c r="V94" s="10">
        <v>92</v>
      </c>
      <c r="W94" s="10">
        <v>92</v>
      </c>
      <c r="X94" s="11">
        <f t="shared" si="15"/>
        <v>92</v>
      </c>
      <c r="Y94" s="12">
        <f t="shared" si="16"/>
        <v>0.92</v>
      </c>
      <c r="Z94" s="5" t="str">
        <f t="shared" si="17"/>
        <v>A</v>
      </c>
      <c r="AA94" s="3" t="str">
        <f>IF(Z94="","",IFERROR(INDEX({"Excellent work in ","Very good work in ","Satisfactory work in ","Fair work in ","Below the expected level in "},MATCH(Z94,{"A","B","C","D","F"},0))&amp;INDEX({"reading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needed."},MATCH(Z94,{"A","B","C","D","F"},0)),""))</f>
        <v>Excellent work in practical skills; keep it up.</v>
      </c>
    </row>
    <row r="95" spans="1:27" ht="14.25" customHeight="1" x14ac:dyDescent="0.3">
      <c r="A95" s="34"/>
      <c r="B95" s="34"/>
      <c r="C95" s="34"/>
      <c r="D95" s="34"/>
      <c r="E95" s="5" t="s">
        <v>34</v>
      </c>
      <c r="F95" s="5" t="s">
        <v>109</v>
      </c>
      <c r="G95" s="10">
        <v>78</v>
      </c>
      <c r="H95" s="10">
        <v>81</v>
      </c>
      <c r="I95" s="10">
        <v>85</v>
      </c>
      <c r="J95" s="11">
        <f t="shared" si="9"/>
        <v>81.333333333333329</v>
      </c>
      <c r="K95" s="12">
        <f t="shared" si="10"/>
        <v>0.81330000000000002</v>
      </c>
      <c r="L95" s="10" t="str">
        <f t="shared" si="11"/>
        <v>A</v>
      </c>
      <c r="M95" s="13" t="str">
        <f>IF(L95="","",IFERROR(INDEX({"Excellent work in ","Very good work in ","Satisfactory work in ","Fair work in ","Below the expected level in "},MATCH(L95,{"A","B","C","D","F"},0))&amp;INDEX({"reading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needed."},MATCH(L95,{"A","B","C","D","F"},0)),""))</f>
        <v>Excellent work in office practice; keep it up.</v>
      </c>
      <c r="N95" s="10">
        <v>79</v>
      </c>
      <c r="O95" s="10">
        <v>81</v>
      </c>
      <c r="P95" s="10">
        <v>86</v>
      </c>
      <c r="Q95" s="11">
        <f t="shared" si="12"/>
        <v>82</v>
      </c>
      <c r="R95" s="12">
        <f t="shared" si="13"/>
        <v>0.82</v>
      </c>
      <c r="S95" s="10" t="str">
        <f t="shared" si="14"/>
        <v>A</v>
      </c>
      <c r="T95" s="13" t="str">
        <f>IF(S95="","",IFERROR(INDEX({"Excellent work in ","Very good work in ","Satisfactory work in ","Fair work in ","Below the expected level in "},MATCH(S95,{"A","B","C","D","F"},0))&amp;INDEX({"reading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needed."},MATCH(S95,{"A","B","C","D","F"},0)),""))</f>
        <v>Excellent work in office practice; keep it up.</v>
      </c>
      <c r="U95" s="10">
        <v>94</v>
      </c>
      <c r="V95" s="10">
        <v>96</v>
      </c>
      <c r="W95" s="10">
        <v>91</v>
      </c>
      <c r="X95" s="11">
        <f t="shared" si="15"/>
        <v>93.666666666666671</v>
      </c>
      <c r="Y95" s="12">
        <f t="shared" si="16"/>
        <v>0.93669999999999998</v>
      </c>
      <c r="Z95" s="5" t="str">
        <f t="shared" si="17"/>
        <v>A</v>
      </c>
      <c r="AA95" s="3" t="str">
        <f>IF(Z95="","",IFERROR(INDEX({"Excellent work in ","Very good work in ","Satisfactory work in ","Fair work in ","Below the expected level in "},MATCH(Z95,{"A","B","C","D","F"},0))&amp;INDEX({"reading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needed."},MATCH(Z95,{"A","B","C","D","F"},0)),""))</f>
        <v>Excellent work in office practice; keep it up.</v>
      </c>
    </row>
    <row r="96" spans="1:27" ht="14.25" customHeight="1" x14ac:dyDescent="0.3">
      <c r="A96" s="34" t="s">
        <v>376</v>
      </c>
      <c r="B96" s="34" t="s">
        <v>377</v>
      </c>
      <c r="C96" s="34" t="s">
        <v>439</v>
      </c>
      <c r="D96" s="34" t="s">
        <v>31</v>
      </c>
      <c r="E96" s="5" t="s">
        <v>12</v>
      </c>
      <c r="F96" s="5" t="s">
        <v>95</v>
      </c>
      <c r="G96" s="10">
        <v>49</v>
      </c>
      <c r="H96" s="10">
        <v>62</v>
      </c>
      <c r="I96" s="10">
        <v>53</v>
      </c>
      <c r="J96" s="11">
        <f t="shared" si="9"/>
        <v>54.666666666666664</v>
      </c>
      <c r="K96" s="12">
        <f t="shared" si="10"/>
        <v>0.54669999999999996</v>
      </c>
      <c r="L96" s="10" t="str">
        <f t="shared" si="11"/>
        <v>D</v>
      </c>
      <c r="M96" s="13" t="str">
        <f>IF(L96="","",IFERROR(INDEX({"Excellent work in ","Very good work in ","Satisfactory work in ","Fair work in ","Below the expected level in "},MATCH(L96,{"A","B","C","D","F"},0))&amp;INDEX({"reading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needed."},MATCH(L96,{"A","B","C","D","F"},0)),""))</f>
        <v>Fair work in reading and writing; extra practice is needed.</v>
      </c>
      <c r="N96" s="10">
        <v>61</v>
      </c>
      <c r="O96" s="10">
        <v>67</v>
      </c>
      <c r="P96" s="10">
        <v>56</v>
      </c>
      <c r="Q96" s="11">
        <f t="shared" si="12"/>
        <v>61.333333333333336</v>
      </c>
      <c r="R96" s="12">
        <f t="shared" si="13"/>
        <v>0.61329999999999996</v>
      </c>
      <c r="S96" s="10" t="str">
        <f t="shared" si="14"/>
        <v>C</v>
      </c>
      <c r="T96" s="13" t="str">
        <f>IF(S96="","",IFERROR(INDEX({"Excellent work in ","Very good work in ","Satisfactory work in ","Fair work in ","Below the expected level in "},MATCH(S96,{"A","B","C","D","F"},0))&amp;INDEX({"reading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needed."},MATCH(S96,{"A","B","C","D","F"},0)),""))</f>
        <v>Satisfactory work in reading and writing; keep practising.</v>
      </c>
      <c r="U96" s="10">
        <v>54</v>
      </c>
      <c r="V96" s="10">
        <v>69</v>
      </c>
      <c r="W96" s="10">
        <v>56</v>
      </c>
      <c r="X96" s="11">
        <f t="shared" si="15"/>
        <v>59.666666666666664</v>
      </c>
      <c r="Y96" s="12">
        <f t="shared" si="16"/>
        <v>0.59670000000000001</v>
      </c>
      <c r="Z96" s="5" t="str">
        <f t="shared" si="17"/>
        <v>D</v>
      </c>
      <c r="AA96" s="3" t="str">
        <f>IF(Z96="","",IFERROR(INDEX({"Excellent work in ","Very good work in ","Satisfactory work in ","Fair work in ","Below the expected level in "},MATCH(Z96,{"A","B","C","D","F"},0))&amp;INDEX({"reading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needed."},MATCH(Z96,{"A","B","C","D","F"},0)),""))</f>
        <v>Fair work in reading and writing; extra practice is needed.</v>
      </c>
    </row>
    <row r="97" spans="1:27" ht="14.25" customHeight="1" x14ac:dyDescent="0.3">
      <c r="A97" s="34"/>
      <c r="B97" s="34"/>
      <c r="C97" s="34"/>
      <c r="D97" s="34"/>
      <c r="E97" s="5" t="s">
        <v>13</v>
      </c>
      <c r="F97" s="5" t="s">
        <v>99</v>
      </c>
      <c r="G97" s="10">
        <v>57</v>
      </c>
      <c r="H97" s="10">
        <v>68</v>
      </c>
      <c r="I97" s="10">
        <v>63</v>
      </c>
      <c r="J97" s="11">
        <f t="shared" si="9"/>
        <v>62.666666666666664</v>
      </c>
      <c r="K97" s="12">
        <f t="shared" si="10"/>
        <v>0.62670000000000003</v>
      </c>
      <c r="L97" s="10" t="str">
        <f t="shared" si="11"/>
        <v>C</v>
      </c>
      <c r="M97" s="13" t="str">
        <f>IF(L97="","",IFERROR(INDEX({"Excellent work in ","Very good work in ","Satisfactory work in ","Fair work in ","Below the expected level in "},MATCH(L97,{"A","B","C","D","F"},0))&amp;INDEX({"reading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needed."},MATCH(L97,{"A","B","C","D","F"},0)),""))</f>
        <v>Satisfactory work in reading, writing and speaking; keep practising.</v>
      </c>
      <c r="N97" s="10">
        <v>69</v>
      </c>
      <c r="O97" s="10">
        <v>66</v>
      </c>
      <c r="P97" s="10">
        <v>72</v>
      </c>
      <c r="Q97" s="11">
        <f t="shared" si="12"/>
        <v>69</v>
      </c>
      <c r="R97" s="12">
        <f t="shared" si="13"/>
        <v>0.69</v>
      </c>
      <c r="S97" s="10" t="str">
        <f t="shared" si="14"/>
        <v>C</v>
      </c>
      <c r="T97" s="13" t="str">
        <f>IF(S97="","",IFERROR(INDEX({"Excellent work in ","Very good work in ","Satisfactory work in ","Fair work in ","Below the expected level in "},MATCH(S97,{"A","B","C","D","F"},0))&amp;INDEX({"reading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needed."},MATCH(S97,{"A","B","C","D","F"},0)),""))</f>
        <v>Satisfactory work in reading, writing and speaking; keep practising.</v>
      </c>
      <c r="U97" s="10">
        <v>72</v>
      </c>
      <c r="V97" s="10">
        <v>71</v>
      </c>
      <c r="W97" s="10">
        <v>66</v>
      </c>
      <c r="X97" s="11">
        <f t="shared" si="15"/>
        <v>69.666666666666671</v>
      </c>
      <c r="Y97" s="12">
        <f t="shared" si="16"/>
        <v>0.69669999999999999</v>
      </c>
      <c r="Z97" s="5" t="str">
        <f t="shared" si="17"/>
        <v>C</v>
      </c>
      <c r="AA97" s="3" t="str">
        <f>IF(Z97="","",IFERROR(INDEX({"Excellent work in ","Very good work in ","Satisfactory work in ","Fair work in ","Below the expected level in "},MATCH(Z97,{"A","B","C","D","F"},0))&amp;INDEX({"reading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needed."},MATCH(Z97,{"A","B","C","D","F"},0)),""))</f>
        <v>Satisfactory work in reading, writing and speaking; keep practising.</v>
      </c>
    </row>
    <row r="98" spans="1:27" ht="14.25" customHeight="1" x14ac:dyDescent="0.3">
      <c r="A98" s="34"/>
      <c r="B98" s="34"/>
      <c r="C98" s="34"/>
      <c r="D98" s="34"/>
      <c r="E98" s="5" t="s">
        <v>15</v>
      </c>
      <c r="F98" s="5" t="s">
        <v>100</v>
      </c>
      <c r="G98" s="10">
        <v>69</v>
      </c>
      <c r="H98" s="10">
        <v>73</v>
      </c>
      <c r="I98" s="10">
        <v>72</v>
      </c>
      <c r="J98" s="11">
        <f t="shared" si="9"/>
        <v>71.333333333333329</v>
      </c>
      <c r="K98" s="12">
        <f t="shared" si="10"/>
        <v>0.71330000000000005</v>
      </c>
      <c r="L98" s="10" t="str">
        <f t="shared" si="11"/>
        <v>B</v>
      </c>
      <c r="M98" s="13" t="str">
        <f>IF(L98="","",IFERROR(INDEX({"Excellent work in ","Very good work in ","Satisfactory work in ","Fair work in ","Below the expected level in "},MATCH(L98,{"A","B","C","D","F"},0))&amp;INDEX({"reading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needed."},MATCH(L98,{"A","B","C","D","F"},0)),""))</f>
        <v>Very good work in problem solving; aim higher.</v>
      </c>
      <c r="N98" s="10">
        <v>70</v>
      </c>
      <c r="O98" s="10">
        <v>74</v>
      </c>
      <c r="P98" s="10">
        <v>70</v>
      </c>
      <c r="Q98" s="11">
        <f t="shared" si="12"/>
        <v>71.333333333333329</v>
      </c>
      <c r="R98" s="12">
        <f t="shared" si="13"/>
        <v>0.71330000000000005</v>
      </c>
      <c r="S98" s="10" t="str">
        <f t="shared" si="14"/>
        <v>B</v>
      </c>
      <c r="T98" s="13" t="str">
        <f>IF(S98="","",IFERROR(INDEX({"Excellent work in ","Very good work in ","Satisfactory work in ","Fair work in ","Below the expected level in "},MATCH(S98,{"A","B","C","D","F"},0))&amp;INDEX({"reading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needed."},MATCH(S98,{"A","B","C","D","F"},0)),""))</f>
        <v>Very good work in problem solving; aim higher.</v>
      </c>
      <c r="U98" s="10">
        <v>71</v>
      </c>
      <c r="V98" s="10">
        <v>71</v>
      </c>
      <c r="W98" s="10">
        <v>74</v>
      </c>
      <c r="X98" s="11">
        <f t="shared" si="15"/>
        <v>72</v>
      </c>
      <c r="Y98" s="12">
        <f t="shared" si="16"/>
        <v>0.72</v>
      </c>
      <c r="Z98" s="5" t="str">
        <f t="shared" si="17"/>
        <v>B</v>
      </c>
      <c r="AA98" s="3" t="str">
        <f>IF(Z98="","",IFERROR(INDEX({"Excellent work in ","Very good work in ","Satisfactory work in ","Fair work in ","Below the expected level in "},MATCH(Z98,{"A","B","C","D","F"},0))&amp;INDEX({"reading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needed."},MATCH(Z98,{"A","B","C","D","F"},0)),""))</f>
        <v>Very good work in problem solving; aim higher.</v>
      </c>
    </row>
    <row r="99" spans="1:27" ht="14.25" customHeight="1" x14ac:dyDescent="0.3">
      <c r="A99" s="34"/>
      <c r="B99" s="34"/>
      <c r="C99" s="34"/>
      <c r="D99" s="34"/>
      <c r="E99" s="5" t="s">
        <v>17</v>
      </c>
      <c r="F99" s="5" t="s">
        <v>101</v>
      </c>
      <c r="G99" s="10">
        <v>63</v>
      </c>
      <c r="H99" s="10">
        <v>65</v>
      </c>
      <c r="I99" s="10">
        <v>58</v>
      </c>
      <c r="J99" s="11">
        <f t="shared" si="9"/>
        <v>62</v>
      </c>
      <c r="K99" s="12">
        <f t="shared" si="10"/>
        <v>0.62</v>
      </c>
      <c r="L99" s="10" t="str">
        <f t="shared" si="11"/>
        <v>C</v>
      </c>
      <c r="M99" s="13" t="str">
        <f>IF(L99="","",IFERROR(INDEX({"Excellent work in ","Very good work in ","Satisfactory work in ","Fair work in ","Below the expected level in "},MATCH(L99,{"A","B","C","D","F"},0))&amp;INDEX({"reading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needed."},MATCH(L99,{"A","B","C","D","F"},0)),""))</f>
        <v>Satisfactory work in concepts and practicals; keep practising.</v>
      </c>
      <c r="N99" s="10">
        <v>62</v>
      </c>
      <c r="O99" s="10">
        <v>68</v>
      </c>
      <c r="P99" s="10">
        <v>68</v>
      </c>
      <c r="Q99" s="11">
        <f t="shared" si="12"/>
        <v>66</v>
      </c>
      <c r="R99" s="12">
        <f t="shared" si="13"/>
        <v>0.66</v>
      </c>
      <c r="S99" s="10" t="str">
        <f t="shared" si="14"/>
        <v>C</v>
      </c>
      <c r="T99" s="13" t="str">
        <f>IF(S99="","",IFERROR(INDEX({"Excellent work in ","Very good work in ","Satisfactory work in ","Fair work in ","Below the expected level in "},MATCH(S99,{"A","B","C","D","F"},0))&amp;INDEX({"reading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needed."},MATCH(S99,{"A","B","C","D","F"},0)),""))</f>
        <v>Satisfactory work in concepts and practicals; keep practising.</v>
      </c>
      <c r="U99" s="10">
        <v>61</v>
      </c>
      <c r="V99" s="10">
        <v>71</v>
      </c>
      <c r="W99" s="10">
        <v>72</v>
      </c>
      <c r="X99" s="11">
        <f t="shared" si="15"/>
        <v>68</v>
      </c>
      <c r="Y99" s="12">
        <f t="shared" si="16"/>
        <v>0.68</v>
      </c>
      <c r="Z99" s="5" t="str">
        <f t="shared" si="17"/>
        <v>C</v>
      </c>
      <c r="AA99" s="3" t="str">
        <f>IF(Z99="","",IFERROR(INDEX({"Excellent work in ","Very good work in ","Satisfactory work in ","Fair work in ","Below the expected level in "},MATCH(Z99,{"A","B","C","D","F"},0))&amp;INDEX({"reading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needed."},MATCH(Z99,{"A","B","C","D","F"},0)),""))</f>
        <v>Satisfactory work in concepts and practicals; keep practising.</v>
      </c>
    </row>
    <row r="100" spans="1:27" ht="14.25" customHeight="1" x14ac:dyDescent="0.3">
      <c r="A100" s="34"/>
      <c r="B100" s="34"/>
      <c r="C100" s="34"/>
      <c r="D100" s="34"/>
      <c r="E100" s="5" t="s">
        <v>19</v>
      </c>
      <c r="F100" s="5" t="s">
        <v>102</v>
      </c>
      <c r="G100" s="10">
        <v>60</v>
      </c>
      <c r="H100" s="10">
        <v>67</v>
      </c>
      <c r="I100" s="10">
        <v>65</v>
      </c>
      <c r="J100" s="11">
        <f t="shared" si="9"/>
        <v>64</v>
      </c>
      <c r="K100" s="12">
        <f t="shared" si="10"/>
        <v>0.64</v>
      </c>
      <c r="L100" s="10" t="str">
        <f t="shared" si="11"/>
        <v>C</v>
      </c>
      <c r="M100" s="13" t="str">
        <f>IF(L100="","",IFERROR(INDEX({"Excellent work in ","Very good work in ","Satisfactory work in ","Fair work in ","Below the expected level in "},MATCH(L100,{"A","B","C","D","F"},0))&amp;INDEX({"reading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needed."},MATCH(L100,{"A","B","C","D","F"},0)),""))</f>
        <v>Satisfactory work in content knowledge; keep practising.</v>
      </c>
      <c r="N100" s="10">
        <v>60</v>
      </c>
      <c r="O100" s="10">
        <v>69</v>
      </c>
      <c r="P100" s="10">
        <v>62</v>
      </c>
      <c r="Q100" s="11">
        <f t="shared" si="12"/>
        <v>63.666666666666664</v>
      </c>
      <c r="R100" s="12">
        <f t="shared" si="13"/>
        <v>0.63670000000000004</v>
      </c>
      <c r="S100" s="10" t="str">
        <f t="shared" si="14"/>
        <v>C</v>
      </c>
      <c r="T100" s="13" t="str">
        <f>IF(S100="","",IFERROR(INDEX({"Excellent work in ","Very good work in ","Satisfactory work in ","Fair work in ","Below the expected level in "},MATCH(S100,{"A","B","C","D","F"},0))&amp;INDEX({"reading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needed."},MATCH(S100,{"A","B","C","D","F"},0)),""))</f>
        <v>Satisfactory work in content knowledge; keep practising.</v>
      </c>
      <c r="U100" s="10">
        <v>61</v>
      </c>
      <c r="V100" s="10">
        <v>75</v>
      </c>
      <c r="W100" s="10">
        <v>72</v>
      </c>
      <c r="X100" s="11">
        <f t="shared" si="15"/>
        <v>69.333333333333329</v>
      </c>
      <c r="Y100" s="12">
        <f t="shared" si="16"/>
        <v>0.69330000000000003</v>
      </c>
      <c r="Z100" s="5" t="str">
        <f t="shared" si="17"/>
        <v>C</v>
      </c>
      <c r="AA100" s="3" t="str">
        <f>IF(Z100="","",IFERROR(INDEX({"Excellent work in ","Very good work in ","Satisfactory work in ","Fair work in ","Below the expected level in "},MATCH(Z100,{"A","B","C","D","F"},0))&amp;INDEX({"reading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needed."},MATCH(Z100,{"A","B","C","D","F"},0)),""))</f>
        <v>Satisfactory work in content knowledge; keep practising.</v>
      </c>
    </row>
    <row r="101" spans="1:27" ht="14.25" customHeight="1" x14ac:dyDescent="0.3">
      <c r="A101" s="34"/>
      <c r="B101" s="34"/>
      <c r="C101" s="34"/>
      <c r="D101" s="34"/>
      <c r="E101" s="5" t="s">
        <v>21</v>
      </c>
      <c r="F101" s="5" t="s">
        <v>103</v>
      </c>
      <c r="G101" s="10">
        <v>74</v>
      </c>
      <c r="H101" s="10">
        <v>78</v>
      </c>
      <c r="I101" s="10">
        <v>65</v>
      </c>
      <c r="J101" s="11">
        <f t="shared" si="9"/>
        <v>72.333333333333329</v>
      </c>
      <c r="K101" s="12">
        <f t="shared" si="10"/>
        <v>0.72330000000000005</v>
      </c>
      <c r="L101" s="10" t="str">
        <f t="shared" si="11"/>
        <v>B</v>
      </c>
      <c r="M101" s="13" t="str">
        <f>IF(L101="","",IFERROR(INDEX({"Excellent work in ","Very good work in ","Satisfactory work in ","Fair work in ","Below the expected level in "},MATCH(L101,{"A","B","C","D","F"},0))&amp;INDEX({"reading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needed."},MATCH(L101,{"A","B","C","D","F"},0)),""))</f>
        <v>Very good work in practical work and knowledge; aim higher.</v>
      </c>
      <c r="N101" s="10">
        <v>70</v>
      </c>
      <c r="O101" s="10">
        <v>67</v>
      </c>
      <c r="P101" s="10">
        <v>67</v>
      </c>
      <c r="Q101" s="11">
        <f t="shared" si="12"/>
        <v>68</v>
      </c>
      <c r="R101" s="12">
        <f t="shared" si="13"/>
        <v>0.68</v>
      </c>
      <c r="S101" s="10" t="str">
        <f t="shared" si="14"/>
        <v>C</v>
      </c>
      <c r="T101" s="13" t="str">
        <f>IF(S101="","",IFERROR(INDEX({"Excellent work in ","Very good work in ","Satisfactory work in ","Fair work in ","Below the expected level in "},MATCH(S101,{"A","B","C","D","F"},0))&amp;INDEX({"reading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needed."},MATCH(S101,{"A","B","C","D","F"},0)),""))</f>
        <v>Satisfactory work in practical work and knowledge; keep practising.</v>
      </c>
      <c r="U101" s="10">
        <v>67</v>
      </c>
      <c r="V101" s="10">
        <v>82</v>
      </c>
      <c r="W101" s="10">
        <v>71</v>
      </c>
      <c r="X101" s="11">
        <f t="shared" si="15"/>
        <v>73.333333333333329</v>
      </c>
      <c r="Y101" s="12">
        <f t="shared" si="16"/>
        <v>0.73329999999999995</v>
      </c>
      <c r="Z101" s="5" t="str">
        <f t="shared" si="17"/>
        <v>B</v>
      </c>
      <c r="AA101" s="3" t="str">
        <f>IF(Z101="","",IFERROR(INDEX({"Excellent work in ","Very good work in ","Satisfactory work in ","Fair work in ","Below the expected level in "},MATCH(Z101,{"A","B","C","D","F"},0))&amp;INDEX({"reading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needed."},MATCH(Z101,{"A","B","C","D","F"},0)),""))</f>
        <v>Very good work in practical work and knowledge; aim higher.</v>
      </c>
    </row>
    <row r="102" spans="1:27" ht="14.25" customHeight="1" x14ac:dyDescent="0.3">
      <c r="A102" s="34"/>
      <c r="B102" s="34"/>
      <c r="C102" s="34"/>
      <c r="D102" s="34"/>
      <c r="E102" s="5" t="s">
        <v>23</v>
      </c>
      <c r="F102" s="5" t="s">
        <v>104</v>
      </c>
      <c r="G102" s="10">
        <v>57</v>
      </c>
      <c r="H102" s="10">
        <v>64</v>
      </c>
      <c r="I102" s="10">
        <v>60</v>
      </c>
      <c r="J102" s="11">
        <f t="shared" si="9"/>
        <v>60.333333333333336</v>
      </c>
      <c r="K102" s="12">
        <f t="shared" si="10"/>
        <v>0.60329999999999995</v>
      </c>
      <c r="L102" s="10" t="str">
        <f t="shared" si="11"/>
        <v>C</v>
      </c>
      <c r="M102" s="13" t="str">
        <f>IF(L102="","",IFERROR(INDEX({"Excellent work in ","Very good work in ","Satisfactory work in ","Fair work in ","Below the expected level in "},MATCH(L102,{"A","B","C","D","F"},0))&amp;INDEX({"reading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needed."},MATCH(L102,{"A","B","C","D","F"},0)),""))</f>
        <v>Satisfactory work in values and participation; keep practising.</v>
      </c>
      <c r="N102" s="10">
        <v>67</v>
      </c>
      <c r="O102" s="10">
        <v>62</v>
      </c>
      <c r="P102" s="10">
        <v>67</v>
      </c>
      <c r="Q102" s="11">
        <f t="shared" si="12"/>
        <v>65.333333333333329</v>
      </c>
      <c r="R102" s="12">
        <f t="shared" si="13"/>
        <v>0.65329999999999999</v>
      </c>
      <c r="S102" s="10" t="str">
        <f t="shared" si="14"/>
        <v>C</v>
      </c>
      <c r="T102" s="13" t="str">
        <f>IF(S102="","",IFERROR(INDEX({"Excellent work in ","Very good work in ","Satisfactory work in ","Fair work in ","Below the expected level in "},MATCH(S102,{"A","B","C","D","F"},0))&amp;INDEX({"reading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needed."},MATCH(S102,{"A","B","C","D","F"},0)),""))</f>
        <v>Satisfactory work in values and participation; keep practising.</v>
      </c>
      <c r="U102" s="10">
        <v>63</v>
      </c>
      <c r="V102" s="10">
        <v>75</v>
      </c>
      <c r="W102" s="10">
        <v>65</v>
      </c>
      <c r="X102" s="11">
        <f t="shared" si="15"/>
        <v>67.666666666666671</v>
      </c>
      <c r="Y102" s="12">
        <f t="shared" si="16"/>
        <v>0.67669999999999997</v>
      </c>
      <c r="Z102" s="5" t="str">
        <f t="shared" si="17"/>
        <v>C</v>
      </c>
      <c r="AA102" s="3" t="str">
        <f>IF(Z102="","",IFERROR(INDEX({"Excellent work in ","Very good work in ","Satisfactory work in ","Fair work in ","Below the expected level in "},MATCH(Z102,{"A","B","C","D","F"},0))&amp;INDEX({"reading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needed."},MATCH(Z102,{"A","B","C","D","F"},0)),""))</f>
        <v>Satisfactory work in values and participation; keep practising.</v>
      </c>
    </row>
    <row r="103" spans="1:27" ht="14.25" customHeight="1" x14ac:dyDescent="0.3">
      <c r="A103" s="34"/>
      <c r="B103" s="34"/>
      <c r="C103" s="34"/>
      <c r="D103" s="34"/>
      <c r="E103" s="5" t="s">
        <v>46</v>
      </c>
      <c r="F103" s="5" t="s">
        <v>116</v>
      </c>
      <c r="G103" s="10">
        <v>61</v>
      </c>
      <c r="H103" s="10">
        <v>67</v>
      </c>
      <c r="I103" s="10">
        <v>68</v>
      </c>
      <c r="J103" s="11">
        <f t="shared" si="9"/>
        <v>65.333333333333329</v>
      </c>
      <c r="K103" s="12">
        <f t="shared" si="10"/>
        <v>0.65329999999999999</v>
      </c>
      <c r="L103" s="10" t="str">
        <f t="shared" si="11"/>
        <v>C</v>
      </c>
      <c r="M103" s="13" t="str">
        <f>IF(L103="","",IFERROR(INDEX({"Excellent work in ","Very good work in ","Satisfactory work in ","Fair work in ","Below the expected level in "},MATCH(L103,{"A","B","C","D","F"},0))&amp;INDEX({"reading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needed."},MATCH(L103,{"A","B","C","D","F"},0)),""))</f>
        <v>Satisfactory work in religious knowledge and participation; keep practising.</v>
      </c>
      <c r="N103" s="10">
        <v>60</v>
      </c>
      <c r="O103" s="10">
        <v>69</v>
      </c>
      <c r="P103" s="10">
        <v>72</v>
      </c>
      <c r="Q103" s="11">
        <f t="shared" si="12"/>
        <v>67</v>
      </c>
      <c r="R103" s="12">
        <f t="shared" si="13"/>
        <v>0.67</v>
      </c>
      <c r="S103" s="10" t="str">
        <f t="shared" si="14"/>
        <v>C</v>
      </c>
      <c r="T103" s="13" t="str">
        <f>IF(S103="","",IFERROR(INDEX({"Excellent work in ","Very good work in ","Satisfactory work in ","Fair work in ","Below the expected level in "},MATCH(S103,{"A","B","C","D","F"},0))&amp;INDEX({"reading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needed."},MATCH(S103,{"A","B","C","D","F"},0)),""))</f>
        <v>Satisfactory work in religious knowledge and participation; keep practising.</v>
      </c>
      <c r="U103" s="10">
        <v>66</v>
      </c>
      <c r="V103" s="10">
        <v>80</v>
      </c>
      <c r="W103" s="10">
        <v>72</v>
      </c>
      <c r="X103" s="11">
        <f t="shared" si="15"/>
        <v>72.666666666666671</v>
      </c>
      <c r="Y103" s="12">
        <f t="shared" si="16"/>
        <v>0.72670000000000001</v>
      </c>
      <c r="Z103" s="5" t="str">
        <f t="shared" si="17"/>
        <v>B</v>
      </c>
      <c r="AA103" s="3" t="str">
        <f>IF(Z103="","",IFERROR(INDEX({"Excellent work in ","Very good work in ","Satisfactory work in ","Fair work in ","Below the expected level in "},MATCH(Z103,{"A","B","C","D","F"},0))&amp;INDEX({"reading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needed."},MATCH(Z103,{"A","B","C","D","F"},0)),""))</f>
        <v>Very good work in religious knowledge and participation; aim higher.</v>
      </c>
    </row>
    <row r="104" spans="1:27" ht="14.25" customHeight="1" x14ac:dyDescent="0.3">
      <c r="A104" s="34"/>
      <c r="B104" s="34"/>
      <c r="C104" s="34"/>
      <c r="D104" s="34"/>
      <c r="E104" s="5" t="s">
        <v>34</v>
      </c>
      <c r="F104" s="5" t="s">
        <v>109</v>
      </c>
      <c r="G104" s="10">
        <v>64</v>
      </c>
      <c r="H104" s="10">
        <v>55</v>
      </c>
      <c r="I104" s="10">
        <v>57</v>
      </c>
      <c r="J104" s="11">
        <f t="shared" si="9"/>
        <v>58.666666666666664</v>
      </c>
      <c r="K104" s="12">
        <f t="shared" si="10"/>
        <v>0.5867</v>
      </c>
      <c r="L104" s="10" t="str">
        <f t="shared" si="11"/>
        <v>D</v>
      </c>
      <c r="M104" s="13" t="str">
        <f>IF(L104="","",IFERROR(INDEX({"Excellent work in ","Very good work in ","Satisfactory work in ","Fair work in ","Below the expected level in "},MATCH(L104,{"A","B","C","D","F"},0))&amp;INDEX({"reading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needed."},MATCH(L104,{"A","B","C","D","F"},0)),""))</f>
        <v>Fair work in office practice; extra practice is needed.</v>
      </c>
      <c r="N104" s="10">
        <v>60</v>
      </c>
      <c r="O104" s="10">
        <v>58</v>
      </c>
      <c r="P104" s="10">
        <v>67</v>
      </c>
      <c r="Q104" s="11">
        <f t="shared" si="12"/>
        <v>61.666666666666664</v>
      </c>
      <c r="R104" s="12">
        <f t="shared" si="13"/>
        <v>0.61670000000000003</v>
      </c>
      <c r="S104" s="10" t="str">
        <f t="shared" si="14"/>
        <v>C</v>
      </c>
      <c r="T104" s="13" t="str">
        <f>IF(S104="","",IFERROR(INDEX({"Excellent work in ","Very good work in ","Satisfactory work in ","Fair work in ","Below the expected level in "},MATCH(S104,{"A","B","C","D","F"},0))&amp;INDEX({"reading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needed."},MATCH(S104,{"A","B","C","D","F"},0)),""))</f>
        <v>Satisfactory work in office practice; keep practising.</v>
      </c>
      <c r="U104" s="10">
        <v>62</v>
      </c>
      <c r="V104" s="10">
        <v>65</v>
      </c>
      <c r="W104" s="10">
        <v>63</v>
      </c>
      <c r="X104" s="11">
        <f t="shared" si="15"/>
        <v>63.333333333333336</v>
      </c>
      <c r="Y104" s="12">
        <f t="shared" si="16"/>
        <v>0.63329999999999997</v>
      </c>
      <c r="Z104" s="5" t="str">
        <f t="shared" si="17"/>
        <v>C</v>
      </c>
      <c r="AA104" s="3" t="str">
        <f>IF(Z104="","",IFERROR(INDEX({"Excellent work in ","Very good work in ","Satisfactory work in ","Fair work in ","Below the expected level in "},MATCH(Z104,{"A","B","C","D","F"},0))&amp;INDEX({"reading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needed."},MATCH(Z104,{"A","B","C","D","F"},0)),""))</f>
        <v>Satisfactory work in office practice; keep practising.</v>
      </c>
    </row>
    <row r="105" spans="1:27" ht="14.25" customHeight="1" x14ac:dyDescent="0.3">
      <c r="A105" s="34" t="s">
        <v>378</v>
      </c>
      <c r="B105" s="34" t="s">
        <v>379</v>
      </c>
      <c r="C105" s="34" t="s">
        <v>439</v>
      </c>
      <c r="D105" s="34" t="s">
        <v>11</v>
      </c>
      <c r="E105" s="5" t="s">
        <v>12</v>
      </c>
      <c r="F105" s="5" t="s">
        <v>95</v>
      </c>
      <c r="G105" s="10">
        <v>64</v>
      </c>
      <c r="H105" s="10">
        <v>70</v>
      </c>
      <c r="I105" s="10">
        <v>69</v>
      </c>
      <c r="J105" s="11">
        <f t="shared" si="9"/>
        <v>67.666666666666671</v>
      </c>
      <c r="K105" s="12">
        <f t="shared" si="10"/>
        <v>0.67669999999999997</v>
      </c>
      <c r="L105" s="10" t="str">
        <f t="shared" si="11"/>
        <v>C</v>
      </c>
      <c r="M105" s="13" t="str">
        <f>IF(L105="","",IFERROR(INDEX({"Excellent work in ","Very good work in ","Satisfactory work in ","Fair work in ","Below the expected level in "},MATCH(L105,{"A","B","C","D","F"},0))&amp;INDEX({"reading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needed."},MATCH(L105,{"A","B","C","D","F"},0)),""))</f>
        <v>Satisfactory work in reading and writing; keep practising.</v>
      </c>
      <c r="N105" s="10">
        <v>60</v>
      </c>
      <c r="O105" s="10">
        <v>61</v>
      </c>
      <c r="P105" s="10">
        <v>60</v>
      </c>
      <c r="Q105" s="11">
        <f t="shared" si="12"/>
        <v>60.333333333333336</v>
      </c>
      <c r="R105" s="12">
        <f t="shared" si="13"/>
        <v>0.60329999999999995</v>
      </c>
      <c r="S105" s="10" t="str">
        <f t="shared" si="14"/>
        <v>C</v>
      </c>
      <c r="T105" s="13" t="str">
        <f>IF(S105="","",IFERROR(INDEX({"Excellent work in ","Very good work in ","Satisfactory work in ","Fair work in ","Below the expected level in "},MATCH(S105,{"A","B","C","D","F"},0))&amp;INDEX({"reading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needed."},MATCH(S105,{"A","B","C","D","F"},0)),""))</f>
        <v>Satisfactory work in reading and writing; keep practising.</v>
      </c>
      <c r="U105" s="10">
        <v>74</v>
      </c>
      <c r="V105" s="10">
        <v>76</v>
      </c>
      <c r="W105" s="10">
        <v>72</v>
      </c>
      <c r="X105" s="11">
        <f t="shared" si="15"/>
        <v>74</v>
      </c>
      <c r="Y105" s="12">
        <f t="shared" si="16"/>
        <v>0.74</v>
      </c>
      <c r="Z105" s="5" t="str">
        <f t="shared" si="17"/>
        <v>B</v>
      </c>
      <c r="AA105" s="3" t="str">
        <f>IF(Z105="","",IFERROR(INDEX({"Excellent work in ","Very good work in ","Satisfactory work in ","Fair work in ","Below the expected level in "},MATCH(Z105,{"A","B","C","D","F"},0))&amp;INDEX({"reading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needed."},MATCH(Z105,{"A","B","C","D","F"},0)),""))</f>
        <v>Very good work in reading and writing; aim higher.</v>
      </c>
    </row>
    <row r="106" spans="1:27" ht="14.25" customHeight="1" x14ac:dyDescent="0.3">
      <c r="A106" s="34"/>
      <c r="B106" s="34"/>
      <c r="C106" s="34"/>
      <c r="D106" s="34"/>
      <c r="E106" s="5" t="s">
        <v>13</v>
      </c>
      <c r="F106" s="5" t="s">
        <v>99</v>
      </c>
      <c r="G106" s="10">
        <v>63</v>
      </c>
      <c r="H106" s="10">
        <v>78</v>
      </c>
      <c r="I106" s="10">
        <v>75</v>
      </c>
      <c r="J106" s="11">
        <f t="shared" si="9"/>
        <v>72</v>
      </c>
      <c r="K106" s="12">
        <f t="shared" si="10"/>
        <v>0.72</v>
      </c>
      <c r="L106" s="10" t="str">
        <f t="shared" si="11"/>
        <v>B</v>
      </c>
      <c r="M106" s="13" t="str">
        <f>IF(L106="","",IFERROR(INDEX({"Excellent work in ","Very good work in ","Satisfactory work in ","Fair work in ","Below the expected level in "},MATCH(L106,{"A","B","C","D","F"},0))&amp;INDEX({"reading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needed."},MATCH(L106,{"A","B","C","D","F"},0)),""))</f>
        <v>Very good work in reading, writing and speaking; aim higher.</v>
      </c>
      <c r="N106" s="10">
        <v>64</v>
      </c>
      <c r="O106" s="10">
        <v>80</v>
      </c>
      <c r="P106" s="10">
        <v>74</v>
      </c>
      <c r="Q106" s="11">
        <f t="shared" si="12"/>
        <v>72.666666666666671</v>
      </c>
      <c r="R106" s="12">
        <f t="shared" si="13"/>
        <v>0.72670000000000001</v>
      </c>
      <c r="S106" s="10" t="str">
        <f t="shared" si="14"/>
        <v>B</v>
      </c>
      <c r="T106" s="13" t="str">
        <f>IF(S106="","",IFERROR(INDEX({"Excellent work in ","Very good work in ","Satisfactory work in ","Fair work in ","Below the expected level in "},MATCH(S106,{"A","B","C","D","F"},0))&amp;INDEX({"reading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needed."},MATCH(S106,{"A","B","C","D","F"},0)),""))</f>
        <v>Very good work in reading, writing and speaking; aim higher.</v>
      </c>
      <c r="U106" s="10">
        <v>80</v>
      </c>
      <c r="V106" s="10">
        <v>71</v>
      </c>
      <c r="W106" s="10">
        <v>79</v>
      </c>
      <c r="X106" s="11">
        <f t="shared" si="15"/>
        <v>76.666666666666671</v>
      </c>
      <c r="Y106" s="12">
        <f t="shared" si="16"/>
        <v>0.76670000000000005</v>
      </c>
      <c r="Z106" s="5" t="str">
        <f t="shared" si="17"/>
        <v>B</v>
      </c>
      <c r="AA106" s="3" t="str">
        <f>IF(Z106="","",IFERROR(INDEX({"Excellent work in ","Very good work in ","Satisfactory work in ","Fair work in ","Below the expected level in "},MATCH(Z106,{"A","B","C","D","F"},0))&amp;INDEX({"reading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needed."},MATCH(Z106,{"A","B","C","D","F"},0)),""))</f>
        <v>Very good work in reading, writing and speaking; aim higher.</v>
      </c>
    </row>
    <row r="107" spans="1:27" ht="14.25" customHeight="1" x14ac:dyDescent="0.3">
      <c r="A107" s="34"/>
      <c r="B107" s="34"/>
      <c r="C107" s="34"/>
      <c r="D107" s="34"/>
      <c r="E107" s="5" t="s">
        <v>15</v>
      </c>
      <c r="F107" s="5" t="s">
        <v>100</v>
      </c>
      <c r="G107" s="10">
        <v>78</v>
      </c>
      <c r="H107" s="10">
        <v>75</v>
      </c>
      <c r="I107" s="10">
        <v>73</v>
      </c>
      <c r="J107" s="11">
        <f t="shared" si="9"/>
        <v>75.333333333333329</v>
      </c>
      <c r="K107" s="12">
        <f t="shared" si="10"/>
        <v>0.75329999999999997</v>
      </c>
      <c r="L107" s="10" t="str">
        <f t="shared" si="11"/>
        <v>B</v>
      </c>
      <c r="M107" s="13" t="str">
        <f>IF(L107="","",IFERROR(INDEX({"Excellent work in ","Very good work in ","Satisfactory work in ","Fair work in ","Below the expected level in "},MATCH(L107,{"A","B","C","D","F"},0))&amp;INDEX({"reading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needed."},MATCH(L107,{"A","B","C","D","F"},0)),""))</f>
        <v>Very good work in problem solving; aim higher.</v>
      </c>
      <c r="N107" s="10">
        <v>73</v>
      </c>
      <c r="O107" s="10">
        <v>78</v>
      </c>
      <c r="P107" s="10">
        <v>72</v>
      </c>
      <c r="Q107" s="11">
        <f t="shared" si="12"/>
        <v>74.333333333333329</v>
      </c>
      <c r="R107" s="12">
        <f t="shared" si="13"/>
        <v>0.74329999999999996</v>
      </c>
      <c r="S107" s="10" t="str">
        <f t="shared" si="14"/>
        <v>B</v>
      </c>
      <c r="T107" s="13" t="str">
        <f>IF(S107="","",IFERROR(INDEX({"Excellent work in ","Very good work in ","Satisfactory work in ","Fair work in ","Below the expected level in "},MATCH(S107,{"A","B","C","D","F"},0))&amp;INDEX({"reading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needed."},MATCH(S107,{"A","B","C","D","F"},0)),""))</f>
        <v>Very good work in problem solving; aim higher.</v>
      </c>
      <c r="U107" s="10">
        <v>82</v>
      </c>
      <c r="V107" s="10">
        <v>87</v>
      </c>
      <c r="W107" s="10">
        <v>73</v>
      </c>
      <c r="X107" s="11">
        <f t="shared" si="15"/>
        <v>80.666666666666671</v>
      </c>
      <c r="Y107" s="12">
        <f t="shared" si="16"/>
        <v>0.80669999999999997</v>
      </c>
      <c r="Z107" s="5" t="str">
        <f t="shared" si="17"/>
        <v>A</v>
      </c>
      <c r="AA107" s="3" t="str">
        <f>IF(Z107="","",IFERROR(INDEX({"Excellent work in ","Very good work in ","Satisfactory work in ","Fair work in ","Below the expected level in "},MATCH(Z107,{"A","B","C","D","F"},0))&amp;INDEX({"reading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needed."},MATCH(Z107,{"A","B","C","D","F"},0)),""))</f>
        <v>Excellent work in problem solving; keep it up.</v>
      </c>
    </row>
    <row r="108" spans="1:27" ht="14.25" customHeight="1" x14ac:dyDescent="0.3">
      <c r="A108" s="34"/>
      <c r="B108" s="34"/>
      <c r="C108" s="34"/>
      <c r="D108" s="34"/>
      <c r="E108" s="5" t="s">
        <v>17</v>
      </c>
      <c r="F108" s="5" t="s">
        <v>101</v>
      </c>
      <c r="G108" s="10">
        <v>66</v>
      </c>
      <c r="H108" s="10">
        <v>64</v>
      </c>
      <c r="I108" s="10">
        <v>66</v>
      </c>
      <c r="J108" s="11">
        <f t="shared" si="9"/>
        <v>65.333333333333329</v>
      </c>
      <c r="K108" s="12">
        <f t="shared" si="10"/>
        <v>0.65329999999999999</v>
      </c>
      <c r="L108" s="10" t="str">
        <f t="shared" si="11"/>
        <v>C</v>
      </c>
      <c r="M108" s="13" t="str">
        <f>IF(L108="","",IFERROR(INDEX({"Excellent work in ","Very good work in ","Satisfactory work in ","Fair work in ","Below the expected level in "},MATCH(L108,{"A","B","C","D","F"},0))&amp;INDEX({"reading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needed."},MATCH(L108,{"A","B","C","D","F"},0)),""))</f>
        <v>Satisfactory work in concepts and practicals; keep practising.</v>
      </c>
      <c r="N108" s="10">
        <v>70</v>
      </c>
      <c r="O108" s="10">
        <v>64</v>
      </c>
      <c r="P108" s="10">
        <v>73</v>
      </c>
      <c r="Q108" s="11">
        <f t="shared" si="12"/>
        <v>69</v>
      </c>
      <c r="R108" s="12">
        <f t="shared" si="13"/>
        <v>0.69</v>
      </c>
      <c r="S108" s="10" t="str">
        <f t="shared" si="14"/>
        <v>C</v>
      </c>
      <c r="T108" s="13" t="str">
        <f>IF(S108="","",IFERROR(INDEX({"Excellent work in ","Very good work in ","Satisfactory work in ","Fair work in ","Below the expected level in "},MATCH(S108,{"A","B","C","D","F"},0))&amp;INDEX({"reading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needed."},MATCH(S108,{"A","B","C","D","F"},0)),""))</f>
        <v>Satisfactory work in concepts and practicals; keep practising.</v>
      </c>
      <c r="U108" s="10">
        <v>64</v>
      </c>
      <c r="V108" s="10">
        <v>66</v>
      </c>
      <c r="W108" s="10">
        <v>71</v>
      </c>
      <c r="X108" s="11">
        <f t="shared" si="15"/>
        <v>67</v>
      </c>
      <c r="Y108" s="12">
        <f t="shared" si="16"/>
        <v>0.67</v>
      </c>
      <c r="Z108" s="5" t="str">
        <f t="shared" si="17"/>
        <v>C</v>
      </c>
      <c r="AA108" s="3" t="str">
        <f>IF(Z108="","",IFERROR(INDEX({"Excellent work in ","Very good work in ","Satisfactory work in ","Fair work in ","Below the expected level in "},MATCH(Z108,{"A","B","C","D","F"},0))&amp;INDEX({"reading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needed."},MATCH(Z108,{"A","B","C","D","F"},0)),""))</f>
        <v>Satisfactory work in concepts and practicals; keep practising.</v>
      </c>
    </row>
    <row r="109" spans="1:27" ht="14.25" customHeight="1" x14ac:dyDescent="0.3">
      <c r="A109" s="34"/>
      <c r="B109" s="34"/>
      <c r="C109" s="34"/>
      <c r="D109" s="34"/>
      <c r="E109" s="5" t="s">
        <v>19</v>
      </c>
      <c r="F109" s="5" t="s">
        <v>102</v>
      </c>
      <c r="G109" s="10">
        <v>72</v>
      </c>
      <c r="H109" s="10">
        <v>69</v>
      </c>
      <c r="I109" s="10">
        <v>65</v>
      </c>
      <c r="J109" s="11">
        <f t="shared" si="9"/>
        <v>68.666666666666671</v>
      </c>
      <c r="K109" s="12">
        <f t="shared" si="10"/>
        <v>0.68669999999999998</v>
      </c>
      <c r="L109" s="10" t="str">
        <f t="shared" si="11"/>
        <v>C</v>
      </c>
      <c r="M109" s="13" t="str">
        <f>IF(L109="","",IFERROR(INDEX({"Excellent work in ","Very good work in ","Satisfactory work in ","Fair work in ","Below the expected level in "},MATCH(L109,{"A","B","C","D","F"},0))&amp;INDEX({"reading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needed."},MATCH(L109,{"A","B","C","D","F"},0)),""))</f>
        <v>Satisfactory work in content knowledge; keep practising.</v>
      </c>
      <c r="N109" s="10">
        <v>72</v>
      </c>
      <c r="O109" s="10">
        <v>69</v>
      </c>
      <c r="P109" s="10">
        <v>80</v>
      </c>
      <c r="Q109" s="11">
        <f t="shared" si="12"/>
        <v>73.666666666666671</v>
      </c>
      <c r="R109" s="12">
        <f t="shared" si="13"/>
        <v>0.73670000000000002</v>
      </c>
      <c r="S109" s="10" t="str">
        <f t="shared" si="14"/>
        <v>B</v>
      </c>
      <c r="T109" s="13" t="str">
        <f>IF(S109="","",IFERROR(INDEX({"Excellent work in ","Very good work in ","Satisfactory work in ","Fair work in ","Below the expected level in "},MATCH(S109,{"A","B","C","D","F"},0))&amp;INDEX({"reading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needed."},MATCH(S109,{"A","B","C","D","F"},0)),""))</f>
        <v>Very good work in content knowledge; aim higher.</v>
      </c>
      <c r="U109" s="10">
        <v>68</v>
      </c>
      <c r="V109" s="10">
        <v>82</v>
      </c>
      <c r="W109" s="10">
        <v>70</v>
      </c>
      <c r="X109" s="11">
        <f t="shared" si="15"/>
        <v>73.333333333333329</v>
      </c>
      <c r="Y109" s="12">
        <f t="shared" si="16"/>
        <v>0.73329999999999995</v>
      </c>
      <c r="Z109" s="5" t="str">
        <f t="shared" si="17"/>
        <v>B</v>
      </c>
      <c r="AA109" s="3" t="str">
        <f>IF(Z109="","",IFERROR(INDEX({"Excellent work in ","Very good work in ","Satisfactory work in ","Fair work in ","Below the expected level in "},MATCH(Z109,{"A","B","C","D","F"},0))&amp;INDEX({"reading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needed."},MATCH(Z109,{"A","B","C","D","F"},0)),""))</f>
        <v>Very good work in content knowledge; aim higher.</v>
      </c>
    </row>
    <row r="110" spans="1:27" ht="14.25" customHeight="1" x14ac:dyDescent="0.3">
      <c r="A110" s="34"/>
      <c r="B110" s="34"/>
      <c r="C110" s="34"/>
      <c r="D110" s="34"/>
      <c r="E110" s="5" t="s">
        <v>21</v>
      </c>
      <c r="F110" s="5" t="s">
        <v>103</v>
      </c>
      <c r="G110" s="10">
        <v>69</v>
      </c>
      <c r="H110" s="10">
        <v>73</v>
      </c>
      <c r="I110" s="10">
        <v>81</v>
      </c>
      <c r="J110" s="11">
        <f t="shared" si="9"/>
        <v>74.333333333333329</v>
      </c>
      <c r="K110" s="12">
        <f t="shared" si="10"/>
        <v>0.74329999999999996</v>
      </c>
      <c r="L110" s="10" t="str">
        <f t="shared" si="11"/>
        <v>B</v>
      </c>
      <c r="M110" s="13" t="str">
        <f>IF(L110="","",IFERROR(INDEX({"Excellent work in ","Very good work in ","Satisfactory work in ","Fair work in ","Below the expected level in "},MATCH(L110,{"A","B","C","D","F"},0))&amp;INDEX({"reading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needed."},MATCH(L110,{"A","B","C","D","F"},0)),""))</f>
        <v>Very good work in practical work and knowledge; aim higher.</v>
      </c>
      <c r="N110" s="10">
        <v>70</v>
      </c>
      <c r="O110" s="10">
        <v>74</v>
      </c>
      <c r="P110" s="10">
        <v>78</v>
      </c>
      <c r="Q110" s="11">
        <f t="shared" si="12"/>
        <v>74</v>
      </c>
      <c r="R110" s="12">
        <f t="shared" si="13"/>
        <v>0.74</v>
      </c>
      <c r="S110" s="10" t="str">
        <f t="shared" si="14"/>
        <v>B</v>
      </c>
      <c r="T110" s="13" t="str">
        <f>IF(S110="","",IFERROR(INDEX({"Excellent work in ","Very good work in ","Satisfactory work in ","Fair work in ","Below the expected level in "},MATCH(S110,{"A","B","C","D","F"},0))&amp;INDEX({"reading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needed."},MATCH(S110,{"A","B","C","D","F"},0)),""))</f>
        <v>Very good work in practical work and knowledge; aim higher.</v>
      </c>
      <c r="U110" s="10">
        <v>78</v>
      </c>
      <c r="V110" s="10">
        <v>80</v>
      </c>
      <c r="W110" s="10">
        <v>84</v>
      </c>
      <c r="X110" s="11">
        <f t="shared" si="15"/>
        <v>80.666666666666671</v>
      </c>
      <c r="Y110" s="12">
        <f t="shared" si="16"/>
        <v>0.80669999999999997</v>
      </c>
      <c r="Z110" s="5" t="str">
        <f t="shared" si="17"/>
        <v>A</v>
      </c>
      <c r="AA110" s="3" t="str">
        <f>IF(Z110="","",IFERROR(INDEX({"Excellent work in ","Very good work in ","Satisfactory work in ","Fair work in ","Below the expected level in "},MATCH(Z110,{"A","B","C","D","F"},0))&amp;INDEX({"reading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needed."},MATCH(Z110,{"A","B","C","D","F"},0)),""))</f>
        <v>Excellent work in practical work and knowledge; keep it up.</v>
      </c>
    </row>
    <row r="111" spans="1:27" ht="14.25" customHeight="1" x14ac:dyDescent="0.3">
      <c r="A111" s="34"/>
      <c r="B111" s="34"/>
      <c r="C111" s="34"/>
      <c r="D111" s="34"/>
      <c r="E111" s="5" t="s">
        <v>23</v>
      </c>
      <c r="F111" s="5" t="s">
        <v>104</v>
      </c>
      <c r="G111" s="10">
        <v>61</v>
      </c>
      <c r="H111" s="10">
        <v>65</v>
      </c>
      <c r="I111" s="10">
        <v>73</v>
      </c>
      <c r="J111" s="11">
        <f t="shared" si="9"/>
        <v>66.333333333333329</v>
      </c>
      <c r="K111" s="12">
        <f t="shared" si="10"/>
        <v>0.6633</v>
      </c>
      <c r="L111" s="10" t="str">
        <f t="shared" si="11"/>
        <v>C</v>
      </c>
      <c r="M111" s="13" t="str">
        <f>IF(L111="","",IFERROR(INDEX({"Excellent work in ","Very good work in ","Satisfactory work in ","Fair work in ","Below the expected level in "},MATCH(L111,{"A","B","C","D","F"},0))&amp;INDEX({"reading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needed."},MATCH(L111,{"A","B","C","D","F"},0)),""))</f>
        <v>Satisfactory work in values and participation; keep practising.</v>
      </c>
      <c r="N111" s="10">
        <v>72</v>
      </c>
      <c r="O111" s="10">
        <v>70</v>
      </c>
      <c r="P111" s="10">
        <v>78</v>
      </c>
      <c r="Q111" s="11">
        <f t="shared" si="12"/>
        <v>73.333333333333329</v>
      </c>
      <c r="R111" s="12">
        <f t="shared" si="13"/>
        <v>0.73329999999999995</v>
      </c>
      <c r="S111" s="10" t="str">
        <f t="shared" si="14"/>
        <v>B</v>
      </c>
      <c r="T111" s="13" t="str">
        <f>IF(S111="","",IFERROR(INDEX({"Excellent work in ","Very good work in ","Satisfactory work in ","Fair work in ","Below the expected level in "},MATCH(S111,{"A","B","C","D","F"},0))&amp;INDEX({"reading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needed."},MATCH(S111,{"A","B","C","D","F"},0)),""))</f>
        <v>Very good work in values and participation; aim higher.</v>
      </c>
      <c r="U111" s="10">
        <v>69</v>
      </c>
      <c r="V111" s="10">
        <v>81</v>
      </c>
      <c r="W111" s="10">
        <v>78</v>
      </c>
      <c r="X111" s="11">
        <f t="shared" si="15"/>
        <v>76</v>
      </c>
      <c r="Y111" s="12">
        <f t="shared" si="16"/>
        <v>0.76</v>
      </c>
      <c r="Z111" s="5" t="str">
        <f t="shared" si="17"/>
        <v>B</v>
      </c>
      <c r="AA111" s="3" t="str">
        <f>IF(Z111="","",IFERROR(INDEX({"Excellent work in ","Very good work in ","Satisfactory work in ","Fair work in ","Below the expected level in "},MATCH(Z111,{"A","B","C","D","F"},0))&amp;INDEX({"reading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needed."},MATCH(Z111,{"A","B","C","D","F"},0)),""))</f>
        <v>Very good work in values and participation; aim higher.</v>
      </c>
    </row>
    <row r="112" spans="1:27" ht="14.25" customHeight="1" x14ac:dyDescent="0.3">
      <c r="A112" s="34"/>
      <c r="B112" s="34"/>
      <c r="C112" s="34"/>
      <c r="D112" s="34"/>
      <c r="E112" s="5" t="s">
        <v>25</v>
      </c>
      <c r="F112" s="5" t="s">
        <v>105</v>
      </c>
      <c r="G112" s="10">
        <v>73</v>
      </c>
      <c r="H112" s="10">
        <v>74</v>
      </c>
      <c r="I112" s="10">
        <v>73</v>
      </c>
      <c r="J112" s="11">
        <f t="shared" si="9"/>
        <v>73.333333333333329</v>
      </c>
      <c r="K112" s="12">
        <f t="shared" si="10"/>
        <v>0.73329999999999995</v>
      </c>
      <c r="L112" s="10" t="str">
        <f t="shared" si="11"/>
        <v>B</v>
      </c>
      <c r="M112" s="13" t="str">
        <f>IF(L112="","",IFERROR(INDEX({"Excellent work in ","Very good work in ","Satisfactory work in ","Fair work in ","Below the expected level in "},MATCH(L112,{"A","B","C","D","F"},0))&amp;INDEX({"reading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needed."},MATCH(L112,{"A","B","C","D","F"},0)),""))</f>
        <v>Very good work in fitness and participation; aim higher.</v>
      </c>
      <c r="N112" s="10">
        <v>69</v>
      </c>
      <c r="O112" s="10">
        <v>81</v>
      </c>
      <c r="P112" s="10">
        <v>80</v>
      </c>
      <c r="Q112" s="11">
        <f t="shared" si="12"/>
        <v>76.666666666666671</v>
      </c>
      <c r="R112" s="12">
        <f t="shared" si="13"/>
        <v>0.76670000000000005</v>
      </c>
      <c r="S112" s="10" t="str">
        <f t="shared" si="14"/>
        <v>B</v>
      </c>
      <c r="T112" s="13" t="str">
        <f>IF(S112="","",IFERROR(INDEX({"Excellent work in ","Very good work in ","Satisfactory work in ","Fair work in ","Below the expected level in "},MATCH(S112,{"A","B","C","D","F"},0))&amp;INDEX({"reading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needed."},MATCH(S112,{"A","B","C","D","F"},0)),""))</f>
        <v>Very good work in fitness and participation; aim higher.</v>
      </c>
      <c r="U112" s="10">
        <v>80</v>
      </c>
      <c r="V112" s="10">
        <v>77</v>
      </c>
      <c r="W112" s="10">
        <v>78</v>
      </c>
      <c r="X112" s="11">
        <f t="shared" si="15"/>
        <v>78.333333333333329</v>
      </c>
      <c r="Y112" s="12">
        <f t="shared" si="16"/>
        <v>0.7833</v>
      </c>
      <c r="Z112" s="5" t="str">
        <f t="shared" si="17"/>
        <v>B</v>
      </c>
      <c r="AA112" s="3" t="str">
        <f>IF(Z112="","",IFERROR(INDEX({"Excellent work in ","Very good work in ","Satisfactory work in ","Fair work in ","Below the expected level in "},MATCH(Z112,{"A","B","C","D","F"},0))&amp;INDEX({"reading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needed."},MATCH(Z112,{"A","B","C","D","F"},0)),""))</f>
        <v>Very good work in fitness and participation; aim higher.</v>
      </c>
    </row>
    <row r="113" spans="1:27" ht="14.25" customHeight="1" x14ac:dyDescent="0.3">
      <c r="A113" s="34"/>
      <c r="B113" s="34"/>
      <c r="C113" s="34"/>
      <c r="D113" s="34"/>
      <c r="E113" s="5" t="s">
        <v>27</v>
      </c>
      <c r="F113" s="5" t="s">
        <v>106</v>
      </c>
      <c r="G113" s="10">
        <v>61</v>
      </c>
      <c r="H113" s="10">
        <v>60</v>
      </c>
      <c r="I113" s="10">
        <v>68</v>
      </c>
      <c r="J113" s="11">
        <f t="shared" si="9"/>
        <v>63</v>
      </c>
      <c r="K113" s="12">
        <f t="shared" si="10"/>
        <v>0.63</v>
      </c>
      <c r="L113" s="10" t="str">
        <f t="shared" si="11"/>
        <v>C</v>
      </c>
      <c r="M113" s="13" t="str">
        <f>IF(L113="","",IFERROR(INDEX({"Excellent work in ","Very good work in ","Satisfactory work in ","Fair work in ","Below the expected level in "},MATCH(L113,{"A","B","C","D","F"},0))&amp;INDEX({"reading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needed."},MATCH(L113,{"A","B","C","D","F"},0)),""))</f>
        <v>Satisfactory work in recording of accounts; keep practising.</v>
      </c>
      <c r="N113" s="10">
        <v>68</v>
      </c>
      <c r="O113" s="10">
        <v>67</v>
      </c>
      <c r="P113" s="10">
        <v>71</v>
      </c>
      <c r="Q113" s="11">
        <f t="shared" si="12"/>
        <v>68.666666666666671</v>
      </c>
      <c r="R113" s="12">
        <f t="shared" si="13"/>
        <v>0.68669999999999998</v>
      </c>
      <c r="S113" s="10" t="str">
        <f t="shared" si="14"/>
        <v>C</v>
      </c>
      <c r="T113" s="13" t="str">
        <f>IF(S113="","",IFERROR(INDEX({"Excellent work in ","Very good work in ","Satisfactory work in ","Fair work in ","Below the expected level in "},MATCH(S113,{"A","B","C","D","F"},0))&amp;INDEX({"reading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needed."},MATCH(S113,{"A","B","C","D","F"},0)),""))</f>
        <v>Satisfactory work in recording of accounts; keep practising.</v>
      </c>
      <c r="U113" s="10">
        <v>72</v>
      </c>
      <c r="V113" s="10">
        <v>77</v>
      </c>
      <c r="W113" s="10">
        <v>77</v>
      </c>
      <c r="X113" s="11">
        <f t="shared" si="15"/>
        <v>75.333333333333329</v>
      </c>
      <c r="Y113" s="12">
        <f t="shared" si="16"/>
        <v>0.75329999999999997</v>
      </c>
      <c r="Z113" s="5" t="str">
        <f t="shared" si="17"/>
        <v>B</v>
      </c>
      <c r="AA113" s="3" t="str">
        <f>IF(Z113="","",IFERROR(INDEX({"Excellent work in ","Very good work in ","Satisfactory work in ","Fair work in ","Below the expected level in "},MATCH(Z113,{"A","B","C","D","F"},0))&amp;INDEX({"reading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needed."},MATCH(Z113,{"A","B","C","D","F"},0)),""))</f>
        <v>Very good work in recording of accounts; aim higher.</v>
      </c>
    </row>
    <row r="114" spans="1:27" ht="14.25" customHeight="1" x14ac:dyDescent="0.3">
      <c r="A114" s="34" t="s">
        <v>380</v>
      </c>
      <c r="B114" s="34" t="s">
        <v>381</v>
      </c>
      <c r="C114" s="34" t="s">
        <v>439</v>
      </c>
      <c r="D114" s="34" t="s">
        <v>11</v>
      </c>
      <c r="E114" s="5" t="s">
        <v>12</v>
      </c>
      <c r="F114" s="5" t="s">
        <v>95</v>
      </c>
      <c r="G114" s="10">
        <v>64</v>
      </c>
      <c r="H114" s="10">
        <v>72</v>
      </c>
      <c r="I114" s="10">
        <v>78</v>
      </c>
      <c r="J114" s="11">
        <f t="shared" si="9"/>
        <v>71.333333333333329</v>
      </c>
      <c r="K114" s="12">
        <f t="shared" si="10"/>
        <v>0.71330000000000005</v>
      </c>
      <c r="L114" s="10" t="str">
        <f t="shared" si="11"/>
        <v>B</v>
      </c>
      <c r="M114" s="13" t="str">
        <f>IF(L114="","",IFERROR(INDEX({"Excellent work in ","Very good work in ","Satisfactory work in ","Fair work in ","Below the expected level in "},MATCH(L114,{"A","B","C","D","F"},0))&amp;INDEX({"reading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needed."},MATCH(L114,{"A","B","C","D","F"},0)),""))</f>
        <v>Very good work in reading and writing; aim higher.</v>
      </c>
      <c r="N114" s="10">
        <v>78</v>
      </c>
      <c r="O114" s="10">
        <v>74</v>
      </c>
      <c r="P114" s="10">
        <v>70</v>
      </c>
      <c r="Q114" s="11">
        <f t="shared" si="12"/>
        <v>74</v>
      </c>
      <c r="R114" s="12">
        <f t="shared" si="13"/>
        <v>0.74</v>
      </c>
      <c r="S114" s="10" t="str">
        <f t="shared" si="14"/>
        <v>B</v>
      </c>
      <c r="T114" s="13" t="str">
        <f>IF(S114="","",IFERROR(INDEX({"Excellent work in ","Very good work in ","Satisfactory work in ","Fair work in ","Below the expected level in "},MATCH(S114,{"A","B","C","D","F"},0))&amp;INDEX({"reading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needed."},MATCH(S114,{"A","B","C","D","F"},0)),""))</f>
        <v>Very good work in reading and writing; aim higher.</v>
      </c>
      <c r="U114" s="10">
        <v>68</v>
      </c>
      <c r="V114" s="10">
        <v>77</v>
      </c>
      <c r="W114" s="10">
        <v>80</v>
      </c>
      <c r="X114" s="11">
        <f t="shared" si="15"/>
        <v>75</v>
      </c>
      <c r="Y114" s="12">
        <f t="shared" si="16"/>
        <v>0.75</v>
      </c>
      <c r="Z114" s="5" t="str">
        <f t="shared" si="17"/>
        <v>B</v>
      </c>
      <c r="AA114" s="3" t="str">
        <f>IF(Z114="","",IFERROR(INDEX({"Excellent work in ","Very good work in ","Satisfactory work in ","Fair work in ","Below the expected level in "},MATCH(Z114,{"A","B","C","D","F"},0))&amp;INDEX({"reading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needed."},MATCH(Z114,{"A","B","C","D","F"},0)),""))</f>
        <v>Very good work in reading and writing; aim higher.</v>
      </c>
    </row>
    <row r="115" spans="1:27" ht="14.25" customHeight="1" x14ac:dyDescent="0.3">
      <c r="A115" s="34"/>
      <c r="B115" s="34"/>
      <c r="C115" s="34"/>
      <c r="D115" s="34"/>
      <c r="E115" s="5" t="s">
        <v>13</v>
      </c>
      <c r="F115" s="5" t="s">
        <v>99</v>
      </c>
      <c r="G115" s="10">
        <v>79</v>
      </c>
      <c r="H115" s="10">
        <v>83</v>
      </c>
      <c r="I115" s="10">
        <v>75</v>
      </c>
      <c r="J115" s="11">
        <f t="shared" si="9"/>
        <v>79</v>
      </c>
      <c r="K115" s="12">
        <f t="shared" si="10"/>
        <v>0.79</v>
      </c>
      <c r="L115" s="10" t="str">
        <f t="shared" si="11"/>
        <v>B</v>
      </c>
      <c r="M115" s="13" t="str">
        <f>IF(L115="","",IFERROR(INDEX({"Excellent work in ","Very good work in ","Satisfactory work in ","Fair work in ","Below the expected level in "},MATCH(L115,{"A","B","C","D","F"},0))&amp;INDEX({"reading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needed."},MATCH(L115,{"A","B","C","D","F"},0)),""))</f>
        <v>Very good work in reading, writing and speaking; aim higher.</v>
      </c>
      <c r="N115" s="10">
        <v>80</v>
      </c>
      <c r="O115" s="10">
        <v>85</v>
      </c>
      <c r="P115" s="10">
        <v>75</v>
      </c>
      <c r="Q115" s="11">
        <f t="shared" si="12"/>
        <v>80</v>
      </c>
      <c r="R115" s="12">
        <f t="shared" si="13"/>
        <v>0.8</v>
      </c>
      <c r="S115" s="10" t="str">
        <f t="shared" si="14"/>
        <v>A</v>
      </c>
      <c r="T115" s="13" t="str">
        <f>IF(S115="","",IFERROR(INDEX({"Excellent work in ","Very good work in ","Satisfactory work in ","Fair work in ","Below the expected level in "},MATCH(S115,{"A","B","C","D","F"},0))&amp;INDEX({"reading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needed."},MATCH(S115,{"A","B","C","D","F"},0)),""))</f>
        <v>Excellent work in reading, writing and speaking; keep it up.</v>
      </c>
      <c r="U115" s="10">
        <v>83</v>
      </c>
      <c r="V115" s="10">
        <v>79</v>
      </c>
      <c r="W115" s="10">
        <v>89</v>
      </c>
      <c r="X115" s="11">
        <f t="shared" si="15"/>
        <v>83.666666666666671</v>
      </c>
      <c r="Y115" s="12">
        <f t="shared" si="16"/>
        <v>0.8367</v>
      </c>
      <c r="Z115" s="5" t="str">
        <f t="shared" si="17"/>
        <v>A</v>
      </c>
      <c r="AA115" s="3" t="str">
        <f>IF(Z115="","",IFERROR(INDEX({"Excellent work in ","Very good work in ","Satisfactory work in ","Fair work in ","Below the expected level in "},MATCH(Z115,{"A","B","C","D","F"},0))&amp;INDEX({"reading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needed."},MATCH(Z115,{"A","B","C","D","F"},0)),""))</f>
        <v>Excellent work in reading, writing and speaking; keep it up.</v>
      </c>
    </row>
    <row r="116" spans="1:27" ht="14.25" customHeight="1" x14ac:dyDescent="0.3">
      <c r="A116" s="34"/>
      <c r="B116" s="34"/>
      <c r="C116" s="34"/>
      <c r="D116" s="34"/>
      <c r="E116" s="5" t="s">
        <v>15</v>
      </c>
      <c r="F116" s="5" t="s">
        <v>100</v>
      </c>
      <c r="G116" s="10">
        <v>78</v>
      </c>
      <c r="H116" s="10">
        <v>85</v>
      </c>
      <c r="I116" s="10">
        <v>86</v>
      </c>
      <c r="J116" s="11">
        <f t="shared" si="9"/>
        <v>83</v>
      </c>
      <c r="K116" s="12">
        <f t="shared" si="10"/>
        <v>0.83</v>
      </c>
      <c r="L116" s="10" t="str">
        <f t="shared" si="11"/>
        <v>A</v>
      </c>
      <c r="M116" s="13" t="str">
        <f>IF(L116="","",IFERROR(INDEX({"Excellent work in ","Very good work in ","Satisfactory work in ","Fair work in ","Below the expected level in "},MATCH(L116,{"A","B","C","D","F"},0))&amp;INDEX({"reading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needed."},MATCH(L116,{"A","B","C","D","F"},0)),""))</f>
        <v>Excellent work in problem solving; keep it up.</v>
      </c>
      <c r="N116" s="10">
        <v>81</v>
      </c>
      <c r="O116" s="10">
        <v>79</v>
      </c>
      <c r="P116" s="10">
        <v>79</v>
      </c>
      <c r="Q116" s="11">
        <f t="shared" si="12"/>
        <v>79.666666666666671</v>
      </c>
      <c r="R116" s="12">
        <f t="shared" si="13"/>
        <v>0.79669999999999996</v>
      </c>
      <c r="S116" s="10" t="str">
        <f t="shared" si="14"/>
        <v>B</v>
      </c>
      <c r="T116" s="13" t="str">
        <f>IF(S116="","",IFERROR(INDEX({"Excellent work in ","Very good work in ","Satisfactory work in ","Fair work in ","Below the expected level in "},MATCH(S116,{"A","B","C","D","F"},0))&amp;INDEX({"reading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needed."},MATCH(S116,{"A","B","C","D","F"},0)),""))</f>
        <v>Very good work in problem solving; aim higher.</v>
      </c>
      <c r="U116" s="10">
        <v>79</v>
      </c>
      <c r="V116" s="10">
        <v>95</v>
      </c>
      <c r="W116" s="10">
        <v>80</v>
      </c>
      <c r="X116" s="11">
        <f t="shared" si="15"/>
        <v>84.666666666666671</v>
      </c>
      <c r="Y116" s="12">
        <f t="shared" si="16"/>
        <v>0.84670000000000001</v>
      </c>
      <c r="Z116" s="5" t="str">
        <f t="shared" si="17"/>
        <v>A</v>
      </c>
      <c r="AA116" s="3" t="str">
        <f>IF(Z116="","",IFERROR(INDEX({"Excellent work in ","Very good work in ","Satisfactory work in ","Fair work in ","Below the expected level in "},MATCH(Z116,{"A","B","C","D","F"},0))&amp;INDEX({"reading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needed."},MATCH(Z116,{"A","B","C","D","F"},0)),""))</f>
        <v>Excellent work in problem solving; keep it up.</v>
      </c>
    </row>
    <row r="117" spans="1:27" ht="14.25" customHeight="1" x14ac:dyDescent="0.3">
      <c r="A117" s="34"/>
      <c r="B117" s="34"/>
      <c r="C117" s="34"/>
      <c r="D117" s="34"/>
      <c r="E117" s="5" t="s">
        <v>17</v>
      </c>
      <c r="F117" s="5" t="s">
        <v>101</v>
      </c>
      <c r="G117" s="10">
        <v>74</v>
      </c>
      <c r="H117" s="10">
        <v>68</v>
      </c>
      <c r="I117" s="10">
        <v>78</v>
      </c>
      <c r="J117" s="11">
        <f t="shared" si="9"/>
        <v>73.333333333333329</v>
      </c>
      <c r="K117" s="12">
        <f t="shared" si="10"/>
        <v>0.73329999999999995</v>
      </c>
      <c r="L117" s="10" t="str">
        <f t="shared" si="11"/>
        <v>B</v>
      </c>
      <c r="M117" s="13" t="str">
        <f>IF(L117="","",IFERROR(INDEX({"Excellent work in ","Very good work in ","Satisfactory work in ","Fair work in ","Below the expected level in "},MATCH(L117,{"A","B","C","D","F"},0))&amp;INDEX({"reading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needed."},MATCH(L117,{"A","B","C","D","F"},0)),""))</f>
        <v>Very good work in concepts and practicals; aim higher.</v>
      </c>
      <c r="N117" s="10">
        <v>71</v>
      </c>
      <c r="O117" s="10">
        <v>76</v>
      </c>
      <c r="P117" s="10">
        <v>78</v>
      </c>
      <c r="Q117" s="11">
        <f t="shared" si="12"/>
        <v>75</v>
      </c>
      <c r="R117" s="12">
        <f t="shared" si="13"/>
        <v>0.75</v>
      </c>
      <c r="S117" s="10" t="str">
        <f t="shared" si="14"/>
        <v>B</v>
      </c>
      <c r="T117" s="13" t="str">
        <f>IF(S117="","",IFERROR(INDEX({"Excellent work in ","Very good work in ","Satisfactory work in ","Fair work in ","Below the expected level in "},MATCH(S117,{"A","B","C","D","F"},0))&amp;INDEX({"reading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needed."},MATCH(S117,{"A","B","C","D","F"},0)),""))</f>
        <v>Very good work in concepts and practicals; aim higher.</v>
      </c>
      <c r="U117" s="10">
        <v>71</v>
      </c>
      <c r="V117" s="10">
        <v>76</v>
      </c>
      <c r="W117" s="10">
        <v>83</v>
      </c>
      <c r="X117" s="11">
        <f t="shared" si="15"/>
        <v>76.666666666666671</v>
      </c>
      <c r="Y117" s="12">
        <f t="shared" si="16"/>
        <v>0.76670000000000005</v>
      </c>
      <c r="Z117" s="5" t="str">
        <f t="shared" si="17"/>
        <v>B</v>
      </c>
      <c r="AA117" s="3" t="str">
        <f>IF(Z117="","",IFERROR(INDEX({"Excellent work in ","Very good work in ","Satisfactory work in ","Fair work in ","Below the expected level in "},MATCH(Z117,{"A","B","C","D","F"},0))&amp;INDEX({"reading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needed."},MATCH(Z117,{"A","B","C","D","F"},0)),""))</f>
        <v>Very good work in concepts and practicals; aim higher.</v>
      </c>
    </row>
    <row r="118" spans="1:27" ht="14.25" customHeight="1" x14ac:dyDescent="0.3">
      <c r="A118" s="34"/>
      <c r="B118" s="34"/>
      <c r="C118" s="34"/>
      <c r="D118" s="34"/>
      <c r="E118" s="5" t="s">
        <v>19</v>
      </c>
      <c r="F118" s="5" t="s">
        <v>102</v>
      </c>
      <c r="G118" s="10">
        <v>83</v>
      </c>
      <c r="H118" s="10">
        <v>86</v>
      </c>
      <c r="I118" s="10">
        <v>76</v>
      </c>
      <c r="J118" s="11">
        <f t="shared" si="9"/>
        <v>81.666666666666671</v>
      </c>
      <c r="K118" s="12">
        <f t="shared" si="10"/>
        <v>0.81669999999999998</v>
      </c>
      <c r="L118" s="10" t="str">
        <f t="shared" si="11"/>
        <v>A</v>
      </c>
      <c r="M118" s="13" t="str">
        <f>IF(L118="","",IFERROR(INDEX({"Excellent work in ","Very good work in ","Satisfactory work in ","Fair work in ","Below the expected level in "},MATCH(L118,{"A","B","C","D","F"},0))&amp;INDEX({"reading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needed."},MATCH(L118,{"A","B","C","D","F"},0)),""))</f>
        <v>Excellent work in content knowledge; keep it up.</v>
      </c>
      <c r="N118" s="10">
        <v>72</v>
      </c>
      <c r="O118" s="10">
        <v>78</v>
      </c>
      <c r="P118" s="10">
        <v>78</v>
      </c>
      <c r="Q118" s="11">
        <f t="shared" si="12"/>
        <v>76</v>
      </c>
      <c r="R118" s="12">
        <f t="shared" si="13"/>
        <v>0.76</v>
      </c>
      <c r="S118" s="10" t="str">
        <f t="shared" si="14"/>
        <v>B</v>
      </c>
      <c r="T118" s="13" t="str">
        <f>IF(S118="","",IFERROR(INDEX({"Excellent work in ","Very good work in ","Satisfactory work in ","Fair work in ","Below the expected level in "},MATCH(S118,{"A","B","C","D","F"},0))&amp;INDEX({"reading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needed."},MATCH(S118,{"A","B","C","D","F"},0)),""))</f>
        <v>Very good work in content knowledge; aim higher.</v>
      </c>
      <c r="U118" s="10">
        <v>85</v>
      </c>
      <c r="V118" s="10">
        <v>84</v>
      </c>
      <c r="W118" s="10">
        <v>91</v>
      </c>
      <c r="X118" s="11">
        <f t="shared" si="15"/>
        <v>86.666666666666671</v>
      </c>
      <c r="Y118" s="12">
        <f t="shared" si="16"/>
        <v>0.86670000000000003</v>
      </c>
      <c r="Z118" s="5" t="str">
        <f t="shared" si="17"/>
        <v>A</v>
      </c>
      <c r="AA118" s="3" t="str">
        <f>IF(Z118="","",IFERROR(INDEX({"Excellent work in ","Very good work in ","Satisfactory work in ","Fair work in ","Below the expected level in "},MATCH(Z118,{"A","B","C","D","F"},0))&amp;INDEX({"reading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needed."},MATCH(Z118,{"A","B","C","D","F"},0)),""))</f>
        <v>Excellent work in content knowledge; keep it up.</v>
      </c>
    </row>
    <row r="119" spans="1:27" ht="14.25" customHeight="1" x14ac:dyDescent="0.3">
      <c r="A119" s="34"/>
      <c r="B119" s="34"/>
      <c r="C119" s="34"/>
      <c r="D119" s="34"/>
      <c r="E119" s="5" t="s">
        <v>21</v>
      </c>
      <c r="F119" s="5" t="s">
        <v>103</v>
      </c>
      <c r="G119" s="10">
        <v>87</v>
      </c>
      <c r="H119" s="10">
        <v>80</v>
      </c>
      <c r="I119" s="10">
        <v>85</v>
      </c>
      <c r="J119" s="11">
        <f t="shared" si="9"/>
        <v>84</v>
      </c>
      <c r="K119" s="12">
        <f t="shared" si="10"/>
        <v>0.84</v>
      </c>
      <c r="L119" s="10" t="str">
        <f t="shared" si="11"/>
        <v>A</v>
      </c>
      <c r="M119" s="13" t="str">
        <f>IF(L119="","",IFERROR(INDEX({"Excellent work in ","Very good work in ","Satisfactory work in ","Fair work in ","Below the expected level in "},MATCH(L119,{"A","B","C","D","F"},0))&amp;INDEX({"reading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needed."},MATCH(L119,{"A","B","C","D","F"},0)),""))</f>
        <v>Excellent work in practical work and knowledge; keep it up.</v>
      </c>
      <c r="N119" s="10">
        <v>81</v>
      </c>
      <c r="O119" s="10">
        <v>92</v>
      </c>
      <c r="P119" s="10">
        <v>87</v>
      </c>
      <c r="Q119" s="11">
        <f t="shared" si="12"/>
        <v>86.666666666666671</v>
      </c>
      <c r="R119" s="12">
        <f t="shared" si="13"/>
        <v>0.86670000000000003</v>
      </c>
      <c r="S119" s="10" t="str">
        <f t="shared" si="14"/>
        <v>A</v>
      </c>
      <c r="T119" s="13" t="str">
        <f>IF(S119="","",IFERROR(INDEX({"Excellent work in ","Very good work in ","Satisfactory work in ","Fair work in ","Below the expected level in "},MATCH(S119,{"A","B","C","D","F"},0))&amp;INDEX({"reading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needed."},MATCH(S119,{"A","B","C","D","F"},0)),""))</f>
        <v>Excellent work in practical work and knowledge; keep it up.</v>
      </c>
      <c r="U119" s="10">
        <v>89</v>
      </c>
      <c r="V119" s="10">
        <v>85</v>
      </c>
      <c r="W119" s="10">
        <v>85</v>
      </c>
      <c r="X119" s="11">
        <f t="shared" si="15"/>
        <v>86.333333333333329</v>
      </c>
      <c r="Y119" s="12">
        <f t="shared" si="16"/>
        <v>0.86329999999999996</v>
      </c>
      <c r="Z119" s="5" t="str">
        <f t="shared" si="17"/>
        <v>A</v>
      </c>
      <c r="AA119" s="3" t="str">
        <f>IF(Z119="","",IFERROR(INDEX({"Excellent work in ","Very good work in ","Satisfactory work in ","Fair work in ","Below the expected level in "},MATCH(Z119,{"A","B","C","D","F"},0))&amp;INDEX({"reading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needed."},MATCH(Z119,{"A","B","C","D","F"},0)),""))</f>
        <v>Excellent work in practical work and knowledge; keep it up.</v>
      </c>
    </row>
    <row r="120" spans="1:27" ht="14.25" customHeight="1" x14ac:dyDescent="0.3">
      <c r="A120" s="34"/>
      <c r="B120" s="34"/>
      <c r="C120" s="34"/>
      <c r="D120" s="34"/>
      <c r="E120" s="5" t="s">
        <v>23</v>
      </c>
      <c r="F120" s="5" t="s">
        <v>104</v>
      </c>
      <c r="G120" s="10">
        <v>67</v>
      </c>
      <c r="H120" s="10">
        <v>84</v>
      </c>
      <c r="I120" s="10">
        <v>72</v>
      </c>
      <c r="J120" s="11">
        <f t="shared" si="9"/>
        <v>74.333333333333329</v>
      </c>
      <c r="K120" s="12">
        <f t="shared" si="10"/>
        <v>0.74329999999999996</v>
      </c>
      <c r="L120" s="10" t="str">
        <f t="shared" si="11"/>
        <v>B</v>
      </c>
      <c r="M120" s="13" t="str">
        <f>IF(L120="","",IFERROR(INDEX({"Excellent work in ","Very good work in ","Satisfactory work in ","Fair work in ","Below the expected level in "},MATCH(L120,{"A","B","C","D","F"},0))&amp;INDEX({"reading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needed."},MATCH(L120,{"A","B","C","D","F"},0)),""))</f>
        <v>Very good work in values and participation; aim higher.</v>
      </c>
      <c r="N120" s="10">
        <v>74</v>
      </c>
      <c r="O120" s="10">
        <v>81</v>
      </c>
      <c r="P120" s="10">
        <v>73</v>
      </c>
      <c r="Q120" s="11">
        <f t="shared" si="12"/>
        <v>76</v>
      </c>
      <c r="R120" s="12">
        <f t="shared" si="13"/>
        <v>0.76</v>
      </c>
      <c r="S120" s="10" t="str">
        <f t="shared" si="14"/>
        <v>B</v>
      </c>
      <c r="T120" s="13" t="str">
        <f>IF(S120="","",IFERROR(INDEX({"Excellent work in ","Very good work in ","Satisfactory work in ","Fair work in ","Below the expected level in "},MATCH(S120,{"A","B","C","D","F"},0))&amp;INDEX({"reading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needed."},MATCH(S120,{"A","B","C","D","F"},0)),""))</f>
        <v>Very good work in values and participation; aim higher.</v>
      </c>
      <c r="U120" s="10">
        <v>81</v>
      </c>
      <c r="V120" s="10">
        <v>81</v>
      </c>
      <c r="W120" s="10">
        <v>83</v>
      </c>
      <c r="X120" s="11">
        <f t="shared" si="15"/>
        <v>81.666666666666671</v>
      </c>
      <c r="Y120" s="12">
        <f t="shared" si="16"/>
        <v>0.81669999999999998</v>
      </c>
      <c r="Z120" s="5" t="str">
        <f t="shared" si="17"/>
        <v>A</v>
      </c>
      <c r="AA120" s="3" t="str">
        <f>IF(Z120="","",IFERROR(INDEX({"Excellent work in ","Very good work in ","Satisfactory work in ","Fair work in ","Below the expected level in "},MATCH(Z120,{"A","B","C","D","F"},0))&amp;INDEX({"reading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needed."},MATCH(Z120,{"A","B","C","D","F"},0)),""))</f>
        <v>Excellent work in values and participation; keep it up.</v>
      </c>
    </row>
    <row r="121" spans="1:27" ht="14.25" customHeight="1" x14ac:dyDescent="0.3">
      <c r="A121" s="34"/>
      <c r="B121" s="34"/>
      <c r="C121" s="34"/>
      <c r="D121" s="34"/>
      <c r="E121" s="5" t="s">
        <v>32</v>
      </c>
      <c r="F121" s="5" t="s">
        <v>127</v>
      </c>
      <c r="G121" s="10">
        <v>74</v>
      </c>
      <c r="H121" s="10">
        <v>82</v>
      </c>
      <c r="I121" s="10">
        <v>82</v>
      </c>
      <c r="J121" s="11">
        <f t="shared" si="9"/>
        <v>79.333333333333329</v>
      </c>
      <c r="K121" s="12">
        <f t="shared" si="10"/>
        <v>0.79330000000000001</v>
      </c>
      <c r="L121" s="10" t="str">
        <f t="shared" si="11"/>
        <v>B</v>
      </c>
      <c r="M121" s="13" t="str">
        <f>IF(L121="","",IFERROR(INDEX({"Excellent work in ","Very good work in ","Satisfactory work in ","Fair work in ","Below the expected level in "},MATCH(L121,{"A","B","C","D","F"},0))&amp;INDEX({"reading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needed."},MATCH(L121,{"A","B","C","D","F"},0)),""))</f>
        <v>Very good work in practical skills; aim higher.</v>
      </c>
      <c r="N121" s="10">
        <v>76</v>
      </c>
      <c r="O121" s="10">
        <v>87</v>
      </c>
      <c r="P121" s="10">
        <v>85</v>
      </c>
      <c r="Q121" s="11">
        <f t="shared" si="12"/>
        <v>82.666666666666671</v>
      </c>
      <c r="R121" s="12">
        <f t="shared" si="13"/>
        <v>0.82669999999999999</v>
      </c>
      <c r="S121" s="10" t="str">
        <f t="shared" si="14"/>
        <v>A</v>
      </c>
      <c r="T121" s="13" t="str">
        <f>IF(S121="","",IFERROR(INDEX({"Excellent work in ","Very good work in ","Satisfactory work in ","Fair work in ","Below the expected level in "},MATCH(S121,{"A","B","C","D","F"},0))&amp;INDEX({"reading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needed."},MATCH(S121,{"A","B","C","D","F"},0)),""))</f>
        <v>Excellent work in practical skills; keep it up.</v>
      </c>
      <c r="U121" s="10">
        <v>81</v>
      </c>
      <c r="V121" s="10">
        <v>93</v>
      </c>
      <c r="W121" s="10">
        <v>84</v>
      </c>
      <c r="X121" s="11">
        <f t="shared" si="15"/>
        <v>86</v>
      </c>
      <c r="Y121" s="12">
        <f t="shared" si="16"/>
        <v>0.86</v>
      </c>
      <c r="Z121" s="5" t="str">
        <f t="shared" si="17"/>
        <v>A</v>
      </c>
      <c r="AA121" s="3" t="str">
        <f>IF(Z121="","",IFERROR(INDEX({"Excellent work in ","Very good work in ","Satisfactory work in ","Fair work in ","Below the expected level in "},MATCH(Z121,{"A","B","C","D","F"},0))&amp;INDEX({"reading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needed."},MATCH(Z121,{"A","B","C","D","F"},0)),""))</f>
        <v>Excellent work in practical skills; keep it up.</v>
      </c>
    </row>
    <row r="122" spans="1:27" ht="14.25" customHeight="1" x14ac:dyDescent="0.3">
      <c r="A122" s="34"/>
      <c r="B122" s="34"/>
      <c r="C122" s="34"/>
      <c r="D122" s="34"/>
      <c r="E122" s="5" t="s">
        <v>27</v>
      </c>
      <c r="F122" s="5" t="s">
        <v>106</v>
      </c>
      <c r="G122" s="10">
        <v>76</v>
      </c>
      <c r="H122" s="10">
        <v>74</v>
      </c>
      <c r="I122" s="10">
        <v>78</v>
      </c>
      <c r="J122" s="11">
        <f t="shared" si="9"/>
        <v>76</v>
      </c>
      <c r="K122" s="12">
        <f t="shared" si="10"/>
        <v>0.76</v>
      </c>
      <c r="L122" s="10" t="str">
        <f t="shared" si="11"/>
        <v>B</v>
      </c>
      <c r="M122" s="13" t="str">
        <f>IF(L122="","",IFERROR(INDEX({"Excellent work in ","Very good work in ","Satisfactory work in ","Fair work in ","Below the expected level in "},MATCH(L122,{"A","B","C","D","F"},0))&amp;INDEX({"reading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needed."},MATCH(L122,{"A","B","C","D","F"},0)),""))</f>
        <v>Very good work in recording of accounts; aim higher.</v>
      </c>
      <c r="N122" s="10">
        <v>71</v>
      </c>
      <c r="O122" s="10">
        <v>71</v>
      </c>
      <c r="P122" s="10">
        <v>75</v>
      </c>
      <c r="Q122" s="11">
        <f t="shared" si="12"/>
        <v>72.333333333333329</v>
      </c>
      <c r="R122" s="12">
        <f t="shared" si="13"/>
        <v>0.72330000000000005</v>
      </c>
      <c r="S122" s="10" t="str">
        <f t="shared" si="14"/>
        <v>B</v>
      </c>
      <c r="T122" s="13" t="str">
        <f>IF(S122="","",IFERROR(INDEX({"Excellent work in ","Very good work in ","Satisfactory work in ","Fair work in ","Below the expected level in "},MATCH(S122,{"A","B","C","D","F"},0))&amp;INDEX({"reading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needed."},MATCH(S122,{"A","B","C","D","F"},0)),""))</f>
        <v>Very good work in recording of accounts; aim higher.</v>
      </c>
      <c r="U122" s="10">
        <v>79</v>
      </c>
      <c r="V122" s="10">
        <v>78</v>
      </c>
      <c r="W122" s="10">
        <v>85</v>
      </c>
      <c r="X122" s="11">
        <f t="shared" si="15"/>
        <v>80.666666666666671</v>
      </c>
      <c r="Y122" s="12">
        <f t="shared" si="16"/>
        <v>0.80669999999999997</v>
      </c>
      <c r="Z122" s="5" t="str">
        <f t="shared" si="17"/>
        <v>A</v>
      </c>
      <c r="AA122" s="3" t="str">
        <f>IF(Z122="","",IFERROR(INDEX({"Excellent work in ","Very good work in ","Satisfactory work in ","Fair work in ","Below the expected level in "},MATCH(Z122,{"A","B","C","D","F"},0))&amp;INDEX({"reading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needed."},MATCH(Z122,{"A","B","C","D","F"},0)),""))</f>
        <v>Excellent work in recording of accounts; keep it up.</v>
      </c>
    </row>
    <row r="123" spans="1:27" ht="14.25" customHeight="1" x14ac:dyDescent="0.3">
      <c r="A123" s="34" t="s">
        <v>382</v>
      </c>
      <c r="B123" s="34" t="s">
        <v>383</v>
      </c>
      <c r="C123" s="34" t="s">
        <v>439</v>
      </c>
      <c r="D123" s="34" t="s">
        <v>31</v>
      </c>
      <c r="E123" s="5" t="s">
        <v>12</v>
      </c>
      <c r="F123" s="5" t="s">
        <v>95</v>
      </c>
      <c r="G123" s="10">
        <v>83</v>
      </c>
      <c r="H123" s="10">
        <v>85</v>
      </c>
      <c r="I123" s="10">
        <v>79</v>
      </c>
      <c r="J123" s="11">
        <f t="shared" si="9"/>
        <v>82.333333333333329</v>
      </c>
      <c r="K123" s="12">
        <f t="shared" si="10"/>
        <v>0.82330000000000003</v>
      </c>
      <c r="L123" s="10" t="str">
        <f t="shared" si="11"/>
        <v>A</v>
      </c>
      <c r="M123" s="13" t="str">
        <f>IF(L123="","",IFERROR(INDEX({"Excellent work in ","Very good work in ","Satisfactory work in ","Fair work in ","Below the expected level in "},MATCH(L123,{"A","B","C","D","F"},0))&amp;INDEX({"reading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needed."},MATCH(L123,{"A","B","C","D","F"},0)),""))</f>
        <v>Excellent work in reading and writing; keep it up.</v>
      </c>
      <c r="N123" s="10">
        <v>72</v>
      </c>
      <c r="O123" s="10">
        <v>81</v>
      </c>
      <c r="P123" s="10">
        <v>78</v>
      </c>
      <c r="Q123" s="11">
        <f t="shared" si="12"/>
        <v>77</v>
      </c>
      <c r="R123" s="12">
        <f t="shared" si="13"/>
        <v>0.77</v>
      </c>
      <c r="S123" s="10" t="str">
        <f t="shared" si="14"/>
        <v>B</v>
      </c>
      <c r="T123" s="13" t="str">
        <f>IF(S123="","",IFERROR(INDEX({"Excellent work in ","Very good work in ","Satisfactory work in ","Fair work in ","Below the expected level in "},MATCH(S123,{"A","B","C","D","F"},0))&amp;INDEX({"reading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needed."},MATCH(S123,{"A","B","C","D","F"},0)),""))</f>
        <v>Very good work in reading and writing; aim higher.</v>
      </c>
      <c r="U123" s="10">
        <v>79</v>
      </c>
      <c r="V123" s="10">
        <v>89</v>
      </c>
      <c r="W123" s="10">
        <v>82</v>
      </c>
      <c r="X123" s="11">
        <f t="shared" si="15"/>
        <v>83.333333333333329</v>
      </c>
      <c r="Y123" s="12">
        <f t="shared" si="16"/>
        <v>0.83330000000000004</v>
      </c>
      <c r="Z123" s="5" t="str">
        <f t="shared" si="17"/>
        <v>A</v>
      </c>
      <c r="AA123" s="3" t="str">
        <f>IF(Z123="","",IFERROR(INDEX({"Excellent work in ","Very good work in ","Satisfactory work in ","Fair work in ","Below the expected level in "},MATCH(Z123,{"A","B","C","D","F"},0))&amp;INDEX({"reading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needed."},MATCH(Z123,{"A","B","C","D","F"},0)),""))</f>
        <v>Excellent work in reading and writing; keep it up.</v>
      </c>
    </row>
    <row r="124" spans="1:27" ht="14.25" customHeight="1" x14ac:dyDescent="0.3">
      <c r="A124" s="34"/>
      <c r="B124" s="34"/>
      <c r="C124" s="34"/>
      <c r="D124" s="34"/>
      <c r="E124" s="5" t="s">
        <v>13</v>
      </c>
      <c r="F124" s="5" t="s">
        <v>99</v>
      </c>
      <c r="G124" s="10">
        <v>85</v>
      </c>
      <c r="H124" s="10">
        <v>92</v>
      </c>
      <c r="I124" s="10">
        <v>80</v>
      </c>
      <c r="J124" s="11">
        <f t="shared" si="9"/>
        <v>85.666666666666671</v>
      </c>
      <c r="K124" s="12">
        <f t="shared" si="10"/>
        <v>0.85670000000000002</v>
      </c>
      <c r="L124" s="10" t="str">
        <f t="shared" si="11"/>
        <v>A</v>
      </c>
      <c r="M124" s="13" t="str">
        <f>IF(L124="","",IFERROR(INDEX({"Excellent work in ","Very good work in ","Satisfactory work in ","Fair work in ","Below the expected level in "},MATCH(L124,{"A","B","C","D","F"},0))&amp;INDEX({"reading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needed."},MATCH(L124,{"A","B","C","D","F"},0)),""))</f>
        <v>Excellent work in reading, writing and speaking; keep it up.</v>
      </c>
      <c r="N124" s="10">
        <v>77</v>
      </c>
      <c r="O124" s="10">
        <v>87</v>
      </c>
      <c r="P124" s="10">
        <v>81</v>
      </c>
      <c r="Q124" s="11">
        <f t="shared" si="12"/>
        <v>81.666666666666671</v>
      </c>
      <c r="R124" s="12">
        <f t="shared" si="13"/>
        <v>0.81669999999999998</v>
      </c>
      <c r="S124" s="10" t="str">
        <f t="shared" si="14"/>
        <v>A</v>
      </c>
      <c r="T124" s="13" t="str">
        <f>IF(S124="","",IFERROR(INDEX({"Excellent work in ","Very good work in ","Satisfactory work in ","Fair work in ","Below the expected level in "},MATCH(S124,{"A","B","C","D","F"},0))&amp;INDEX({"reading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needed."},MATCH(S124,{"A","B","C","D","F"},0)),""))</f>
        <v>Excellent work in reading, writing and speaking; keep it up.</v>
      </c>
      <c r="U124" s="10">
        <v>93</v>
      </c>
      <c r="V124" s="10">
        <v>96</v>
      </c>
      <c r="W124" s="10">
        <v>87</v>
      </c>
      <c r="X124" s="11">
        <f t="shared" si="15"/>
        <v>92</v>
      </c>
      <c r="Y124" s="12">
        <f t="shared" si="16"/>
        <v>0.92</v>
      </c>
      <c r="Z124" s="5" t="str">
        <f t="shared" si="17"/>
        <v>A</v>
      </c>
      <c r="AA124" s="3" t="str">
        <f>IF(Z124="","",IFERROR(INDEX({"Excellent work in ","Very good work in ","Satisfactory work in ","Fair work in ","Below the expected level in "},MATCH(Z124,{"A","B","C","D","F"},0))&amp;INDEX({"reading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needed."},MATCH(Z124,{"A","B","C","D","F"},0)),""))</f>
        <v>Excellent work in reading, writing and speaking; keep it up.</v>
      </c>
    </row>
    <row r="125" spans="1:27" ht="14.25" customHeight="1" x14ac:dyDescent="0.3">
      <c r="A125" s="34"/>
      <c r="B125" s="34"/>
      <c r="C125" s="34"/>
      <c r="D125" s="34"/>
      <c r="E125" s="5" t="s">
        <v>15</v>
      </c>
      <c r="F125" s="5" t="s">
        <v>100</v>
      </c>
      <c r="G125" s="10">
        <v>93</v>
      </c>
      <c r="H125" s="10">
        <v>96</v>
      </c>
      <c r="I125" s="10">
        <v>89</v>
      </c>
      <c r="J125" s="11">
        <f t="shared" si="9"/>
        <v>92.666666666666671</v>
      </c>
      <c r="K125" s="12">
        <f t="shared" si="10"/>
        <v>0.92669999999999997</v>
      </c>
      <c r="L125" s="10" t="str">
        <f t="shared" si="11"/>
        <v>A</v>
      </c>
      <c r="M125" s="13" t="str">
        <f>IF(L125="","",IFERROR(INDEX({"Excellent work in ","Very good work in ","Satisfactory work in ","Fair work in ","Below the expected level in "},MATCH(L125,{"A","B","C","D","F"},0))&amp;INDEX({"reading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needed."},MATCH(L125,{"A","B","C","D","F"},0)),""))</f>
        <v>Excellent work in problem solving; keep it up.</v>
      </c>
      <c r="N125" s="10">
        <v>95</v>
      </c>
      <c r="O125" s="10">
        <v>86</v>
      </c>
      <c r="P125" s="10">
        <v>84</v>
      </c>
      <c r="Q125" s="11">
        <f t="shared" si="12"/>
        <v>88.333333333333329</v>
      </c>
      <c r="R125" s="12">
        <f t="shared" si="13"/>
        <v>0.88329999999999997</v>
      </c>
      <c r="S125" s="10" t="str">
        <f t="shared" si="14"/>
        <v>A</v>
      </c>
      <c r="T125" s="13" t="str">
        <f>IF(S125="","",IFERROR(INDEX({"Excellent work in ","Very good work in ","Satisfactory work in ","Fair work in ","Below the expected level in "},MATCH(S125,{"A","B","C","D","F"},0))&amp;INDEX({"reading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needed."},MATCH(S125,{"A","B","C","D","F"},0)),""))</f>
        <v>Excellent work in problem solving; keep it up.</v>
      </c>
      <c r="U125" s="10">
        <v>91</v>
      </c>
      <c r="V125" s="10">
        <v>93</v>
      </c>
      <c r="W125" s="10">
        <v>87</v>
      </c>
      <c r="X125" s="11">
        <f t="shared" si="15"/>
        <v>90.333333333333329</v>
      </c>
      <c r="Y125" s="12">
        <f t="shared" si="16"/>
        <v>0.90329999999999999</v>
      </c>
      <c r="Z125" s="5" t="str">
        <f t="shared" si="17"/>
        <v>A</v>
      </c>
      <c r="AA125" s="3" t="str">
        <f>IF(Z125="","",IFERROR(INDEX({"Excellent work in ","Very good work in ","Satisfactory work in ","Fair work in ","Below the expected level in "},MATCH(Z125,{"A","B","C","D","F"},0))&amp;INDEX({"reading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needed."},MATCH(Z125,{"A","B","C","D","F"},0)),""))</f>
        <v>Excellent work in problem solving; keep it up.</v>
      </c>
    </row>
    <row r="126" spans="1:27" ht="14.25" customHeight="1" x14ac:dyDescent="0.3">
      <c r="A126" s="34"/>
      <c r="B126" s="34"/>
      <c r="C126" s="34"/>
      <c r="D126" s="34"/>
      <c r="E126" s="5" t="s">
        <v>17</v>
      </c>
      <c r="F126" s="5" t="s">
        <v>101</v>
      </c>
      <c r="G126" s="10">
        <v>72</v>
      </c>
      <c r="H126" s="10">
        <v>80</v>
      </c>
      <c r="I126" s="10">
        <v>79</v>
      </c>
      <c r="J126" s="11">
        <f t="shared" si="9"/>
        <v>77</v>
      </c>
      <c r="K126" s="12">
        <f t="shared" si="10"/>
        <v>0.77</v>
      </c>
      <c r="L126" s="10" t="str">
        <f t="shared" si="11"/>
        <v>B</v>
      </c>
      <c r="M126" s="13" t="str">
        <f>IF(L126="","",IFERROR(INDEX({"Excellent work in ","Very good work in ","Satisfactory work in ","Fair work in ","Below the expected level in "},MATCH(L126,{"A","B","C","D","F"},0))&amp;INDEX({"reading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needed."},MATCH(L126,{"A","B","C","D","F"},0)),""))</f>
        <v>Very good work in concepts and practicals; aim higher.</v>
      </c>
      <c r="N126" s="10">
        <v>75</v>
      </c>
      <c r="O126" s="10">
        <v>79</v>
      </c>
      <c r="P126" s="10">
        <v>77</v>
      </c>
      <c r="Q126" s="11">
        <f t="shared" si="12"/>
        <v>77</v>
      </c>
      <c r="R126" s="12">
        <f t="shared" si="13"/>
        <v>0.77</v>
      </c>
      <c r="S126" s="10" t="str">
        <f t="shared" si="14"/>
        <v>B</v>
      </c>
      <c r="T126" s="13" t="str">
        <f>IF(S126="","",IFERROR(INDEX({"Excellent work in ","Very good work in ","Satisfactory work in ","Fair work in ","Below the expected level in "},MATCH(S126,{"A","B","C","D","F"},0))&amp;INDEX({"reading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needed."},MATCH(S126,{"A","B","C","D","F"},0)),""))</f>
        <v>Very good work in concepts and practicals; aim higher.</v>
      </c>
      <c r="U126" s="10">
        <v>84</v>
      </c>
      <c r="V126" s="10">
        <v>91</v>
      </c>
      <c r="W126" s="10">
        <v>80</v>
      </c>
      <c r="X126" s="11">
        <f t="shared" si="15"/>
        <v>85</v>
      </c>
      <c r="Y126" s="12">
        <f t="shared" si="16"/>
        <v>0.85</v>
      </c>
      <c r="Z126" s="5" t="str">
        <f t="shared" si="17"/>
        <v>A</v>
      </c>
      <c r="AA126" s="3" t="str">
        <f>IF(Z126="","",IFERROR(INDEX({"Excellent work in ","Very good work in ","Satisfactory work in ","Fair work in ","Below the expected level in "},MATCH(Z126,{"A","B","C","D","F"},0))&amp;INDEX({"reading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needed."},MATCH(Z126,{"A","B","C","D","F"},0)),""))</f>
        <v>Excellent work in concepts and practicals; keep it up.</v>
      </c>
    </row>
    <row r="127" spans="1:27" ht="14.25" customHeight="1" x14ac:dyDescent="0.3">
      <c r="A127" s="34"/>
      <c r="B127" s="34"/>
      <c r="C127" s="34"/>
      <c r="D127" s="34"/>
      <c r="E127" s="5" t="s">
        <v>19</v>
      </c>
      <c r="F127" s="5" t="s">
        <v>102</v>
      </c>
      <c r="G127" s="10">
        <v>86</v>
      </c>
      <c r="H127" s="10">
        <v>88</v>
      </c>
      <c r="I127" s="10">
        <v>89</v>
      </c>
      <c r="J127" s="11">
        <f t="shared" si="9"/>
        <v>87.666666666666671</v>
      </c>
      <c r="K127" s="12">
        <f t="shared" si="10"/>
        <v>0.87670000000000003</v>
      </c>
      <c r="L127" s="10" t="str">
        <f t="shared" si="11"/>
        <v>A</v>
      </c>
      <c r="M127" s="13" t="str">
        <f>IF(L127="","",IFERROR(INDEX({"Excellent work in ","Very good work in ","Satisfactory work in ","Fair work in ","Below the expected level in "},MATCH(L127,{"A","B","C","D","F"},0))&amp;INDEX({"reading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needed."},MATCH(L127,{"A","B","C","D","F"},0)),""))</f>
        <v>Excellent work in content knowledge; keep it up.</v>
      </c>
      <c r="N127" s="10">
        <v>80</v>
      </c>
      <c r="O127" s="10">
        <v>96</v>
      </c>
      <c r="P127" s="10">
        <v>83</v>
      </c>
      <c r="Q127" s="11">
        <f t="shared" si="12"/>
        <v>86.333333333333329</v>
      </c>
      <c r="R127" s="12">
        <f t="shared" si="13"/>
        <v>0.86329999999999996</v>
      </c>
      <c r="S127" s="10" t="str">
        <f t="shared" si="14"/>
        <v>A</v>
      </c>
      <c r="T127" s="13" t="str">
        <f>IF(S127="","",IFERROR(INDEX({"Excellent work in ","Very good work in ","Satisfactory work in ","Fair work in ","Below the expected level in "},MATCH(S127,{"A","B","C","D","F"},0))&amp;INDEX({"reading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needed."},MATCH(S127,{"A","B","C","D","F"},0)),""))</f>
        <v>Excellent work in content knowledge; keep it up.</v>
      </c>
      <c r="U127" s="10">
        <v>92</v>
      </c>
      <c r="V127" s="10">
        <v>85</v>
      </c>
      <c r="W127" s="10">
        <v>93</v>
      </c>
      <c r="X127" s="11">
        <f t="shared" si="15"/>
        <v>90</v>
      </c>
      <c r="Y127" s="12">
        <f t="shared" si="16"/>
        <v>0.9</v>
      </c>
      <c r="Z127" s="5" t="str">
        <f t="shared" si="17"/>
        <v>A</v>
      </c>
      <c r="AA127" s="3" t="str">
        <f>IF(Z127="","",IFERROR(INDEX({"Excellent work in ","Very good work in ","Satisfactory work in ","Fair work in ","Below the expected level in "},MATCH(Z127,{"A","B","C","D","F"},0))&amp;INDEX({"reading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needed."},MATCH(Z127,{"A","B","C","D","F"},0)),""))</f>
        <v>Excellent work in content knowledge; keep it up.</v>
      </c>
    </row>
    <row r="128" spans="1:27" ht="14.25" customHeight="1" x14ac:dyDescent="0.3">
      <c r="A128" s="34"/>
      <c r="B128" s="34"/>
      <c r="C128" s="34"/>
      <c r="D128" s="34"/>
      <c r="E128" s="5" t="s">
        <v>21</v>
      </c>
      <c r="F128" s="5" t="s">
        <v>103</v>
      </c>
      <c r="G128" s="10">
        <v>93</v>
      </c>
      <c r="H128" s="10">
        <v>86</v>
      </c>
      <c r="I128" s="10">
        <v>92</v>
      </c>
      <c r="J128" s="11">
        <f t="shared" si="9"/>
        <v>90.333333333333329</v>
      </c>
      <c r="K128" s="12">
        <f t="shared" si="10"/>
        <v>0.90329999999999999</v>
      </c>
      <c r="L128" s="10" t="str">
        <f t="shared" si="11"/>
        <v>A</v>
      </c>
      <c r="M128" s="13" t="str">
        <f>IF(L128="","",IFERROR(INDEX({"Excellent work in ","Very good work in ","Satisfactory work in ","Fair work in ","Below the expected level in "},MATCH(L128,{"A","B","C","D","F"},0))&amp;INDEX({"reading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needed."},MATCH(L128,{"A","B","C","D","F"},0)),""))</f>
        <v>Excellent work in practical work and knowledge; keep it up.</v>
      </c>
      <c r="N128" s="10">
        <v>93</v>
      </c>
      <c r="O128" s="10">
        <v>98</v>
      </c>
      <c r="P128" s="10">
        <v>88</v>
      </c>
      <c r="Q128" s="11">
        <f t="shared" si="12"/>
        <v>93</v>
      </c>
      <c r="R128" s="12">
        <f t="shared" si="13"/>
        <v>0.93</v>
      </c>
      <c r="S128" s="10" t="str">
        <f t="shared" si="14"/>
        <v>A</v>
      </c>
      <c r="T128" s="13" t="str">
        <f>IF(S128="","",IFERROR(INDEX({"Excellent work in ","Very good work in ","Satisfactory work in ","Fair work in ","Below the expected level in "},MATCH(S128,{"A","B","C","D","F"},0))&amp;INDEX({"reading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needed."},MATCH(S128,{"A","B","C","D","F"},0)),""))</f>
        <v>Excellent work in practical work and knowledge; keep it up.</v>
      </c>
      <c r="U128" s="10">
        <v>89</v>
      </c>
      <c r="V128" s="10">
        <v>98</v>
      </c>
      <c r="W128" s="10">
        <v>98</v>
      </c>
      <c r="X128" s="11">
        <f t="shared" si="15"/>
        <v>95</v>
      </c>
      <c r="Y128" s="12">
        <f t="shared" si="16"/>
        <v>0.95</v>
      </c>
      <c r="Z128" s="5" t="str">
        <f t="shared" si="17"/>
        <v>A</v>
      </c>
      <c r="AA128" s="3" t="str">
        <f>IF(Z128="","",IFERROR(INDEX({"Excellent work in ","Very good work in ","Satisfactory work in ","Fair work in ","Below the expected level in "},MATCH(Z128,{"A","B","C","D","F"},0))&amp;INDEX({"reading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needed."},MATCH(Z128,{"A","B","C","D","F"},0)),""))</f>
        <v>Excellent work in practical work and knowledge; keep it up.</v>
      </c>
    </row>
    <row r="129" spans="1:27" ht="14.25" customHeight="1" x14ac:dyDescent="0.3">
      <c r="A129" s="34"/>
      <c r="B129" s="34"/>
      <c r="C129" s="34"/>
      <c r="D129" s="34"/>
      <c r="E129" s="5" t="s">
        <v>23</v>
      </c>
      <c r="F129" s="5" t="s">
        <v>104</v>
      </c>
      <c r="G129" s="10">
        <v>87</v>
      </c>
      <c r="H129" s="10">
        <v>77</v>
      </c>
      <c r="I129" s="10">
        <v>85</v>
      </c>
      <c r="J129" s="11">
        <f t="shared" si="9"/>
        <v>83</v>
      </c>
      <c r="K129" s="12">
        <f t="shared" si="10"/>
        <v>0.83</v>
      </c>
      <c r="L129" s="10" t="str">
        <f t="shared" si="11"/>
        <v>A</v>
      </c>
      <c r="M129" s="13" t="str">
        <f>IF(L129="","",IFERROR(INDEX({"Excellent work in ","Very good work in ","Satisfactory work in ","Fair work in ","Below the expected level in "},MATCH(L129,{"A","B","C","D","F"},0))&amp;INDEX({"reading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needed."},MATCH(L129,{"A","B","C","D","F"},0)),""))</f>
        <v>Excellent work in values and participation; keep it up.</v>
      </c>
      <c r="N129" s="10">
        <v>84</v>
      </c>
      <c r="O129" s="10">
        <v>86</v>
      </c>
      <c r="P129" s="10">
        <v>88</v>
      </c>
      <c r="Q129" s="11">
        <f t="shared" si="12"/>
        <v>86</v>
      </c>
      <c r="R129" s="12">
        <f t="shared" si="13"/>
        <v>0.86</v>
      </c>
      <c r="S129" s="10" t="str">
        <f t="shared" si="14"/>
        <v>A</v>
      </c>
      <c r="T129" s="13" t="str">
        <f>IF(S129="","",IFERROR(INDEX({"Excellent work in ","Very good work in ","Satisfactory work in ","Fair work in ","Below the expected level in "},MATCH(S129,{"A","B","C","D","F"},0))&amp;INDEX({"reading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needed."},MATCH(S129,{"A","B","C","D","F"},0)),""))</f>
        <v>Excellent work in values and participation; keep it up.</v>
      </c>
      <c r="U129" s="10">
        <v>82</v>
      </c>
      <c r="V129" s="10">
        <v>84</v>
      </c>
      <c r="W129" s="10">
        <v>94</v>
      </c>
      <c r="X129" s="11">
        <f t="shared" si="15"/>
        <v>86.666666666666671</v>
      </c>
      <c r="Y129" s="12">
        <f t="shared" si="16"/>
        <v>0.86670000000000003</v>
      </c>
      <c r="Z129" s="5" t="str">
        <f t="shared" si="17"/>
        <v>A</v>
      </c>
      <c r="AA129" s="3" t="str">
        <f>IF(Z129="","",IFERROR(INDEX({"Excellent work in ","Very good work in ","Satisfactory work in ","Fair work in ","Below the expected level in "},MATCH(Z129,{"A","B","C","D","F"},0))&amp;INDEX({"reading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needed."},MATCH(Z129,{"A","B","C","D","F"},0)),""))</f>
        <v>Excellent work in values and participation; keep it up.</v>
      </c>
    </row>
    <row r="130" spans="1:27" ht="14.25" customHeight="1" x14ac:dyDescent="0.3">
      <c r="A130" s="34"/>
      <c r="B130" s="34"/>
      <c r="C130" s="34"/>
      <c r="D130" s="34"/>
      <c r="E130" s="5" t="s">
        <v>46</v>
      </c>
      <c r="F130" s="5" t="s">
        <v>116</v>
      </c>
      <c r="G130" s="10">
        <v>83</v>
      </c>
      <c r="H130" s="10">
        <v>95</v>
      </c>
      <c r="I130" s="10">
        <v>88</v>
      </c>
      <c r="J130" s="11">
        <f t="shared" si="9"/>
        <v>88.666666666666671</v>
      </c>
      <c r="K130" s="12">
        <f t="shared" si="10"/>
        <v>0.88670000000000004</v>
      </c>
      <c r="L130" s="10" t="str">
        <f t="shared" si="11"/>
        <v>A</v>
      </c>
      <c r="M130" s="13" t="str">
        <f>IF(L130="","",IFERROR(INDEX({"Excellent work in ","Very good work in ","Satisfactory work in ","Fair work in ","Below the expected level in "},MATCH(L130,{"A","B","C","D","F"},0))&amp;INDEX({"reading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needed."},MATCH(L130,{"A","B","C","D","F"},0)),""))</f>
        <v>Excellent work in religious knowledge and participation; keep it up.</v>
      </c>
      <c r="N130" s="10">
        <v>89</v>
      </c>
      <c r="O130" s="10">
        <v>85</v>
      </c>
      <c r="P130" s="10">
        <v>83</v>
      </c>
      <c r="Q130" s="11">
        <f t="shared" si="12"/>
        <v>85.666666666666671</v>
      </c>
      <c r="R130" s="12">
        <f t="shared" si="13"/>
        <v>0.85670000000000002</v>
      </c>
      <c r="S130" s="10" t="str">
        <f t="shared" si="14"/>
        <v>A</v>
      </c>
      <c r="T130" s="13" t="str">
        <f>IF(S130="","",IFERROR(INDEX({"Excellent work in ","Very good work in ","Satisfactory work in ","Fair work in ","Below the expected level in "},MATCH(S130,{"A","B","C","D","F"},0))&amp;INDEX({"reading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needed."},MATCH(S130,{"A","B","C","D","F"},0)),""))</f>
        <v>Excellent work in religious knowledge and participation; keep it up.</v>
      </c>
      <c r="U130" s="10">
        <v>92</v>
      </c>
      <c r="V130" s="10">
        <v>97</v>
      </c>
      <c r="W130" s="10">
        <v>98</v>
      </c>
      <c r="X130" s="11">
        <f t="shared" si="15"/>
        <v>95.666666666666671</v>
      </c>
      <c r="Y130" s="12">
        <f t="shared" si="16"/>
        <v>0.95669999999999999</v>
      </c>
      <c r="Z130" s="5" t="str">
        <f t="shared" si="17"/>
        <v>A</v>
      </c>
      <c r="AA130" s="3" t="str">
        <f>IF(Z130="","",IFERROR(INDEX({"Excellent work in ","Very good work in ","Satisfactory work in ","Fair work in ","Below the expected level in "},MATCH(Z130,{"A","B","C","D","F"},0))&amp;INDEX({"reading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needed."},MATCH(Z130,{"A","B","C","D","F"},0)),""))</f>
        <v>Excellent work in religious knowledge and participation; keep it up.</v>
      </c>
    </row>
    <row r="131" spans="1:27" ht="14.25" customHeight="1" x14ac:dyDescent="0.3">
      <c r="A131" s="34"/>
      <c r="B131" s="34"/>
      <c r="C131" s="34"/>
      <c r="D131" s="34"/>
      <c r="E131" s="5" t="s">
        <v>27</v>
      </c>
      <c r="F131" s="5" t="s">
        <v>106</v>
      </c>
      <c r="G131" s="10">
        <v>82</v>
      </c>
      <c r="H131" s="10">
        <v>76</v>
      </c>
      <c r="I131" s="10">
        <v>82</v>
      </c>
      <c r="J131" s="11">
        <f t="shared" si="9"/>
        <v>80</v>
      </c>
      <c r="K131" s="12">
        <f t="shared" si="10"/>
        <v>0.8</v>
      </c>
      <c r="L131" s="10" t="str">
        <f t="shared" si="11"/>
        <v>A</v>
      </c>
      <c r="M131" s="13" t="str">
        <f>IF(L131="","",IFERROR(INDEX({"Excellent work in ","Very good work in ","Satisfactory work in ","Fair work in ","Below the expected level in "},MATCH(L131,{"A","B","C","D","F"},0))&amp;INDEX({"reading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needed."},MATCH(L131,{"A","B","C","D","F"},0)),""))</f>
        <v>Excellent work in recording of accounts; keep it up.</v>
      </c>
      <c r="N131" s="10">
        <v>84</v>
      </c>
      <c r="O131" s="10">
        <v>89</v>
      </c>
      <c r="P131" s="10">
        <v>84</v>
      </c>
      <c r="Q131" s="11">
        <f t="shared" si="12"/>
        <v>85.666666666666671</v>
      </c>
      <c r="R131" s="12">
        <f t="shared" si="13"/>
        <v>0.85670000000000002</v>
      </c>
      <c r="S131" s="10" t="str">
        <f t="shared" si="14"/>
        <v>A</v>
      </c>
      <c r="T131" s="13" t="str">
        <f>IF(S131="","",IFERROR(INDEX({"Excellent work in ","Very good work in ","Satisfactory work in ","Fair work in ","Below the expected level in "},MATCH(S131,{"A","B","C","D","F"},0))&amp;INDEX({"reading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needed."},MATCH(S131,{"A","B","C","D","F"},0)),""))</f>
        <v>Excellent work in recording of accounts; keep it up.</v>
      </c>
      <c r="U131" s="10">
        <v>86</v>
      </c>
      <c r="V131" s="10">
        <v>79</v>
      </c>
      <c r="W131" s="10">
        <v>87</v>
      </c>
      <c r="X131" s="11">
        <f t="shared" si="15"/>
        <v>84</v>
      </c>
      <c r="Y131" s="12">
        <f t="shared" si="16"/>
        <v>0.84</v>
      </c>
      <c r="Z131" s="5" t="str">
        <f t="shared" si="17"/>
        <v>A</v>
      </c>
      <c r="AA131" s="3" t="str">
        <f>IF(Z131="","",IFERROR(INDEX({"Excellent work in ","Very good work in ","Satisfactory work in ","Fair work in ","Below the expected level in "},MATCH(Z131,{"A","B","C","D","F"},0))&amp;INDEX({"reading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needed."},MATCH(Z131,{"A","B","C","D","F"},0)),""))</f>
        <v>Excellent work in recording of accounts; keep it up.</v>
      </c>
    </row>
    <row r="132" spans="1:27" ht="14.25" customHeight="1" x14ac:dyDescent="0.3">
      <c r="A132" s="34" t="s">
        <v>384</v>
      </c>
      <c r="B132" s="34" t="s">
        <v>385</v>
      </c>
      <c r="C132" s="34" t="s">
        <v>439</v>
      </c>
      <c r="D132" s="34" t="s">
        <v>11</v>
      </c>
      <c r="E132" s="5" t="s">
        <v>12</v>
      </c>
      <c r="F132" s="5" t="s">
        <v>95</v>
      </c>
      <c r="G132" s="10">
        <v>48</v>
      </c>
      <c r="H132" s="10">
        <v>53</v>
      </c>
      <c r="I132" s="10">
        <v>50</v>
      </c>
      <c r="J132" s="11">
        <f t="shared" si="9"/>
        <v>50.333333333333336</v>
      </c>
      <c r="K132" s="12">
        <f t="shared" si="10"/>
        <v>0.50329999999999997</v>
      </c>
      <c r="L132" s="10" t="str">
        <f t="shared" si="11"/>
        <v>D</v>
      </c>
      <c r="M132" s="13" t="str">
        <f>IF(L132="","",IFERROR(INDEX({"Excellent work in ","Very good work in ","Satisfactory work in ","Fair work in ","Below the expected level in "},MATCH(L132,{"A","B","C","D","F"},0))&amp;INDEX({"reading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needed."},MATCH(L132,{"A","B","C","D","F"},0)),""))</f>
        <v>Fair work in reading and writing; extra practice is needed.</v>
      </c>
      <c r="N132" s="10">
        <v>52</v>
      </c>
      <c r="O132" s="10">
        <v>51</v>
      </c>
      <c r="P132" s="10">
        <v>56</v>
      </c>
      <c r="Q132" s="11">
        <f t="shared" si="12"/>
        <v>53</v>
      </c>
      <c r="R132" s="12">
        <f t="shared" si="13"/>
        <v>0.53</v>
      </c>
      <c r="S132" s="10" t="str">
        <f t="shared" si="14"/>
        <v>D</v>
      </c>
      <c r="T132" s="13" t="str">
        <f>IF(S132="","",IFERROR(INDEX({"Excellent work in ","Very good work in ","Satisfactory work in ","Fair work in ","Below the expected level in "},MATCH(S132,{"A","B","C","D","F"},0))&amp;INDEX({"reading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needed."},MATCH(S132,{"A","B","C","D","F"},0)),""))</f>
        <v>Fair work in reading and writing; extra practice is needed.</v>
      </c>
      <c r="U132" s="10">
        <v>59</v>
      </c>
      <c r="V132" s="10">
        <v>58</v>
      </c>
      <c r="W132" s="10">
        <v>62</v>
      </c>
      <c r="X132" s="11">
        <f t="shared" si="15"/>
        <v>59.666666666666664</v>
      </c>
      <c r="Y132" s="12">
        <f t="shared" si="16"/>
        <v>0.59670000000000001</v>
      </c>
      <c r="Z132" s="5" t="str">
        <f t="shared" si="17"/>
        <v>D</v>
      </c>
      <c r="AA132" s="3" t="str">
        <f>IF(Z132="","",IFERROR(INDEX({"Excellent work in ","Very good work in ","Satisfactory work in ","Fair work in ","Below the expected level in "},MATCH(Z132,{"A","B","C","D","F"},0))&amp;INDEX({"reading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needed."},MATCH(Z132,{"A","B","C","D","F"},0)),""))</f>
        <v>Fair work in reading and writing; extra practice is needed.</v>
      </c>
    </row>
    <row r="133" spans="1:27" ht="14.25" customHeight="1" x14ac:dyDescent="0.3">
      <c r="A133" s="34"/>
      <c r="B133" s="34"/>
      <c r="C133" s="34"/>
      <c r="D133" s="34"/>
      <c r="E133" s="5" t="s">
        <v>13</v>
      </c>
      <c r="F133" s="5" t="s">
        <v>99</v>
      </c>
      <c r="G133" s="10">
        <v>55</v>
      </c>
      <c r="H133" s="10">
        <v>54</v>
      </c>
      <c r="I133" s="10">
        <v>61</v>
      </c>
      <c r="J133" s="11">
        <f t="shared" si="9"/>
        <v>56.666666666666664</v>
      </c>
      <c r="K133" s="12">
        <f t="shared" si="10"/>
        <v>0.56669999999999998</v>
      </c>
      <c r="L133" s="10" t="str">
        <f t="shared" si="11"/>
        <v>D</v>
      </c>
      <c r="M133" s="13" t="str">
        <f>IF(L133="","",IFERROR(INDEX({"Excellent work in ","Very good work in ","Satisfactory work in ","Fair work in ","Below the expected level in "},MATCH(L133,{"A","B","C","D","F"},0))&amp;INDEX({"reading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needed."},MATCH(L133,{"A","B","C","D","F"},0)),""))</f>
        <v>Fair work in reading, writing and speaking; extra practice is needed.</v>
      </c>
      <c r="N133" s="10">
        <v>63</v>
      </c>
      <c r="O133" s="10">
        <v>56</v>
      </c>
      <c r="P133" s="10">
        <v>62</v>
      </c>
      <c r="Q133" s="11">
        <f t="shared" si="12"/>
        <v>60.333333333333336</v>
      </c>
      <c r="R133" s="12">
        <f t="shared" si="13"/>
        <v>0.60329999999999995</v>
      </c>
      <c r="S133" s="10" t="str">
        <f t="shared" si="14"/>
        <v>C</v>
      </c>
      <c r="T133" s="13" t="str">
        <f>IF(S133="","",IFERROR(INDEX({"Excellent work in ","Very good work in ","Satisfactory work in ","Fair work in ","Below the expected level in "},MATCH(S133,{"A","B","C","D","F"},0))&amp;INDEX({"reading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needed."},MATCH(S133,{"A","B","C","D","F"},0)),""))</f>
        <v>Satisfactory work in reading, writing and speaking; keep practising.</v>
      </c>
      <c r="U133" s="10">
        <v>67</v>
      </c>
      <c r="V133" s="10">
        <v>60</v>
      </c>
      <c r="W133" s="10">
        <v>68</v>
      </c>
      <c r="X133" s="11">
        <f t="shared" si="15"/>
        <v>65</v>
      </c>
      <c r="Y133" s="12">
        <f t="shared" si="16"/>
        <v>0.65</v>
      </c>
      <c r="Z133" s="5" t="str">
        <f t="shared" si="17"/>
        <v>C</v>
      </c>
      <c r="AA133" s="3" t="str">
        <f>IF(Z133="","",IFERROR(INDEX({"Excellent work in ","Very good work in ","Satisfactory work in ","Fair work in ","Below the expected level in "},MATCH(Z133,{"A","B","C","D","F"},0))&amp;INDEX({"reading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needed."},MATCH(Z133,{"A","B","C","D","F"},0)),""))</f>
        <v>Satisfactory work in reading, writing and speaking; keep practising.</v>
      </c>
    </row>
    <row r="134" spans="1:27" ht="14.25" customHeight="1" x14ac:dyDescent="0.3">
      <c r="A134" s="34"/>
      <c r="B134" s="34"/>
      <c r="C134" s="34"/>
      <c r="D134" s="34"/>
      <c r="E134" s="5" t="s">
        <v>15</v>
      </c>
      <c r="F134" s="5" t="s">
        <v>100</v>
      </c>
      <c r="G134" s="10">
        <v>68</v>
      </c>
      <c r="H134" s="10">
        <v>65</v>
      </c>
      <c r="I134" s="10">
        <v>66</v>
      </c>
      <c r="J134" s="11">
        <f t="shared" ref="J134:J197" si="18">IF(COUNT(G134:I134)=0,"",AVERAGE(G134:I134))</f>
        <v>66.333333333333329</v>
      </c>
      <c r="K134" s="12">
        <f t="shared" ref="K134:K197" si="19">IF(J134="","",ROUND(J134/100,4))</f>
        <v>0.6633</v>
      </c>
      <c r="L134" s="10" t="str">
        <f t="shared" ref="L134:L197" si="20">IF(J134="","",IF(J134&gt;=80,"A",IF(J134&gt;=70,"B",IF(J134&gt;=60,"C",IF(J134&gt;=50,"D","F")))))</f>
        <v>C</v>
      </c>
      <c r="M134" s="13" t="str">
        <f>IF(L134="","",IFERROR(INDEX({"Excellent work in ","Very good work in ","Satisfactory work in ","Fair work in ","Below the expected level in "},MATCH(L134,{"A","B","C","D","F"},0))&amp;INDEX({"reading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needed."},MATCH(L134,{"A","B","C","D","F"},0)),""))</f>
        <v>Satisfactory work in problem solving; keep practising.</v>
      </c>
      <c r="N134" s="10">
        <v>62</v>
      </c>
      <c r="O134" s="10">
        <v>72</v>
      </c>
      <c r="P134" s="10">
        <v>62</v>
      </c>
      <c r="Q134" s="11">
        <f t="shared" ref="Q134:Q197" si="21">IF(COUNT(N134:P134)=0,"",AVERAGE(N134:P134))</f>
        <v>65.333333333333329</v>
      </c>
      <c r="R134" s="12">
        <f t="shared" ref="R134:R197" si="22">IF(Q134="","",ROUND(Q134/100,4))</f>
        <v>0.65329999999999999</v>
      </c>
      <c r="S134" s="10" t="str">
        <f t="shared" ref="S134:S197" si="23">IF(Q134="","",IF(Q134&gt;=80,"A",IF(Q134&gt;=70,"B",IF(Q134&gt;=60,"C",IF(Q134&gt;=50,"D","F")))))</f>
        <v>C</v>
      </c>
      <c r="T134" s="13" t="str">
        <f>IF(S134="","",IFERROR(INDEX({"Excellent work in ","Very good work in ","Satisfactory work in ","Fair work in ","Below the expected level in "},MATCH(S134,{"A","B","C","D","F"},0))&amp;INDEX({"reading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needed."},MATCH(S134,{"A","B","C","D","F"},0)),""))</f>
        <v>Satisfactory work in problem solving; keep practising.</v>
      </c>
      <c r="U134" s="10">
        <v>61</v>
      </c>
      <c r="V134" s="10">
        <v>68</v>
      </c>
      <c r="W134" s="10">
        <v>67</v>
      </c>
      <c r="X134" s="11">
        <f t="shared" ref="X134:X197" si="24">IF(COUNT(U134:W134)=0,"",AVERAGE(U134:W134))</f>
        <v>65.333333333333329</v>
      </c>
      <c r="Y134" s="12">
        <f t="shared" ref="Y134:Y197" si="25">IF(X134="","",ROUND(X134/100,4))</f>
        <v>0.65329999999999999</v>
      </c>
      <c r="Z134" s="5" t="str">
        <f t="shared" ref="Z134:Z197" si="26">IF(X134="","",IF(X134&gt;=80,"A",IF(X134&gt;=70,"B",IF(X134&gt;=60,"C",IF(X134&gt;=50,"D","F")))))</f>
        <v>C</v>
      </c>
      <c r="AA134" s="3" t="str">
        <f>IF(Z134="","",IFERROR(INDEX({"Excellent work in ","Very good work in ","Satisfactory work in ","Fair work in ","Below the expected level in "},MATCH(Z134,{"A","B","C","D","F"},0))&amp;INDEX({"reading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needed."},MATCH(Z134,{"A","B","C","D","F"},0)),""))</f>
        <v>Satisfactory work in problem solving; keep practising.</v>
      </c>
    </row>
    <row r="135" spans="1:27" ht="14.25" customHeight="1" x14ac:dyDescent="0.3">
      <c r="A135" s="34"/>
      <c r="B135" s="34"/>
      <c r="C135" s="34"/>
      <c r="D135" s="34"/>
      <c r="E135" s="5" t="s">
        <v>17</v>
      </c>
      <c r="F135" s="5" t="s">
        <v>101</v>
      </c>
      <c r="G135" s="10">
        <v>52</v>
      </c>
      <c r="H135" s="10">
        <v>63</v>
      </c>
      <c r="I135" s="10">
        <v>49</v>
      </c>
      <c r="J135" s="11">
        <f t="shared" si="18"/>
        <v>54.666666666666664</v>
      </c>
      <c r="K135" s="12">
        <f t="shared" si="19"/>
        <v>0.54669999999999996</v>
      </c>
      <c r="L135" s="10" t="str">
        <f t="shared" si="20"/>
        <v>D</v>
      </c>
      <c r="M135" s="13" t="str">
        <f>IF(L135="","",IFERROR(INDEX({"Excellent work in ","Very good work in ","Satisfactory work in ","Fair work in ","Below the expected level in "},MATCH(L135,{"A","B","C","D","F"},0))&amp;INDEX({"reading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needed."},MATCH(L135,{"A","B","C","D","F"},0)),""))</f>
        <v>Fair work in concepts and practicals; extra practice is needed.</v>
      </c>
      <c r="N135" s="10">
        <v>54</v>
      </c>
      <c r="O135" s="10">
        <v>56</v>
      </c>
      <c r="P135" s="10">
        <v>64</v>
      </c>
      <c r="Q135" s="11">
        <f t="shared" si="21"/>
        <v>58</v>
      </c>
      <c r="R135" s="12">
        <f t="shared" si="22"/>
        <v>0.57999999999999996</v>
      </c>
      <c r="S135" s="10" t="str">
        <f t="shared" si="23"/>
        <v>D</v>
      </c>
      <c r="T135" s="13" t="str">
        <f>IF(S135="","",IFERROR(INDEX({"Excellent work in ","Very good work in ","Satisfactory work in ","Fair work in ","Below the expected level in "},MATCH(S135,{"A","B","C","D","F"},0))&amp;INDEX({"reading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needed."},MATCH(S135,{"A","B","C","D","F"},0)),""))</f>
        <v>Fair work in concepts and practicals; extra practice is needed.</v>
      </c>
      <c r="U135" s="10">
        <v>55</v>
      </c>
      <c r="V135" s="10">
        <v>69</v>
      </c>
      <c r="W135" s="10">
        <v>65</v>
      </c>
      <c r="X135" s="11">
        <f t="shared" si="24"/>
        <v>63</v>
      </c>
      <c r="Y135" s="12">
        <f t="shared" si="25"/>
        <v>0.63</v>
      </c>
      <c r="Z135" s="5" t="str">
        <f t="shared" si="26"/>
        <v>C</v>
      </c>
      <c r="AA135" s="3" t="str">
        <f>IF(Z135="","",IFERROR(INDEX({"Excellent work in ","Very good work in ","Satisfactory work in ","Fair work in ","Below the expected level in "},MATCH(Z135,{"A","B","C","D","F"},0))&amp;INDEX({"reading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needed."},MATCH(Z135,{"A","B","C","D","F"},0)),""))</f>
        <v>Satisfactory work in concepts and practicals; keep practising.</v>
      </c>
    </row>
    <row r="136" spans="1:27" ht="14.25" customHeight="1" x14ac:dyDescent="0.3">
      <c r="A136" s="34"/>
      <c r="B136" s="34"/>
      <c r="C136" s="34"/>
      <c r="D136" s="34"/>
      <c r="E136" s="5" t="s">
        <v>19</v>
      </c>
      <c r="F136" s="5" t="s">
        <v>102</v>
      </c>
      <c r="G136" s="10">
        <v>56</v>
      </c>
      <c r="H136" s="10">
        <v>60</v>
      </c>
      <c r="I136" s="10">
        <v>57</v>
      </c>
      <c r="J136" s="11">
        <f t="shared" si="18"/>
        <v>57.666666666666664</v>
      </c>
      <c r="K136" s="12">
        <f t="shared" si="19"/>
        <v>0.57669999999999999</v>
      </c>
      <c r="L136" s="10" t="str">
        <f t="shared" si="20"/>
        <v>D</v>
      </c>
      <c r="M136" s="13" t="str">
        <f>IF(L136="","",IFERROR(INDEX({"Excellent work in ","Very good work in ","Satisfactory work in ","Fair work in ","Below the expected level in "},MATCH(L136,{"A","B","C","D","F"},0))&amp;INDEX({"reading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needed."},MATCH(L136,{"A","B","C","D","F"},0)),""))</f>
        <v>Fair work in content knowledge; extra practice is needed.</v>
      </c>
      <c r="N136" s="10">
        <v>66</v>
      </c>
      <c r="O136" s="10">
        <v>57</v>
      </c>
      <c r="P136" s="10">
        <v>56</v>
      </c>
      <c r="Q136" s="11">
        <f t="shared" si="21"/>
        <v>59.666666666666664</v>
      </c>
      <c r="R136" s="12">
        <f t="shared" si="22"/>
        <v>0.59670000000000001</v>
      </c>
      <c r="S136" s="10" t="str">
        <f t="shared" si="23"/>
        <v>D</v>
      </c>
      <c r="T136" s="13" t="str">
        <f>IF(S136="","",IFERROR(INDEX({"Excellent work in ","Very good work in ","Satisfactory work in ","Fair work in ","Below the expected level in "},MATCH(S136,{"A","B","C","D","F"},0))&amp;INDEX({"reading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needed."},MATCH(S136,{"A","B","C","D","F"},0)),""))</f>
        <v>Fair work in content knowledge; extra practice is needed.</v>
      </c>
      <c r="U136" s="10">
        <v>70</v>
      </c>
      <c r="V136" s="10">
        <v>60</v>
      </c>
      <c r="W136" s="10">
        <v>63</v>
      </c>
      <c r="X136" s="11">
        <f t="shared" si="24"/>
        <v>64.333333333333329</v>
      </c>
      <c r="Y136" s="12">
        <f t="shared" si="25"/>
        <v>0.64329999999999998</v>
      </c>
      <c r="Z136" s="5" t="str">
        <f t="shared" si="26"/>
        <v>C</v>
      </c>
      <c r="AA136" s="3" t="str">
        <f>IF(Z136="","",IFERROR(INDEX({"Excellent work in ","Very good work in ","Satisfactory work in ","Fair work in ","Below the expected level in "},MATCH(Z136,{"A","B","C","D","F"},0))&amp;INDEX({"reading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needed."},MATCH(Z136,{"A","B","C","D","F"},0)),""))</f>
        <v>Satisfactory work in content knowledge; keep practising.</v>
      </c>
    </row>
    <row r="137" spans="1:27" ht="14.25" customHeight="1" x14ac:dyDescent="0.3">
      <c r="A137" s="34"/>
      <c r="B137" s="34"/>
      <c r="C137" s="34"/>
      <c r="D137" s="34"/>
      <c r="E137" s="5" t="s">
        <v>21</v>
      </c>
      <c r="F137" s="5" t="s">
        <v>103</v>
      </c>
      <c r="G137" s="10">
        <v>60</v>
      </c>
      <c r="H137" s="10">
        <v>65</v>
      </c>
      <c r="I137" s="10">
        <v>60</v>
      </c>
      <c r="J137" s="11">
        <f t="shared" si="18"/>
        <v>61.666666666666664</v>
      </c>
      <c r="K137" s="12">
        <f t="shared" si="19"/>
        <v>0.61670000000000003</v>
      </c>
      <c r="L137" s="10" t="str">
        <f t="shared" si="20"/>
        <v>C</v>
      </c>
      <c r="M137" s="13" t="str">
        <f>IF(L137="","",IFERROR(INDEX({"Excellent work in ","Very good work in ","Satisfactory work in ","Fair work in ","Below the expected level in "},MATCH(L137,{"A","B","C","D","F"},0))&amp;INDEX({"reading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needed."},MATCH(L137,{"A","B","C","D","F"},0)),""))</f>
        <v>Satisfactory work in practical work and knowledge; keep practising.</v>
      </c>
      <c r="N137" s="10">
        <v>61</v>
      </c>
      <c r="O137" s="10">
        <v>68</v>
      </c>
      <c r="P137" s="10">
        <v>63</v>
      </c>
      <c r="Q137" s="11">
        <f t="shared" si="21"/>
        <v>64</v>
      </c>
      <c r="R137" s="12">
        <f t="shared" si="22"/>
        <v>0.64</v>
      </c>
      <c r="S137" s="10" t="str">
        <f t="shared" si="23"/>
        <v>C</v>
      </c>
      <c r="T137" s="13" t="str">
        <f>IF(S137="","",IFERROR(INDEX({"Excellent work in ","Very good work in ","Satisfactory work in ","Fair work in ","Below the expected level in "},MATCH(S137,{"A","B","C","D","F"},0))&amp;INDEX({"reading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needed."},MATCH(S137,{"A","B","C","D","F"},0)),""))</f>
        <v>Satisfactory work in practical work and knowledge; keep practising.</v>
      </c>
      <c r="U137" s="10">
        <v>67</v>
      </c>
      <c r="V137" s="10">
        <v>66</v>
      </c>
      <c r="W137" s="10">
        <v>66</v>
      </c>
      <c r="X137" s="11">
        <f t="shared" si="24"/>
        <v>66.333333333333329</v>
      </c>
      <c r="Y137" s="12">
        <f t="shared" si="25"/>
        <v>0.6633</v>
      </c>
      <c r="Z137" s="5" t="str">
        <f t="shared" si="26"/>
        <v>C</v>
      </c>
      <c r="AA137" s="3" t="str">
        <f>IF(Z137="","",IFERROR(INDEX({"Excellent work in ","Very good work in ","Satisfactory work in ","Fair work in ","Below the expected level in "},MATCH(Z137,{"A","B","C","D","F"},0))&amp;INDEX({"reading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needed."},MATCH(Z137,{"A","B","C","D","F"},0)),""))</f>
        <v>Satisfactory work in practical work and knowledge; keep practising.</v>
      </c>
    </row>
    <row r="138" spans="1:27" ht="14.25" customHeight="1" x14ac:dyDescent="0.3">
      <c r="A138" s="34"/>
      <c r="B138" s="34"/>
      <c r="C138" s="34"/>
      <c r="D138" s="34"/>
      <c r="E138" s="5" t="s">
        <v>23</v>
      </c>
      <c r="F138" s="5" t="s">
        <v>104</v>
      </c>
      <c r="G138" s="10">
        <v>56</v>
      </c>
      <c r="H138" s="10">
        <v>54</v>
      </c>
      <c r="I138" s="10">
        <v>56</v>
      </c>
      <c r="J138" s="11">
        <f t="shared" si="18"/>
        <v>55.333333333333336</v>
      </c>
      <c r="K138" s="12">
        <f t="shared" si="19"/>
        <v>0.55330000000000001</v>
      </c>
      <c r="L138" s="10" t="str">
        <f t="shared" si="20"/>
        <v>D</v>
      </c>
      <c r="M138" s="13" t="str">
        <f>IF(L138="","",IFERROR(INDEX({"Excellent work in ","Very good work in ","Satisfactory work in ","Fair work in ","Below the expected level in "},MATCH(L138,{"A","B","C","D","F"},0))&amp;INDEX({"reading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needed."},MATCH(L138,{"A","B","C","D","F"},0)),""))</f>
        <v>Fair work in values and participation; extra practice is needed.</v>
      </c>
      <c r="N138" s="10">
        <v>63</v>
      </c>
      <c r="O138" s="10">
        <v>64</v>
      </c>
      <c r="P138" s="10">
        <v>57</v>
      </c>
      <c r="Q138" s="11">
        <f t="shared" si="21"/>
        <v>61.333333333333336</v>
      </c>
      <c r="R138" s="12">
        <f t="shared" si="22"/>
        <v>0.61329999999999996</v>
      </c>
      <c r="S138" s="10" t="str">
        <f t="shared" si="23"/>
        <v>C</v>
      </c>
      <c r="T138" s="13" t="str">
        <f>IF(S138="","",IFERROR(INDEX({"Excellent work in ","Very good work in ","Satisfactory work in ","Fair work in ","Below the expected level in "},MATCH(S138,{"A","B","C","D","F"},0))&amp;INDEX({"reading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needed."},MATCH(S138,{"A","B","C","D","F"},0)),""))</f>
        <v>Satisfactory work in values and participation; keep practising.</v>
      </c>
      <c r="U138" s="10">
        <v>64</v>
      </c>
      <c r="V138" s="10">
        <v>68</v>
      </c>
      <c r="W138" s="10">
        <v>62</v>
      </c>
      <c r="X138" s="11">
        <f t="shared" si="24"/>
        <v>64.666666666666671</v>
      </c>
      <c r="Y138" s="12">
        <f t="shared" si="25"/>
        <v>0.64670000000000005</v>
      </c>
      <c r="Z138" s="5" t="str">
        <f t="shared" si="26"/>
        <v>C</v>
      </c>
      <c r="AA138" s="3" t="str">
        <f>IF(Z138="","",IFERROR(INDEX({"Excellent work in ","Very good work in ","Satisfactory work in ","Fair work in ","Below the expected level in "},MATCH(Z138,{"A","B","C","D","F"},0))&amp;INDEX({"reading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needed."},MATCH(Z138,{"A","B","C","D","F"},0)),""))</f>
        <v>Satisfactory work in values and participation; keep practising.</v>
      </c>
    </row>
    <row r="139" spans="1:27" ht="14.25" customHeight="1" x14ac:dyDescent="0.3">
      <c r="A139" s="34"/>
      <c r="B139" s="34"/>
      <c r="C139" s="34"/>
      <c r="D139" s="34"/>
      <c r="E139" s="5" t="s">
        <v>25</v>
      </c>
      <c r="F139" s="5" t="s">
        <v>105</v>
      </c>
      <c r="G139" s="10">
        <v>66</v>
      </c>
      <c r="H139" s="10">
        <v>69</v>
      </c>
      <c r="I139" s="10">
        <v>59</v>
      </c>
      <c r="J139" s="11">
        <f t="shared" si="18"/>
        <v>64.666666666666671</v>
      </c>
      <c r="K139" s="12">
        <f t="shared" si="19"/>
        <v>0.64670000000000005</v>
      </c>
      <c r="L139" s="10" t="str">
        <f t="shared" si="20"/>
        <v>C</v>
      </c>
      <c r="M139" s="13" t="str">
        <f>IF(L139="","",IFERROR(INDEX({"Excellent work in ","Very good work in ","Satisfactory work in ","Fair work in ","Below the expected level in "},MATCH(L139,{"A","B","C","D","F"},0))&amp;INDEX({"reading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needed."},MATCH(L139,{"A","B","C","D","F"},0)),""))</f>
        <v>Satisfactory work in fitness and participation; keep practising.</v>
      </c>
      <c r="N139" s="10">
        <v>60</v>
      </c>
      <c r="O139" s="10">
        <v>69</v>
      </c>
      <c r="P139" s="10">
        <v>66</v>
      </c>
      <c r="Q139" s="11">
        <f t="shared" si="21"/>
        <v>65</v>
      </c>
      <c r="R139" s="12">
        <f t="shared" si="22"/>
        <v>0.65</v>
      </c>
      <c r="S139" s="10" t="str">
        <f t="shared" si="23"/>
        <v>C</v>
      </c>
      <c r="T139" s="13" t="str">
        <f>IF(S139="","",IFERROR(INDEX({"Excellent work in ","Very good work in ","Satisfactory work in ","Fair work in ","Below the expected level in "},MATCH(S139,{"A","B","C","D","F"},0))&amp;INDEX({"reading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needed."},MATCH(S139,{"A","B","C","D","F"},0)),""))</f>
        <v>Satisfactory work in fitness and participation; keep practising.</v>
      </c>
      <c r="U139" s="10">
        <v>70</v>
      </c>
      <c r="V139" s="10">
        <v>63</v>
      </c>
      <c r="W139" s="10">
        <v>67</v>
      </c>
      <c r="X139" s="11">
        <f t="shared" si="24"/>
        <v>66.666666666666671</v>
      </c>
      <c r="Y139" s="12">
        <f t="shared" si="25"/>
        <v>0.66669999999999996</v>
      </c>
      <c r="Z139" s="5" t="str">
        <f t="shared" si="26"/>
        <v>C</v>
      </c>
      <c r="AA139" s="3" t="str">
        <f>IF(Z139="","",IFERROR(INDEX({"Excellent work in ","Very good work in ","Satisfactory work in ","Fair work in ","Below the expected level in "},MATCH(Z139,{"A","B","C","D","F"},0))&amp;INDEX({"reading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needed."},MATCH(Z139,{"A","B","C","D","F"},0)),""))</f>
        <v>Satisfactory work in fitness and participation; keep practising.</v>
      </c>
    </row>
    <row r="140" spans="1:27" ht="14.25" customHeight="1" x14ac:dyDescent="0.3">
      <c r="A140" s="34"/>
      <c r="B140" s="34"/>
      <c r="C140" s="34"/>
      <c r="D140" s="34"/>
      <c r="E140" s="5" t="s">
        <v>34</v>
      </c>
      <c r="F140" s="5" t="s">
        <v>109</v>
      </c>
      <c r="G140" s="10">
        <v>57</v>
      </c>
      <c r="H140" s="10">
        <v>56</v>
      </c>
      <c r="I140" s="10">
        <v>62</v>
      </c>
      <c r="J140" s="11">
        <f t="shared" si="18"/>
        <v>58.333333333333336</v>
      </c>
      <c r="K140" s="12">
        <f t="shared" si="19"/>
        <v>0.58330000000000004</v>
      </c>
      <c r="L140" s="10" t="str">
        <f t="shared" si="20"/>
        <v>D</v>
      </c>
      <c r="M140" s="13" t="str">
        <f>IF(L140="","",IFERROR(INDEX({"Excellent work in ","Very good work in ","Satisfactory work in ","Fair work in ","Below the expected level in "},MATCH(L140,{"A","B","C","D","F"},0))&amp;INDEX({"reading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needed."},MATCH(L140,{"A","B","C","D","F"},0)),""))</f>
        <v>Fair work in office practice; extra practice is needed.</v>
      </c>
      <c r="N140" s="10">
        <v>52</v>
      </c>
      <c r="O140" s="10">
        <v>64</v>
      </c>
      <c r="P140" s="10">
        <v>50</v>
      </c>
      <c r="Q140" s="11">
        <f t="shared" si="21"/>
        <v>55.333333333333336</v>
      </c>
      <c r="R140" s="12">
        <f t="shared" si="22"/>
        <v>0.55330000000000001</v>
      </c>
      <c r="S140" s="10" t="str">
        <f t="shared" si="23"/>
        <v>D</v>
      </c>
      <c r="T140" s="13" t="str">
        <f>IF(S140="","",IFERROR(INDEX({"Excellent work in ","Very good work in ","Satisfactory work in ","Fair work in ","Below the expected level in "},MATCH(S140,{"A","B","C","D","F"},0))&amp;INDEX({"reading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needed."},MATCH(S140,{"A","B","C","D","F"},0)),""))</f>
        <v>Fair work in office practice; extra practice is needed.</v>
      </c>
      <c r="U140" s="10">
        <v>55</v>
      </c>
      <c r="V140" s="10">
        <v>66</v>
      </c>
      <c r="W140" s="10">
        <v>54</v>
      </c>
      <c r="X140" s="11">
        <f t="shared" si="24"/>
        <v>58.333333333333336</v>
      </c>
      <c r="Y140" s="12">
        <f t="shared" si="25"/>
        <v>0.58330000000000004</v>
      </c>
      <c r="Z140" s="5" t="str">
        <f t="shared" si="26"/>
        <v>D</v>
      </c>
      <c r="AA140" s="3" t="str">
        <f>IF(Z140="","",IFERROR(INDEX({"Excellent work in ","Very good work in ","Satisfactory work in ","Fair work in ","Below the expected level in "},MATCH(Z140,{"A","B","C","D","F"},0))&amp;INDEX({"reading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needed."},MATCH(Z140,{"A","B","C","D","F"},0)),""))</f>
        <v>Fair work in office practice; extra practice is needed.</v>
      </c>
    </row>
    <row r="141" spans="1:27" ht="14.25" customHeight="1" x14ac:dyDescent="0.3">
      <c r="A141" s="34" t="s">
        <v>386</v>
      </c>
      <c r="B141" s="34" t="s">
        <v>387</v>
      </c>
      <c r="C141" s="34" t="s">
        <v>439</v>
      </c>
      <c r="D141" s="34" t="s">
        <v>31</v>
      </c>
      <c r="E141" s="5" t="s">
        <v>12</v>
      </c>
      <c r="F141" s="5" t="s">
        <v>95</v>
      </c>
      <c r="G141" s="10">
        <v>57</v>
      </c>
      <c r="H141" s="10">
        <v>56</v>
      </c>
      <c r="I141" s="10">
        <v>62</v>
      </c>
      <c r="J141" s="11">
        <f t="shared" si="18"/>
        <v>58.333333333333336</v>
      </c>
      <c r="K141" s="12">
        <f t="shared" si="19"/>
        <v>0.58330000000000004</v>
      </c>
      <c r="L141" s="10" t="str">
        <f t="shared" si="20"/>
        <v>D</v>
      </c>
      <c r="M141" s="13" t="str">
        <f>IF(L141="","",IFERROR(INDEX({"Excellent work in ","Very good work in ","Satisfactory work in ","Fair work in ","Below the expected level in "},MATCH(L141,{"A","B","C","D","F"},0))&amp;INDEX({"reading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needed."},MATCH(L141,{"A","B","C","D","F"},0)),""))</f>
        <v>Fair work in reading and writing; extra practice is needed.</v>
      </c>
      <c r="N141" s="10">
        <v>61</v>
      </c>
      <c r="O141" s="10">
        <v>60</v>
      </c>
      <c r="P141" s="10">
        <v>64</v>
      </c>
      <c r="Q141" s="11">
        <f t="shared" si="21"/>
        <v>61.666666666666664</v>
      </c>
      <c r="R141" s="12">
        <f t="shared" si="22"/>
        <v>0.61670000000000003</v>
      </c>
      <c r="S141" s="10" t="str">
        <f t="shared" si="23"/>
        <v>C</v>
      </c>
      <c r="T141" s="13" t="str">
        <f>IF(S141="","",IFERROR(INDEX({"Excellent work in ","Very good work in ","Satisfactory work in ","Fair work in ","Below the expected level in "},MATCH(S141,{"A","B","C","D","F"},0))&amp;INDEX({"reading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needed."},MATCH(S141,{"A","B","C","D","F"},0)),""))</f>
        <v>Satisfactory work in reading and writing; keep practising.</v>
      </c>
      <c r="U141" s="10">
        <v>58</v>
      </c>
      <c r="V141" s="10">
        <v>62</v>
      </c>
      <c r="W141" s="10">
        <v>63</v>
      </c>
      <c r="X141" s="11">
        <f t="shared" si="24"/>
        <v>61</v>
      </c>
      <c r="Y141" s="12">
        <f t="shared" si="25"/>
        <v>0.61</v>
      </c>
      <c r="Z141" s="5" t="str">
        <f t="shared" si="26"/>
        <v>C</v>
      </c>
      <c r="AA141" s="3" t="str">
        <f>IF(Z141="","",IFERROR(INDEX({"Excellent work in ","Very good work in ","Satisfactory work in ","Fair work in ","Below the expected level in "},MATCH(Z141,{"A","B","C","D","F"},0))&amp;INDEX({"reading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needed."},MATCH(Z141,{"A","B","C","D","F"},0)),""))</f>
        <v>Satisfactory work in reading and writing; keep practising.</v>
      </c>
    </row>
    <row r="142" spans="1:27" ht="14.25" customHeight="1" x14ac:dyDescent="0.3">
      <c r="A142" s="34"/>
      <c r="B142" s="34"/>
      <c r="C142" s="34"/>
      <c r="D142" s="34"/>
      <c r="E142" s="5" t="s">
        <v>13</v>
      </c>
      <c r="F142" s="5" t="s">
        <v>99</v>
      </c>
      <c r="G142" s="10">
        <v>65</v>
      </c>
      <c r="H142" s="10">
        <v>66</v>
      </c>
      <c r="I142" s="10">
        <v>70</v>
      </c>
      <c r="J142" s="11">
        <f t="shared" si="18"/>
        <v>67</v>
      </c>
      <c r="K142" s="12">
        <f t="shared" si="19"/>
        <v>0.67</v>
      </c>
      <c r="L142" s="10" t="str">
        <f t="shared" si="20"/>
        <v>C</v>
      </c>
      <c r="M142" s="13" t="str">
        <f>IF(L142="","",IFERROR(INDEX({"Excellent work in ","Very good work in ","Satisfactory work in ","Fair work in ","Below the expected level in "},MATCH(L142,{"A","B","C","D","F"},0))&amp;INDEX({"reading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needed."},MATCH(L142,{"A","B","C","D","F"},0)),""))</f>
        <v>Satisfactory work in reading, writing and speaking; keep practising.</v>
      </c>
      <c r="N142" s="10">
        <v>62</v>
      </c>
      <c r="O142" s="10">
        <v>63</v>
      </c>
      <c r="P142" s="10">
        <v>64</v>
      </c>
      <c r="Q142" s="11">
        <f t="shared" si="21"/>
        <v>63</v>
      </c>
      <c r="R142" s="12">
        <f t="shared" si="22"/>
        <v>0.63</v>
      </c>
      <c r="S142" s="10" t="str">
        <f t="shared" si="23"/>
        <v>C</v>
      </c>
      <c r="T142" s="13" t="str">
        <f>IF(S142="","",IFERROR(INDEX({"Excellent work in ","Very good work in ","Satisfactory work in ","Fair work in ","Below the expected level in "},MATCH(S142,{"A","B","C","D","F"},0))&amp;INDEX({"reading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needed."},MATCH(S142,{"A","B","C","D","F"},0)),""))</f>
        <v>Satisfactory work in reading, writing and speaking; keep practising.</v>
      </c>
      <c r="U142" s="10">
        <v>62</v>
      </c>
      <c r="V142" s="10">
        <v>79</v>
      </c>
      <c r="W142" s="10">
        <v>68</v>
      </c>
      <c r="X142" s="11">
        <f t="shared" si="24"/>
        <v>69.666666666666671</v>
      </c>
      <c r="Y142" s="12">
        <f t="shared" si="25"/>
        <v>0.69669999999999999</v>
      </c>
      <c r="Z142" s="5" t="str">
        <f t="shared" si="26"/>
        <v>C</v>
      </c>
      <c r="AA142" s="3" t="str">
        <f>IF(Z142="","",IFERROR(INDEX({"Excellent work in ","Very good work in ","Satisfactory work in ","Fair work in ","Below the expected level in "},MATCH(Z142,{"A","B","C","D","F"},0))&amp;INDEX({"reading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needed."},MATCH(Z142,{"A","B","C","D","F"},0)),""))</f>
        <v>Satisfactory work in reading, writing and speaking; keep practising.</v>
      </c>
    </row>
    <row r="143" spans="1:27" ht="14.25" customHeight="1" x14ac:dyDescent="0.3">
      <c r="A143" s="34"/>
      <c r="B143" s="34"/>
      <c r="C143" s="34"/>
      <c r="D143" s="34"/>
      <c r="E143" s="5" t="s">
        <v>15</v>
      </c>
      <c r="F143" s="5" t="s">
        <v>100</v>
      </c>
      <c r="G143" s="10">
        <v>70</v>
      </c>
      <c r="H143" s="10">
        <v>76</v>
      </c>
      <c r="I143" s="10">
        <v>71</v>
      </c>
      <c r="J143" s="11">
        <f t="shared" si="18"/>
        <v>72.333333333333329</v>
      </c>
      <c r="K143" s="12">
        <f t="shared" si="19"/>
        <v>0.72330000000000005</v>
      </c>
      <c r="L143" s="10" t="str">
        <f t="shared" si="20"/>
        <v>B</v>
      </c>
      <c r="M143" s="13" t="str">
        <f>IF(L143="","",IFERROR(INDEX({"Excellent work in ","Very good work in ","Satisfactory work in ","Fair work in ","Below the expected level in "},MATCH(L143,{"A","B","C","D","F"},0))&amp;INDEX({"reading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needed."},MATCH(L143,{"A","B","C","D","F"},0)),""))</f>
        <v>Very good work in problem solving; aim higher.</v>
      </c>
      <c r="N143" s="10">
        <v>77</v>
      </c>
      <c r="O143" s="10">
        <v>75</v>
      </c>
      <c r="P143" s="10">
        <v>69</v>
      </c>
      <c r="Q143" s="11">
        <f t="shared" si="21"/>
        <v>73.666666666666671</v>
      </c>
      <c r="R143" s="12">
        <f t="shared" si="22"/>
        <v>0.73670000000000002</v>
      </c>
      <c r="S143" s="10" t="str">
        <f t="shared" si="23"/>
        <v>B</v>
      </c>
      <c r="T143" s="13" t="str">
        <f>IF(S143="","",IFERROR(INDEX({"Excellent work in ","Very good work in ","Satisfactory work in ","Fair work in ","Below the expected level in "},MATCH(S143,{"A","B","C","D","F"},0))&amp;INDEX({"reading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needed."},MATCH(S143,{"A","B","C","D","F"},0)),""))</f>
        <v>Very good work in problem solving; aim higher.</v>
      </c>
      <c r="U143" s="10">
        <v>78</v>
      </c>
      <c r="V143" s="10">
        <v>80</v>
      </c>
      <c r="W143" s="10">
        <v>79</v>
      </c>
      <c r="X143" s="11">
        <f t="shared" si="24"/>
        <v>79</v>
      </c>
      <c r="Y143" s="12">
        <f t="shared" si="25"/>
        <v>0.79</v>
      </c>
      <c r="Z143" s="5" t="str">
        <f t="shared" si="26"/>
        <v>B</v>
      </c>
      <c r="AA143" s="3" t="str">
        <f>IF(Z143="","",IFERROR(INDEX({"Excellent work in ","Very good work in ","Satisfactory work in ","Fair work in ","Below the expected level in "},MATCH(Z143,{"A","B","C","D","F"},0))&amp;INDEX({"reading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needed."},MATCH(Z143,{"A","B","C","D","F"},0)),""))</f>
        <v>Very good work in problem solving; aim higher.</v>
      </c>
    </row>
    <row r="144" spans="1:27" ht="14.25" customHeight="1" x14ac:dyDescent="0.3">
      <c r="A144" s="34"/>
      <c r="B144" s="34"/>
      <c r="C144" s="34"/>
      <c r="D144" s="34"/>
      <c r="E144" s="5" t="s">
        <v>17</v>
      </c>
      <c r="F144" s="5" t="s">
        <v>101</v>
      </c>
      <c r="G144" s="10">
        <v>68</v>
      </c>
      <c r="H144" s="10">
        <v>57</v>
      </c>
      <c r="I144" s="10">
        <v>62</v>
      </c>
      <c r="J144" s="11">
        <f t="shared" si="18"/>
        <v>62.333333333333336</v>
      </c>
      <c r="K144" s="12">
        <f t="shared" si="19"/>
        <v>0.62329999999999997</v>
      </c>
      <c r="L144" s="10" t="str">
        <f t="shared" si="20"/>
        <v>C</v>
      </c>
      <c r="M144" s="13" t="str">
        <f>IF(L144="","",IFERROR(INDEX({"Excellent work in ","Very good work in ","Satisfactory work in ","Fair work in ","Below the expected level in "},MATCH(L144,{"A","B","C","D","F"},0))&amp;INDEX({"reading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needed."},MATCH(L144,{"A","B","C","D","F"},0)),""))</f>
        <v>Satisfactory work in concepts and practicals; keep practising.</v>
      </c>
      <c r="N144" s="10">
        <v>67</v>
      </c>
      <c r="O144" s="10">
        <v>69</v>
      </c>
      <c r="P144" s="10">
        <v>71</v>
      </c>
      <c r="Q144" s="11">
        <f t="shared" si="21"/>
        <v>69</v>
      </c>
      <c r="R144" s="12">
        <f t="shared" si="22"/>
        <v>0.69</v>
      </c>
      <c r="S144" s="10" t="str">
        <f t="shared" si="23"/>
        <v>C</v>
      </c>
      <c r="T144" s="13" t="str">
        <f>IF(S144="","",IFERROR(INDEX({"Excellent work in ","Very good work in ","Satisfactory work in ","Fair work in ","Below the expected level in "},MATCH(S144,{"A","B","C","D","F"},0))&amp;INDEX({"reading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needed."},MATCH(S144,{"A","B","C","D","F"},0)),""))</f>
        <v>Satisfactory work in concepts and practicals; keep practising.</v>
      </c>
      <c r="U144" s="10">
        <v>64</v>
      </c>
      <c r="V144" s="10">
        <v>70</v>
      </c>
      <c r="W144" s="10">
        <v>64</v>
      </c>
      <c r="X144" s="11">
        <f t="shared" si="24"/>
        <v>66</v>
      </c>
      <c r="Y144" s="12">
        <f t="shared" si="25"/>
        <v>0.66</v>
      </c>
      <c r="Z144" s="5" t="str">
        <f t="shared" si="26"/>
        <v>C</v>
      </c>
      <c r="AA144" s="3" t="str">
        <f>IF(Z144="","",IFERROR(INDEX({"Excellent work in ","Very good work in ","Satisfactory work in ","Fair work in ","Below the expected level in "},MATCH(Z144,{"A","B","C","D","F"},0))&amp;INDEX({"reading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needed."},MATCH(Z144,{"A","B","C","D","F"},0)),""))</f>
        <v>Satisfactory work in concepts and practicals; keep practising.</v>
      </c>
    </row>
    <row r="145" spans="1:27" ht="14.25" customHeight="1" x14ac:dyDescent="0.3">
      <c r="A145" s="34"/>
      <c r="B145" s="34"/>
      <c r="C145" s="34"/>
      <c r="D145" s="34"/>
      <c r="E145" s="5" t="s">
        <v>19</v>
      </c>
      <c r="F145" s="5" t="s">
        <v>102</v>
      </c>
      <c r="G145" s="10">
        <v>63</v>
      </c>
      <c r="H145" s="10">
        <v>72</v>
      </c>
      <c r="I145" s="10">
        <v>61</v>
      </c>
      <c r="J145" s="11">
        <f t="shared" si="18"/>
        <v>65.333333333333329</v>
      </c>
      <c r="K145" s="12">
        <f t="shared" si="19"/>
        <v>0.65329999999999999</v>
      </c>
      <c r="L145" s="10" t="str">
        <f t="shared" si="20"/>
        <v>C</v>
      </c>
      <c r="M145" s="13" t="str">
        <f>IF(L145="","",IFERROR(INDEX({"Excellent work in ","Very good work in ","Satisfactory work in ","Fair work in ","Below the expected level in "},MATCH(L145,{"A","B","C","D","F"},0))&amp;INDEX({"reading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needed."},MATCH(L145,{"A","B","C","D","F"},0)),""))</f>
        <v>Satisfactory work in content knowledge; keep practising.</v>
      </c>
      <c r="N145" s="10">
        <v>62</v>
      </c>
      <c r="O145" s="10">
        <v>69</v>
      </c>
      <c r="P145" s="10">
        <v>66</v>
      </c>
      <c r="Q145" s="11">
        <f t="shared" si="21"/>
        <v>65.666666666666671</v>
      </c>
      <c r="R145" s="12">
        <f t="shared" si="22"/>
        <v>0.65669999999999995</v>
      </c>
      <c r="S145" s="10" t="str">
        <f t="shared" si="23"/>
        <v>C</v>
      </c>
      <c r="T145" s="13" t="str">
        <f>IF(S145="","",IFERROR(INDEX({"Excellent work in ","Very good work in ","Satisfactory work in ","Fair work in ","Below the expected level in "},MATCH(S145,{"A","B","C","D","F"},0))&amp;INDEX({"reading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needed."},MATCH(S145,{"A","B","C","D","F"},0)),""))</f>
        <v>Satisfactory work in content knowledge; keep practising.</v>
      </c>
      <c r="U145" s="10">
        <v>67</v>
      </c>
      <c r="V145" s="10">
        <v>79</v>
      </c>
      <c r="W145" s="10">
        <v>68</v>
      </c>
      <c r="X145" s="11">
        <f t="shared" si="24"/>
        <v>71.333333333333329</v>
      </c>
      <c r="Y145" s="12">
        <f t="shared" si="25"/>
        <v>0.71330000000000005</v>
      </c>
      <c r="Z145" s="5" t="str">
        <f t="shared" si="26"/>
        <v>B</v>
      </c>
      <c r="AA145" s="3" t="str">
        <f>IF(Z145="","",IFERROR(INDEX({"Excellent work in ","Very good work in ","Satisfactory work in ","Fair work in ","Below the expected level in "},MATCH(Z145,{"A","B","C","D","F"},0))&amp;INDEX({"reading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needed."},MATCH(Z145,{"A","B","C","D","F"},0)),""))</f>
        <v>Very good work in content knowledge; aim higher.</v>
      </c>
    </row>
    <row r="146" spans="1:27" ht="14.25" customHeight="1" x14ac:dyDescent="0.3">
      <c r="A146" s="34"/>
      <c r="B146" s="34"/>
      <c r="C146" s="34"/>
      <c r="D146" s="34"/>
      <c r="E146" s="5" t="s">
        <v>21</v>
      </c>
      <c r="F146" s="5" t="s">
        <v>103</v>
      </c>
      <c r="G146" s="10">
        <v>65</v>
      </c>
      <c r="H146" s="10">
        <v>76</v>
      </c>
      <c r="I146" s="10">
        <v>73</v>
      </c>
      <c r="J146" s="11">
        <f t="shared" si="18"/>
        <v>71.333333333333329</v>
      </c>
      <c r="K146" s="12">
        <f t="shared" si="19"/>
        <v>0.71330000000000005</v>
      </c>
      <c r="L146" s="10" t="str">
        <f t="shared" si="20"/>
        <v>B</v>
      </c>
      <c r="M146" s="13" t="str">
        <f>IF(L146="","",IFERROR(INDEX({"Excellent work in ","Very good work in ","Satisfactory work in ","Fair work in ","Below the expected level in "},MATCH(L146,{"A","B","C","D","F"},0))&amp;INDEX({"reading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needed."},MATCH(L146,{"A","B","C","D","F"},0)),""))</f>
        <v>Very good work in practical work and knowledge; aim higher.</v>
      </c>
      <c r="N146" s="10">
        <v>68</v>
      </c>
      <c r="O146" s="10">
        <v>74</v>
      </c>
      <c r="P146" s="10">
        <v>77</v>
      </c>
      <c r="Q146" s="11">
        <f t="shared" si="21"/>
        <v>73</v>
      </c>
      <c r="R146" s="12">
        <f t="shared" si="22"/>
        <v>0.73</v>
      </c>
      <c r="S146" s="10" t="str">
        <f t="shared" si="23"/>
        <v>B</v>
      </c>
      <c r="T146" s="13" t="str">
        <f>IF(S146="","",IFERROR(INDEX({"Excellent work in ","Very good work in ","Satisfactory work in ","Fair work in ","Below the expected level in "},MATCH(S146,{"A","B","C","D","F"},0))&amp;INDEX({"reading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needed."},MATCH(S146,{"A","B","C","D","F"},0)),""))</f>
        <v>Very good work in practical work and knowledge; aim higher.</v>
      </c>
      <c r="U146" s="10">
        <v>77</v>
      </c>
      <c r="V146" s="10">
        <v>74</v>
      </c>
      <c r="W146" s="10">
        <v>72</v>
      </c>
      <c r="X146" s="11">
        <f t="shared" si="24"/>
        <v>74.333333333333329</v>
      </c>
      <c r="Y146" s="12">
        <f t="shared" si="25"/>
        <v>0.74329999999999996</v>
      </c>
      <c r="Z146" s="5" t="str">
        <f t="shared" si="26"/>
        <v>B</v>
      </c>
      <c r="AA146" s="3" t="str">
        <f>IF(Z146="","",IFERROR(INDEX({"Excellent work in ","Very good work in ","Satisfactory work in ","Fair work in ","Below the expected level in "},MATCH(Z146,{"A","B","C","D","F"},0))&amp;INDEX({"reading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needed."},MATCH(Z146,{"A","B","C","D","F"},0)),""))</f>
        <v>Very good work in practical work and knowledge; aim higher.</v>
      </c>
    </row>
    <row r="147" spans="1:27" ht="14.25" customHeight="1" x14ac:dyDescent="0.3">
      <c r="A147" s="34"/>
      <c r="B147" s="34"/>
      <c r="C147" s="34"/>
      <c r="D147" s="34"/>
      <c r="E147" s="5" t="s">
        <v>23</v>
      </c>
      <c r="F147" s="5" t="s">
        <v>104</v>
      </c>
      <c r="G147" s="10">
        <v>70</v>
      </c>
      <c r="H147" s="10">
        <v>61</v>
      </c>
      <c r="I147" s="10">
        <v>69</v>
      </c>
      <c r="J147" s="11">
        <f t="shared" si="18"/>
        <v>66.666666666666671</v>
      </c>
      <c r="K147" s="12">
        <f t="shared" si="19"/>
        <v>0.66669999999999996</v>
      </c>
      <c r="L147" s="10" t="str">
        <f t="shared" si="20"/>
        <v>C</v>
      </c>
      <c r="M147" s="13" t="str">
        <f>IF(L147="","",IFERROR(INDEX({"Excellent work in ","Very good work in ","Satisfactory work in ","Fair work in ","Below the expected level in "},MATCH(L147,{"A","B","C","D","F"},0))&amp;INDEX({"reading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needed."},MATCH(L147,{"A","B","C","D","F"},0)),""))</f>
        <v>Satisfactory work in values and participation; keep practising.</v>
      </c>
      <c r="N147" s="10">
        <v>62</v>
      </c>
      <c r="O147" s="10">
        <v>62</v>
      </c>
      <c r="P147" s="10">
        <v>62</v>
      </c>
      <c r="Q147" s="11">
        <f t="shared" si="21"/>
        <v>62</v>
      </c>
      <c r="R147" s="12">
        <f t="shared" si="22"/>
        <v>0.62</v>
      </c>
      <c r="S147" s="10" t="str">
        <f t="shared" si="23"/>
        <v>C</v>
      </c>
      <c r="T147" s="13" t="str">
        <f>IF(S147="","",IFERROR(INDEX({"Excellent work in ","Very good work in ","Satisfactory work in ","Fair work in ","Below the expected level in "},MATCH(S147,{"A","B","C","D","F"},0))&amp;INDEX({"reading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needed."},MATCH(S147,{"A","B","C","D","F"},0)),""))</f>
        <v>Satisfactory work in values and participation; keep practising.</v>
      </c>
      <c r="U147" s="10">
        <v>65</v>
      </c>
      <c r="V147" s="10">
        <v>76</v>
      </c>
      <c r="W147" s="10">
        <v>72</v>
      </c>
      <c r="X147" s="11">
        <f t="shared" si="24"/>
        <v>71</v>
      </c>
      <c r="Y147" s="12">
        <f t="shared" si="25"/>
        <v>0.71</v>
      </c>
      <c r="Z147" s="5" t="str">
        <f t="shared" si="26"/>
        <v>B</v>
      </c>
      <c r="AA147" s="3" t="str">
        <f>IF(Z147="","",IFERROR(INDEX({"Excellent work in ","Very good work in ","Satisfactory work in ","Fair work in ","Below the expected level in "},MATCH(Z147,{"A","B","C","D","F"},0))&amp;INDEX({"reading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needed."},MATCH(Z147,{"A","B","C","D","F"},0)),""))</f>
        <v>Very good work in values and participation; aim higher.</v>
      </c>
    </row>
    <row r="148" spans="1:27" ht="14.25" customHeight="1" x14ac:dyDescent="0.3">
      <c r="A148" s="34"/>
      <c r="B148" s="34"/>
      <c r="C148" s="34"/>
      <c r="D148" s="34"/>
      <c r="E148" s="5" t="s">
        <v>46</v>
      </c>
      <c r="F148" s="5" t="s">
        <v>116</v>
      </c>
      <c r="G148" s="10">
        <v>74</v>
      </c>
      <c r="H148" s="10">
        <v>68</v>
      </c>
      <c r="I148" s="10">
        <v>75</v>
      </c>
      <c r="J148" s="11">
        <f t="shared" si="18"/>
        <v>72.333333333333329</v>
      </c>
      <c r="K148" s="12">
        <f t="shared" si="19"/>
        <v>0.72330000000000005</v>
      </c>
      <c r="L148" s="10" t="str">
        <f t="shared" si="20"/>
        <v>B</v>
      </c>
      <c r="M148" s="13" t="str">
        <f>IF(L148="","",IFERROR(INDEX({"Excellent work in ","Very good work in ","Satisfactory work in ","Fair work in ","Below the expected level in "},MATCH(L148,{"A","B","C","D","F"},0))&amp;INDEX({"reading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needed."},MATCH(L148,{"A","B","C","D","F"},0)),""))</f>
        <v>Very good work in religious knowledge and participation; aim higher.</v>
      </c>
      <c r="N148" s="10">
        <v>63</v>
      </c>
      <c r="O148" s="10">
        <v>67</v>
      </c>
      <c r="P148" s="10">
        <v>76</v>
      </c>
      <c r="Q148" s="11">
        <f t="shared" si="21"/>
        <v>68.666666666666671</v>
      </c>
      <c r="R148" s="12">
        <f t="shared" si="22"/>
        <v>0.68669999999999998</v>
      </c>
      <c r="S148" s="10" t="str">
        <f t="shared" si="23"/>
        <v>C</v>
      </c>
      <c r="T148" s="13" t="str">
        <f>IF(S148="","",IFERROR(INDEX({"Excellent work in ","Very good work in ","Satisfactory work in ","Fair work in ","Below the expected level in "},MATCH(S148,{"A","B","C","D","F"},0))&amp;INDEX({"reading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needed."},MATCH(S148,{"A","B","C","D","F"},0)),""))</f>
        <v>Satisfactory work in religious knowledge and participation; keep practising.</v>
      </c>
      <c r="U148" s="10">
        <v>77</v>
      </c>
      <c r="V148" s="10">
        <v>71</v>
      </c>
      <c r="W148" s="10">
        <v>69</v>
      </c>
      <c r="X148" s="11">
        <f t="shared" si="24"/>
        <v>72.333333333333329</v>
      </c>
      <c r="Y148" s="12">
        <f t="shared" si="25"/>
        <v>0.72330000000000005</v>
      </c>
      <c r="Z148" s="5" t="str">
        <f t="shared" si="26"/>
        <v>B</v>
      </c>
      <c r="AA148" s="3" t="str">
        <f>IF(Z148="","",IFERROR(INDEX({"Excellent work in ","Very good work in ","Satisfactory work in ","Fair work in ","Below the expected level in "},MATCH(Z148,{"A","B","C","D","F"},0))&amp;INDEX({"reading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needed."},MATCH(Z148,{"A","B","C","D","F"},0)),""))</f>
        <v>Very good work in religious knowledge and participation; aim higher.</v>
      </c>
    </row>
    <row r="149" spans="1:27" ht="14.25" customHeight="1" x14ac:dyDescent="0.3">
      <c r="A149" s="34"/>
      <c r="B149" s="34"/>
      <c r="C149" s="34"/>
      <c r="D149" s="34"/>
      <c r="E149" s="5" t="s">
        <v>27</v>
      </c>
      <c r="F149" s="5" t="s">
        <v>106</v>
      </c>
      <c r="G149" s="10">
        <v>57</v>
      </c>
      <c r="H149" s="10">
        <v>66</v>
      </c>
      <c r="I149" s="10">
        <v>60</v>
      </c>
      <c r="J149" s="11">
        <f t="shared" si="18"/>
        <v>61</v>
      </c>
      <c r="K149" s="12">
        <f t="shared" si="19"/>
        <v>0.61</v>
      </c>
      <c r="L149" s="10" t="str">
        <f t="shared" si="20"/>
        <v>C</v>
      </c>
      <c r="M149" s="13" t="str">
        <f>IF(L149="","",IFERROR(INDEX({"Excellent work in ","Very good work in ","Satisfactory work in ","Fair work in ","Below the expected level in "},MATCH(L149,{"A","B","C","D","F"},0))&amp;INDEX({"reading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needed."},MATCH(L149,{"A","B","C","D","F"},0)),""))</f>
        <v>Satisfactory work in recording of accounts; keep practising.</v>
      </c>
      <c r="N149" s="10">
        <v>55</v>
      </c>
      <c r="O149" s="10">
        <v>62</v>
      </c>
      <c r="P149" s="10">
        <v>66</v>
      </c>
      <c r="Q149" s="11">
        <f t="shared" si="21"/>
        <v>61</v>
      </c>
      <c r="R149" s="12">
        <f t="shared" si="22"/>
        <v>0.61</v>
      </c>
      <c r="S149" s="10" t="str">
        <f t="shared" si="23"/>
        <v>C</v>
      </c>
      <c r="T149" s="13" t="str">
        <f>IF(S149="","",IFERROR(INDEX({"Excellent work in ","Very good work in ","Satisfactory work in ","Fair work in ","Below the expected level in "},MATCH(S149,{"A","B","C","D","F"},0))&amp;INDEX({"reading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needed."},MATCH(S149,{"A","B","C","D","F"},0)),""))</f>
        <v>Satisfactory work in recording of accounts; keep practising.</v>
      </c>
      <c r="U149" s="10">
        <v>63</v>
      </c>
      <c r="V149" s="10">
        <v>68</v>
      </c>
      <c r="W149" s="10">
        <v>65</v>
      </c>
      <c r="X149" s="11">
        <f t="shared" si="24"/>
        <v>65.333333333333329</v>
      </c>
      <c r="Y149" s="12">
        <f t="shared" si="25"/>
        <v>0.65329999999999999</v>
      </c>
      <c r="Z149" s="5" t="str">
        <f t="shared" si="26"/>
        <v>C</v>
      </c>
      <c r="AA149" s="3" t="str">
        <f>IF(Z149="","",IFERROR(INDEX({"Excellent work in ","Very good work in ","Satisfactory work in ","Fair work in ","Below the expected level in "},MATCH(Z149,{"A","B","C","D","F"},0))&amp;INDEX({"reading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needed."},MATCH(Z149,{"A","B","C","D","F"},0)),""))</f>
        <v>Satisfactory work in recording of accounts; keep practising.</v>
      </c>
    </row>
    <row r="150" spans="1:27" ht="14.25" customHeight="1" x14ac:dyDescent="0.3">
      <c r="A150" s="34" t="s">
        <v>388</v>
      </c>
      <c r="B150" s="34" t="s">
        <v>389</v>
      </c>
      <c r="C150" s="34" t="s">
        <v>439</v>
      </c>
      <c r="D150" s="34" t="s">
        <v>31</v>
      </c>
      <c r="E150" s="5" t="s">
        <v>12</v>
      </c>
      <c r="F150" s="5" t="s">
        <v>95</v>
      </c>
      <c r="G150" s="10">
        <v>61</v>
      </c>
      <c r="H150" s="10">
        <v>63</v>
      </c>
      <c r="I150" s="10">
        <v>67</v>
      </c>
      <c r="J150" s="11">
        <f t="shared" si="18"/>
        <v>63.666666666666664</v>
      </c>
      <c r="K150" s="12">
        <f t="shared" si="19"/>
        <v>0.63670000000000004</v>
      </c>
      <c r="L150" s="10" t="str">
        <f t="shared" si="20"/>
        <v>C</v>
      </c>
      <c r="M150" s="13" t="str">
        <f>IF(L150="","",IFERROR(INDEX({"Excellent work in ","Very good work in ","Satisfactory work in ","Fair work in ","Below the expected level in "},MATCH(L150,{"A","B","C","D","F"},0))&amp;INDEX({"reading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needed."},MATCH(L150,{"A","B","C","D","F"},0)),""))</f>
        <v>Satisfactory work in reading and writing; keep practising.</v>
      </c>
      <c r="N150" s="10">
        <v>63</v>
      </c>
      <c r="O150" s="10">
        <v>74</v>
      </c>
      <c r="P150" s="10">
        <v>71</v>
      </c>
      <c r="Q150" s="11">
        <f t="shared" si="21"/>
        <v>69.333333333333329</v>
      </c>
      <c r="R150" s="12">
        <f t="shared" si="22"/>
        <v>0.69330000000000003</v>
      </c>
      <c r="S150" s="10" t="str">
        <f t="shared" si="23"/>
        <v>C</v>
      </c>
      <c r="T150" s="13" t="str">
        <f>IF(S150="","",IFERROR(INDEX({"Excellent work in ","Very good work in ","Satisfactory work in ","Fair work in ","Below the expected level in "},MATCH(S150,{"A","B","C","D","F"},0))&amp;INDEX({"reading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needed."},MATCH(S150,{"A","B","C","D","F"},0)),""))</f>
        <v>Satisfactory work in reading and writing; keep practising.</v>
      </c>
      <c r="U150" s="10">
        <v>64</v>
      </c>
      <c r="V150" s="10">
        <v>67</v>
      </c>
      <c r="W150" s="10">
        <v>70</v>
      </c>
      <c r="X150" s="11">
        <f t="shared" si="24"/>
        <v>67</v>
      </c>
      <c r="Y150" s="12">
        <f t="shared" si="25"/>
        <v>0.67</v>
      </c>
      <c r="Z150" s="5" t="str">
        <f t="shared" si="26"/>
        <v>C</v>
      </c>
      <c r="AA150" s="3" t="str">
        <f>IF(Z150="","",IFERROR(INDEX({"Excellent work in ","Very good work in ","Satisfactory work in ","Fair work in ","Below the expected level in "},MATCH(Z150,{"A","B","C","D","F"},0))&amp;INDEX({"reading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needed."},MATCH(Z150,{"A","B","C","D","F"},0)),""))</f>
        <v>Satisfactory work in reading and writing; keep practising.</v>
      </c>
    </row>
    <row r="151" spans="1:27" ht="14.25" customHeight="1" x14ac:dyDescent="0.3">
      <c r="A151" s="34"/>
      <c r="B151" s="34"/>
      <c r="C151" s="34"/>
      <c r="D151" s="34"/>
      <c r="E151" s="5" t="s">
        <v>13</v>
      </c>
      <c r="F151" s="5" t="s">
        <v>99</v>
      </c>
      <c r="G151" s="10">
        <v>71</v>
      </c>
      <c r="H151" s="10">
        <v>67</v>
      </c>
      <c r="I151" s="10">
        <v>76</v>
      </c>
      <c r="J151" s="11">
        <f t="shared" si="18"/>
        <v>71.333333333333329</v>
      </c>
      <c r="K151" s="12">
        <f t="shared" si="19"/>
        <v>0.71330000000000005</v>
      </c>
      <c r="L151" s="10" t="str">
        <f t="shared" si="20"/>
        <v>B</v>
      </c>
      <c r="M151" s="13" t="str">
        <f>IF(L151="","",IFERROR(INDEX({"Excellent work in ","Very good work in ","Satisfactory work in ","Fair work in ","Below the expected level in "},MATCH(L151,{"A","B","C","D","F"},0))&amp;INDEX({"reading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needed."},MATCH(L151,{"A","B","C","D","F"},0)),""))</f>
        <v>Very good work in reading, writing and speaking; aim higher.</v>
      </c>
      <c r="N151" s="10">
        <v>67</v>
      </c>
      <c r="O151" s="10">
        <v>82</v>
      </c>
      <c r="P151" s="10">
        <v>80</v>
      </c>
      <c r="Q151" s="11">
        <f t="shared" si="21"/>
        <v>76.333333333333329</v>
      </c>
      <c r="R151" s="12">
        <f t="shared" si="22"/>
        <v>0.76329999999999998</v>
      </c>
      <c r="S151" s="10" t="str">
        <f t="shared" si="23"/>
        <v>B</v>
      </c>
      <c r="T151" s="13" t="str">
        <f>IF(S151="","",IFERROR(INDEX({"Excellent work in ","Very good work in ","Satisfactory work in ","Fair work in ","Below the expected level in "},MATCH(S151,{"A","B","C","D","F"},0))&amp;INDEX({"reading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needed."},MATCH(S151,{"A","B","C","D","F"},0)),""))</f>
        <v>Very good work in reading, writing and speaking; aim higher.</v>
      </c>
      <c r="U151" s="10">
        <v>70</v>
      </c>
      <c r="V151" s="10">
        <v>73</v>
      </c>
      <c r="W151" s="10">
        <v>75</v>
      </c>
      <c r="X151" s="11">
        <f t="shared" si="24"/>
        <v>72.666666666666671</v>
      </c>
      <c r="Y151" s="12">
        <f t="shared" si="25"/>
        <v>0.72670000000000001</v>
      </c>
      <c r="Z151" s="5" t="str">
        <f t="shared" si="26"/>
        <v>B</v>
      </c>
      <c r="AA151" s="3" t="str">
        <f>IF(Z151="","",IFERROR(INDEX({"Excellent work in ","Very good work in ","Satisfactory work in ","Fair work in ","Below the expected level in "},MATCH(Z151,{"A","B","C","D","F"},0))&amp;INDEX({"reading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needed."},MATCH(Z151,{"A","B","C","D","F"},0)),""))</f>
        <v>Very good work in reading, writing and speaking; aim higher.</v>
      </c>
    </row>
    <row r="152" spans="1:27" ht="14.25" customHeight="1" x14ac:dyDescent="0.3">
      <c r="A152" s="34"/>
      <c r="B152" s="34"/>
      <c r="C152" s="34"/>
      <c r="D152" s="34"/>
      <c r="E152" s="5" t="s">
        <v>15</v>
      </c>
      <c r="F152" s="5" t="s">
        <v>100</v>
      </c>
      <c r="G152" s="10">
        <v>81</v>
      </c>
      <c r="H152" s="10">
        <v>78</v>
      </c>
      <c r="I152" s="10">
        <v>76</v>
      </c>
      <c r="J152" s="11">
        <f t="shared" si="18"/>
        <v>78.333333333333329</v>
      </c>
      <c r="K152" s="12">
        <f t="shared" si="19"/>
        <v>0.7833</v>
      </c>
      <c r="L152" s="10" t="str">
        <f t="shared" si="20"/>
        <v>B</v>
      </c>
      <c r="M152" s="13" t="str">
        <f>IF(L152="","",IFERROR(INDEX({"Excellent work in ","Very good work in ","Satisfactory work in ","Fair work in ","Below the expected level in "},MATCH(L152,{"A","B","C","D","F"},0))&amp;INDEX({"reading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needed."},MATCH(L152,{"A","B","C","D","F"},0)),""))</f>
        <v>Very good work in problem solving; aim higher.</v>
      </c>
      <c r="N152" s="10">
        <v>82</v>
      </c>
      <c r="O152" s="10">
        <v>78</v>
      </c>
      <c r="P152" s="10">
        <v>75</v>
      </c>
      <c r="Q152" s="11">
        <f t="shared" si="21"/>
        <v>78.333333333333329</v>
      </c>
      <c r="R152" s="12">
        <f t="shared" si="22"/>
        <v>0.7833</v>
      </c>
      <c r="S152" s="10" t="str">
        <f t="shared" si="23"/>
        <v>B</v>
      </c>
      <c r="T152" s="13" t="str">
        <f>IF(S152="","",IFERROR(INDEX({"Excellent work in ","Very good work in ","Satisfactory work in ","Fair work in ","Below the expected level in "},MATCH(S152,{"A","B","C","D","F"},0))&amp;INDEX({"reading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needed."},MATCH(S152,{"A","B","C","D","F"},0)),""))</f>
        <v>Very good work in problem solving; aim higher.</v>
      </c>
      <c r="U152" s="10">
        <v>88</v>
      </c>
      <c r="V152" s="10">
        <v>80</v>
      </c>
      <c r="W152" s="10">
        <v>88</v>
      </c>
      <c r="X152" s="11">
        <f t="shared" si="24"/>
        <v>85.333333333333329</v>
      </c>
      <c r="Y152" s="12">
        <f t="shared" si="25"/>
        <v>0.85329999999999995</v>
      </c>
      <c r="Z152" s="5" t="str">
        <f t="shared" si="26"/>
        <v>A</v>
      </c>
      <c r="AA152" s="3" t="str">
        <f>IF(Z152="","",IFERROR(INDEX({"Excellent work in ","Very good work in ","Satisfactory work in ","Fair work in ","Below the expected level in "},MATCH(Z152,{"A","B","C","D","F"},0))&amp;INDEX({"reading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needed."},MATCH(Z152,{"A","B","C","D","F"},0)),""))</f>
        <v>Excellent work in problem solving; keep it up.</v>
      </c>
    </row>
    <row r="153" spans="1:27" ht="14.25" customHeight="1" x14ac:dyDescent="0.3">
      <c r="A153" s="34"/>
      <c r="B153" s="34"/>
      <c r="C153" s="34"/>
      <c r="D153" s="34"/>
      <c r="E153" s="5" t="s">
        <v>17</v>
      </c>
      <c r="F153" s="5" t="s">
        <v>101</v>
      </c>
      <c r="G153" s="10">
        <v>68</v>
      </c>
      <c r="H153" s="10">
        <v>66</v>
      </c>
      <c r="I153" s="10">
        <v>73</v>
      </c>
      <c r="J153" s="11">
        <f t="shared" si="18"/>
        <v>69</v>
      </c>
      <c r="K153" s="12">
        <f t="shared" si="19"/>
        <v>0.69</v>
      </c>
      <c r="L153" s="10" t="str">
        <f t="shared" si="20"/>
        <v>C</v>
      </c>
      <c r="M153" s="13" t="str">
        <f>IF(L153="","",IFERROR(INDEX({"Excellent work in ","Very good work in ","Satisfactory work in ","Fair work in ","Below the expected level in "},MATCH(L153,{"A","B","C","D","F"},0))&amp;INDEX({"reading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needed."},MATCH(L153,{"A","B","C","D","F"},0)),""))</f>
        <v>Satisfactory work in concepts and practicals; keep practising.</v>
      </c>
      <c r="N153" s="10">
        <v>63</v>
      </c>
      <c r="O153" s="10">
        <v>79</v>
      </c>
      <c r="P153" s="10">
        <v>78</v>
      </c>
      <c r="Q153" s="11">
        <f t="shared" si="21"/>
        <v>73.333333333333329</v>
      </c>
      <c r="R153" s="12">
        <f t="shared" si="22"/>
        <v>0.73329999999999995</v>
      </c>
      <c r="S153" s="10" t="str">
        <f t="shared" si="23"/>
        <v>B</v>
      </c>
      <c r="T153" s="13" t="str">
        <f>IF(S153="","",IFERROR(INDEX({"Excellent work in ","Very good work in ","Satisfactory work in ","Fair work in ","Below the expected level in "},MATCH(S153,{"A","B","C","D","F"},0))&amp;INDEX({"reading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needed."},MATCH(S153,{"A","B","C","D","F"},0)),""))</f>
        <v>Very good work in concepts and practicals; aim higher.</v>
      </c>
      <c r="U153" s="10">
        <v>70</v>
      </c>
      <c r="V153" s="10">
        <v>76</v>
      </c>
      <c r="W153" s="10">
        <v>76</v>
      </c>
      <c r="X153" s="11">
        <f t="shared" si="24"/>
        <v>74</v>
      </c>
      <c r="Y153" s="12">
        <f t="shared" si="25"/>
        <v>0.74</v>
      </c>
      <c r="Z153" s="5" t="str">
        <f t="shared" si="26"/>
        <v>B</v>
      </c>
      <c r="AA153" s="3" t="str">
        <f>IF(Z153="","",IFERROR(INDEX({"Excellent work in ","Very good work in ","Satisfactory work in ","Fair work in ","Below the expected level in "},MATCH(Z153,{"A","B","C","D","F"},0))&amp;INDEX({"reading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needed."},MATCH(Z153,{"A","B","C","D","F"},0)),""))</f>
        <v>Very good work in concepts and practicals; aim higher.</v>
      </c>
    </row>
    <row r="154" spans="1:27" ht="14.25" customHeight="1" x14ac:dyDescent="0.3">
      <c r="A154" s="34"/>
      <c r="B154" s="34"/>
      <c r="C154" s="34"/>
      <c r="D154" s="34"/>
      <c r="E154" s="5" t="s">
        <v>19</v>
      </c>
      <c r="F154" s="5" t="s">
        <v>102</v>
      </c>
      <c r="G154" s="10">
        <v>80</v>
      </c>
      <c r="H154" s="10">
        <v>83</v>
      </c>
      <c r="I154" s="10">
        <v>78</v>
      </c>
      <c r="J154" s="11">
        <f t="shared" si="18"/>
        <v>80.333333333333329</v>
      </c>
      <c r="K154" s="12">
        <f t="shared" si="19"/>
        <v>0.80330000000000001</v>
      </c>
      <c r="L154" s="10" t="str">
        <f t="shared" si="20"/>
        <v>A</v>
      </c>
      <c r="M154" s="13" t="str">
        <f>IF(L154="","",IFERROR(INDEX({"Excellent work in ","Very good work in ","Satisfactory work in ","Fair work in ","Below the expected level in "},MATCH(L154,{"A","B","C","D","F"},0))&amp;INDEX({"reading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needed."},MATCH(L154,{"A","B","C","D","F"},0)),""))</f>
        <v>Excellent work in content knowledge; keep it up.</v>
      </c>
      <c r="N154" s="10">
        <v>75</v>
      </c>
      <c r="O154" s="10">
        <v>78</v>
      </c>
      <c r="P154" s="10">
        <v>82</v>
      </c>
      <c r="Q154" s="11">
        <f t="shared" si="21"/>
        <v>78.333333333333329</v>
      </c>
      <c r="R154" s="12">
        <f t="shared" si="22"/>
        <v>0.7833</v>
      </c>
      <c r="S154" s="10" t="str">
        <f t="shared" si="23"/>
        <v>B</v>
      </c>
      <c r="T154" s="13" t="str">
        <f>IF(S154="","",IFERROR(INDEX({"Excellent work in ","Very good work in ","Satisfactory work in ","Fair work in ","Below the expected level in "},MATCH(S154,{"A","B","C","D","F"},0))&amp;INDEX({"reading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needed."},MATCH(S154,{"A","B","C","D","F"},0)),""))</f>
        <v>Very good work in content knowledge; aim higher.</v>
      </c>
      <c r="U154" s="10">
        <v>80</v>
      </c>
      <c r="V154" s="10">
        <v>80</v>
      </c>
      <c r="W154" s="10">
        <v>82</v>
      </c>
      <c r="X154" s="11">
        <f t="shared" si="24"/>
        <v>80.666666666666671</v>
      </c>
      <c r="Y154" s="12">
        <f t="shared" si="25"/>
        <v>0.80669999999999997</v>
      </c>
      <c r="Z154" s="5" t="str">
        <f t="shared" si="26"/>
        <v>A</v>
      </c>
      <c r="AA154" s="3" t="str">
        <f>IF(Z154="","",IFERROR(INDEX({"Excellent work in ","Very good work in ","Satisfactory work in ","Fair work in ","Below the expected level in "},MATCH(Z154,{"A","B","C","D","F"},0))&amp;INDEX({"reading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needed."},MATCH(Z154,{"A","B","C","D","F"},0)),""))</f>
        <v>Excellent work in content knowledge; keep it up.</v>
      </c>
    </row>
    <row r="155" spans="1:27" ht="14.25" customHeight="1" x14ac:dyDescent="0.3">
      <c r="A155" s="34"/>
      <c r="B155" s="34"/>
      <c r="C155" s="34"/>
      <c r="D155" s="34"/>
      <c r="E155" s="5" t="s">
        <v>21</v>
      </c>
      <c r="F155" s="5" t="s">
        <v>103</v>
      </c>
      <c r="G155" s="10">
        <v>84</v>
      </c>
      <c r="H155" s="10">
        <v>82</v>
      </c>
      <c r="I155" s="10">
        <v>79</v>
      </c>
      <c r="J155" s="11">
        <f t="shared" si="18"/>
        <v>81.666666666666671</v>
      </c>
      <c r="K155" s="12">
        <f t="shared" si="19"/>
        <v>0.81669999999999998</v>
      </c>
      <c r="L155" s="10" t="str">
        <f t="shared" si="20"/>
        <v>A</v>
      </c>
      <c r="M155" s="13" t="str">
        <f>IF(L155="","",IFERROR(INDEX({"Excellent work in ","Very good work in ","Satisfactory work in ","Fair work in ","Below the expected level in "},MATCH(L155,{"A","B","C","D","F"},0))&amp;INDEX({"reading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needed."},MATCH(L155,{"A","B","C","D","F"},0)),""))</f>
        <v>Excellent work in practical work and knowledge; keep it up.</v>
      </c>
      <c r="N155" s="10">
        <v>84</v>
      </c>
      <c r="O155" s="10">
        <v>83</v>
      </c>
      <c r="P155" s="10">
        <v>82</v>
      </c>
      <c r="Q155" s="11">
        <f t="shared" si="21"/>
        <v>83</v>
      </c>
      <c r="R155" s="12">
        <f t="shared" si="22"/>
        <v>0.83</v>
      </c>
      <c r="S155" s="10" t="str">
        <f t="shared" si="23"/>
        <v>A</v>
      </c>
      <c r="T155" s="13" t="str">
        <f>IF(S155="","",IFERROR(INDEX({"Excellent work in ","Very good work in ","Satisfactory work in ","Fair work in ","Below the expected level in "},MATCH(S155,{"A","B","C","D","F"},0))&amp;INDEX({"reading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needed."},MATCH(S155,{"A","B","C","D","F"},0)),""))</f>
        <v>Excellent work in practical work and knowledge; keep it up.</v>
      </c>
      <c r="U155" s="10">
        <v>76</v>
      </c>
      <c r="V155" s="10">
        <v>79</v>
      </c>
      <c r="W155" s="10">
        <v>78</v>
      </c>
      <c r="X155" s="11">
        <f t="shared" si="24"/>
        <v>77.666666666666671</v>
      </c>
      <c r="Y155" s="12">
        <f t="shared" si="25"/>
        <v>0.77669999999999995</v>
      </c>
      <c r="Z155" s="5" t="str">
        <f t="shared" si="26"/>
        <v>B</v>
      </c>
      <c r="AA155" s="3" t="str">
        <f>IF(Z155="","",IFERROR(INDEX({"Excellent work in ","Very good work in ","Satisfactory work in ","Fair work in ","Below the expected level in "},MATCH(Z155,{"A","B","C","D","F"},0))&amp;INDEX({"reading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needed."},MATCH(Z155,{"A","B","C","D","F"},0)),""))</f>
        <v>Very good work in practical work and knowledge; aim higher.</v>
      </c>
    </row>
    <row r="156" spans="1:27" ht="14.25" customHeight="1" x14ac:dyDescent="0.3">
      <c r="A156" s="34"/>
      <c r="B156" s="34"/>
      <c r="C156" s="34"/>
      <c r="D156" s="34"/>
      <c r="E156" s="5" t="s">
        <v>23</v>
      </c>
      <c r="F156" s="5" t="s">
        <v>104</v>
      </c>
      <c r="G156" s="10">
        <v>75</v>
      </c>
      <c r="H156" s="10">
        <v>79</v>
      </c>
      <c r="I156" s="10">
        <v>72</v>
      </c>
      <c r="J156" s="11">
        <f t="shared" si="18"/>
        <v>75.333333333333329</v>
      </c>
      <c r="K156" s="12">
        <f t="shared" si="19"/>
        <v>0.75329999999999997</v>
      </c>
      <c r="L156" s="10" t="str">
        <f t="shared" si="20"/>
        <v>B</v>
      </c>
      <c r="M156" s="13" t="str">
        <f>IF(L156="","",IFERROR(INDEX({"Excellent work in ","Very good work in ","Satisfactory work in ","Fair work in ","Below the expected level in "},MATCH(L156,{"A","B","C","D","F"},0))&amp;INDEX({"reading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needed."},MATCH(L156,{"A","B","C","D","F"},0)),""))</f>
        <v>Very good work in values and participation; aim higher.</v>
      </c>
      <c r="N156" s="10">
        <v>71</v>
      </c>
      <c r="O156" s="10">
        <v>76</v>
      </c>
      <c r="P156" s="10">
        <v>70</v>
      </c>
      <c r="Q156" s="11">
        <f t="shared" si="21"/>
        <v>72.333333333333329</v>
      </c>
      <c r="R156" s="12">
        <f t="shared" si="22"/>
        <v>0.72330000000000005</v>
      </c>
      <c r="S156" s="10" t="str">
        <f t="shared" si="23"/>
        <v>B</v>
      </c>
      <c r="T156" s="13" t="str">
        <f>IF(S156="","",IFERROR(INDEX({"Excellent work in ","Very good work in ","Satisfactory work in ","Fair work in ","Below the expected level in "},MATCH(S156,{"A","B","C","D","F"},0))&amp;INDEX({"reading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needed."},MATCH(S156,{"A","B","C","D","F"},0)),""))</f>
        <v>Very good work in values and participation; aim higher.</v>
      </c>
      <c r="U156" s="10">
        <v>68</v>
      </c>
      <c r="V156" s="10">
        <v>83</v>
      </c>
      <c r="W156" s="10">
        <v>84</v>
      </c>
      <c r="X156" s="11">
        <f t="shared" si="24"/>
        <v>78.333333333333329</v>
      </c>
      <c r="Y156" s="12">
        <f t="shared" si="25"/>
        <v>0.7833</v>
      </c>
      <c r="Z156" s="5" t="str">
        <f t="shared" si="26"/>
        <v>B</v>
      </c>
      <c r="AA156" s="3" t="str">
        <f>IF(Z156="","",IFERROR(INDEX({"Excellent work in ","Very good work in ","Satisfactory work in ","Fair work in ","Below the expected level in "},MATCH(Z156,{"A","B","C","D","F"},0))&amp;INDEX({"reading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needed."},MATCH(Z156,{"A","B","C","D","F"},0)),""))</f>
        <v>Very good work in values and participation; aim higher.</v>
      </c>
    </row>
    <row r="157" spans="1:27" ht="14.25" customHeight="1" x14ac:dyDescent="0.3">
      <c r="A157" s="34"/>
      <c r="B157" s="34"/>
      <c r="C157" s="34"/>
      <c r="D157" s="34"/>
      <c r="E157" s="5" t="s">
        <v>46</v>
      </c>
      <c r="F157" s="5" t="s">
        <v>116</v>
      </c>
      <c r="G157" s="10">
        <v>78</v>
      </c>
      <c r="H157" s="10">
        <v>84</v>
      </c>
      <c r="I157" s="10">
        <v>75</v>
      </c>
      <c r="J157" s="11">
        <f t="shared" si="18"/>
        <v>79</v>
      </c>
      <c r="K157" s="12">
        <f t="shared" si="19"/>
        <v>0.79</v>
      </c>
      <c r="L157" s="10" t="str">
        <f t="shared" si="20"/>
        <v>B</v>
      </c>
      <c r="M157" s="13" t="str">
        <f>IF(L157="","",IFERROR(INDEX({"Excellent work in ","Very good work in ","Satisfactory work in ","Fair work in ","Below the expected level in "},MATCH(L157,{"A","B","C","D","F"},0))&amp;INDEX({"reading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needed."},MATCH(L157,{"A","B","C","D","F"},0)),""))</f>
        <v>Very good work in religious knowledge and participation; aim higher.</v>
      </c>
      <c r="N157" s="10">
        <v>70</v>
      </c>
      <c r="O157" s="10">
        <v>84</v>
      </c>
      <c r="P157" s="10">
        <v>76</v>
      </c>
      <c r="Q157" s="11">
        <f t="shared" si="21"/>
        <v>76.666666666666671</v>
      </c>
      <c r="R157" s="12">
        <f t="shared" si="22"/>
        <v>0.76670000000000005</v>
      </c>
      <c r="S157" s="10" t="str">
        <f t="shared" si="23"/>
        <v>B</v>
      </c>
      <c r="T157" s="13" t="str">
        <f>IF(S157="","",IFERROR(INDEX({"Excellent work in ","Very good work in ","Satisfactory work in ","Fair work in ","Below the expected level in "},MATCH(S157,{"A","B","C","D","F"},0))&amp;INDEX({"reading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needed."},MATCH(S157,{"A","B","C","D","F"},0)),""))</f>
        <v>Very good work in religious knowledge and participation; aim higher.</v>
      </c>
      <c r="U157" s="10">
        <v>79</v>
      </c>
      <c r="V157" s="10">
        <v>78</v>
      </c>
      <c r="W157" s="10">
        <v>77</v>
      </c>
      <c r="X157" s="11">
        <f t="shared" si="24"/>
        <v>78</v>
      </c>
      <c r="Y157" s="12">
        <f t="shared" si="25"/>
        <v>0.78</v>
      </c>
      <c r="Z157" s="5" t="str">
        <f t="shared" si="26"/>
        <v>B</v>
      </c>
      <c r="AA157" s="3" t="str">
        <f>IF(Z157="","",IFERROR(INDEX({"Excellent work in ","Very good work in ","Satisfactory work in ","Fair work in ","Below the expected level in "},MATCH(Z157,{"A","B","C","D","F"},0))&amp;INDEX({"reading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needed."},MATCH(Z157,{"A","B","C","D","F"},0)),""))</f>
        <v>Very good work in religious knowledge and participation; aim higher.</v>
      </c>
    </row>
    <row r="158" spans="1:27" ht="14.25" customHeight="1" x14ac:dyDescent="0.3">
      <c r="A158" s="34"/>
      <c r="B158" s="34"/>
      <c r="C158" s="34"/>
      <c r="D158" s="34"/>
      <c r="E158" s="5" t="s">
        <v>27</v>
      </c>
      <c r="F158" s="5" t="s">
        <v>106</v>
      </c>
      <c r="G158" s="10">
        <v>67</v>
      </c>
      <c r="H158" s="10">
        <v>73</v>
      </c>
      <c r="I158" s="10">
        <v>76</v>
      </c>
      <c r="J158" s="11">
        <f t="shared" si="18"/>
        <v>72</v>
      </c>
      <c r="K158" s="12">
        <f t="shared" si="19"/>
        <v>0.72</v>
      </c>
      <c r="L158" s="10" t="str">
        <f t="shared" si="20"/>
        <v>B</v>
      </c>
      <c r="M158" s="13" t="str">
        <f>IF(L158="","",IFERROR(INDEX({"Excellent work in ","Very good work in ","Satisfactory work in ","Fair work in ","Below the expected level in "},MATCH(L158,{"A","B","C","D","F"},0))&amp;INDEX({"reading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needed."},MATCH(L158,{"A","B","C","D","F"},0)),""))</f>
        <v>Very good work in recording of accounts; aim higher.</v>
      </c>
      <c r="N158" s="10">
        <v>75</v>
      </c>
      <c r="O158" s="10">
        <v>72</v>
      </c>
      <c r="P158" s="10">
        <v>74</v>
      </c>
      <c r="Q158" s="11">
        <f t="shared" si="21"/>
        <v>73.666666666666671</v>
      </c>
      <c r="R158" s="12">
        <f t="shared" si="22"/>
        <v>0.73670000000000002</v>
      </c>
      <c r="S158" s="10" t="str">
        <f t="shared" si="23"/>
        <v>B</v>
      </c>
      <c r="T158" s="13" t="str">
        <f>IF(S158="","",IFERROR(INDEX({"Excellent work in ","Very good work in ","Satisfactory work in ","Fair work in ","Below the expected level in "},MATCH(S158,{"A","B","C","D","F"},0))&amp;INDEX({"reading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needed."},MATCH(S158,{"A","B","C","D","F"},0)),""))</f>
        <v>Very good work in recording of accounts; aim higher.</v>
      </c>
      <c r="U158" s="10">
        <v>66</v>
      </c>
      <c r="V158" s="10">
        <v>80</v>
      </c>
      <c r="W158" s="10">
        <v>70</v>
      </c>
      <c r="X158" s="11">
        <f t="shared" si="24"/>
        <v>72</v>
      </c>
      <c r="Y158" s="12">
        <f t="shared" si="25"/>
        <v>0.72</v>
      </c>
      <c r="Z158" s="5" t="str">
        <f t="shared" si="26"/>
        <v>B</v>
      </c>
      <c r="AA158" s="3" t="str">
        <f>IF(Z158="","",IFERROR(INDEX({"Excellent work in ","Very good work in ","Satisfactory work in ","Fair work in ","Below the expected level in "},MATCH(Z158,{"A","B","C","D","F"},0))&amp;INDEX({"reading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needed."},MATCH(Z158,{"A","B","C","D","F"},0)),""))</f>
        <v>Very good work in recording of accounts; aim higher.</v>
      </c>
    </row>
    <row r="159" spans="1:27" ht="14.25" customHeight="1" x14ac:dyDescent="0.3">
      <c r="A159" s="34" t="s">
        <v>390</v>
      </c>
      <c r="B159" s="34" t="s">
        <v>391</v>
      </c>
      <c r="C159" s="34" t="s">
        <v>439</v>
      </c>
      <c r="D159" s="34" t="s">
        <v>31</v>
      </c>
      <c r="E159" s="5" t="s">
        <v>12</v>
      </c>
      <c r="F159" s="5" t="s">
        <v>95</v>
      </c>
      <c r="G159" s="10">
        <v>79</v>
      </c>
      <c r="H159" s="10">
        <v>81</v>
      </c>
      <c r="I159" s="10">
        <v>72</v>
      </c>
      <c r="J159" s="11">
        <f t="shared" si="18"/>
        <v>77.333333333333329</v>
      </c>
      <c r="K159" s="12">
        <f t="shared" si="19"/>
        <v>0.77329999999999999</v>
      </c>
      <c r="L159" s="10" t="str">
        <f t="shared" si="20"/>
        <v>B</v>
      </c>
      <c r="M159" s="13" t="str">
        <f>IF(L159="","",IFERROR(INDEX({"Excellent work in ","Very good work in ","Satisfactory work in ","Fair work in ","Below the expected level in "},MATCH(L159,{"A","B","C","D","F"},0))&amp;INDEX({"reading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needed."},MATCH(L159,{"A","B","C","D","F"},0)),""))</f>
        <v>Very good work in reading and writing; aim higher.</v>
      </c>
      <c r="N159" s="10">
        <v>81</v>
      </c>
      <c r="O159" s="10">
        <v>78</v>
      </c>
      <c r="P159" s="10">
        <v>77</v>
      </c>
      <c r="Q159" s="11">
        <f t="shared" si="21"/>
        <v>78.666666666666671</v>
      </c>
      <c r="R159" s="12">
        <f t="shared" si="22"/>
        <v>0.78669999999999995</v>
      </c>
      <c r="S159" s="10" t="str">
        <f t="shared" si="23"/>
        <v>B</v>
      </c>
      <c r="T159" s="13" t="str">
        <f>IF(S159="","",IFERROR(INDEX({"Excellent work in ","Very good work in ","Satisfactory work in ","Fair work in ","Below the expected level in "},MATCH(S159,{"A","B","C","D","F"},0))&amp;INDEX({"reading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needed."},MATCH(S159,{"A","B","C","D","F"},0)),""))</f>
        <v>Very good work in reading and writing; aim higher.</v>
      </c>
      <c r="U159" s="10">
        <v>73</v>
      </c>
      <c r="V159" s="10">
        <v>81</v>
      </c>
      <c r="W159" s="10">
        <v>77</v>
      </c>
      <c r="X159" s="11">
        <f t="shared" si="24"/>
        <v>77</v>
      </c>
      <c r="Y159" s="12">
        <f t="shared" si="25"/>
        <v>0.77</v>
      </c>
      <c r="Z159" s="5" t="str">
        <f t="shared" si="26"/>
        <v>B</v>
      </c>
      <c r="AA159" s="3" t="str">
        <f>IF(Z159="","",IFERROR(INDEX({"Excellent work in ","Very good work in ","Satisfactory work in ","Fair work in ","Below the expected level in "},MATCH(Z159,{"A","B","C","D","F"},0))&amp;INDEX({"reading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needed."},MATCH(Z159,{"A","B","C","D","F"},0)),""))</f>
        <v>Very good work in reading and writing; aim higher.</v>
      </c>
    </row>
    <row r="160" spans="1:27" ht="14.25" customHeight="1" x14ac:dyDescent="0.3">
      <c r="A160" s="34"/>
      <c r="B160" s="34"/>
      <c r="C160" s="34"/>
      <c r="D160" s="34"/>
      <c r="E160" s="5" t="s">
        <v>13</v>
      </c>
      <c r="F160" s="5" t="s">
        <v>99</v>
      </c>
      <c r="G160" s="10">
        <v>84</v>
      </c>
      <c r="H160" s="10">
        <v>80</v>
      </c>
      <c r="I160" s="10">
        <v>74</v>
      </c>
      <c r="J160" s="11">
        <f t="shared" si="18"/>
        <v>79.333333333333329</v>
      </c>
      <c r="K160" s="12">
        <f t="shared" si="19"/>
        <v>0.79330000000000001</v>
      </c>
      <c r="L160" s="10" t="str">
        <f t="shared" si="20"/>
        <v>B</v>
      </c>
      <c r="M160" s="13" t="str">
        <f>IF(L160="","",IFERROR(INDEX({"Excellent work in ","Very good work in ","Satisfactory work in ","Fair work in ","Below the expected level in "},MATCH(L160,{"A","B","C","D","F"},0))&amp;INDEX({"reading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needed."},MATCH(L160,{"A","B","C","D","F"},0)),""))</f>
        <v>Very good work in reading, writing and speaking; aim higher.</v>
      </c>
      <c r="N160" s="10">
        <v>76</v>
      </c>
      <c r="O160" s="10">
        <v>87</v>
      </c>
      <c r="P160" s="10">
        <v>89</v>
      </c>
      <c r="Q160" s="11">
        <f t="shared" si="21"/>
        <v>84</v>
      </c>
      <c r="R160" s="12">
        <f t="shared" si="22"/>
        <v>0.84</v>
      </c>
      <c r="S160" s="10" t="str">
        <f t="shared" si="23"/>
        <v>A</v>
      </c>
      <c r="T160" s="13" t="str">
        <f>IF(S160="","",IFERROR(INDEX({"Excellent work in ","Very good work in ","Satisfactory work in ","Fair work in ","Below the expected level in "},MATCH(S160,{"A","B","C","D","F"},0))&amp;INDEX({"reading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needed."},MATCH(S160,{"A","B","C","D","F"},0)),""))</f>
        <v>Excellent work in reading, writing and speaking; keep it up.</v>
      </c>
      <c r="U160" s="10">
        <v>77</v>
      </c>
      <c r="V160" s="10">
        <v>90</v>
      </c>
      <c r="W160" s="10">
        <v>85</v>
      </c>
      <c r="X160" s="11">
        <f t="shared" si="24"/>
        <v>84</v>
      </c>
      <c r="Y160" s="12">
        <f t="shared" si="25"/>
        <v>0.84</v>
      </c>
      <c r="Z160" s="5" t="str">
        <f t="shared" si="26"/>
        <v>A</v>
      </c>
      <c r="AA160" s="3" t="str">
        <f>IF(Z160="","",IFERROR(INDEX({"Excellent work in ","Very good work in ","Satisfactory work in ","Fair work in ","Below the expected level in "},MATCH(Z160,{"A","B","C","D","F"},0))&amp;INDEX({"reading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needed."},MATCH(Z160,{"A","B","C","D","F"},0)),""))</f>
        <v>Excellent work in reading, writing and speaking; keep it up.</v>
      </c>
    </row>
    <row r="161" spans="1:27" ht="14.25" customHeight="1" x14ac:dyDescent="0.3">
      <c r="A161" s="34"/>
      <c r="B161" s="34"/>
      <c r="C161" s="34"/>
      <c r="D161" s="34"/>
      <c r="E161" s="5" t="s">
        <v>15</v>
      </c>
      <c r="F161" s="5" t="s">
        <v>100</v>
      </c>
      <c r="G161" s="10">
        <v>88</v>
      </c>
      <c r="H161" s="10">
        <v>92</v>
      </c>
      <c r="I161" s="10">
        <v>89</v>
      </c>
      <c r="J161" s="11">
        <f t="shared" si="18"/>
        <v>89.666666666666671</v>
      </c>
      <c r="K161" s="12">
        <f t="shared" si="19"/>
        <v>0.89670000000000005</v>
      </c>
      <c r="L161" s="10" t="str">
        <f t="shared" si="20"/>
        <v>A</v>
      </c>
      <c r="M161" s="13" t="str">
        <f>IF(L161="","",IFERROR(INDEX({"Excellent work in ","Very good work in ","Satisfactory work in ","Fair work in ","Below the expected level in "},MATCH(L161,{"A","B","C","D","F"},0))&amp;INDEX({"reading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needed."},MATCH(L161,{"A","B","C","D","F"},0)),""))</f>
        <v>Excellent work in problem solving; keep it up.</v>
      </c>
      <c r="N161" s="10">
        <v>86</v>
      </c>
      <c r="O161" s="10">
        <v>95</v>
      </c>
      <c r="P161" s="10">
        <v>91</v>
      </c>
      <c r="Q161" s="11">
        <f t="shared" si="21"/>
        <v>90.666666666666671</v>
      </c>
      <c r="R161" s="12">
        <f t="shared" si="22"/>
        <v>0.90669999999999995</v>
      </c>
      <c r="S161" s="10" t="str">
        <f t="shared" si="23"/>
        <v>A</v>
      </c>
      <c r="T161" s="13" t="str">
        <f>IF(S161="","",IFERROR(INDEX({"Excellent work in ","Very good work in ","Satisfactory work in ","Fair work in ","Below the expected level in "},MATCH(S161,{"A","B","C","D","F"},0))&amp;INDEX({"reading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needed."},MATCH(S161,{"A","B","C","D","F"},0)),""))</f>
        <v>Excellent work in problem solving; keep it up.</v>
      </c>
      <c r="U161" s="10">
        <v>87</v>
      </c>
      <c r="V161" s="10">
        <v>87</v>
      </c>
      <c r="W161" s="10">
        <v>84</v>
      </c>
      <c r="X161" s="11">
        <f t="shared" si="24"/>
        <v>86</v>
      </c>
      <c r="Y161" s="12">
        <f t="shared" si="25"/>
        <v>0.86</v>
      </c>
      <c r="Z161" s="5" t="str">
        <f t="shared" si="26"/>
        <v>A</v>
      </c>
      <c r="AA161" s="3" t="str">
        <f>IF(Z161="","",IFERROR(INDEX({"Excellent work in ","Very good work in ","Satisfactory work in ","Fair work in ","Below the expected level in "},MATCH(Z161,{"A","B","C","D","F"},0))&amp;INDEX({"reading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needed."},MATCH(Z161,{"A","B","C","D","F"},0)),""))</f>
        <v>Excellent work in problem solving; keep it up.</v>
      </c>
    </row>
    <row r="162" spans="1:27" ht="14.25" customHeight="1" x14ac:dyDescent="0.3">
      <c r="A162" s="34"/>
      <c r="B162" s="34"/>
      <c r="C162" s="34"/>
      <c r="D162" s="34"/>
      <c r="E162" s="5" t="s">
        <v>17</v>
      </c>
      <c r="F162" s="5" t="s">
        <v>101</v>
      </c>
      <c r="G162" s="10">
        <v>73</v>
      </c>
      <c r="H162" s="10">
        <v>80</v>
      </c>
      <c r="I162" s="10">
        <v>80</v>
      </c>
      <c r="J162" s="11">
        <f t="shared" si="18"/>
        <v>77.666666666666671</v>
      </c>
      <c r="K162" s="12">
        <f t="shared" si="19"/>
        <v>0.77669999999999995</v>
      </c>
      <c r="L162" s="10" t="str">
        <f t="shared" si="20"/>
        <v>B</v>
      </c>
      <c r="M162" s="13" t="str">
        <f>IF(L162="","",IFERROR(INDEX({"Excellent work in ","Very good work in ","Satisfactory work in ","Fair work in ","Below the expected level in "},MATCH(L162,{"A","B","C","D","F"},0))&amp;INDEX({"reading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needed."},MATCH(L162,{"A","B","C","D","F"},0)),""))</f>
        <v>Very good work in concepts and practicals; aim higher.</v>
      </c>
      <c r="N162" s="10">
        <v>79</v>
      </c>
      <c r="O162" s="10">
        <v>79</v>
      </c>
      <c r="P162" s="10">
        <v>83</v>
      </c>
      <c r="Q162" s="11">
        <f t="shared" si="21"/>
        <v>80.333333333333329</v>
      </c>
      <c r="R162" s="12">
        <f t="shared" si="22"/>
        <v>0.80330000000000001</v>
      </c>
      <c r="S162" s="10" t="str">
        <f t="shared" si="23"/>
        <v>A</v>
      </c>
      <c r="T162" s="13" t="str">
        <f>IF(S162="","",IFERROR(INDEX({"Excellent work in ","Very good work in ","Satisfactory work in ","Fair work in ","Below the expected level in "},MATCH(S162,{"A","B","C","D","F"},0))&amp;INDEX({"reading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needed."},MATCH(S162,{"A","B","C","D","F"},0)),""))</f>
        <v>Excellent work in concepts and practicals; keep it up.</v>
      </c>
      <c r="U162" s="10">
        <v>74</v>
      </c>
      <c r="V162" s="10">
        <v>86</v>
      </c>
      <c r="W162" s="10">
        <v>78</v>
      </c>
      <c r="X162" s="11">
        <f t="shared" si="24"/>
        <v>79.333333333333329</v>
      </c>
      <c r="Y162" s="12">
        <f t="shared" si="25"/>
        <v>0.79330000000000001</v>
      </c>
      <c r="Z162" s="5" t="str">
        <f t="shared" si="26"/>
        <v>B</v>
      </c>
      <c r="AA162" s="3" t="str">
        <f>IF(Z162="","",IFERROR(INDEX({"Excellent work in ","Very good work in ","Satisfactory work in ","Fair work in ","Below the expected level in "},MATCH(Z162,{"A","B","C","D","F"},0))&amp;INDEX({"reading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needed."},MATCH(Z162,{"A","B","C","D","F"},0)),""))</f>
        <v>Very good work in concepts and practicals; aim higher.</v>
      </c>
    </row>
    <row r="163" spans="1:27" ht="14.25" customHeight="1" x14ac:dyDescent="0.3">
      <c r="A163" s="34"/>
      <c r="B163" s="34"/>
      <c r="C163" s="34"/>
      <c r="D163" s="34"/>
      <c r="E163" s="5" t="s">
        <v>19</v>
      </c>
      <c r="F163" s="5" t="s">
        <v>102</v>
      </c>
      <c r="G163" s="10">
        <v>86</v>
      </c>
      <c r="H163" s="10">
        <v>90</v>
      </c>
      <c r="I163" s="10">
        <v>79</v>
      </c>
      <c r="J163" s="11">
        <f t="shared" si="18"/>
        <v>85</v>
      </c>
      <c r="K163" s="12">
        <f t="shared" si="19"/>
        <v>0.85</v>
      </c>
      <c r="L163" s="10" t="str">
        <f t="shared" si="20"/>
        <v>A</v>
      </c>
      <c r="M163" s="13" t="str">
        <f>IF(L163="","",IFERROR(INDEX({"Excellent work in ","Very good work in ","Satisfactory work in ","Fair work in ","Below the expected level in "},MATCH(L163,{"A","B","C","D","F"},0))&amp;INDEX({"reading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needed."},MATCH(L163,{"A","B","C","D","F"},0)),""))</f>
        <v>Excellent work in content knowledge; keep it up.</v>
      </c>
      <c r="N163" s="10">
        <v>81</v>
      </c>
      <c r="O163" s="10">
        <v>84</v>
      </c>
      <c r="P163" s="10">
        <v>83</v>
      </c>
      <c r="Q163" s="11">
        <f t="shared" si="21"/>
        <v>82.666666666666671</v>
      </c>
      <c r="R163" s="12">
        <f t="shared" si="22"/>
        <v>0.82669999999999999</v>
      </c>
      <c r="S163" s="10" t="str">
        <f t="shared" si="23"/>
        <v>A</v>
      </c>
      <c r="T163" s="13" t="str">
        <f>IF(S163="","",IFERROR(INDEX({"Excellent work in ","Very good work in ","Satisfactory work in ","Fair work in ","Below the expected level in "},MATCH(S163,{"A","B","C","D","F"},0))&amp;INDEX({"reading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needed."},MATCH(S163,{"A","B","C","D","F"},0)),""))</f>
        <v>Excellent work in content knowledge; keep it up.</v>
      </c>
      <c r="U163" s="10">
        <v>89</v>
      </c>
      <c r="V163" s="10">
        <v>86</v>
      </c>
      <c r="W163" s="10">
        <v>84</v>
      </c>
      <c r="X163" s="11">
        <f t="shared" si="24"/>
        <v>86.333333333333329</v>
      </c>
      <c r="Y163" s="12">
        <f t="shared" si="25"/>
        <v>0.86329999999999996</v>
      </c>
      <c r="Z163" s="5" t="str">
        <f t="shared" si="26"/>
        <v>A</v>
      </c>
      <c r="AA163" s="3" t="str">
        <f>IF(Z163="","",IFERROR(INDEX({"Excellent work in ","Very good work in ","Satisfactory work in ","Fair work in ","Below the expected level in "},MATCH(Z163,{"A","B","C","D","F"},0))&amp;INDEX({"reading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needed."},MATCH(Z163,{"A","B","C","D","F"},0)),""))</f>
        <v>Excellent work in content knowledge; keep it up.</v>
      </c>
    </row>
    <row r="164" spans="1:27" ht="14.25" customHeight="1" x14ac:dyDescent="0.3">
      <c r="A164" s="34"/>
      <c r="B164" s="34"/>
      <c r="C164" s="34"/>
      <c r="D164" s="34"/>
      <c r="E164" s="5" t="s">
        <v>21</v>
      </c>
      <c r="F164" s="5" t="s">
        <v>103</v>
      </c>
      <c r="G164" s="10">
        <v>91</v>
      </c>
      <c r="H164" s="10">
        <v>84</v>
      </c>
      <c r="I164" s="10">
        <v>83</v>
      </c>
      <c r="J164" s="11">
        <f t="shared" si="18"/>
        <v>86</v>
      </c>
      <c r="K164" s="12">
        <f t="shared" si="19"/>
        <v>0.86</v>
      </c>
      <c r="L164" s="10" t="str">
        <f t="shared" si="20"/>
        <v>A</v>
      </c>
      <c r="M164" s="13" t="str">
        <f>IF(L164="","",IFERROR(INDEX({"Excellent work in ","Very good work in ","Satisfactory work in ","Fair work in ","Below the expected level in "},MATCH(L164,{"A","B","C","D","F"},0))&amp;INDEX({"reading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needed."},MATCH(L164,{"A","B","C","D","F"},0)),""))</f>
        <v>Excellent work in practical work and knowledge; keep it up.</v>
      </c>
      <c r="N164" s="10">
        <v>82</v>
      </c>
      <c r="O164" s="10">
        <v>94</v>
      </c>
      <c r="P164" s="10">
        <v>82</v>
      </c>
      <c r="Q164" s="11">
        <f t="shared" si="21"/>
        <v>86</v>
      </c>
      <c r="R164" s="12">
        <f t="shared" si="22"/>
        <v>0.86</v>
      </c>
      <c r="S164" s="10" t="str">
        <f t="shared" si="23"/>
        <v>A</v>
      </c>
      <c r="T164" s="13" t="str">
        <f>IF(S164="","",IFERROR(INDEX({"Excellent work in ","Very good work in ","Satisfactory work in ","Fair work in ","Below the expected level in "},MATCH(S164,{"A","B","C","D","F"},0))&amp;INDEX({"reading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needed."},MATCH(S164,{"A","B","C","D","F"},0)),""))</f>
        <v>Excellent work in practical work and knowledge; keep it up.</v>
      </c>
      <c r="U164" s="10">
        <v>94</v>
      </c>
      <c r="V164" s="10">
        <v>86</v>
      </c>
      <c r="W164" s="10">
        <v>95</v>
      </c>
      <c r="X164" s="11">
        <f t="shared" si="24"/>
        <v>91.666666666666671</v>
      </c>
      <c r="Y164" s="12">
        <f t="shared" si="25"/>
        <v>0.91669999999999996</v>
      </c>
      <c r="Z164" s="5" t="str">
        <f t="shared" si="26"/>
        <v>A</v>
      </c>
      <c r="AA164" s="3" t="str">
        <f>IF(Z164="","",IFERROR(INDEX({"Excellent work in ","Very good work in ","Satisfactory work in ","Fair work in ","Below the expected level in "},MATCH(Z164,{"A","B","C","D","F"},0))&amp;INDEX({"reading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needed."},MATCH(Z164,{"A","B","C","D","F"},0)),""))</f>
        <v>Excellent work in practical work and knowledge; keep it up.</v>
      </c>
    </row>
    <row r="165" spans="1:27" ht="14.25" customHeight="1" x14ac:dyDescent="0.3">
      <c r="A165" s="34"/>
      <c r="B165" s="34"/>
      <c r="C165" s="34"/>
      <c r="D165" s="34"/>
      <c r="E165" s="5" t="s">
        <v>23</v>
      </c>
      <c r="F165" s="5" t="s">
        <v>104</v>
      </c>
      <c r="G165" s="10">
        <v>73</v>
      </c>
      <c r="H165" s="10">
        <v>81</v>
      </c>
      <c r="I165" s="10">
        <v>74</v>
      </c>
      <c r="J165" s="11">
        <f t="shared" si="18"/>
        <v>76</v>
      </c>
      <c r="K165" s="12">
        <f t="shared" si="19"/>
        <v>0.76</v>
      </c>
      <c r="L165" s="10" t="str">
        <f t="shared" si="20"/>
        <v>B</v>
      </c>
      <c r="M165" s="13" t="str">
        <f>IF(L165="","",IFERROR(INDEX({"Excellent work in ","Very good work in ","Satisfactory work in ","Fair work in ","Below the expected level in "},MATCH(L165,{"A","B","C","D","F"},0))&amp;INDEX({"reading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needed."},MATCH(L165,{"A","B","C","D","F"},0)),""))</f>
        <v>Very good work in values and participation; aim higher.</v>
      </c>
      <c r="N165" s="10">
        <v>84</v>
      </c>
      <c r="O165" s="10">
        <v>82</v>
      </c>
      <c r="P165" s="10">
        <v>87</v>
      </c>
      <c r="Q165" s="11">
        <f t="shared" si="21"/>
        <v>84.333333333333329</v>
      </c>
      <c r="R165" s="12">
        <f t="shared" si="22"/>
        <v>0.84330000000000005</v>
      </c>
      <c r="S165" s="10" t="str">
        <f t="shared" si="23"/>
        <v>A</v>
      </c>
      <c r="T165" s="13" t="str">
        <f>IF(S165="","",IFERROR(INDEX({"Excellent work in ","Very good work in ","Satisfactory work in ","Fair work in ","Below the expected level in "},MATCH(S165,{"A","B","C","D","F"},0))&amp;INDEX({"reading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needed."},MATCH(S165,{"A","B","C","D","F"},0)),""))</f>
        <v>Excellent work in values and participation; keep it up.</v>
      </c>
      <c r="U165" s="10">
        <v>76</v>
      </c>
      <c r="V165" s="10">
        <v>85</v>
      </c>
      <c r="W165" s="10">
        <v>88</v>
      </c>
      <c r="X165" s="11">
        <f t="shared" si="24"/>
        <v>83</v>
      </c>
      <c r="Y165" s="12">
        <f t="shared" si="25"/>
        <v>0.83</v>
      </c>
      <c r="Z165" s="5" t="str">
        <f t="shared" si="26"/>
        <v>A</v>
      </c>
      <c r="AA165" s="3" t="str">
        <f>IF(Z165="","",IFERROR(INDEX({"Excellent work in ","Very good work in ","Satisfactory work in ","Fair work in ","Below the expected level in "},MATCH(Z165,{"A","B","C","D","F"},0))&amp;INDEX({"reading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needed."},MATCH(Z165,{"A","B","C","D","F"},0)),""))</f>
        <v>Excellent work in values and participation; keep it up.</v>
      </c>
    </row>
    <row r="166" spans="1:27" ht="14.25" customHeight="1" x14ac:dyDescent="0.3">
      <c r="A166" s="34"/>
      <c r="B166" s="34"/>
      <c r="C166" s="34"/>
      <c r="D166" s="34"/>
      <c r="E166" s="5" t="s">
        <v>46</v>
      </c>
      <c r="F166" s="5" t="s">
        <v>116</v>
      </c>
      <c r="G166" s="10">
        <v>89</v>
      </c>
      <c r="H166" s="10">
        <v>86</v>
      </c>
      <c r="I166" s="10">
        <v>87</v>
      </c>
      <c r="J166" s="11">
        <f t="shared" si="18"/>
        <v>87.333333333333329</v>
      </c>
      <c r="K166" s="12">
        <f t="shared" si="19"/>
        <v>0.87329999999999997</v>
      </c>
      <c r="L166" s="10" t="str">
        <f t="shared" si="20"/>
        <v>A</v>
      </c>
      <c r="M166" s="13" t="str">
        <f>IF(L166="","",IFERROR(INDEX({"Excellent work in ","Very good work in ","Satisfactory work in ","Fair work in ","Below the expected level in "},MATCH(L166,{"A","B","C","D","F"},0))&amp;INDEX({"reading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needed."},MATCH(L166,{"A","B","C","D","F"},0)),""))</f>
        <v>Excellent work in religious knowledge and participation; keep it up.</v>
      </c>
      <c r="N166" s="10">
        <v>88</v>
      </c>
      <c r="O166" s="10">
        <v>82</v>
      </c>
      <c r="P166" s="10">
        <v>87</v>
      </c>
      <c r="Q166" s="11">
        <f t="shared" si="21"/>
        <v>85.666666666666671</v>
      </c>
      <c r="R166" s="12">
        <f t="shared" si="22"/>
        <v>0.85670000000000002</v>
      </c>
      <c r="S166" s="10" t="str">
        <f t="shared" si="23"/>
        <v>A</v>
      </c>
      <c r="T166" s="13" t="str">
        <f>IF(S166="","",IFERROR(INDEX({"Excellent work in ","Very good work in ","Satisfactory work in ","Fair work in ","Below the expected level in "},MATCH(S166,{"A","B","C","D","F"},0))&amp;INDEX({"reading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needed."},MATCH(S166,{"A","B","C","D","F"},0)),""))</f>
        <v>Excellent work in religious knowledge and participation; keep it up.</v>
      </c>
      <c r="U166" s="10">
        <v>91</v>
      </c>
      <c r="V166" s="10">
        <v>86</v>
      </c>
      <c r="W166" s="10">
        <v>92</v>
      </c>
      <c r="X166" s="11">
        <f t="shared" si="24"/>
        <v>89.666666666666671</v>
      </c>
      <c r="Y166" s="12">
        <f t="shared" si="25"/>
        <v>0.89670000000000005</v>
      </c>
      <c r="Z166" s="5" t="str">
        <f t="shared" si="26"/>
        <v>A</v>
      </c>
      <c r="AA166" s="3" t="str">
        <f>IF(Z166="","",IFERROR(INDEX({"Excellent work in ","Very good work in ","Satisfactory work in ","Fair work in ","Below the expected level in "},MATCH(Z166,{"A","B","C","D","F"},0))&amp;INDEX({"reading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needed."},MATCH(Z166,{"A","B","C","D","F"},0)),""))</f>
        <v>Excellent work in religious knowledge and participation; keep it up.</v>
      </c>
    </row>
    <row r="167" spans="1:27" ht="14.25" customHeight="1" x14ac:dyDescent="0.3">
      <c r="A167" s="34"/>
      <c r="B167" s="34"/>
      <c r="C167" s="34"/>
      <c r="D167" s="34"/>
      <c r="E167" s="5" t="s">
        <v>34</v>
      </c>
      <c r="F167" s="5" t="s">
        <v>109</v>
      </c>
      <c r="G167" s="10">
        <v>68</v>
      </c>
      <c r="H167" s="10">
        <v>74</v>
      </c>
      <c r="I167" s="10">
        <v>77</v>
      </c>
      <c r="J167" s="11">
        <f t="shared" si="18"/>
        <v>73</v>
      </c>
      <c r="K167" s="12">
        <f t="shared" si="19"/>
        <v>0.73</v>
      </c>
      <c r="L167" s="10" t="str">
        <f t="shared" si="20"/>
        <v>B</v>
      </c>
      <c r="M167" s="13" t="str">
        <f>IF(L167="","",IFERROR(INDEX({"Excellent work in ","Very good work in ","Satisfactory work in ","Fair work in ","Below the expected level in "},MATCH(L167,{"A","B","C","D","F"},0))&amp;INDEX({"reading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needed."},MATCH(L167,{"A","B","C","D","F"},0)),""))</f>
        <v>Very good work in office practice; aim higher.</v>
      </c>
      <c r="N167" s="10">
        <v>81</v>
      </c>
      <c r="O167" s="10">
        <v>78</v>
      </c>
      <c r="P167" s="10">
        <v>83</v>
      </c>
      <c r="Q167" s="11">
        <f t="shared" si="21"/>
        <v>80.666666666666671</v>
      </c>
      <c r="R167" s="12">
        <f t="shared" si="22"/>
        <v>0.80669999999999997</v>
      </c>
      <c r="S167" s="10" t="str">
        <f t="shared" si="23"/>
        <v>A</v>
      </c>
      <c r="T167" s="13" t="str">
        <f>IF(S167="","",IFERROR(INDEX({"Excellent work in ","Very good work in ","Satisfactory work in ","Fair work in ","Below the expected level in "},MATCH(S167,{"A","B","C","D","F"},0))&amp;INDEX({"reading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needed."},MATCH(S167,{"A","B","C","D","F"},0)),""))</f>
        <v>Excellent work in office practice; keep it up.</v>
      </c>
      <c r="U167" s="10">
        <v>79</v>
      </c>
      <c r="V167" s="10">
        <v>75</v>
      </c>
      <c r="W167" s="10">
        <v>82</v>
      </c>
      <c r="X167" s="11">
        <f t="shared" si="24"/>
        <v>78.666666666666671</v>
      </c>
      <c r="Y167" s="12">
        <f t="shared" si="25"/>
        <v>0.78669999999999995</v>
      </c>
      <c r="Z167" s="5" t="str">
        <f t="shared" si="26"/>
        <v>B</v>
      </c>
      <c r="AA167" s="3" t="str">
        <f>IF(Z167="","",IFERROR(INDEX({"Excellent work in ","Very good work in ","Satisfactory work in ","Fair work in ","Below the expected level in "},MATCH(Z167,{"A","B","C","D","F"},0))&amp;INDEX({"reading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needed."},MATCH(Z167,{"A","B","C","D","F"},0)),""))</f>
        <v>Very good work in office practice; aim higher.</v>
      </c>
    </row>
    <row r="168" spans="1:27" ht="14.25" customHeight="1" x14ac:dyDescent="0.3">
      <c r="A168" s="34" t="s">
        <v>392</v>
      </c>
      <c r="B168" s="34" t="s">
        <v>393</v>
      </c>
      <c r="C168" s="34" t="s">
        <v>439</v>
      </c>
      <c r="D168" s="34" t="s">
        <v>31</v>
      </c>
      <c r="E168" s="5" t="s">
        <v>12</v>
      </c>
      <c r="F168" s="5" t="s">
        <v>95</v>
      </c>
      <c r="G168" s="10">
        <v>74</v>
      </c>
      <c r="H168" s="10">
        <v>79</v>
      </c>
      <c r="I168" s="10">
        <v>76</v>
      </c>
      <c r="J168" s="11">
        <f t="shared" si="18"/>
        <v>76.333333333333329</v>
      </c>
      <c r="K168" s="12">
        <f t="shared" si="19"/>
        <v>0.76329999999999998</v>
      </c>
      <c r="L168" s="10" t="str">
        <f t="shared" si="20"/>
        <v>B</v>
      </c>
      <c r="M168" s="13" t="str">
        <f>IF(L168="","",IFERROR(INDEX({"Excellent work in ","Very good work in ","Satisfactory work in ","Fair work in ","Below the expected level in "},MATCH(L168,{"A","B","C","D","F"},0))&amp;INDEX({"reading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needed."},MATCH(L168,{"A","B","C","D","F"},0)),""))</f>
        <v>Very good work in reading and writing; aim higher.</v>
      </c>
      <c r="N168" s="10">
        <v>75</v>
      </c>
      <c r="O168" s="10">
        <v>85</v>
      </c>
      <c r="P168" s="10">
        <v>85</v>
      </c>
      <c r="Q168" s="11">
        <f t="shared" si="21"/>
        <v>81.666666666666671</v>
      </c>
      <c r="R168" s="12">
        <f t="shared" si="22"/>
        <v>0.81669999999999998</v>
      </c>
      <c r="S168" s="10" t="str">
        <f t="shared" si="23"/>
        <v>A</v>
      </c>
      <c r="T168" s="13" t="str">
        <f>IF(S168="","",IFERROR(INDEX({"Excellent work in ","Very good work in ","Satisfactory work in ","Fair work in ","Below the expected level in "},MATCH(S168,{"A","B","C","D","F"},0))&amp;INDEX({"reading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needed."},MATCH(S168,{"A","B","C","D","F"},0)),""))</f>
        <v>Excellent work in reading and writing; keep it up.</v>
      </c>
      <c r="U168" s="10">
        <v>80</v>
      </c>
      <c r="V168" s="10">
        <v>83</v>
      </c>
      <c r="W168" s="10">
        <v>90</v>
      </c>
      <c r="X168" s="11">
        <f t="shared" si="24"/>
        <v>84.333333333333329</v>
      </c>
      <c r="Y168" s="12">
        <f t="shared" si="25"/>
        <v>0.84330000000000005</v>
      </c>
      <c r="Z168" s="5" t="str">
        <f t="shared" si="26"/>
        <v>A</v>
      </c>
      <c r="AA168" s="3" t="str">
        <f>IF(Z168="","",IFERROR(INDEX({"Excellent work in ","Very good work in ","Satisfactory work in ","Fair work in ","Below the expected level in "},MATCH(Z168,{"A","B","C","D","F"},0))&amp;INDEX({"reading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needed."},MATCH(Z168,{"A","B","C","D","F"},0)),""))</f>
        <v>Excellent work in reading and writing; keep it up.</v>
      </c>
    </row>
    <row r="169" spans="1:27" ht="14.25" customHeight="1" x14ac:dyDescent="0.3">
      <c r="A169" s="34"/>
      <c r="B169" s="34"/>
      <c r="C169" s="34"/>
      <c r="D169" s="34"/>
      <c r="E169" s="5" t="s">
        <v>13</v>
      </c>
      <c r="F169" s="5" t="s">
        <v>99</v>
      </c>
      <c r="G169" s="10">
        <v>85</v>
      </c>
      <c r="H169" s="10">
        <v>92</v>
      </c>
      <c r="I169" s="10">
        <v>83</v>
      </c>
      <c r="J169" s="11">
        <f t="shared" si="18"/>
        <v>86.666666666666671</v>
      </c>
      <c r="K169" s="12">
        <f t="shared" si="19"/>
        <v>0.86670000000000003</v>
      </c>
      <c r="L169" s="10" t="str">
        <f t="shared" si="20"/>
        <v>A</v>
      </c>
      <c r="M169" s="13" t="str">
        <f>IF(L169="","",IFERROR(INDEX({"Excellent work in ","Very good work in ","Satisfactory work in ","Fair work in ","Below the expected level in "},MATCH(L169,{"A","B","C","D","F"},0))&amp;INDEX({"reading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needed."},MATCH(L169,{"A","B","C","D","F"},0)),""))</f>
        <v>Excellent work in reading, writing and speaking; keep it up.</v>
      </c>
      <c r="N169" s="10">
        <v>92</v>
      </c>
      <c r="O169" s="10">
        <v>86</v>
      </c>
      <c r="P169" s="10">
        <v>86</v>
      </c>
      <c r="Q169" s="11">
        <f t="shared" si="21"/>
        <v>88</v>
      </c>
      <c r="R169" s="12">
        <f t="shared" si="22"/>
        <v>0.88</v>
      </c>
      <c r="S169" s="10" t="str">
        <f t="shared" si="23"/>
        <v>A</v>
      </c>
      <c r="T169" s="13" t="str">
        <f>IF(S169="","",IFERROR(INDEX({"Excellent work in ","Very good work in ","Satisfactory work in ","Fair work in ","Below the expected level in "},MATCH(S169,{"A","B","C","D","F"},0))&amp;INDEX({"reading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needed."},MATCH(S169,{"A","B","C","D","F"},0)),""))</f>
        <v>Excellent work in reading, writing and speaking; keep it up.</v>
      </c>
      <c r="U169" s="10">
        <v>95</v>
      </c>
      <c r="V169" s="10">
        <v>98</v>
      </c>
      <c r="W169" s="10">
        <v>98</v>
      </c>
      <c r="X169" s="11">
        <f t="shared" si="24"/>
        <v>97</v>
      </c>
      <c r="Y169" s="12">
        <f t="shared" si="25"/>
        <v>0.97</v>
      </c>
      <c r="Z169" s="5" t="str">
        <f t="shared" si="26"/>
        <v>A</v>
      </c>
      <c r="AA169" s="3" t="str">
        <f>IF(Z169="","",IFERROR(INDEX({"Excellent work in ","Very good work in ","Satisfactory work in ","Fair work in ","Below the expected level in "},MATCH(Z169,{"A","B","C","D","F"},0))&amp;INDEX({"reading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needed."},MATCH(Z169,{"A","B","C","D","F"},0)),""))</f>
        <v>Excellent work in reading, writing and speaking; keep it up.</v>
      </c>
    </row>
    <row r="170" spans="1:27" ht="14.25" customHeight="1" x14ac:dyDescent="0.3">
      <c r="A170" s="34"/>
      <c r="B170" s="34"/>
      <c r="C170" s="34"/>
      <c r="D170" s="34"/>
      <c r="E170" s="5" t="s">
        <v>15</v>
      </c>
      <c r="F170" s="5" t="s">
        <v>100</v>
      </c>
      <c r="G170" s="10">
        <v>89</v>
      </c>
      <c r="H170" s="10">
        <v>92</v>
      </c>
      <c r="I170" s="10">
        <v>86</v>
      </c>
      <c r="J170" s="11">
        <f t="shared" si="18"/>
        <v>89</v>
      </c>
      <c r="K170" s="12">
        <f t="shared" si="19"/>
        <v>0.89</v>
      </c>
      <c r="L170" s="10" t="str">
        <f t="shared" si="20"/>
        <v>A</v>
      </c>
      <c r="M170" s="13" t="str">
        <f>IF(L170="","",IFERROR(INDEX({"Excellent work in ","Very good work in ","Satisfactory work in ","Fair work in ","Below the expected level in "},MATCH(L170,{"A","B","C","D","F"},0))&amp;INDEX({"reading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needed."},MATCH(L170,{"A","B","C","D","F"},0)),""))</f>
        <v>Excellent work in problem solving; keep it up.</v>
      </c>
      <c r="N170" s="10">
        <v>94</v>
      </c>
      <c r="O170" s="10">
        <v>94</v>
      </c>
      <c r="P170" s="10">
        <v>93</v>
      </c>
      <c r="Q170" s="11">
        <f t="shared" si="21"/>
        <v>93.666666666666671</v>
      </c>
      <c r="R170" s="12">
        <f t="shared" si="22"/>
        <v>0.93669999999999998</v>
      </c>
      <c r="S170" s="10" t="str">
        <f t="shared" si="23"/>
        <v>A</v>
      </c>
      <c r="T170" s="13" t="str">
        <f>IF(S170="","",IFERROR(INDEX({"Excellent work in ","Very good work in ","Satisfactory work in ","Fair work in ","Below the expected level in "},MATCH(S170,{"A","B","C","D","F"},0))&amp;INDEX({"reading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needed."},MATCH(S170,{"A","B","C","D","F"},0)),""))</f>
        <v>Excellent work in problem solving; keep it up.</v>
      </c>
      <c r="U170" s="10">
        <v>98</v>
      </c>
      <c r="V170" s="10">
        <v>96</v>
      </c>
      <c r="W170" s="10">
        <v>94</v>
      </c>
      <c r="X170" s="11">
        <f t="shared" si="24"/>
        <v>96</v>
      </c>
      <c r="Y170" s="12">
        <f t="shared" si="25"/>
        <v>0.96</v>
      </c>
      <c r="Z170" s="5" t="str">
        <f t="shared" si="26"/>
        <v>A</v>
      </c>
      <c r="AA170" s="3" t="str">
        <f>IF(Z170="","",IFERROR(INDEX({"Excellent work in ","Very good work in ","Satisfactory work in ","Fair work in ","Below the expected level in "},MATCH(Z170,{"A","B","C","D","F"},0))&amp;INDEX({"reading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needed."},MATCH(Z170,{"A","B","C","D","F"},0)),""))</f>
        <v>Excellent work in problem solving; keep it up.</v>
      </c>
    </row>
    <row r="171" spans="1:27" ht="14.25" customHeight="1" x14ac:dyDescent="0.3">
      <c r="A171" s="34"/>
      <c r="B171" s="34"/>
      <c r="C171" s="34"/>
      <c r="D171" s="34"/>
      <c r="E171" s="5" t="s">
        <v>17</v>
      </c>
      <c r="F171" s="5" t="s">
        <v>101</v>
      </c>
      <c r="G171" s="10">
        <v>85</v>
      </c>
      <c r="H171" s="10">
        <v>83</v>
      </c>
      <c r="I171" s="10">
        <v>78</v>
      </c>
      <c r="J171" s="11">
        <f t="shared" si="18"/>
        <v>82</v>
      </c>
      <c r="K171" s="12">
        <f t="shared" si="19"/>
        <v>0.82</v>
      </c>
      <c r="L171" s="10" t="str">
        <f t="shared" si="20"/>
        <v>A</v>
      </c>
      <c r="M171" s="13" t="str">
        <f>IF(L171="","",IFERROR(INDEX({"Excellent work in ","Very good work in ","Satisfactory work in ","Fair work in ","Below the expected level in "},MATCH(L171,{"A","B","C","D","F"},0))&amp;INDEX({"reading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needed."},MATCH(L171,{"A","B","C","D","F"},0)),""))</f>
        <v>Excellent work in concepts and practicals; keep it up.</v>
      </c>
      <c r="N171" s="10">
        <v>90</v>
      </c>
      <c r="O171" s="10">
        <v>86</v>
      </c>
      <c r="P171" s="10">
        <v>83</v>
      </c>
      <c r="Q171" s="11">
        <f t="shared" si="21"/>
        <v>86.333333333333329</v>
      </c>
      <c r="R171" s="12">
        <f t="shared" si="22"/>
        <v>0.86329999999999996</v>
      </c>
      <c r="S171" s="10" t="str">
        <f t="shared" si="23"/>
        <v>A</v>
      </c>
      <c r="T171" s="13" t="str">
        <f>IF(S171="","",IFERROR(INDEX({"Excellent work in ","Very good work in ","Satisfactory work in ","Fair work in ","Below the expected level in "},MATCH(S171,{"A","B","C","D","F"},0))&amp;INDEX({"reading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needed."},MATCH(S171,{"A","B","C","D","F"},0)),""))</f>
        <v>Excellent work in concepts and practicals; keep it up.</v>
      </c>
      <c r="U171" s="10">
        <v>90</v>
      </c>
      <c r="V171" s="10">
        <v>91</v>
      </c>
      <c r="W171" s="10">
        <v>89</v>
      </c>
      <c r="X171" s="11">
        <f t="shared" si="24"/>
        <v>90</v>
      </c>
      <c r="Y171" s="12">
        <f t="shared" si="25"/>
        <v>0.9</v>
      </c>
      <c r="Z171" s="5" t="str">
        <f t="shared" si="26"/>
        <v>A</v>
      </c>
      <c r="AA171" s="3" t="str">
        <f>IF(Z171="","",IFERROR(INDEX({"Excellent work in ","Very good work in ","Satisfactory work in ","Fair work in ","Below the expected level in "},MATCH(Z171,{"A","B","C","D","F"},0))&amp;INDEX({"reading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needed."},MATCH(Z171,{"A","B","C","D","F"},0)),""))</f>
        <v>Excellent work in concepts and practicals; keep it up.</v>
      </c>
    </row>
    <row r="172" spans="1:27" ht="14.25" customHeight="1" x14ac:dyDescent="0.3">
      <c r="A172" s="34"/>
      <c r="B172" s="34"/>
      <c r="C172" s="34"/>
      <c r="D172" s="34"/>
      <c r="E172" s="5" t="s">
        <v>19</v>
      </c>
      <c r="F172" s="5" t="s">
        <v>102</v>
      </c>
      <c r="G172" s="10">
        <v>86</v>
      </c>
      <c r="H172" s="10">
        <v>89</v>
      </c>
      <c r="I172" s="10">
        <v>89</v>
      </c>
      <c r="J172" s="11">
        <f t="shared" si="18"/>
        <v>88</v>
      </c>
      <c r="K172" s="12">
        <f t="shared" si="19"/>
        <v>0.88</v>
      </c>
      <c r="L172" s="10" t="str">
        <f t="shared" si="20"/>
        <v>A</v>
      </c>
      <c r="M172" s="13" t="str">
        <f>IF(L172="","",IFERROR(INDEX({"Excellent work in ","Very good work in ","Satisfactory work in ","Fair work in ","Below the expected level in "},MATCH(L172,{"A","B","C","D","F"},0))&amp;INDEX({"reading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needed."},MATCH(L172,{"A","B","C","D","F"},0)),""))</f>
        <v>Excellent work in content knowledge; keep it up.</v>
      </c>
      <c r="N172" s="10">
        <v>84</v>
      </c>
      <c r="O172" s="10">
        <v>94</v>
      </c>
      <c r="P172" s="10">
        <v>88</v>
      </c>
      <c r="Q172" s="11">
        <f t="shared" si="21"/>
        <v>88.666666666666671</v>
      </c>
      <c r="R172" s="12">
        <f t="shared" si="22"/>
        <v>0.88670000000000004</v>
      </c>
      <c r="S172" s="10" t="str">
        <f t="shared" si="23"/>
        <v>A</v>
      </c>
      <c r="T172" s="13" t="str">
        <f>IF(S172="","",IFERROR(INDEX({"Excellent work in ","Very good work in ","Satisfactory work in ","Fair work in ","Below the expected level in "},MATCH(S172,{"A","B","C","D","F"},0))&amp;INDEX({"reading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needed."},MATCH(S172,{"A","B","C","D","F"},0)),""))</f>
        <v>Excellent work in content knowledge; keep it up.</v>
      </c>
      <c r="U172" s="10">
        <v>88</v>
      </c>
      <c r="V172" s="10">
        <v>89</v>
      </c>
      <c r="W172" s="10">
        <v>88</v>
      </c>
      <c r="X172" s="11">
        <f t="shared" si="24"/>
        <v>88.333333333333329</v>
      </c>
      <c r="Y172" s="12">
        <f t="shared" si="25"/>
        <v>0.88329999999999997</v>
      </c>
      <c r="Z172" s="5" t="str">
        <f t="shared" si="26"/>
        <v>A</v>
      </c>
      <c r="AA172" s="3" t="str">
        <f>IF(Z172="","",IFERROR(INDEX({"Excellent work in ","Very good work in ","Satisfactory work in ","Fair work in ","Below the expected level in "},MATCH(Z172,{"A","B","C","D","F"},0))&amp;INDEX({"reading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needed."},MATCH(Z172,{"A","B","C","D","F"},0)),""))</f>
        <v>Excellent work in content knowledge; keep it up.</v>
      </c>
    </row>
    <row r="173" spans="1:27" ht="14.25" customHeight="1" x14ac:dyDescent="0.3">
      <c r="A173" s="34"/>
      <c r="B173" s="34"/>
      <c r="C173" s="34"/>
      <c r="D173" s="34"/>
      <c r="E173" s="5" t="s">
        <v>21</v>
      </c>
      <c r="F173" s="5" t="s">
        <v>103</v>
      </c>
      <c r="G173" s="10">
        <v>94</v>
      </c>
      <c r="H173" s="10">
        <v>89</v>
      </c>
      <c r="I173" s="10">
        <v>90</v>
      </c>
      <c r="J173" s="11">
        <f t="shared" si="18"/>
        <v>91</v>
      </c>
      <c r="K173" s="12">
        <f t="shared" si="19"/>
        <v>0.91</v>
      </c>
      <c r="L173" s="10" t="str">
        <f t="shared" si="20"/>
        <v>A</v>
      </c>
      <c r="M173" s="13" t="str">
        <f>IF(L173="","",IFERROR(INDEX({"Excellent work in ","Very good work in ","Satisfactory work in ","Fair work in ","Below the expected level in "},MATCH(L173,{"A","B","C","D","F"},0))&amp;INDEX({"reading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needed."},MATCH(L173,{"A","B","C","D","F"},0)),""))</f>
        <v>Excellent work in practical work and knowledge; keep it up.</v>
      </c>
      <c r="N173" s="10">
        <v>89</v>
      </c>
      <c r="O173" s="10">
        <v>97</v>
      </c>
      <c r="P173" s="10">
        <v>98</v>
      </c>
      <c r="Q173" s="11">
        <f t="shared" si="21"/>
        <v>94.666666666666671</v>
      </c>
      <c r="R173" s="12">
        <f t="shared" si="22"/>
        <v>0.94669999999999999</v>
      </c>
      <c r="S173" s="10" t="str">
        <f t="shared" si="23"/>
        <v>A</v>
      </c>
      <c r="T173" s="13" t="str">
        <f>IF(S173="","",IFERROR(INDEX({"Excellent work in ","Very good work in ","Satisfactory work in ","Fair work in ","Below the expected level in "},MATCH(S173,{"A","B","C","D","F"},0))&amp;INDEX({"reading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needed."},MATCH(S173,{"A","B","C","D","F"},0)),""))</f>
        <v>Excellent work in practical work and knowledge; keep it up.</v>
      </c>
      <c r="U173" s="10">
        <v>92</v>
      </c>
      <c r="V173" s="10">
        <v>93</v>
      </c>
      <c r="W173" s="10">
        <v>97</v>
      </c>
      <c r="X173" s="11">
        <f t="shared" si="24"/>
        <v>94</v>
      </c>
      <c r="Y173" s="12">
        <f t="shared" si="25"/>
        <v>0.94</v>
      </c>
      <c r="Z173" s="5" t="str">
        <f t="shared" si="26"/>
        <v>A</v>
      </c>
      <c r="AA173" s="3" t="str">
        <f>IF(Z173="","",IFERROR(INDEX({"Excellent work in ","Very good work in ","Satisfactory work in ","Fair work in ","Below the expected level in "},MATCH(Z173,{"A","B","C","D","F"},0))&amp;INDEX({"reading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needed."},MATCH(Z173,{"A","B","C","D","F"},0)),""))</f>
        <v>Excellent work in practical work and knowledge; keep it up.</v>
      </c>
    </row>
    <row r="174" spans="1:27" ht="14.25" customHeight="1" x14ac:dyDescent="0.3">
      <c r="A174" s="34"/>
      <c r="B174" s="34"/>
      <c r="C174" s="34"/>
      <c r="D174" s="34"/>
      <c r="E174" s="5" t="s">
        <v>23</v>
      </c>
      <c r="F174" s="5" t="s">
        <v>104</v>
      </c>
      <c r="G174" s="10">
        <v>77</v>
      </c>
      <c r="H174" s="10">
        <v>94</v>
      </c>
      <c r="I174" s="10">
        <v>81</v>
      </c>
      <c r="J174" s="11">
        <f t="shared" si="18"/>
        <v>84</v>
      </c>
      <c r="K174" s="12">
        <f t="shared" si="19"/>
        <v>0.84</v>
      </c>
      <c r="L174" s="10" t="str">
        <f t="shared" si="20"/>
        <v>A</v>
      </c>
      <c r="M174" s="13" t="str">
        <f>IF(L174="","",IFERROR(INDEX({"Excellent work in ","Very good work in ","Satisfactory work in ","Fair work in ","Below the expected level in "},MATCH(L174,{"A","B","C","D","F"},0))&amp;INDEX({"reading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needed."},MATCH(L174,{"A","B","C","D","F"},0)),""))</f>
        <v>Excellent work in values and participation; keep it up.</v>
      </c>
      <c r="N174" s="10">
        <v>85</v>
      </c>
      <c r="O174" s="10">
        <v>93</v>
      </c>
      <c r="P174" s="10">
        <v>90</v>
      </c>
      <c r="Q174" s="11">
        <f t="shared" si="21"/>
        <v>89.333333333333329</v>
      </c>
      <c r="R174" s="12">
        <f t="shared" si="22"/>
        <v>0.89329999999999998</v>
      </c>
      <c r="S174" s="10" t="str">
        <f t="shared" si="23"/>
        <v>A</v>
      </c>
      <c r="T174" s="13" t="str">
        <f>IF(S174="","",IFERROR(INDEX({"Excellent work in ","Very good work in ","Satisfactory work in ","Fair work in ","Below the expected level in "},MATCH(S174,{"A","B","C","D","F"},0))&amp;INDEX({"reading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needed."},MATCH(S174,{"A","B","C","D","F"},0)),""))</f>
        <v>Excellent work in values and participation; keep it up.</v>
      </c>
      <c r="U174" s="10">
        <v>82</v>
      </c>
      <c r="V174" s="10">
        <v>93</v>
      </c>
      <c r="W174" s="10">
        <v>98</v>
      </c>
      <c r="X174" s="11">
        <f t="shared" si="24"/>
        <v>91</v>
      </c>
      <c r="Y174" s="12">
        <f t="shared" si="25"/>
        <v>0.91</v>
      </c>
      <c r="Z174" s="5" t="str">
        <f t="shared" si="26"/>
        <v>A</v>
      </c>
      <c r="AA174" s="3" t="str">
        <f>IF(Z174="","",IFERROR(INDEX({"Excellent work in ","Very good work in ","Satisfactory work in ","Fair work in ","Below the expected level in "},MATCH(Z174,{"A","B","C","D","F"},0))&amp;INDEX({"reading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needed."},MATCH(Z174,{"A","B","C","D","F"},0)),""))</f>
        <v>Excellent work in values and participation; keep it up.</v>
      </c>
    </row>
    <row r="175" spans="1:27" ht="14.25" customHeight="1" x14ac:dyDescent="0.3">
      <c r="A175" s="34"/>
      <c r="B175" s="34"/>
      <c r="C175" s="34"/>
      <c r="D175" s="34"/>
      <c r="E175" s="5" t="s">
        <v>46</v>
      </c>
      <c r="F175" s="5" t="s">
        <v>116</v>
      </c>
      <c r="G175" s="10">
        <v>88</v>
      </c>
      <c r="H175" s="10">
        <v>94</v>
      </c>
      <c r="I175" s="10">
        <v>87</v>
      </c>
      <c r="J175" s="11">
        <f t="shared" si="18"/>
        <v>89.666666666666671</v>
      </c>
      <c r="K175" s="12">
        <f t="shared" si="19"/>
        <v>0.89670000000000005</v>
      </c>
      <c r="L175" s="10" t="str">
        <f t="shared" si="20"/>
        <v>A</v>
      </c>
      <c r="M175" s="13" t="str">
        <f>IF(L175="","",IFERROR(INDEX({"Excellent work in ","Very good work in ","Satisfactory work in ","Fair work in ","Below the expected level in "},MATCH(L175,{"A","B","C","D","F"},0))&amp;INDEX({"reading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needed."},MATCH(L175,{"A","B","C","D","F"},0)),""))</f>
        <v>Excellent work in religious knowledge and participation; keep it up.</v>
      </c>
      <c r="N175" s="10">
        <v>87</v>
      </c>
      <c r="O175" s="10">
        <v>91</v>
      </c>
      <c r="P175" s="10">
        <v>87</v>
      </c>
      <c r="Q175" s="11">
        <f t="shared" si="21"/>
        <v>88.333333333333329</v>
      </c>
      <c r="R175" s="12">
        <f t="shared" si="22"/>
        <v>0.88329999999999997</v>
      </c>
      <c r="S175" s="10" t="str">
        <f t="shared" si="23"/>
        <v>A</v>
      </c>
      <c r="T175" s="13" t="str">
        <f>IF(S175="","",IFERROR(INDEX({"Excellent work in ","Very good work in ","Satisfactory work in ","Fair work in ","Below the expected level in "},MATCH(S175,{"A","B","C","D","F"},0))&amp;INDEX({"reading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needed."},MATCH(S175,{"A","B","C","D","F"},0)),""))</f>
        <v>Excellent work in religious knowledge and participation; keep it up.</v>
      </c>
      <c r="U175" s="10">
        <v>89</v>
      </c>
      <c r="V175" s="10">
        <v>92</v>
      </c>
      <c r="W175" s="10">
        <v>94</v>
      </c>
      <c r="X175" s="11">
        <f t="shared" si="24"/>
        <v>91.666666666666671</v>
      </c>
      <c r="Y175" s="12">
        <f t="shared" si="25"/>
        <v>0.91669999999999996</v>
      </c>
      <c r="Z175" s="5" t="str">
        <f t="shared" si="26"/>
        <v>A</v>
      </c>
      <c r="AA175" s="3" t="str">
        <f>IF(Z175="","",IFERROR(INDEX({"Excellent work in ","Very good work in ","Satisfactory work in ","Fair work in ","Below the expected level in "},MATCH(Z175,{"A","B","C","D","F"},0))&amp;INDEX({"reading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needed."},MATCH(Z175,{"A","B","C","D","F"},0)),""))</f>
        <v>Excellent work in religious knowledge and participation; keep it up.</v>
      </c>
    </row>
    <row r="176" spans="1:27" ht="14.25" customHeight="1" x14ac:dyDescent="0.3">
      <c r="A176" s="34"/>
      <c r="B176" s="34"/>
      <c r="C176" s="34"/>
      <c r="D176" s="34"/>
      <c r="E176" s="5" t="s">
        <v>34</v>
      </c>
      <c r="F176" s="5" t="s">
        <v>109</v>
      </c>
      <c r="G176" s="10">
        <v>75</v>
      </c>
      <c r="H176" s="10">
        <v>89</v>
      </c>
      <c r="I176" s="10">
        <v>86</v>
      </c>
      <c r="J176" s="11">
        <f t="shared" si="18"/>
        <v>83.333333333333329</v>
      </c>
      <c r="K176" s="12">
        <f t="shared" si="19"/>
        <v>0.83330000000000004</v>
      </c>
      <c r="L176" s="10" t="str">
        <f t="shared" si="20"/>
        <v>A</v>
      </c>
      <c r="M176" s="13" t="str">
        <f>IF(L176="","",IFERROR(INDEX({"Excellent work in ","Very good work in ","Satisfactory work in ","Fair work in ","Below the expected level in "},MATCH(L176,{"A","B","C","D","F"},0))&amp;INDEX({"reading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needed."},MATCH(L176,{"A","B","C","D","F"},0)),""))</f>
        <v>Excellent work in office practice; keep it up.</v>
      </c>
      <c r="N176" s="10">
        <v>83</v>
      </c>
      <c r="O176" s="10">
        <v>88</v>
      </c>
      <c r="P176" s="10">
        <v>85</v>
      </c>
      <c r="Q176" s="11">
        <f t="shared" si="21"/>
        <v>85.333333333333329</v>
      </c>
      <c r="R176" s="12">
        <f t="shared" si="22"/>
        <v>0.85329999999999995</v>
      </c>
      <c r="S176" s="10" t="str">
        <f t="shared" si="23"/>
        <v>A</v>
      </c>
      <c r="T176" s="13" t="str">
        <f>IF(S176="","",IFERROR(INDEX({"Excellent work in ","Very good work in ","Satisfactory work in ","Fair work in ","Below the expected level in "},MATCH(S176,{"A","B","C","D","F"},0))&amp;INDEX({"reading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needed."},MATCH(S176,{"A","B","C","D","F"},0)),""))</f>
        <v>Excellent work in office practice; keep it up.</v>
      </c>
      <c r="U176" s="10">
        <v>92</v>
      </c>
      <c r="V176" s="10">
        <v>95</v>
      </c>
      <c r="W176" s="10">
        <v>95</v>
      </c>
      <c r="X176" s="11">
        <f t="shared" si="24"/>
        <v>94</v>
      </c>
      <c r="Y176" s="12">
        <f t="shared" si="25"/>
        <v>0.94</v>
      </c>
      <c r="Z176" s="5" t="str">
        <f t="shared" si="26"/>
        <v>A</v>
      </c>
      <c r="AA176" s="3" t="str">
        <f>IF(Z176="","",IFERROR(INDEX({"Excellent work in ","Very good work in ","Satisfactory work in ","Fair work in ","Below the expected level in "},MATCH(Z176,{"A","B","C","D","F"},0))&amp;INDEX({"reading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needed."},MATCH(Z176,{"A","B","C","D","F"},0)),""))</f>
        <v>Excellent work in office practice; keep it up.</v>
      </c>
    </row>
    <row r="177" spans="1:27" ht="14.25" customHeight="1" x14ac:dyDescent="0.3">
      <c r="A177" s="34" t="s">
        <v>394</v>
      </c>
      <c r="B177" s="34" t="s">
        <v>395</v>
      </c>
      <c r="C177" s="34" t="s">
        <v>439</v>
      </c>
      <c r="D177" s="34" t="s">
        <v>11</v>
      </c>
      <c r="E177" s="5" t="s">
        <v>12</v>
      </c>
      <c r="F177" s="5" t="s">
        <v>95</v>
      </c>
      <c r="G177" s="10">
        <v>62</v>
      </c>
      <c r="H177" s="10">
        <v>65</v>
      </c>
      <c r="I177" s="10">
        <v>62</v>
      </c>
      <c r="J177" s="11">
        <f t="shared" si="18"/>
        <v>63</v>
      </c>
      <c r="K177" s="12">
        <f t="shared" si="19"/>
        <v>0.63</v>
      </c>
      <c r="L177" s="10" t="str">
        <f t="shared" si="20"/>
        <v>C</v>
      </c>
      <c r="M177" s="13" t="str">
        <f>IF(L177="","",IFERROR(INDEX({"Excellent work in ","Very good work in ","Satisfactory work in ","Fair work in ","Below the expected level in "},MATCH(L177,{"A","B","C","D","F"},0))&amp;INDEX({"reading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needed."},MATCH(L177,{"A","B","C","D","F"},0)),""))</f>
        <v>Satisfactory work in reading and writing; keep practising.</v>
      </c>
      <c r="N177" s="10">
        <v>52</v>
      </c>
      <c r="O177" s="10">
        <v>66</v>
      </c>
      <c r="P177" s="10">
        <v>64</v>
      </c>
      <c r="Q177" s="11">
        <f t="shared" si="21"/>
        <v>60.666666666666664</v>
      </c>
      <c r="R177" s="12">
        <f t="shared" si="22"/>
        <v>0.60670000000000002</v>
      </c>
      <c r="S177" s="10" t="str">
        <f t="shared" si="23"/>
        <v>C</v>
      </c>
      <c r="T177" s="13" t="str">
        <f>IF(S177="","",IFERROR(INDEX({"Excellent work in ","Very good work in ","Satisfactory work in ","Fair work in ","Below the expected level in "},MATCH(S177,{"A","B","C","D","F"},0))&amp;INDEX({"reading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needed."},MATCH(S177,{"A","B","C","D","F"},0)),""))</f>
        <v>Satisfactory work in reading and writing; keep practising.</v>
      </c>
      <c r="U177" s="10">
        <v>67</v>
      </c>
      <c r="V177" s="10">
        <v>70</v>
      </c>
      <c r="W177" s="10">
        <v>66</v>
      </c>
      <c r="X177" s="11">
        <f t="shared" si="24"/>
        <v>67.666666666666671</v>
      </c>
      <c r="Y177" s="12">
        <f t="shared" si="25"/>
        <v>0.67669999999999997</v>
      </c>
      <c r="Z177" s="5" t="str">
        <f t="shared" si="26"/>
        <v>C</v>
      </c>
      <c r="AA177" s="3" t="str">
        <f>IF(Z177="","",IFERROR(INDEX({"Excellent work in ","Very good work in ","Satisfactory work in ","Fair work in ","Below the expected level in "},MATCH(Z177,{"A","B","C","D","F"},0))&amp;INDEX({"reading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needed."},MATCH(Z177,{"A","B","C","D","F"},0)),""))</f>
        <v>Satisfactory work in reading and writing; keep practising.</v>
      </c>
    </row>
    <row r="178" spans="1:27" ht="14.25" customHeight="1" x14ac:dyDescent="0.3">
      <c r="A178" s="34"/>
      <c r="B178" s="34"/>
      <c r="C178" s="34"/>
      <c r="D178" s="34"/>
      <c r="E178" s="5" t="s">
        <v>13</v>
      </c>
      <c r="F178" s="5" t="s">
        <v>99</v>
      </c>
      <c r="G178" s="10">
        <v>58</v>
      </c>
      <c r="H178" s="10">
        <v>57</v>
      </c>
      <c r="I178" s="10">
        <v>58</v>
      </c>
      <c r="J178" s="11">
        <f t="shared" si="18"/>
        <v>57.666666666666664</v>
      </c>
      <c r="K178" s="12">
        <f t="shared" si="19"/>
        <v>0.57669999999999999</v>
      </c>
      <c r="L178" s="10" t="str">
        <f t="shared" si="20"/>
        <v>D</v>
      </c>
      <c r="M178" s="13" t="str">
        <f>IF(L178="","",IFERROR(INDEX({"Excellent work in ","Very good work in ","Satisfactory work in ","Fair work in ","Below the expected level in "},MATCH(L178,{"A","B","C","D","F"},0))&amp;INDEX({"reading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needed."},MATCH(L178,{"A","B","C","D","F"},0)),""))</f>
        <v>Fair work in reading, writing and speaking; extra practice is needed.</v>
      </c>
      <c r="N178" s="10">
        <v>66</v>
      </c>
      <c r="O178" s="10">
        <v>69</v>
      </c>
      <c r="P178" s="10">
        <v>64</v>
      </c>
      <c r="Q178" s="11">
        <f t="shared" si="21"/>
        <v>66.333333333333329</v>
      </c>
      <c r="R178" s="12">
        <f t="shared" si="22"/>
        <v>0.6633</v>
      </c>
      <c r="S178" s="10" t="str">
        <f t="shared" si="23"/>
        <v>C</v>
      </c>
      <c r="T178" s="13" t="str">
        <f>IF(S178="","",IFERROR(INDEX({"Excellent work in ","Very good work in ","Satisfactory work in ","Fair work in ","Below the expected level in "},MATCH(S178,{"A","B","C","D","F"},0))&amp;INDEX({"reading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needed."},MATCH(S178,{"A","B","C","D","F"},0)),""))</f>
        <v>Satisfactory work in reading, writing and speaking; keep practising.</v>
      </c>
      <c r="U178" s="10">
        <v>60</v>
      </c>
      <c r="V178" s="10">
        <v>66</v>
      </c>
      <c r="W178" s="10">
        <v>68</v>
      </c>
      <c r="X178" s="11">
        <f t="shared" si="24"/>
        <v>64.666666666666671</v>
      </c>
      <c r="Y178" s="12">
        <f t="shared" si="25"/>
        <v>0.64670000000000005</v>
      </c>
      <c r="Z178" s="5" t="str">
        <f t="shared" si="26"/>
        <v>C</v>
      </c>
      <c r="AA178" s="3" t="str">
        <f>IF(Z178="","",IFERROR(INDEX({"Excellent work in ","Very good work in ","Satisfactory work in ","Fair work in ","Below the expected level in "},MATCH(Z178,{"A","B","C","D","F"},0))&amp;INDEX({"reading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needed."},MATCH(Z178,{"A","B","C","D","F"},0)),""))</f>
        <v>Satisfactory work in reading, writing and speaking; keep practising.</v>
      </c>
    </row>
    <row r="179" spans="1:27" ht="14.25" customHeight="1" x14ac:dyDescent="0.3">
      <c r="A179" s="34"/>
      <c r="B179" s="34"/>
      <c r="C179" s="34"/>
      <c r="D179" s="34"/>
      <c r="E179" s="5" t="s">
        <v>15</v>
      </c>
      <c r="F179" s="5" t="s">
        <v>100</v>
      </c>
      <c r="G179" s="10">
        <v>67</v>
      </c>
      <c r="H179" s="10">
        <v>64</v>
      </c>
      <c r="I179" s="10">
        <v>73</v>
      </c>
      <c r="J179" s="11">
        <f t="shared" si="18"/>
        <v>68</v>
      </c>
      <c r="K179" s="12">
        <f t="shared" si="19"/>
        <v>0.68</v>
      </c>
      <c r="L179" s="10" t="str">
        <f t="shared" si="20"/>
        <v>C</v>
      </c>
      <c r="M179" s="13" t="str">
        <f>IF(L179="","",IFERROR(INDEX({"Excellent work in ","Very good work in ","Satisfactory work in ","Fair work in ","Below the expected level in "},MATCH(L179,{"A","B","C","D","F"},0))&amp;INDEX({"reading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needed."},MATCH(L179,{"A","B","C","D","F"},0)),""))</f>
        <v>Satisfactory work in problem solving; keep practising.</v>
      </c>
      <c r="N179" s="10">
        <v>65</v>
      </c>
      <c r="O179" s="10">
        <v>69</v>
      </c>
      <c r="P179" s="10">
        <v>71</v>
      </c>
      <c r="Q179" s="11">
        <f t="shared" si="21"/>
        <v>68.333333333333329</v>
      </c>
      <c r="R179" s="12">
        <f t="shared" si="22"/>
        <v>0.68330000000000002</v>
      </c>
      <c r="S179" s="10" t="str">
        <f t="shared" si="23"/>
        <v>C</v>
      </c>
      <c r="T179" s="13" t="str">
        <f>IF(S179="","",IFERROR(INDEX({"Excellent work in ","Very good work in ","Satisfactory work in ","Fair work in ","Below the expected level in "},MATCH(S179,{"A","B","C","D","F"},0))&amp;INDEX({"reading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needed."},MATCH(S179,{"A","B","C","D","F"},0)),""))</f>
        <v>Satisfactory work in problem solving; keep practising.</v>
      </c>
      <c r="U179" s="10">
        <v>71</v>
      </c>
      <c r="V179" s="10">
        <v>71</v>
      </c>
      <c r="W179" s="10">
        <v>67</v>
      </c>
      <c r="X179" s="11">
        <f t="shared" si="24"/>
        <v>69.666666666666671</v>
      </c>
      <c r="Y179" s="12">
        <f t="shared" si="25"/>
        <v>0.69669999999999999</v>
      </c>
      <c r="Z179" s="5" t="str">
        <f t="shared" si="26"/>
        <v>C</v>
      </c>
      <c r="AA179" s="3" t="str">
        <f>IF(Z179="","",IFERROR(INDEX({"Excellent work in ","Very good work in ","Satisfactory work in ","Fair work in ","Below the expected level in "},MATCH(Z179,{"A","B","C","D","F"},0))&amp;INDEX({"reading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practice"},MATCH($E179,{"English","Setswana","Mathematics","Science","Social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needed."},MATCH(Z179,{"A","B","C","D","F"},0)),""))</f>
        <v>Satisfactory work in problem solving; keep practising.</v>
      </c>
    </row>
    <row r="180" spans="1:27" ht="14.25" customHeight="1" x14ac:dyDescent="0.3">
      <c r="A180" s="34"/>
      <c r="B180" s="34"/>
      <c r="C180" s="34"/>
      <c r="D180" s="34"/>
      <c r="E180" s="5" t="s">
        <v>17</v>
      </c>
      <c r="F180" s="5" t="s">
        <v>101</v>
      </c>
      <c r="G180" s="10">
        <v>62</v>
      </c>
      <c r="H180" s="10">
        <v>56</v>
      </c>
      <c r="I180" s="10">
        <v>58</v>
      </c>
      <c r="J180" s="11">
        <f t="shared" si="18"/>
        <v>58.666666666666664</v>
      </c>
      <c r="K180" s="12">
        <f t="shared" si="19"/>
        <v>0.5867</v>
      </c>
      <c r="L180" s="10" t="str">
        <f t="shared" si="20"/>
        <v>D</v>
      </c>
      <c r="M180" s="13" t="str">
        <f>IF(L180="","",IFERROR(INDEX({"Excellent work in ","Very good work in ","Satisfactory work in ","Fair work in ","Below the expected level in "},MATCH(L180,{"A","B","C","D","F"},0))&amp;INDEX({"reading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needed."},MATCH(L180,{"A","B","C","D","F"},0)),""))</f>
        <v>Fair work in concepts and practicals; extra practice is needed.</v>
      </c>
      <c r="N180" s="10">
        <v>55</v>
      </c>
      <c r="O180" s="10">
        <v>66</v>
      </c>
      <c r="P180" s="10">
        <v>67</v>
      </c>
      <c r="Q180" s="11">
        <f t="shared" si="21"/>
        <v>62.666666666666664</v>
      </c>
      <c r="R180" s="12">
        <f t="shared" si="22"/>
        <v>0.62670000000000003</v>
      </c>
      <c r="S180" s="10" t="str">
        <f t="shared" si="23"/>
        <v>C</v>
      </c>
      <c r="T180" s="13" t="str">
        <f>IF(S180="","",IFERROR(INDEX({"Excellent work in ","Very good work in ","Satisfactory work in ","Fair work in ","Below the expected level in "},MATCH(S180,{"A","B","C","D","F"},0))&amp;INDEX({"reading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needed."},MATCH(S180,{"A","B","C","D","F"},0)),""))</f>
        <v>Satisfactory work in concepts and practicals; keep practising.</v>
      </c>
      <c r="U180" s="10">
        <v>60</v>
      </c>
      <c r="V180" s="10">
        <v>66</v>
      </c>
      <c r="W180" s="10">
        <v>69</v>
      </c>
      <c r="X180" s="11">
        <f t="shared" si="24"/>
        <v>65</v>
      </c>
      <c r="Y180" s="12">
        <f t="shared" si="25"/>
        <v>0.65</v>
      </c>
      <c r="Z180" s="5" t="str">
        <f t="shared" si="26"/>
        <v>C</v>
      </c>
      <c r="AA180" s="3" t="str">
        <f>IF(Z180="","",IFERROR(INDEX({"Excellent work in ","Very good work in ","Satisfactory work in ","Fair work in ","Below the expected level in "},MATCH(Z180,{"A","B","C","D","F"},0))&amp;INDEX({"reading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needed."},MATCH(Z180,{"A","B","C","D","F"},0)),""))</f>
        <v>Satisfactory work in concepts and practicals; keep practising.</v>
      </c>
    </row>
    <row r="181" spans="1:27" ht="14.25" customHeight="1" x14ac:dyDescent="0.3">
      <c r="A181" s="34"/>
      <c r="B181" s="34"/>
      <c r="C181" s="34"/>
      <c r="D181" s="34"/>
      <c r="E181" s="5" t="s">
        <v>19</v>
      </c>
      <c r="F181" s="5" t="s">
        <v>102</v>
      </c>
      <c r="G181" s="10">
        <v>56</v>
      </c>
      <c r="H181" s="10">
        <v>68</v>
      </c>
      <c r="I181" s="10">
        <v>67</v>
      </c>
      <c r="J181" s="11">
        <f t="shared" si="18"/>
        <v>63.666666666666664</v>
      </c>
      <c r="K181" s="12">
        <f t="shared" si="19"/>
        <v>0.63670000000000004</v>
      </c>
      <c r="L181" s="10" t="str">
        <f t="shared" si="20"/>
        <v>C</v>
      </c>
      <c r="M181" s="13" t="str">
        <f>IF(L181="","",IFERROR(INDEX({"Excellent work in ","Very good work in ","Satisfactory work in ","Fair work in ","Below the expected level in "},MATCH(L181,{"A","B","C","D","F"},0))&amp;INDEX({"reading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needed."},MATCH(L181,{"A","B","C","D","F"},0)),""))</f>
        <v>Satisfactory work in content knowledge; keep practising.</v>
      </c>
      <c r="N181" s="10">
        <v>62</v>
      </c>
      <c r="O181" s="10">
        <v>60</v>
      </c>
      <c r="P181" s="10">
        <v>63</v>
      </c>
      <c r="Q181" s="11">
        <f t="shared" si="21"/>
        <v>61.666666666666664</v>
      </c>
      <c r="R181" s="12">
        <f t="shared" si="22"/>
        <v>0.61670000000000003</v>
      </c>
      <c r="S181" s="10" t="str">
        <f t="shared" si="23"/>
        <v>C</v>
      </c>
      <c r="T181" s="13" t="str">
        <f>IF(S181="","",IFERROR(INDEX({"Excellent work in ","Very good work in ","Satisfactory work in ","Fair work in ","Below the expected level in "},MATCH(S181,{"A","B","C","D","F"},0))&amp;INDEX({"reading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needed."},MATCH(S181,{"A","B","C","D","F"},0)),""))</f>
        <v>Satisfactory work in content knowledge; keep practising.</v>
      </c>
      <c r="U181" s="10">
        <v>68</v>
      </c>
      <c r="V181" s="10">
        <v>73</v>
      </c>
      <c r="W181" s="10">
        <v>75</v>
      </c>
      <c r="X181" s="11">
        <f t="shared" si="24"/>
        <v>72</v>
      </c>
      <c r="Y181" s="12">
        <f t="shared" si="25"/>
        <v>0.72</v>
      </c>
      <c r="Z181" s="5" t="str">
        <f t="shared" si="26"/>
        <v>B</v>
      </c>
      <c r="AA181" s="3" t="str">
        <f>IF(Z181="","",IFERROR(INDEX({"Excellent work in ","Very good work in ","Satisfactory work in ","Fair work in ","Below the expected level in "},MATCH(Z181,{"A","B","C","D","F"},0))&amp;INDEX({"reading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needed."},MATCH(Z181,{"A","B","C","D","F"},0)),""))</f>
        <v>Very good work in content knowledge; aim higher.</v>
      </c>
    </row>
    <row r="182" spans="1:27" ht="14.25" customHeight="1" x14ac:dyDescent="0.3">
      <c r="A182" s="34"/>
      <c r="B182" s="34"/>
      <c r="C182" s="34"/>
      <c r="D182" s="34"/>
      <c r="E182" s="5" t="s">
        <v>21</v>
      </c>
      <c r="F182" s="5" t="s">
        <v>103</v>
      </c>
      <c r="G182" s="10">
        <v>68</v>
      </c>
      <c r="H182" s="10">
        <v>71</v>
      </c>
      <c r="I182" s="10">
        <v>63</v>
      </c>
      <c r="J182" s="11">
        <f t="shared" si="18"/>
        <v>67.333333333333329</v>
      </c>
      <c r="K182" s="12">
        <f t="shared" si="19"/>
        <v>0.67330000000000001</v>
      </c>
      <c r="L182" s="10" t="str">
        <f t="shared" si="20"/>
        <v>C</v>
      </c>
      <c r="M182" s="13" t="str">
        <f>IF(L182="","",IFERROR(INDEX({"Excellent work in ","Very good work in ","Satisfactory work in ","Fair work in ","Below the expected level in "},MATCH(L182,{"A","B","C","D","F"},0))&amp;INDEX({"reading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needed."},MATCH(L182,{"A","B","C","D","F"},0)),""))</f>
        <v>Satisfactory work in practical work and knowledge; keep practising.</v>
      </c>
      <c r="N182" s="10">
        <v>66</v>
      </c>
      <c r="O182" s="10">
        <v>67</v>
      </c>
      <c r="P182" s="10">
        <v>74</v>
      </c>
      <c r="Q182" s="11">
        <f t="shared" si="21"/>
        <v>69</v>
      </c>
      <c r="R182" s="12">
        <f t="shared" si="22"/>
        <v>0.69</v>
      </c>
      <c r="S182" s="10" t="str">
        <f t="shared" si="23"/>
        <v>C</v>
      </c>
      <c r="T182" s="13" t="str">
        <f>IF(S182="","",IFERROR(INDEX({"Excellent work in ","Very good work in ","Satisfactory work in ","Fair work in ","Below the expected level in "},MATCH(S182,{"A","B","C","D","F"},0))&amp;INDEX({"reading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needed."},MATCH(S182,{"A","B","C","D","F"},0)),""))</f>
        <v>Satisfactory work in practical work and knowledge; keep practising.</v>
      </c>
      <c r="U182" s="10">
        <v>69</v>
      </c>
      <c r="V182" s="10">
        <v>71</v>
      </c>
      <c r="W182" s="10">
        <v>72</v>
      </c>
      <c r="X182" s="11">
        <f t="shared" si="24"/>
        <v>70.666666666666671</v>
      </c>
      <c r="Y182" s="12">
        <f t="shared" si="25"/>
        <v>0.70669999999999999</v>
      </c>
      <c r="Z182" s="5" t="str">
        <f t="shared" si="26"/>
        <v>B</v>
      </c>
      <c r="AA182" s="3" t="str">
        <f>IF(Z182="","",IFERROR(INDEX({"Excellent work in ","Very good work in ","Satisfactory work in ","Fair work in ","Below the expected level in "},MATCH(Z182,{"A","B","C","D","F"},0))&amp;INDEX({"reading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needed."},MATCH(Z182,{"A","B","C","D","F"},0)),""))</f>
        <v>Very good work in practical work and knowledge; aim higher.</v>
      </c>
    </row>
    <row r="183" spans="1:27" ht="14.25" customHeight="1" x14ac:dyDescent="0.3">
      <c r="A183" s="34"/>
      <c r="B183" s="34"/>
      <c r="C183" s="34"/>
      <c r="D183" s="34"/>
      <c r="E183" s="5" t="s">
        <v>23</v>
      </c>
      <c r="F183" s="5" t="s">
        <v>104</v>
      </c>
      <c r="G183" s="10">
        <v>52</v>
      </c>
      <c r="H183" s="10">
        <v>69</v>
      </c>
      <c r="I183" s="10">
        <v>58</v>
      </c>
      <c r="J183" s="11">
        <f t="shared" si="18"/>
        <v>59.666666666666664</v>
      </c>
      <c r="K183" s="12">
        <f t="shared" si="19"/>
        <v>0.59670000000000001</v>
      </c>
      <c r="L183" s="10" t="str">
        <f t="shared" si="20"/>
        <v>D</v>
      </c>
      <c r="M183" s="13" t="str">
        <f>IF(L183="","",IFERROR(INDEX({"Excellent work in ","Very good work in ","Satisfactory work in ","Fair work in ","Below the expected level in "},MATCH(L183,{"A","B","C","D","F"},0))&amp;INDEX({"reading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needed."},MATCH(L183,{"A","B","C","D","F"},0)),""))</f>
        <v>Fair work in values and participation; extra practice is needed.</v>
      </c>
      <c r="N183" s="10">
        <v>68</v>
      </c>
      <c r="O183" s="10">
        <v>66</v>
      </c>
      <c r="P183" s="10">
        <v>68</v>
      </c>
      <c r="Q183" s="11">
        <f t="shared" si="21"/>
        <v>67.333333333333329</v>
      </c>
      <c r="R183" s="12">
        <f t="shared" si="22"/>
        <v>0.67330000000000001</v>
      </c>
      <c r="S183" s="10" t="str">
        <f t="shared" si="23"/>
        <v>C</v>
      </c>
      <c r="T183" s="13" t="str">
        <f>IF(S183="","",IFERROR(INDEX({"Excellent work in ","Very good work in ","Satisfactory work in ","Fair work in ","Below the expected level in "},MATCH(S183,{"A","B","C","D","F"},0))&amp;INDEX({"reading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needed."},MATCH(S183,{"A","B","C","D","F"},0)),""))</f>
        <v>Satisfactory work in values and participation; keep practising.</v>
      </c>
      <c r="U183" s="10">
        <v>60</v>
      </c>
      <c r="V183" s="10">
        <v>70</v>
      </c>
      <c r="W183" s="10">
        <v>69</v>
      </c>
      <c r="X183" s="11">
        <f t="shared" si="24"/>
        <v>66.333333333333329</v>
      </c>
      <c r="Y183" s="12">
        <f t="shared" si="25"/>
        <v>0.6633</v>
      </c>
      <c r="Z183" s="5" t="str">
        <f t="shared" si="26"/>
        <v>C</v>
      </c>
      <c r="AA183" s="3" t="str">
        <f>IF(Z183="","",IFERROR(INDEX({"Excellent work in ","Very good work in ","Satisfactory work in ","Fair work in ","Below the expected level in "},MATCH(Z183,{"A","B","C","D","F"},0))&amp;INDEX({"reading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needed."},MATCH(Z183,{"A","B","C","D","F"},0)),""))</f>
        <v>Satisfactory work in values and participation; keep practising.</v>
      </c>
    </row>
    <row r="184" spans="1:27" ht="14.25" customHeight="1" x14ac:dyDescent="0.3">
      <c r="A184" s="34"/>
      <c r="B184" s="34"/>
      <c r="C184" s="34"/>
      <c r="D184" s="34"/>
      <c r="E184" s="5" t="s">
        <v>46</v>
      </c>
      <c r="F184" s="5" t="s">
        <v>116</v>
      </c>
      <c r="G184" s="10">
        <v>70</v>
      </c>
      <c r="H184" s="10">
        <v>68</v>
      </c>
      <c r="I184" s="10">
        <v>63</v>
      </c>
      <c r="J184" s="11">
        <f t="shared" si="18"/>
        <v>67</v>
      </c>
      <c r="K184" s="12">
        <f t="shared" si="19"/>
        <v>0.67</v>
      </c>
      <c r="L184" s="10" t="str">
        <f t="shared" si="20"/>
        <v>C</v>
      </c>
      <c r="M184" s="13" t="str">
        <f>IF(L184="","",IFERROR(INDEX({"Excellent work in ","Very good work in ","Satisfactory work in ","Fair work in ","Below the expected level in "},MATCH(L184,{"A","B","C","D","F"},0))&amp;INDEX({"reading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needed."},MATCH(L184,{"A","B","C","D","F"},0)),""))</f>
        <v>Satisfactory work in religious knowledge and participation; keep practising.</v>
      </c>
      <c r="N184" s="10">
        <v>73</v>
      </c>
      <c r="O184" s="10">
        <v>63</v>
      </c>
      <c r="P184" s="10">
        <v>66</v>
      </c>
      <c r="Q184" s="11">
        <f t="shared" si="21"/>
        <v>67.333333333333329</v>
      </c>
      <c r="R184" s="12">
        <f t="shared" si="22"/>
        <v>0.67330000000000001</v>
      </c>
      <c r="S184" s="10" t="str">
        <f t="shared" si="23"/>
        <v>C</v>
      </c>
      <c r="T184" s="13" t="str">
        <f>IF(S184="","",IFERROR(INDEX({"Excellent work in ","Very good work in ","Satisfactory work in ","Fair work in ","Below the expected level in "},MATCH(S184,{"A","B","C","D","F"},0))&amp;INDEX({"reading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needed."},MATCH(S184,{"A","B","C","D","F"},0)),""))</f>
        <v>Satisfactory work in religious knowledge and participation; keep practising.</v>
      </c>
      <c r="U184" s="10">
        <v>76</v>
      </c>
      <c r="V184" s="10">
        <v>76</v>
      </c>
      <c r="W184" s="10">
        <v>74</v>
      </c>
      <c r="X184" s="11">
        <f t="shared" si="24"/>
        <v>75.333333333333329</v>
      </c>
      <c r="Y184" s="12">
        <f t="shared" si="25"/>
        <v>0.75329999999999997</v>
      </c>
      <c r="Z184" s="5" t="str">
        <f t="shared" si="26"/>
        <v>B</v>
      </c>
      <c r="AA184" s="3" t="str">
        <f>IF(Z184="","",IFERROR(INDEX({"Excellent work in ","Very good work in ","Satisfactory work in ","Fair work in ","Below the expected level in "},MATCH(Z184,{"A","B","C","D","F"},0))&amp;INDEX({"reading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needed."},MATCH(Z184,{"A","B","C","D","F"},0)),""))</f>
        <v>Very good work in religious knowledge and participation; aim higher.</v>
      </c>
    </row>
    <row r="185" spans="1:27" ht="14.25" customHeight="1" x14ac:dyDescent="0.3">
      <c r="A185" s="34"/>
      <c r="B185" s="34"/>
      <c r="C185" s="34"/>
      <c r="D185" s="34"/>
      <c r="E185" s="5" t="s">
        <v>27</v>
      </c>
      <c r="F185" s="5" t="s">
        <v>106</v>
      </c>
      <c r="G185" s="10">
        <v>55</v>
      </c>
      <c r="H185" s="10">
        <v>52</v>
      </c>
      <c r="I185" s="10">
        <v>58</v>
      </c>
      <c r="J185" s="11">
        <f t="shared" si="18"/>
        <v>55</v>
      </c>
      <c r="K185" s="12">
        <f t="shared" si="19"/>
        <v>0.55000000000000004</v>
      </c>
      <c r="L185" s="10" t="str">
        <f t="shared" si="20"/>
        <v>D</v>
      </c>
      <c r="M185" s="13" t="str">
        <f>IF(L185="","",IFERROR(INDEX({"Excellent work in ","Very good work in ","Satisfactory work in ","Fair work in ","Below the expected level in "},MATCH(L185,{"A","B","C","D","F"},0))&amp;INDEX({"reading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needed."},MATCH(L185,{"A","B","C","D","F"},0)),""))</f>
        <v>Fair work in recording of accounts; extra practice is needed.</v>
      </c>
      <c r="N185" s="10">
        <v>60</v>
      </c>
      <c r="O185" s="10">
        <v>56</v>
      </c>
      <c r="P185" s="10">
        <v>62</v>
      </c>
      <c r="Q185" s="11">
        <f t="shared" si="21"/>
        <v>59.333333333333336</v>
      </c>
      <c r="R185" s="12">
        <f t="shared" si="22"/>
        <v>0.59330000000000005</v>
      </c>
      <c r="S185" s="10" t="str">
        <f t="shared" si="23"/>
        <v>D</v>
      </c>
      <c r="T185" s="13" t="str">
        <f>IF(S185="","",IFERROR(INDEX({"Excellent work in ","Very good work in ","Satisfactory work in ","Fair work in ","Below the expected level in "},MATCH(S185,{"A","B","C","D","F"},0))&amp;INDEX({"reading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needed."},MATCH(S185,{"A","B","C","D","F"},0)),""))</f>
        <v>Fair work in recording of accounts; extra practice is needed.</v>
      </c>
      <c r="U185" s="10">
        <v>58</v>
      </c>
      <c r="V185" s="10">
        <v>67</v>
      </c>
      <c r="W185" s="10">
        <v>60</v>
      </c>
      <c r="X185" s="11">
        <f t="shared" si="24"/>
        <v>61.666666666666664</v>
      </c>
      <c r="Y185" s="12">
        <f t="shared" si="25"/>
        <v>0.61670000000000003</v>
      </c>
      <c r="Z185" s="5" t="str">
        <f t="shared" si="26"/>
        <v>C</v>
      </c>
      <c r="AA185" s="3" t="str">
        <f>IF(Z185="","",IFERROR(INDEX({"Excellent work in ","Very good work in ","Satisfactory work in ","Fair work in ","Below the expected level in "},MATCH(Z185,{"A","B","C","D","F"},0))&amp;INDEX({"reading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needed."},MATCH(Z185,{"A","B","C","D","F"},0)),""))</f>
        <v>Satisfactory work in recording of accounts; keep practising.</v>
      </c>
    </row>
    <row r="186" spans="1:27" ht="14.25" customHeight="1" x14ac:dyDescent="0.3">
      <c r="A186" s="34" t="s">
        <v>396</v>
      </c>
      <c r="B186" s="34" t="s">
        <v>397</v>
      </c>
      <c r="C186" s="34" t="s">
        <v>439</v>
      </c>
      <c r="D186" s="34" t="s">
        <v>31</v>
      </c>
      <c r="E186" s="5" t="s">
        <v>12</v>
      </c>
      <c r="F186" s="5" t="s">
        <v>95</v>
      </c>
      <c r="G186" s="10">
        <v>63</v>
      </c>
      <c r="H186" s="10">
        <v>63</v>
      </c>
      <c r="I186" s="10">
        <v>71</v>
      </c>
      <c r="J186" s="11">
        <f t="shared" si="18"/>
        <v>65.666666666666671</v>
      </c>
      <c r="K186" s="12">
        <f t="shared" si="19"/>
        <v>0.65669999999999995</v>
      </c>
      <c r="L186" s="10" t="str">
        <f t="shared" si="20"/>
        <v>C</v>
      </c>
      <c r="M186" s="13" t="str">
        <f>IF(L186="","",IFERROR(INDEX({"Excellent work in ","Very good work in ","Satisfactory work in ","Fair work in ","Below the expected level in "},MATCH(L186,{"A","B","C","D","F"},0))&amp;INDEX({"reading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needed."},MATCH(L186,{"A","B","C","D","F"},0)),""))</f>
        <v>Satisfactory work in reading and writing; keep practising.</v>
      </c>
      <c r="N186" s="10">
        <v>59</v>
      </c>
      <c r="O186" s="10">
        <v>64</v>
      </c>
      <c r="P186" s="10">
        <v>60</v>
      </c>
      <c r="Q186" s="11">
        <f t="shared" si="21"/>
        <v>61</v>
      </c>
      <c r="R186" s="12">
        <f t="shared" si="22"/>
        <v>0.61</v>
      </c>
      <c r="S186" s="10" t="str">
        <f t="shared" si="23"/>
        <v>C</v>
      </c>
      <c r="T186" s="13" t="str">
        <f>IF(S186="","",IFERROR(INDEX({"Excellent work in ","Very good work in ","Satisfactory work in ","Fair work in ","Below the expected level in "},MATCH(S186,{"A","B","C","D","F"},0))&amp;INDEX({"reading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needed."},MATCH(S186,{"A","B","C","D","F"},0)),""))</f>
        <v>Satisfactory work in reading and writing; keep practising.</v>
      </c>
      <c r="U186" s="10">
        <v>60</v>
      </c>
      <c r="V186" s="10">
        <v>65</v>
      </c>
      <c r="W186" s="10">
        <v>71</v>
      </c>
      <c r="X186" s="11">
        <f t="shared" si="24"/>
        <v>65.333333333333329</v>
      </c>
      <c r="Y186" s="12">
        <f t="shared" si="25"/>
        <v>0.65329999999999999</v>
      </c>
      <c r="Z186" s="5" t="str">
        <f t="shared" si="26"/>
        <v>C</v>
      </c>
      <c r="AA186" s="3" t="str">
        <f>IF(Z186="","",IFERROR(INDEX({"Excellent work in ","Very good work in ","Satisfactory work in ","Fair work in ","Below the expected level in "},MATCH(Z186,{"A","B","C","D","F"},0))&amp;INDEX({"reading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needed."},MATCH(Z186,{"A","B","C","D","F"},0)),""))</f>
        <v>Satisfactory work in reading and writing; keep practising.</v>
      </c>
    </row>
    <row r="187" spans="1:27" ht="14.25" customHeight="1" x14ac:dyDescent="0.3">
      <c r="A187" s="34"/>
      <c r="B187" s="34"/>
      <c r="C187" s="34"/>
      <c r="D187" s="34"/>
      <c r="E187" s="5" t="s">
        <v>13</v>
      </c>
      <c r="F187" s="5" t="s">
        <v>99</v>
      </c>
      <c r="G187" s="10">
        <v>69</v>
      </c>
      <c r="H187" s="10">
        <v>66</v>
      </c>
      <c r="I187" s="10">
        <v>62</v>
      </c>
      <c r="J187" s="11">
        <f t="shared" si="18"/>
        <v>65.666666666666671</v>
      </c>
      <c r="K187" s="12">
        <f t="shared" si="19"/>
        <v>0.65669999999999995</v>
      </c>
      <c r="L187" s="10" t="str">
        <f t="shared" si="20"/>
        <v>C</v>
      </c>
      <c r="M187" s="13" t="str">
        <f>IF(L187="","",IFERROR(INDEX({"Excellent work in ","Very good work in ","Satisfactory work in ","Fair work in ","Below the expected level in "},MATCH(L187,{"A","B","C","D","F"},0))&amp;INDEX({"reading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needed."},MATCH(L187,{"A","B","C","D","F"},0)),""))</f>
        <v>Satisfactory work in reading, writing and speaking; keep practising.</v>
      </c>
      <c r="N187" s="10">
        <v>63</v>
      </c>
      <c r="O187" s="10">
        <v>78</v>
      </c>
      <c r="P187" s="10">
        <v>71</v>
      </c>
      <c r="Q187" s="11">
        <f t="shared" si="21"/>
        <v>70.666666666666671</v>
      </c>
      <c r="R187" s="12">
        <f t="shared" si="22"/>
        <v>0.70669999999999999</v>
      </c>
      <c r="S187" s="10" t="str">
        <f t="shared" si="23"/>
        <v>B</v>
      </c>
      <c r="T187" s="13" t="str">
        <f>IF(S187="","",IFERROR(INDEX({"Excellent work in ","Very good work in ","Satisfactory work in ","Fair work in ","Below the expected level in "},MATCH(S187,{"A","B","C","D","F"},0))&amp;INDEX({"reading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needed."},MATCH(S187,{"A","B","C","D","F"},0)),""))</f>
        <v>Very good work in reading, writing and speaking; aim higher.</v>
      </c>
      <c r="U187" s="10">
        <v>78</v>
      </c>
      <c r="V187" s="10">
        <v>71</v>
      </c>
      <c r="W187" s="10">
        <v>70</v>
      </c>
      <c r="X187" s="11">
        <f t="shared" si="24"/>
        <v>73</v>
      </c>
      <c r="Y187" s="12">
        <f t="shared" si="25"/>
        <v>0.73</v>
      </c>
      <c r="Z187" s="5" t="str">
        <f t="shared" si="26"/>
        <v>B</v>
      </c>
      <c r="AA187" s="3" t="str">
        <f>IF(Z187="","",IFERROR(INDEX({"Excellent work in ","Very good work in ","Satisfactory work in ","Fair work in ","Below the expected level in "},MATCH(Z187,{"A","B","C","D","F"},0))&amp;INDEX({"reading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needed."},MATCH(Z187,{"A","B","C","D","F"},0)),""))</f>
        <v>Very good work in reading, writing and speaking; aim higher.</v>
      </c>
    </row>
    <row r="188" spans="1:27" ht="14.25" customHeight="1" x14ac:dyDescent="0.3">
      <c r="A188" s="34"/>
      <c r="B188" s="34"/>
      <c r="C188" s="34"/>
      <c r="D188" s="34"/>
      <c r="E188" s="5" t="s">
        <v>15</v>
      </c>
      <c r="F188" s="5" t="s">
        <v>100</v>
      </c>
      <c r="G188" s="10">
        <v>76</v>
      </c>
      <c r="H188" s="10">
        <v>68</v>
      </c>
      <c r="I188" s="10">
        <v>74</v>
      </c>
      <c r="J188" s="11">
        <f t="shared" si="18"/>
        <v>72.666666666666671</v>
      </c>
      <c r="K188" s="12">
        <f t="shared" si="19"/>
        <v>0.72670000000000001</v>
      </c>
      <c r="L188" s="10" t="str">
        <f t="shared" si="20"/>
        <v>B</v>
      </c>
      <c r="M188" s="13" t="str">
        <f>IF(L188="","",IFERROR(INDEX({"Excellent work in ","Very good work in ","Satisfactory work in ","Fair work in ","Below the expected level in "},MATCH(L188,{"A","B","C","D","F"},0))&amp;INDEX({"reading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needed."},MATCH(L188,{"A","B","C","D","F"},0)),""))</f>
        <v>Very good work in problem solving; aim higher.</v>
      </c>
      <c r="N188" s="10">
        <v>76</v>
      </c>
      <c r="O188" s="10">
        <v>84</v>
      </c>
      <c r="P188" s="10">
        <v>77</v>
      </c>
      <c r="Q188" s="11">
        <f t="shared" si="21"/>
        <v>79</v>
      </c>
      <c r="R188" s="12">
        <f t="shared" si="22"/>
        <v>0.79</v>
      </c>
      <c r="S188" s="10" t="str">
        <f t="shared" si="23"/>
        <v>B</v>
      </c>
      <c r="T188" s="13" t="str">
        <f>IF(S188="","",IFERROR(INDEX({"Excellent work in ","Very good work in ","Satisfactory work in ","Fair work in ","Below the expected level in "},MATCH(S188,{"A","B","C","D","F"},0))&amp;INDEX({"reading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needed."},MATCH(S188,{"A","B","C","D","F"},0)),""))</f>
        <v>Very good work in problem solving; aim higher.</v>
      </c>
      <c r="U188" s="10">
        <v>83</v>
      </c>
      <c r="V188" s="10">
        <v>75</v>
      </c>
      <c r="W188" s="10">
        <v>83</v>
      </c>
      <c r="X188" s="11">
        <f t="shared" si="24"/>
        <v>80.333333333333329</v>
      </c>
      <c r="Y188" s="12">
        <f t="shared" si="25"/>
        <v>0.80330000000000001</v>
      </c>
      <c r="Z188" s="5" t="str">
        <f t="shared" si="26"/>
        <v>A</v>
      </c>
      <c r="AA188" s="3" t="str">
        <f>IF(Z188="","",IFERROR(INDEX({"Excellent work in ","Very good work in ","Satisfactory work in ","Fair work in ","Below the expected level in "},MATCH(Z188,{"A","B","C","D","F"},0))&amp;INDEX({"reading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needed."},MATCH(Z188,{"A","B","C","D","F"},0)),""))</f>
        <v>Excellent work in problem solving; keep it up.</v>
      </c>
    </row>
    <row r="189" spans="1:27" ht="14.25" customHeight="1" x14ac:dyDescent="0.3">
      <c r="A189" s="34"/>
      <c r="B189" s="34"/>
      <c r="C189" s="34"/>
      <c r="D189" s="34"/>
      <c r="E189" s="5" t="s">
        <v>17</v>
      </c>
      <c r="F189" s="5" t="s">
        <v>101</v>
      </c>
      <c r="G189" s="10">
        <v>71</v>
      </c>
      <c r="H189" s="10">
        <v>60</v>
      </c>
      <c r="I189" s="10">
        <v>71</v>
      </c>
      <c r="J189" s="11">
        <f t="shared" si="18"/>
        <v>67.333333333333329</v>
      </c>
      <c r="K189" s="12">
        <f t="shared" si="19"/>
        <v>0.67330000000000001</v>
      </c>
      <c r="L189" s="10" t="str">
        <f t="shared" si="20"/>
        <v>C</v>
      </c>
      <c r="M189" s="13" t="str">
        <f>IF(L189="","",IFERROR(INDEX({"Excellent work in ","Very good work in ","Satisfactory work in ","Fair work in ","Below the expected level in "},MATCH(L189,{"A","B","C","D","F"},0))&amp;INDEX({"reading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needed."},MATCH(L189,{"A","B","C","D","F"},0)),""))</f>
        <v>Satisfactory work in concepts and practicals; keep practising.</v>
      </c>
      <c r="N189" s="10">
        <v>59</v>
      </c>
      <c r="O189" s="10">
        <v>65</v>
      </c>
      <c r="P189" s="10">
        <v>67</v>
      </c>
      <c r="Q189" s="11">
        <f t="shared" si="21"/>
        <v>63.666666666666664</v>
      </c>
      <c r="R189" s="12">
        <f t="shared" si="22"/>
        <v>0.63670000000000004</v>
      </c>
      <c r="S189" s="10" t="str">
        <f t="shared" si="23"/>
        <v>C</v>
      </c>
      <c r="T189" s="13" t="str">
        <f>IF(S189="","",IFERROR(INDEX({"Excellent work in ","Very good work in ","Satisfactory work in ","Fair work in ","Below the expected level in "},MATCH(S189,{"A","B","C","D","F"},0))&amp;INDEX({"reading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needed."},MATCH(S189,{"A","B","C","D","F"},0)),""))</f>
        <v>Satisfactory work in concepts and practicals; keep practising.</v>
      </c>
      <c r="U189" s="10">
        <v>76</v>
      </c>
      <c r="V189" s="10">
        <v>71</v>
      </c>
      <c r="W189" s="10">
        <v>77</v>
      </c>
      <c r="X189" s="11">
        <f t="shared" si="24"/>
        <v>74.666666666666671</v>
      </c>
      <c r="Y189" s="12">
        <f t="shared" si="25"/>
        <v>0.74670000000000003</v>
      </c>
      <c r="Z189" s="5" t="str">
        <f t="shared" si="26"/>
        <v>B</v>
      </c>
      <c r="AA189" s="3" t="str">
        <f>IF(Z189="","",IFERROR(INDEX({"Excellent work in ","Very good work in ","Satisfactory work in ","Fair work in ","Below the expected level in "},MATCH(Z189,{"A","B","C","D","F"},0))&amp;INDEX({"reading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practice"},MATCH($E189,{"English","Setswana","Mathematics","Science","Social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needed."},MATCH(Z189,{"A","B","C","D","F"},0)),""))</f>
        <v>Very good work in concepts and practicals; aim higher.</v>
      </c>
    </row>
    <row r="190" spans="1:27" ht="14.25" customHeight="1" x14ac:dyDescent="0.3">
      <c r="A190" s="34"/>
      <c r="B190" s="34"/>
      <c r="C190" s="34"/>
      <c r="D190" s="34"/>
      <c r="E190" s="5" t="s">
        <v>19</v>
      </c>
      <c r="F190" s="5" t="s">
        <v>102</v>
      </c>
      <c r="G190" s="10">
        <v>66</v>
      </c>
      <c r="H190" s="10">
        <v>66</v>
      </c>
      <c r="I190" s="10">
        <v>73</v>
      </c>
      <c r="J190" s="11">
        <f t="shared" si="18"/>
        <v>68.333333333333329</v>
      </c>
      <c r="K190" s="12">
        <f t="shared" si="19"/>
        <v>0.68330000000000002</v>
      </c>
      <c r="L190" s="10" t="str">
        <f t="shared" si="20"/>
        <v>C</v>
      </c>
      <c r="M190" s="13" t="str">
        <f>IF(L190="","",IFERROR(INDEX({"Excellent work in ","Very good work in ","Satisfactory work in ","Fair work in ","Below the expected level in "},MATCH(L190,{"A","B","C","D","F"},0))&amp;INDEX({"reading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needed."},MATCH(L190,{"A","B","C","D","F"},0)),""))</f>
        <v>Satisfactory work in content knowledge; keep practising.</v>
      </c>
      <c r="N190" s="10">
        <v>69</v>
      </c>
      <c r="O190" s="10">
        <v>80</v>
      </c>
      <c r="P190" s="10">
        <v>80</v>
      </c>
      <c r="Q190" s="11">
        <f t="shared" si="21"/>
        <v>76.333333333333329</v>
      </c>
      <c r="R190" s="12">
        <f t="shared" si="22"/>
        <v>0.76329999999999998</v>
      </c>
      <c r="S190" s="10" t="str">
        <f t="shared" si="23"/>
        <v>B</v>
      </c>
      <c r="T190" s="13" t="str">
        <f>IF(S190="","",IFERROR(INDEX({"Excellent work in ","Very good work in ","Satisfactory work in ","Fair work in ","Below the expected level in "},MATCH(S190,{"A","B","C","D","F"},0))&amp;INDEX({"reading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needed."},MATCH(S190,{"A","B","C","D","F"},0)),""))</f>
        <v>Very good work in content knowledge; aim higher.</v>
      </c>
      <c r="U190" s="10">
        <v>78</v>
      </c>
      <c r="V190" s="10">
        <v>73</v>
      </c>
      <c r="W190" s="10">
        <v>79</v>
      </c>
      <c r="X190" s="11">
        <f t="shared" si="24"/>
        <v>76.666666666666671</v>
      </c>
      <c r="Y190" s="12">
        <f t="shared" si="25"/>
        <v>0.76670000000000005</v>
      </c>
      <c r="Z190" s="5" t="str">
        <f t="shared" si="26"/>
        <v>B</v>
      </c>
      <c r="AA190" s="3" t="str">
        <f>IF(Z190="","",IFERROR(INDEX({"Excellent work in ","Very good work in ","Satisfactory work in ","Fair work in ","Below the expected level in "},MATCH(Z190,{"A","B","C","D","F"},0))&amp;INDEX({"reading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needed."},MATCH(Z190,{"A","B","C","D","F"},0)),""))</f>
        <v>Very good work in content knowledge; aim higher.</v>
      </c>
    </row>
    <row r="191" spans="1:27" ht="14.25" customHeight="1" x14ac:dyDescent="0.3">
      <c r="A191" s="34"/>
      <c r="B191" s="34"/>
      <c r="C191" s="34"/>
      <c r="D191" s="34"/>
      <c r="E191" s="5" t="s">
        <v>21</v>
      </c>
      <c r="F191" s="5" t="s">
        <v>103</v>
      </c>
      <c r="G191" s="10">
        <v>73</v>
      </c>
      <c r="H191" s="10">
        <v>76</v>
      </c>
      <c r="I191" s="10">
        <v>82</v>
      </c>
      <c r="J191" s="11">
        <f t="shared" si="18"/>
        <v>77</v>
      </c>
      <c r="K191" s="12">
        <f t="shared" si="19"/>
        <v>0.77</v>
      </c>
      <c r="L191" s="10" t="str">
        <f t="shared" si="20"/>
        <v>B</v>
      </c>
      <c r="M191" s="13" t="str">
        <f>IF(L191="","",IFERROR(INDEX({"Excellent work in ","Very good work in ","Satisfactory work in ","Fair work in ","Below the expected level in "},MATCH(L191,{"A","B","C","D","F"},0))&amp;INDEX({"reading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needed."},MATCH(L191,{"A","B","C","D","F"},0)),""))</f>
        <v>Very good work in practical work and knowledge; aim higher.</v>
      </c>
      <c r="N191" s="10">
        <v>72</v>
      </c>
      <c r="O191" s="10">
        <v>78</v>
      </c>
      <c r="P191" s="10">
        <v>83</v>
      </c>
      <c r="Q191" s="11">
        <f t="shared" si="21"/>
        <v>77.666666666666671</v>
      </c>
      <c r="R191" s="12">
        <f t="shared" si="22"/>
        <v>0.77669999999999995</v>
      </c>
      <c r="S191" s="10" t="str">
        <f t="shared" si="23"/>
        <v>B</v>
      </c>
      <c r="T191" s="13" t="str">
        <f>IF(S191="","",IFERROR(INDEX({"Excellent work in ","Very good work in ","Satisfactory work in ","Fair work in ","Below the expected level in "},MATCH(S191,{"A","B","C","D","F"},0))&amp;INDEX({"reading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needed."},MATCH(S191,{"A","B","C","D","F"},0)),""))</f>
        <v>Very good work in practical work and knowledge; aim higher.</v>
      </c>
      <c r="U191" s="10">
        <v>72</v>
      </c>
      <c r="V191" s="10">
        <v>86</v>
      </c>
      <c r="W191" s="10">
        <v>82</v>
      </c>
      <c r="X191" s="11">
        <f t="shared" si="24"/>
        <v>80</v>
      </c>
      <c r="Y191" s="12">
        <f t="shared" si="25"/>
        <v>0.8</v>
      </c>
      <c r="Z191" s="5" t="str">
        <f t="shared" si="26"/>
        <v>A</v>
      </c>
      <c r="AA191" s="3" t="str">
        <f>IF(Z191="","",IFERROR(INDEX({"Excellent work in ","Very good work in ","Satisfactory work in ","Fair work in ","Below the expected level in "},MATCH(Z191,{"A","B","C","D","F"},0))&amp;INDEX({"reading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needed."},MATCH(Z191,{"A","B","C","D","F"},0)),""))</f>
        <v>Excellent work in practical work and knowledge; keep it up.</v>
      </c>
    </row>
    <row r="192" spans="1:27" ht="14.25" customHeight="1" x14ac:dyDescent="0.3">
      <c r="A192" s="34"/>
      <c r="B192" s="34"/>
      <c r="C192" s="34"/>
      <c r="D192" s="34"/>
      <c r="E192" s="5" t="s">
        <v>23</v>
      </c>
      <c r="F192" s="5" t="s">
        <v>104</v>
      </c>
      <c r="G192" s="10">
        <v>65</v>
      </c>
      <c r="H192" s="10">
        <v>73</v>
      </c>
      <c r="I192" s="10">
        <v>64</v>
      </c>
      <c r="J192" s="11">
        <f t="shared" si="18"/>
        <v>67.333333333333329</v>
      </c>
      <c r="K192" s="12">
        <f t="shared" si="19"/>
        <v>0.67330000000000001</v>
      </c>
      <c r="L192" s="10" t="str">
        <f t="shared" si="20"/>
        <v>C</v>
      </c>
      <c r="M192" s="13" t="str">
        <f>IF(L192="","",IFERROR(INDEX({"Excellent work in ","Very good work in ","Satisfactory work in ","Fair work in ","Below the expected level in "},MATCH(L192,{"A","B","C","D","F"},0))&amp;INDEX({"reading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needed."},MATCH(L192,{"A","B","C","D","F"},0)),""))</f>
        <v>Satisfactory work in values and participation; keep practising.</v>
      </c>
      <c r="N192" s="10">
        <v>74</v>
      </c>
      <c r="O192" s="10">
        <v>66</v>
      </c>
      <c r="P192" s="10">
        <v>70</v>
      </c>
      <c r="Q192" s="11">
        <f t="shared" si="21"/>
        <v>70</v>
      </c>
      <c r="R192" s="12">
        <f t="shared" si="22"/>
        <v>0.7</v>
      </c>
      <c r="S192" s="10" t="str">
        <f t="shared" si="23"/>
        <v>B</v>
      </c>
      <c r="T192" s="13" t="str">
        <f>IF(S192="","",IFERROR(INDEX({"Excellent work in ","Very good work in ","Satisfactory work in ","Fair work in ","Below the expected level in "},MATCH(S192,{"A","B","C","D","F"},0))&amp;INDEX({"reading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needed."},MATCH(S192,{"A","B","C","D","F"},0)),""))</f>
        <v>Very good work in values and participation; aim higher.</v>
      </c>
      <c r="U192" s="10">
        <v>72</v>
      </c>
      <c r="V192" s="10">
        <v>80</v>
      </c>
      <c r="W192" s="10">
        <v>80</v>
      </c>
      <c r="X192" s="11">
        <f t="shared" si="24"/>
        <v>77.333333333333329</v>
      </c>
      <c r="Y192" s="12">
        <f t="shared" si="25"/>
        <v>0.77329999999999999</v>
      </c>
      <c r="Z192" s="5" t="str">
        <f t="shared" si="26"/>
        <v>B</v>
      </c>
      <c r="AA192" s="3" t="str">
        <f>IF(Z192="","",IFERROR(INDEX({"Excellent work in ","Very good work in ","Satisfactory work in ","Fair work in ","Below the expected level in "},MATCH(Z192,{"A","B","C","D","F"},0))&amp;INDEX({"reading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needed."},MATCH(Z192,{"A","B","C","D","F"},0)),""))</f>
        <v>Very good work in values and participation; aim higher.</v>
      </c>
    </row>
    <row r="193" spans="1:27" ht="14.25" customHeight="1" x14ac:dyDescent="0.3">
      <c r="A193" s="34"/>
      <c r="B193" s="34"/>
      <c r="C193" s="34"/>
      <c r="D193" s="34"/>
      <c r="E193" s="5" t="s">
        <v>32</v>
      </c>
      <c r="F193" s="5" t="s">
        <v>127</v>
      </c>
      <c r="G193" s="10">
        <v>77</v>
      </c>
      <c r="H193" s="10">
        <v>79</v>
      </c>
      <c r="I193" s="10">
        <v>77</v>
      </c>
      <c r="J193" s="11">
        <f t="shared" si="18"/>
        <v>77.666666666666671</v>
      </c>
      <c r="K193" s="12">
        <f t="shared" si="19"/>
        <v>0.77669999999999995</v>
      </c>
      <c r="L193" s="10" t="str">
        <f t="shared" si="20"/>
        <v>B</v>
      </c>
      <c r="M193" s="13" t="str">
        <f>IF(L193="","",IFERROR(INDEX({"Excellent work in ","Very good work in ","Satisfactory work in ","Fair work in ","Below the expected level in "},MATCH(L193,{"A","B","C","D","F"},0))&amp;INDEX({"reading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needed."},MATCH(L193,{"A","B","C","D","F"},0)),""))</f>
        <v>Very good work in practical skills; aim higher.</v>
      </c>
      <c r="N193" s="10">
        <v>72</v>
      </c>
      <c r="O193" s="10">
        <v>71</v>
      </c>
      <c r="P193" s="10">
        <v>79</v>
      </c>
      <c r="Q193" s="11">
        <f t="shared" si="21"/>
        <v>74</v>
      </c>
      <c r="R193" s="12">
        <f t="shared" si="22"/>
        <v>0.74</v>
      </c>
      <c r="S193" s="10" t="str">
        <f t="shared" si="23"/>
        <v>B</v>
      </c>
      <c r="T193" s="13" t="str">
        <f>IF(S193="","",IFERROR(INDEX({"Excellent work in ","Very good work in ","Satisfactory work in ","Fair work in ","Below the expected level in "},MATCH(S193,{"A","B","C","D","F"},0))&amp;INDEX({"reading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needed."},MATCH(S193,{"A","B","C","D","F"},0)),""))</f>
        <v>Very good work in practical skills; aim higher.</v>
      </c>
      <c r="U193" s="10">
        <v>75</v>
      </c>
      <c r="V193" s="10">
        <v>72</v>
      </c>
      <c r="W193" s="10">
        <v>73</v>
      </c>
      <c r="X193" s="11">
        <f t="shared" si="24"/>
        <v>73.333333333333329</v>
      </c>
      <c r="Y193" s="12">
        <f t="shared" si="25"/>
        <v>0.73329999999999995</v>
      </c>
      <c r="Z193" s="5" t="str">
        <f t="shared" si="26"/>
        <v>B</v>
      </c>
      <c r="AA193" s="3" t="str">
        <f>IF(Z193="","",IFERROR(INDEX({"Excellent work in ","Very good work in ","Satisfactory work in ","Fair work in ","Below the expected level in "},MATCH(Z193,{"A","B","C","D","F"},0))&amp;INDEX({"reading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needed."},MATCH(Z193,{"A","B","C","D","F"},0)),""))</f>
        <v>Very good work in practical skills; aim higher.</v>
      </c>
    </row>
    <row r="194" spans="1:27" ht="14.25" customHeight="1" x14ac:dyDescent="0.3">
      <c r="A194" s="34"/>
      <c r="B194" s="34"/>
      <c r="C194" s="34"/>
      <c r="D194" s="34"/>
      <c r="E194" s="5" t="s">
        <v>34</v>
      </c>
      <c r="F194" s="5" t="s">
        <v>109</v>
      </c>
      <c r="G194" s="10">
        <v>64</v>
      </c>
      <c r="H194" s="10">
        <v>59</v>
      </c>
      <c r="I194" s="10">
        <v>65</v>
      </c>
      <c r="J194" s="11">
        <f t="shared" si="18"/>
        <v>62.666666666666664</v>
      </c>
      <c r="K194" s="12">
        <f t="shared" si="19"/>
        <v>0.62670000000000003</v>
      </c>
      <c r="L194" s="10" t="str">
        <f t="shared" si="20"/>
        <v>C</v>
      </c>
      <c r="M194" s="13" t="str">
        <f>IF(L194="","",IFERROR(INDEX({"Excellent work in ","Very good work in ","Satisfactory work in ","Fair work in ","Below the expected level in "},MATCH(L194,{"A","B","C","D","F"},0))&amp;INDEX({"reading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needed."},MATCH(L194,{"A","B","C","D","F"},0)),""))</f>
        <v>Satisfactory work in office practice; keep practising.</v>
      </c>
      <c r="N194" s="10">
        <v>63</v>
      </c>
      <c r="O194" s="10">
        <v>69</v>
      </c>
      <c r="P194" s="10">
        <v>62</v>
      </c>
      <c r="Q194" s="11">
        <f t="shared" si="21"/>
        <v>64.666666666666671</v>
      </c>
      <c r="R194" s="12">
        <f t="shared" si="22"/>
        <v>0.64670000000000005</v>
      </c>
      <c r="S194" s="10" t="str">
        <f t="shared" si="23"/>
        <v>C</v>
      </c>
      <c r="T194" s="13" t="str">
        <f>IF(S194="","",IFERROR(INDEX({"Excellent work in ","Very good work in ","Satisfactory work in ","Fair work in ","Below the expected level in "},MATCH(S194,{"A","B","C","D","F"},0))&amp;INDEX({"reading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needed."},MATCH(S194,{"A","B","C","D","F"},0)),""))</f>
        <v>Satisfactory work in office practice; keep practising.</v>
      </c>
      <c r="U194" s="10">
        <v>69</v>
      </c>
      <c r="V194" s="10">
        <v>71</v>
      </c>
      <c r="W194" s="10">
        <v>65</v>
      </c>
      <c r="X194" s="11">
        <f t="shared" si="24"/>
        <v>68.333333333333329</v>
      </c>
      <c r="Y194" s="12">
        <f t="shared" si="25"/>
        <v>0.68330000000000002</v>
      </c>
      <c r="Z194" s="5" t="str">
        <f t="shared" si="26"/>
        <v>C</v>
      </c>
      <c r="AA194" s="3" t="str">
        <f>IF(Z194="","",IFERROR(INDEX({"Excellent work in ","Very good work in ","Satisfactory work in ","Fair work in ","Below the expected level in "},MATCH(Z194,{"A","B","C","D","F"},0))&amp;INDEX({"reading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needed."},MATCH(Z194,{"A","B","C","D","F"},0)),""))</f>
        <v>Satisfactory work in office practice; keep practising.</v>
      </c>
    </row>
    <row r="195" spans="1:27" ht="14.25" customHeight="1" x14ac:dyDescent="0.3">
      <c r="A195" s="34" t="s">
        <v>398</v>
      </c>
      <c r="B195" s="34" t="s">
        <v>399</v>
      </c>
      <c r="C195" s="34" t="s">
        <v>439</v>
      </c>
      <c r="D195" s="34" t="s">
        <v>11</v>
      </c>
      <c r="E195" s="5" t="s">
        <v>12</v>
      </c>
      <c r="F195" s="5" t="s">
        <v>95</v>
      </c>
      <c r="G195" s="10">
        <v>76</v>
      </c>
      <c r="H195" s="10">
        <v>67</v>
      </c>
      <c r="I195" s="10">
        <v>64</v>
      </c>
      <c r="J195" s="11">
        <f t="shared" si="18"/>
        <v>69</v>
      </c>
      <c r="K195" s="12">
        <f t="shared" si="19"/>
        <v>0.69</v>
      </c>
      <c r="L195" s="10" t="str">
        <f t="shared" si="20"/>
        <v>C</v>
      </c>
      <c r="M195" s="13" t="str">
        <f>IF(L195="","",IFERROR(INDEX({"Excellent work in ","Very good work in ","Satisfactory work in ","Fair work in ","Below the expected level in "},MATCH(L195,{"A","B","C","D","F"},0))&amp;INDEX({"reading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needed."},MATCH(L195,{"A","B","C","D","F"},0)),""))</f>
        <v>Satisfactory work in reading and writing; keep practising.</v>
      </c>
      <c r="N195" s="10">
        <v>75</v>
      </c>
      <c r="O195" s="10">
        <v>73</v>
      </c>
      <c r="P195" s="10">
        <v>69</v>
      </c>
      <c r="Q195" s="11">
        <f t="shared" si="21"/>
        <v>72.333333333333329</v>
      </c>
      <c r="R195" s="12">
        <f t="shared" si="22"/>
        <v>0.72330000000000005</v>
      </c>
      <c r="S195" s="10" t="str">
        <f t="shared" si="23"/>
        <v>B</v>
      </c>
      <c r="T195" s="13" t="str">
        <f>IF(S195="","",IFERROR(INDEX({"Excellent work in ","Very good work in ","Satisfactory work in ","Fair work in ","Below the expected level in "},MATCH(S195,{"A","B","C","D","F"},0))&amp;INDEX({"reading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needed."},MATCH(S195,{"A","B","C","D","F"},0)),""))</f>
        <v>Very good work in reading and writing; aim higher.</v>
      </c>
      <c r="U195" s="10">
        <v>69</v>
      </c>
      <c r="V195" s="10">
        <v>79</v>
      </c>
      <c r="W195" s="10">
        <v>75</v>
      </c>
      <c r="X195" s="11">
        <f t="shared" si="24"/>
        <v>74.333333333333329</v>
      </c>
      <c r="Y195" s="12">
        <f t="shared" si="25"/>
        <v>0.74329999999999996</v>
      </c>
      <c r="Z195" s="5" t="str">
        <f t="shared" si="26"/>
        <v>B</v>
      </c>
      <c r="AA195" s="3" t="str">
        <f>IF(Z195="","",IFERROR(INDEX({"Excellent work in ","Very good work in ","Satisfactory work in ","Fair work in ","Below the expected level in "},MATCH(Z195,{"A","B","C","D","F"},0))&amp;INDEX({"reading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needed."},MATCH(Z195,{"A","B","C","D","F"},0)),""))</f>
        <v>Very good work in reading and writing; aim higher.</v>
      </c>
    </row>
    <row r="196" spans="1:27" ht="14.25" customHeight="1" x14ac:dyDescent="0.3">
      <c r="A196" s="34"/>
      <c r="B196" s="34"/>
      <c r="C196" s="34"/>
      <c r="D196" s="34"/>
      <c r="E196" s="5" t="s">
        <v>13</v>
      </c>
      <c r="F196" s="5" t="s">
        <v>99</v>
      </c>
      <c r="G196" s="10">
        <v>76</v>
      </c>
      <c r="H196" s="10">
        <v>71</v>
      </c>
      <c r="I196" s="10">
        <v>76</v>
      </c>
      <c r="J196" s="11">
        <f t="shared" si="18"/>
        <v>74.333333333333329</v>
      </c>
      <c r="K196" s="12">
        <f t="shared" si="19"/>
        <v>0.74329999999999996</v>
      </c>
      <c r="L196" s="10" t="str">
        <f t="shared" si="20"/>
        <v>B</v>
      </c>
      <c r="M196" s="13" t="str">
        <f>IF(L196="","",IFERROR(INDEX({"Excellent work in ","Very good work in ","Satisfactory work in ","Fair work in ","Below the expected level in "},MATCH(L196,{"A","B","C","D","F"},0))&amp;INDEX({"reading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needed."},MATCH(L196,{"A","B","C","D","F"},0)),""))</f>
        <v>Very good work in reading, writing and speaking; aim higher.</v>
      </c>
      <c r="N196" s="10">
        <v>76</v>
      </c>
      <c r="O196" s="10">
        <v>75</v>
      </c>
      <c r="P196" s="10">
        <v>74</v>
      </c>
      <c r="Q196" s="11">
        <f t="shared" si="21"/>
        <v>75</v>
      </c>
      <c r="R196" s="12">
        <f t="shared" si="22"/>
        <v>0.75</v>
      </c>
      <c r="S196" s="10" t="str">
        <f t="shared" si="23"/>
        <v>B</v>
      </c>
      <c r="T196" s="13" t="str">
        <f>IF(S196="","",IFERROR(INDEX({"Excellent work in ","Very good work in ","Satisfactory work in ","Fair work in ","Below the expected level in "},MATCH(S196,{"A","B","C","D","F"},0))&amp;INDEX({"reading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needed."},MATCH(S196,{"A","B","C","D","F"},0)),""))</f>
        <v>Very good work in reading, writing and speaking; aim higher.</v>
      </c>
      <c r="U196" s="10">
        <v>73</v>
      </c>
      <c r="V196" s="10">
        <v>81</v>
      </c>
      <c r="W196" s="10">
        <v>80</v>
      </c>
      <c r="X196" s="11">
        <f t="shared" si="24"/>
        <v>78</v>
      </c>
      <c r="Y196" s="12">
        <f t="shared" si="25"/>
        <v>0.78</v>
      </c>
      <c r="Z196" s="5" t="str">
        <f t="shared" si="26"/>
        <v>B</v>
      </c>
      <c r="AA196" s="3" t="str">
        <f>IF(Z196="","",IFERROR(INDEX({"Excellent work in ","Very good work in ","Satisfactory work in ","Fair work in ","Below the expected level in "},MATCH(Z196,{"A","B","C","D","F"},0))&amp;INDEX({"reading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needed."},MATCH(Z196,{"A","B","C","D","F"},0)),""))</f>
        <v>Very good work in reading, writing and speaking; aim higher.</v>
      </c>
    </row>
    <row r="197" spans="1:27" ht="14.25" customHeight="1" x14ac:dyDescent="0.3">
      <c r="A197" s="34"/>
      <c r="B197" s="34"/>
      <c r="C197" s="34"/>
      <c r="D197" s="34"/>
      <c r="E197" s="5" t="s">
        <v>15</v>
      </c>
      <c r="F197" s="5" t="s">
        <v>100</v>
      </c>
      <c r="G197" s="10">
        <v>82</v>
      </c>
      <c r="H197" s="10">
        <v>88</v>
      </c>
      <c r="I197" s="10">
        <v>88</v>
      </c>
      <c r="J197" s="11">
        <f t="shared" si="18"/>
        <v>86</v>
      </c>
      <c r="K197" s="12">
        <f t="shared" si="19"/>
        <v>0.86</v>
      </c>
      <c r="L197" s="10" t="str">
        <f t="shared" si="20"/>
        <v>A</v>
      </c>
      <c r="M197" s="13" t="str">
        <f>IF(L197="","",IFERROR(INDEX({"Excellent work in ","Very good work in ","Satisfactory work in ","Fair work in ","Below the expected level in "},MATCH(L197,{"A","B","C","D","F"},0))&amp;INDEX({"reading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needed."},MATCH(L197,{"A","B","C","D","F"},0)),""))</f>
        <v>Excellent work in problem solving; keep it up.</v>
      </c>
      <c r="N197" s="10">
        <v>81</v>
      </c>
      <c r="O197" s="10">
        <v>81</v>
      </c>
      <c r="P197" s="10">
        <v>90</v>
      </c>
      <c r="Q197" s="11">
        <f t="shared" si="21"/>
        <v>84</v>
      </c>
      <c r="R197" s="12">
        <f t="shared" si="22"/>
        <v>0.84</v>
      </c>
      <c r="S197" s="10" t="str">
        <f t="shared" si="23"/>
        <v>A</v>
      </c>
      <c r="T197" s="13" t="str">
        <f>IF(S197="","",IFERROR(INDEX({"Excellent work in ","Very good work in ","Satisfactory work in ","Fair work in ","Below the expected level in "},MATCH(S197,{"A","B","C","D","F"},0))&amp;INDEX({"reading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needed."},MATCH(S197,{"A","B","C","D","F"},0)),""))</f>
        <v>Excellent work in problem solving; keep it up.</v>
      </c>
      <c r="U197" s="10">
        <v>79</v>
      </c>
      <c r="V197" s="10">
        <v>84</v>
      </c>
      <c r="W197" s="10">
        <v>88</v>
      </c>
      <c r="X197" s="11">
        <f t="shared" si="24"/>
        <v>83.666666666666671</v>
      </c>
      <c r="Y197" s="12">
        <f t="shared" si="25"/>
        <v>0.8367</v>
      </c>
      <c r="Z197" s="5" t="str">
        <f t="shared" si="26"/>
        <v>A</v>
      </c>
      <c r="AA197" s="3" t="str">
        <f>IF(Z197="","",IFERROR(INDEX({"Excellent work in ","Very good work in ","Satisfactory work in ","Fair work in ","Below the expected level in "},MATCH(Z197,{"A","B","C","D","F"},0))&amp;INDEX({"reading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needed."},MATCH(Z197,{"A","B","C","D","F"},0)),""))</f>
        <v>Excellent work in problem solving; keep it up.</v>
      </c>
    </row>
    <row r="198" spans="1:27" ht="14.25" customHeight="1" x14ac:dyDescent="0.3">
      <c r="A198" s="34"/>
      <c r="B198" s="34"/>
      <c r="C198" s="34"/>
      <c r="D198" s="34"/>
      <c r="E198" s="5" t="s">
        <v>17</v>
      </c>
      <c r="F198" s="5" t="s">
        <v>101</v>
      </c>
      <c r="G198" s="10">
        <v>77</v>
      </c>
      <c r="H198" s="10">
        <v>70</v>
      </c>
      <c r="I198" s="10">
        <v>67</v>
      </c>
      <c r="J198" s="11">
        <f t="shared" ref="J198:J261" si="27">IF(COUNT(G198:I198)=0,"",AVERAGE(G198:I198))</f>
        <v>71.333333333333329</v>
      </c>
      <c r="K198" s="12">
        <f t="shared" ref="K198:K261" si="28">IF(J198="","",ROUND(J198/100,4))</f>
        <v>0.71330000000000005</v>
      </c>
      <c r="L198" s="10" t="str">
        <f t="shared" ref="L198:L261" si="29">IF(J198="","",IF(J198&gt;=80,"A",IF(J198&gt;=70,"B",IF(J198&gt;=60,"C",IF(J198&gt;=50,"D","F")))))</f>
        <v>B</v>
      </c>
      <c r="M198" s="13" t="str">
        <f>IF(L198="","",IFERROR(INDEX({"Excellent work in ","Very good work in ","Satisfactory work in ","Fair work in ","Below the expected level in "},MATCH(L198,{"A","B","C","D","F"},0))&amp;INDEX({"reading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needed."},MATCH(L198,{"A","B","C","D","F"},0)),""))</f>
        <v>Very good work in concepts and practicals; aim higher.</v>
      </c>
      <c r="N198" s="10">
        <v>73</v>
      </c>
      <c r="O198" s="10">
        <v>69</v>
      </c>
      <c r="P198" s="10">
        <v>79</v>
      </c>
      <c r="Q198" s="11">
        <f t="shared" ref="Q198:Q261" si="30">IF(COUNT(N198:P198)=0,"",AVERAGE(N198:P198))</f>
        <v>73.666666666666671</v>
      </c>
      <c r="R198" s="12">
        <f t="shared" ref="R198:R261" si="31">IF(Q198="","",ROUND(Q198/100,4))</f>
        <v>0.73670000000000002</v>
      </c>
      <c r="S198" s="10" t="str">
        <f t="shared" ref="S198:S261" si="32">IF(Q198="","",IF(Q198&gt;=80,"A",IF(Q198&gt;=70,"B",IF(Q198&gt;=60,"C",IF(Q198&gt;=50,"D","F")))))</f>
        <v>B</v>
      </c>
      <c r="T198" s="13" t="str">
        <f>IF(S198="","",IFERROR(INDEX({"Excellent work in ","Very good work in ","Satisfactory work in ","Fair work in ","Below the expected level in "},MATCH(S198,{"A","B","C","D","F"},0))&amp;INDEX({"reading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needed."},MATCH(S198,{"A","B","C","D","F"},0)),""))</f>
        <v>Very good work in concepts and practicals; aim higher.</v>
      </c>
      <c r="U198" s="10">
        <v>73</v>
      </c>
      <c r="V198" s="10">
        <v>76</v>
      </c>
      <c r="W198" s="10">
        <v>73</v>
      </c>
      <c r="X198" s="11">
        <f t="shared" ref="X198:X261" si="33">IF(COUNT(U198:W198)=0,"",AVERAGE(U198:W198))</f>
        <v>74</v>
      </c>
      <c r="Y198" s="12">
        <f t="shared" ref="Y198:Y261" si="34">IF(X198="","",ROUND(X198/100,4))</f>
        <v>0.74</v>
      </c>
      <c r="Z198" s="5" t="str">
        <f t="shared" ref="Z198:Z261" si="35">IF(X198="","",IF(X198&gt;=80,"A",IF(X198&gt;=70,"B",IF(X198&gt;=60,"C",IF(X198&gt;=50,"D","F")))))</f>
        <v>B</v>
      </c>
      <c r="AA198" s="3" t="str">
        <f>IF(Z198="","",IFERROR(INDEX({"Excellent work in ","Very good work in ","Satisfactory work in ","Fair work in ","Below the expected level in "},MATCH(Z198,{"A","B","C","D","F"},0))&amp;INDEX({"reading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needed."},MATCH(Z198,{"A","B","C","D","F"},0)),""))</f>
        <v>Very good work in concepts and practicals; aim higher.</v>
      </c>
    </row>
    <row r="199" spans="1:27" ht="14.25" customHeight="1" x14ac:dyDescent="0.3">
      <c r="A199" s="34"/>
      <c r="B199" s="34"/>
      <c r="C199" s="34"/>
      <c r="D199" s="34"/>
      <c r="E199" s="5" t="s">
        <v>19</v>
      </c>
      <c r="F199" s="5" t="s">
        <v>102</v>
      </c>
      <c r="G199" s="10">
        <v>69</v>
      </c>
      <c r="H199" s="10">
        <v>86</v>
      </c>
      <c r="I199" s="10">
        <v>74</v>
      </c>
      <c r="J199" s="11">
        <f t="shared" si="27"/>
        <v>76.333333333333329</v>
      </c>
      <c r="K199" s="12">
        <f t="shared" si="28"/>
        <v>0.76329999999999998</v>
      </c>
      <c r="L199" s="10" t="str">
        <f t="shared" si="29"/>
        <v>B</v>
      </c>
      <c r="M199" s="13" t="str">
        <f>IF(L199="","",IFERROR(INDEX({"Excellent work in ","Very good work in ","Satisfactory work in ","Fair work in ","Below the expected level in "},MATCH(L199,{"A","B","C","D","F"},0))&amp;INDEX({"reading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needed."},MATCH(L199,{"A","B","C","D","F"},0)),""))</f>
        <v>Very good work in content knowledge; aim higher.</v>
      </c>
      <c r="N199" s="10">
        <v>79</v>
      </c>
      <c r="O199" s="10">
        <v>78</v>
      </c>
      <c r="P199" s="10">
        <v>81</v>
      </c>
      <c r="Q199" s="11">
        <f t="shared" si="30"/>
        <v>79.333333333333329</v>
      </c>
      <c r="R199" s="12">
        <f t="shared" si="31"/>
        <v>0.79330000000000001</v>
      </c>
      <c r="S199" s="10" t="str">
        <f t="shared" si="32"/>
        <v>B</v>
      </c>
      <c r="T199" s="13" t="str">
        <f>IF(S199="","",IFERROR(INDEX({"Excellent work in ","Very good work in ","Satisfactory work in ","Fair work in ","Below the expected level in "},MATCH(S199,{"A","B","C","D","F"},0))&amp;INDEX({"reading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needed."},MATCH(S199,{"A","B","C","D","F"},0)),""))</f>
        <v>Very good work in content knowledge; aim higher.</v>
      </c>
      <c r="U199" s="10">
        <v>83</v>
      </c>
      <c r="V199" s="10">
        <v>82</v>
      </c>
      <c r="W199" s="10">
        <v>89</v>
      </c>
      <c r="X199" s="11">
        <f t="shared" si="33"/>
        <v>84.666666666666671</v>
      </c>
      <c r="Y199" s="12">
        <f t="shared" si="34"/>
        <v>0.84670000000000001</v>
      </c>
      <c r="Z199" s="5" t="str">
        <f t="shared" si="35"/>
        <v>A</v>
      </c>
      <c r="AA199" s="3" t="str">
        <f>IF(Z199="","",IFERROR(INDEX({"Excellent work in ","Very good work in ","Satisfactory work in ","Fair work in ","Below the expected level in "},MATCH(Z199,{"A","B","C","D","F"},0))&amp;INDEX({"reading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practice"},MATCH($E199,{"English","Setswana","Mathematics","Science","Social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needed."},MATCH(Z199,{"A","B","C","D","F"},0)),""))</f>
        <v>Excellent work in content knowledge; keep it up.</v>
      </c>
    </row>
    <row r="200" spans="1:27" ht="14.25" customHeight="1" x14ac:dyDescent="0.3">
      <c r="A200" s="34"/>
      <c r="B200" s="34"/>
      <c r="C200" s="34"/>
      <c r="D200" s="34"/>
      <c r="E200" s="5" t="s">
        <v>21</v>
      </c>
      <c r="F200" s="5" t="s">
        <v>103</v>
      </c>
      <c r="G200" s="10">
        <v>88</v>
      </c>
      <c r="H200" s="10">
        <v>88</v>
      </c>
      <c r="I200" s="10">
        <v>89</v>
      </c>
      <c r="J200" s="11">
        <f t="shared" si="27"/>
        <v>88.333333333333329</v>
      </c>
      <c r="K200" s="12">
        <f t="shared" si="28"/>
        <v>0.88329999999999997</v>
      </c>
      <c r="L200" s="10" t="str">
        <f t="shared" si="29"/>
        <v>A</v>
      </c>
      <c r="M200" s="13" t="str">
        <f>IF(L200="","",IFERROR(INDEX({"Excellent work in ","Very good work in ","Satisfactory work in ","Fair work in ","Below the expected level in "},MATCH(L200,{"A","B","C","D","F"},0))&amp;INDEX({"reading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needed."},MATCH(L200,{"A","B","C","D","F"},0)),""))</f>
        <v>Excellent work in practical work and knowledge; keep it up.</v>
      </c>
      <c r="N200" s="10">
        <v>89</v>
      </c>
      <c r="O200" s="10">
        <v>86</v>
      </c>
      <c r="P200" s="10">
        <v>84</v>
      </c>
      <c r="Q200" s="11">
        <f t="shared" si="30"/>
        <v>86.333333333333329</v>
      </c>
      <c r="R200" s="12">
        <f t="shared" si="31"/>
        <v>0.86329999999999996</v>
      </c>
      <c r="S200" s="10" t="str">
        <f t="shared" si="32"/>
        <v>A</v>
      </c>
      <c r="T200" s="13" t="str">
        <f>IF(S200="","",IFERROR(INDEX({"Excellent work in ","Very good work in ","Satisfactory work in ","Fair work in ","Below the expected level in "},MATCH(S200,{"A","B","C","D","F"},0))&amp;INDEX({"reading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needed."},MATCH(S200,{"A","B","C","D","F"},0)),""))</f>
        <v>Excellent work in practical work and knowledge; keep it up.</v>
      </c>
      <c r="U200" s="10">
        <v>85</v>
      </c>
      <c r="V200" s="10">
        <v>88</v>
      </c>
      <c r="W200" s="10">
        <v>89</v>
      </c>
      <c r="X200" s="11">
        <f t="shared" si="33"/>
        <v>87.333333333333329</v>
      </c>
      <c r="Y200" s="12">
        <f t="shared" si="34"/>
        <v>0.87329999999999997</v>
      </c>
      <c r="Z200" s="5" t="str">
        <f t="shared" si="35"/>
        <v>A</v>
      </c>
      <c r="AA200" s="3" t="str">
        <f>IF(Z200="","",IFERROR(INDEX({"Excellent work in ","Very good work in ","Satisfactory work in ","Fair work in ","Below the expected level in "},MATCH(Z200,{"A","B","C","D","F"},0))&amp;INDEX({"reading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needed."},MATCH(Z200,{"A","B","C","D","F"},0)),""))</f>
        <v>Excellent work in practical work and knowledge; keep it up.</v>
      </c>
    </row>
    <row r="201" spans="1:27" ht="14.25" customHeight="1" x14ac:dyDescent="0.3">
      <c r="A201" s="34"/>
      <c r="B201" s="34"/>
      <c r="C201" s="34"/>
      <c r="D201" s="34"/>
      <c r="E201" s="5" t="s">
        <v>23</v>
      </c>
      <c r="F201" s="5" t="s">
        <v>104</v>
      </c>
      <c r="G201" s="10">
        <v>76</v>
      </c>
      <c r="H201" s="10">
        <v>82</v>
      </c>
      <c r="I201" s="10">
        <v>76</v>
      </c>
      <c r="J201" s="11">
        <f t="shared" si="27"/>
        <v>78</v>
      </c>
      <c r="K201" s="12">
        <f t="shared" si="28"/>
        <v>0.78</v>
      </c>
      <c r="L201" s="10" t="str">
        <f t="shared" si="29"/>
        <v>B</v>
      </c>
      <c r="M201" s="13" t="str">
        <f>IF(L201="","",IFERROR(INDEX({"Excellent work in ","Very good work in ","Satisfactory work in ","Fair work in ","Below the expected level in "},MATCH(L201,{"A","B","C","D","F"},0))&amp;INDEX({"reading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needed."},MATCH(L201,{"A","B","C","D","F"},0)),""))</f>
        <v>Very good work in values and participation; aim higher.</v>
      </c>
      <c r="N201" s="10">
        <v>82</v>
      </c>
      <c r="O201" s="10">
        <v>72</v>
      </c>
      <c r="P201" s="10">
        <v>80</v>
      </c>
      <c r="Q201" s="11">
        <f t="shared" si="30"/>
        <v>78</v>
      </c>
      <c r="R201" s="12">
        <f t="shared" si="31"/>
        <v>0.78</v>
      </c>
      <c r="S201" s="10" t="str">
        <f t="shared" si="32"/>
        <v>B</v>
      </c>
      <c r="T201" s="13" t="str">
        <f>IF(S201="","",IFERROR(INDEX({"Excellent work in ","Very good work in ","Satisfactory work in ","Fair work in ","Below the expected level in "},MATCH(S201,{"A","B","C","D","F"},0))&amp;INDEX({"reading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needed."},MATCH(S201,{"A","B","C","D","F"},0)),""))</f>
        <v>Very good work in values and participation; aim higher.</v>
      </c>
      <c r="U201" s="10">
        <v>71</v>
      </c>
      <c r="V201" s="10">
        <v>76</v>
      </c>
      <c r="W201" s="10">
        <v>75</v>
      </c>
      <c r="X201" s="11">
        <f t="shared" si="33"/>
        <v>74</v>
      </c>
      <c r="Y201" s="12">
        <f t="shared" si="34"/>
        <v>0.74</v>
      </c>
      <c r="Z201" s="5" t="str">
        <f t="shared" si="35"/>
        <v>B</v>
      </c>
      <c r="AA201" s="3" t="str">
        <f>IF(Z201="","",IFERROR(INDEX({"Excellent work in ","Very good work in ","Satisfactory work in ","Fair work in ","Below the expected level in "},MATCH(Z201,{"A","B","C","D","F"},0))&amp;INDEX({"reading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needed."},MATCH(Z201,{"A","B","C","D","F"},0)),""))</f>
        <v>Very good work in values and participation; aim higher.</v>
      </c>
    </row>
    <row r="202" spans="1:27" ht="14.25" customHeight="1" x14ac:dyDescent="0.3">
      <c r="A202" s="34"/>
      <c r="B202" s="34"/>
      <c r="C202" s="34"/>
      <c r="D202" s="34"/>
      <c r="E202" s="5" t="s">
        <v>46</v>
      </c>
      <c r="F202" s="5" t="s">
        <v>116</v>
      </c>
      <c r="G202" s="10">
        <v>79</v>
      </c>
      <c r="H202" s="10">
        <v>88</v>
      </c>
      <c r="I202" s="10">
        <v>79</v>
      </c>
      <c r="J202" s="11">
        <f t="shared" si="27"/>
        <v>82</v>
      </c>
      <c r="K202" s="12">
        <f t="shared" si="28"/>
        <v>0.82</v>
      </c>
      <c r="L202" s="10" t="str">
        <f t="shared" si="29"/>
        <v>A</v>
      </c>
      <c r="M202" s="13" t="str">
        <f>IF(L202="","",IFERROR(INDEX({"Excellent work in ","Very good work in ","Satisfactory work in ","Fair work in ","Below the expected level in "},MATCH(L202,{"A","B","C","D","F"},0))&amp;INDEX({"reading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needed."},MATCH(L202,{"A","B","C","D","F"},0)),""))</f>
        <v>Excellent work in religious knowledge and participation; keep it up.</v>
      </c>
      <c r="N202" s="10">
        <v>85</v>
      </c>
      <c r="O202" s="10">
        <v>80</v>
      </c>
      <c r="P202" s="10">
        <v>79</v>
      </c>
      <c r="Q202" s="11">
        <f t="shared" si="30"/>
        <v>81.333333333333329</v>
      </c>
      <c r="R202" s="12">
        <f t="shared" si="31"/>
        <v>0.81330000000000002</v>
      </c>
      <c r="S202" s="10" t="str">
        <f t="shared" si="32"/>
        <v>A</v>
      </c>
      <c r="T202" s="13" t="str">
        <f>IF(S202="","",IFERROR(INDEX({"Excellent work in ","Very good work in ","Satisfactory work in ","Fair work in ","Below the expected level in "},MATCH(S202,{"A","B","C","D","F"},0))&amp;INDEX({"reading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needed."},MATCH(S202,{"A","B","C","D","F"},0)),""))</f>
        <v>Excellent work in religious knowledge and participation; keep it up.</v>
      </c>
      <c r="U202" s="10">
        <v>76</v>
      </c>
      <c r="V202" s="10">
        <v>89</v>
      </c>
      <c r="W202" s="10">
        <v>91</v>
      </c>
      <c r="X202" s="11">
        <f t="shared" si="33"/>
        <v>85.333333333333329</v>
      </c>
      <c r="Y202" s="12">
        <f t="shared" si="34"/>
        <v>0.85329999999999995</v>
      </c>
      <c r="Z202" s="5" t="str">
        <f t="shared" si="35"/>
        <v>A</v>
      </c>
      <c r="AA202" s="3" t="str">
        <f>IF(Z202="","",IFERROR(INDEX({"Excellent work in ","Very good work in ","Satisfactory work in ","Fair work in ","Below the expected level in "},MATCH(Z202,{"A","B","C","D","F"},0))&amp;INDEX({"reading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needed."},MATCH(Z202,{"A","B","C","D","F"},0)),""))</f>
        <v>Excellent work in religious knowledge and participation; keep it up.</v>
      </c>
    </row>
    <row r="203" spans="1:27" ht="14.25" customHeight="1" x14ac:dyDescent="0.3">
      <c r="A203" s="34"/>
      <c r="B203" s="34"/>
      <c r="C203" s="34"/>
      <c r="D203" s="34"/>
      <c r="E203" s="5" t="s">
        <v>27</v>
      </c>
      <c r="F203" s="5" t="s">
        <v>106</v>
      </c>
      <c r="G203" s="10">
        <v>65</v>
      </c>
      <c r="H203" s="10">
        <v>69</v>
      </c>
      <c r="I203" s="10">
        <v>69</v>
      </c>
      <c r="J203" s="11">
        <f t="shared" si="27"/>
        <v>67.666666666666671</v>
      </c>
      <c r="K203" s="12">
        <f t="shared" si="28"/>
        <v>0.67669999999999997</v>
      </c>
      <c r="L203" s="10" t="str">
        <f t="shared" si="29"/>
        <v>C</v>
      </c>
      <c r="M203" s="13" t="str">
        <f>IF(L203="","",IFERROR(INDEX({"Excellent work in ","Very good work in ","Satisfactory work in ","Fair work in ","Below the expected level in "},MATCH(L203,{"A","B","C","D","F"},0))&amp;INDEX({"reading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needed."},MATCH(L203,{"A","B","C","D","F"},0)),""))</f>
        <v>Satisfactory work in recording of accounts; keep practising.</v>
      </c>
      <c r="N203" s="10">
        <v>73</v>
      </c>
      <c r="O203" s="10">
        <v>80</v>
      </c>
      <c r="P203" s="10">
        <v>77</v>
      </c>
      <c r="Q203" s="11">
        <f t="shared" si="30"/>
        <v>76.666666666666671</v>
      </c>
      <c r="R203" s="12">
        <f t="shared" si="31"/>
        <v>0.76670000000000005</v>
      </c>
      <c r="S203" s="10" t="str">
        <f t="shared" si="32"/>
        <v>B</v>
      </c>
      <c r="T203" s="13" t="str">
        <f>IF(S203="","",IFERROR(INDEX({"Excellent work in ","Very good work in ","Satisfactory work in ","Fair work in ","Below the expected level in "},MATCH(S203,{"A","B","C","D","F"},0))&amp;INDEX({"reading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needed."},MATCH(S203,{"A","B","C","D","F"},0)),""))</f>
        <v>Very good work in recording of accounts; aim higher.</v>
      </c>
      <c r="U203" s="10">
        <v>71</v>
      </c>
      <c r="V203" s="10">
        <v>81</v>
      </c>
      <c r="W203" s="10">
        <v>80</v>
      </c>
      <c r="X203" s="11">
        <f t="shared" si="33"/>
        <v>77.333333333333329</v>
      </c>
      <c r="Y203" s="12">
        <f t="shared" si="34"/>
        <v>0.77329999999999999</v>
      </c>
      <c r="Z203" s="5" t="str">
        <f t="shared" si="35"/>
        <v>B</v>
      </c>
      <c r="AA203" s="3" t="str">
        <f>IF(Z203="","",IFERROR(INDEX({"Excellent work in ","Very good work in ","Satisfactory work in ","Fair work in ","Below the expected level in "},MATCH(Z203,{"A","B","C","D","F"},0))&amp;INDEX({"reading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needed."},MATCH(Z203,{"A","B","C","D","F"},0)),""))</f>
        <v>Very good work in recording of accounts; aim higher.</v>
      </c>
    </row>
    <row r="204" spans="1:27" ht="14.25" customHeight="1" x14ac:dyDescent="0.3">
      <c r="A204" s="34" t="s">
        <v>400</v>
      </c>
      <c r="B204" s="34" t="s">
        <v>401</v>
      </c>
      <c r="C204" s="34" t="s">
        <v>439</v>
      </c>
      <c r="D204" s="34" t="s">
        <v>11</v>
      </c>
      <c r="E204" s="5" t="s">
        <v>12</v>
      </c>
      <c r="F204" s="5" t="s">
        <v>95</v>
      </c>
      <c r="G204" s="10">
        <v>82</v>
      </c>
      <c r="H204" s="10">
        <v>76</v>
      </c>
      <c r="I204" s="10">
        <v>84</v>
      </c>
      <c r="J204" s="11">
        <f t="shared" si="27"/>
        <v>80.666666666666671</v>
      </c>
      <c r="K204" s="12">
        <f t="shared" si="28"/>
        <v>0.80669999999999997</v>
      </c>
      <c r="L204" s="10" t="str">
        <f t="shared" si="29"/>
        <v>A</v>
      </c>
      <c r="M204" s="13" t="str">
        <f>IF(L204="","",IFERROR(INDEX({"Excellent work in ","Very good work in ","Satisfactory work in ","Fair work in ","Below the expected level in "},MATCH(L204,{"A","B","C","D","F"},0))&amp;INDEX({"reading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needed."},MATCH(L204,{"A","B","C","D","F"},0)),""))</f>
        <v>Excellent work in reading and writing; keep it up.</v>
      </c>
      <c r="N204" s="10">
        <v>77</v>
      </c>
      <c r="O204" s="10">
        <v>84</v>
      </c>
      <c r="P204" s="10">
        <v>84</v>
      </c>
      <c r="Q204" s="11">
        <f t="shared" si="30"/>
        <v>81.666666666666671</v>
      </c>
      <c r="R204" s="12">
        <f t="shared" si="31"/>
        <v>0.81669999999999998</v>
      </c>
      <c r="S204" s="10" t="str">
        <f t="shared" si="32"/>
        <v>A</v>
      </c>
      <c r="T204" s="13" t="str">
        <f>IF(S204="","",IFERROR(INDEX({"Excellent work in ","Very good work in ","Satisfactory work in ","Fair work in ","Below the expected level in "},MATCH(S204,{"A","B","C","D","F"},0))&amp;INDEX({"reading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needed."},MATCH(S204,{"A","B","C","D","F"},0)),""))</f>
        <v>Excellent work in reading and writing; keep it up.</v>
      </c>
      <c r="U204" s="10">
        <v>77</v>
      </c>
      <c r="V204" s="10">
        <v>83</v>
      </c>
      <c r="W204" s="10">
        <v>81</v>
      </c>
      <c r="X204" s="11">
        <f t="shared" si="33"/>
        <v>80.333333333333329</v>
      </c>
      <c r="Y204" s="12">
        <f t="shared" si="34"/>
        <v>0.80330000000000001</v>
      </c>
      <c r="Z204" s="5" t="str">
        <f t="shared" si="35"/>
        <v>A</v>
      </c>
      <c r="AA204" s="3" t="str">
        <f>IF(Z204="","",IFERROR(INDEX({"Excellent work in ","Very good work in ","Satisfactory work in ","Fair work in ","Below the expected level in "},MATCH(Z204,{"A","B","C","D","F"},0))&amp;INDEX({"reading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needed."},MATCH(Z204,{"A","B","C","D","F"},0)),""))</f>
        <v>Excellent work in reading and writing; keep it up.</v>
      </c>
    </row>
    <row r="205" spans="1:27" ht="14.25" customHeight="1" x14ac:dyDescent="0.3">
      <c r="A205" s="34"/>
      <c r="B205" s="34"/>
      <c r="C205" s="34"/>
      <c r="D205" s="34"/>
      <c r="E205" s="5" t="s">
        <v>13</v>
      </c>
      <c r="F205" s="5" t="s">
        <v>99</v>
      </c>
      <c r="G205" s="10">
        <v>87</v>
      </c>
      <c r="H205" s="10">
        <v>85</v>
      </c>
      <c r="I205" s="10">
        <v>83</v>
      </c>
      <c r="J205" s="11">
        <f t="shared" si="27"/>
        <v>85</v>
      </c>
      <c r="K205" s="12">
        <f t="shared" si="28"/>
        <v>0.85</v>
      </c>
      <c r="L205" s="10" t="str">
        <f t="shared" si="29"/>
        <v>A</v>
      </c>
      <c r="M205" s="13" t="str">
        <f>IF(L205="","",IFERROR(INDEX({"Excellent work in ","Very good work in ","Satisfactory work in ","Fair work in ","Below the expected level in "},MATCH(L205,{"A","B","C","D","F"},0))&amp;INDEX({"reading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needed."},MATCH(L205,{"A","B","C","D","F"},0)),""))</f>
        <v>Excellent work in reading, writing and speaking; keep it up.</v>
      </c>
      <c r="N205" s="10">
        <v>84</v>
      </c>
      <c r="O205" s="10">
        <v>87</v>
      </c>
      <c r="P205" s="10">
        <v>81</v>
      </c>
      <c r="Q205" s="11">
        <f t="shared" si="30"/>
        <v>84</v>
      </c>
      <c r="R205" s="12">
        <f t="shared" si="31"/>
        <v>0.84</v>
      </c>
      <c r="S205" s="10" t="str">
        <f t="shared" si="32"/>
        <v>A</v>
      </c>
      <c r="T205" s="13" t="str">
        <f>IF(S205="","",IFERROR(INDEX({"Excellent work in ","Very good work in ","Satisfactory work in ","Fair work in ","Below the expected level in "},MATCH(S205,{"A","B","C","D","F"},0))&amp;INDEX({"reading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needed."},MATCH(S205,{"A","B","C","D","F"},0)),""))</f>
        <v>Excellent work in reading, writing and speaking; keep it up.</v>
      </c>
      <c r="U205" s="10">
        <v>88</v>
      </c>
      <c r="V205" s="10">
        <v>96</v>
      </c>
      <c r="W205" s="10">
        <v>88</v>
      </c>
      <c r="X205" s="11">
        <f t="shared" si="33"/>
        <v>90.666666666666671</v>
      </c>
      <c r="Y205" s="12">
        <f t="shared" si="34"/>
        <v>0.90669999999999995</v>
      </c>
      <c r="Z205" s="5" t="str">
        <f t="shared" si="35"/>
        <v>A</v>
      </c>
      <c r="AA205" s="3" t="str">
        <f>IF(Z205="","",IFERROR(INDEX({"Excellent work in ","Very good work in ","Satisfactory work in ","Fair work in ","Below the expected level in "},MATCH(Z205,{"A","B","C","D","F"},0))&amp;INDEX({"reading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needed."},MATCH(Z205,{"A","B","C","D","F"},0)),""))</f>
        <v>Excellent work in reading, writing and speaking; keep it up.</v>
      </c>
    </row>
    <row r="206" spans="1:27" ht="14.25" customHeight="1" x14ac:dyDescent="0.3">
      <c r="A206" s="34"/>
      <c r="B206" s="34"/>
      <c r="C206" s="34"/>
      <c r="D206" s="34"/>
      <c r="E206" s="5" t="s">
        <v>15</v>
      </c>
      <c r="F206" s="5" t="s">
        <v>100</v>
      </c>
      <c r="G206" s="10">
        <v>86</v>
      </c>
      <c r="H206" s="10">
        <v>91</v>
      </c>
      <c r="I206" s="10">
        <v>94</v>
      </c>
      <c r="J206" s="11">
        <f t="shared" si="27"/>
        <v>90.333333333333329</v>
      </c>
      <c r="K206" s="12">
        <f t="shared" si="28"/>
        <v>0.90329999999999999</v>
      </c>
      <c r="L206" s="10" t="str">
        <f t="shared" si="29"/>
        <v>A</v>
      </c>
      <c r="M206" s="13" t="str">
        <f>IF(L206="","",IFERROR(INDEX({"Excellent work in ","Very good work in ","Satisfactory work in ","Fair work in ","Below the expected level in "},MATCH(L206,{"A","B","C","D","F"},0))&amp;INDEX({"reading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needed."},MATCH(L206,{"A","B","C","D","F"},0)),""))</f>
        <v>Excellent work in problem solving; keep it up.</v>
      </c>
      <c r="N206" s="10">
        <v>88</v>
      </c>
      <c r="O206" s="10">
        <v>93</v>
      </c>
      <c r="P206" s="10">
        <v>86</v>
      </c>
      <c r="Q206" s="11">
        <f t="shared" si="30"/>
        <v>89</v>
      </c>
      <c r="R206" s="12">
        <f t="shared" si="31"/>
        <v>0.89</v>
      </c>
      <c r="S206" s="10" t="str">
        <f t="shared" si="32"/>
        <v>A</v>
      </c>
      <c r="T206" s="13" t="str">
        <f>IF(S206="","",IFERROR(INDEX({"Excellent work in ","Very good work in ","Satisfactory work in ","Fair work in ","Below the expected level in "},MATCH(S206,{"A","B","C","D","F"},0))&amp;INDEX({"reading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needed."},MATCH(S206,{"A","B","C","D","F"},0)),""))</f>
        <v>Excellent work in problem solving; keep it up.</v>
      </c>
      <c r="U206" s="10">
        <v>91</v>
      </c>
      <c r="V206" s="10">
        <v>98</v>
      </c>
      <c r="W206" s="10">
        <v>94</v>
      </c>
      <c r="X206" s="11">
        <f t="shared" si="33"/>
        <v>94.333333333333329</v>
      </c>
      <c r="Y206" s="12">
        <f t="shared" si="34"/>
        <v>0.94330000000000003</v>
      </c>
      <c r="Z206" s="5" t="str">
        <f t="shared" si="35"/>
        <v>A</v>
      </c>
      <c r="AA206" s="3" t="str">
        <f>IF(Z206="","",IFERROR(INDEX({"Excellent work in ","Very good work in ","Satisfactory work in ","Fair work in ","Below the expected level in "},MATCH(Z206,{"A","B","C","D","F"},0))&amp;INDEX({"reading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needed."},MATCH(Z206,{"A","B","C","D","F"},0)),""))</f>
        <v>Excellent work in problem solving; keep it up.</v>
      </c>
    </row>
    <row r="207" spans="1:27" ht="14.25" customHeight="1" x14ac:dyDescent="0.3">
      <c r="A207" s="34"/>
      <c r="B207" s="34"/>
      <c r="C207" s="34"/>
      <c r="D207" s="34"/>
      <c r="E207" s="5" t="s">
        <v>17</v>
      </c>
      <c r="F207" s="5" t="s">
        <v>101</v>
      </c>
      <c r="G207" s="10">
        <v>74</v>
      </c>
      <c r="H207" s="10">
        <v>74</v>
      </c>
      <c r="I207" s="10">
        <v>80</v>
      </c>
      <c r="J207" s="11">
        <f t="shared" si="27"/>
        <v>76</v>
      </c>
      <c r="K207" s="12">
        <f t="shared" si="28"/>
        <v>0.76</v>
      </c>
      <c r="L207" s="10" t="str">
        <f t="shared" si="29"/>
        <v>B</v>
      </c>
      <c r="M207" s="13" t="str">
        <f>IF(L207="","",IFERROR(INDEX({"Excellent work in ","Very good work in ","Satisfactory work in ","Fair work in ","Below the expected level in "},MATCH(L207,{"A","B","C","D","F"},0))&amp;INDEX({"reading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needed."},MATCH(L207,{"A","B","C","D","F"},0)),""))</f>
        <v>Very good work in concepts and practicals; aim higher.</v>
      </c>
      <c r="N207" s="10">
        <v>75</v>
      </c>
      <c r="O207" s="10">
        <v>88</v>
      </c>
      <c r="P207" s="10">
        <v>84</v>
      </c>
      <c r="Q207" s="11">
        <f t="shared" si="30"/>
        <v>82.333333333333329</v>
      </c>
      <c r="R207" s="12">
        <f t="shared" si="31"/>
        <v>0.82330000000000003</v>
      </c>
      <c r="S207" s="10" t="str">
        <f t="shared" si="32"/>
        <v>A</v>
      </c>
      <c r="T207" s="13" t="str">
        <f>IF(S207="","",IFERROR(INDEX({"Excellent work in ","Very good work in ","Satisfactory work in ","Fair work in ","Below the expected level in "},MATCH(S207,{"A","B","C","D","F"},0))&amp;INDEX({"reading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needed."},MATCH(S207,{"A","B","C","D","F"},0)),""))</f>
        <v>Excellent work in concepts and practicals; keep it up.</v>
      </c>
      <c r="U207" s="10">
        <v>79</v>
      </c>
      <c r="V207" s="10">
        <v>86</v>
      </c>
      <c r="W207" s="10">
        <v>85</v>
      </c>
      <c r="X207" s="11">
        <f t="shared" si="33"/>
        <v>83.333333333333329</v>
      </c>
      <c r="Y207" s="12">
        <f t="shared" si="34"/>
        <v>0.83330000000000004</v>
      </c>
      <c r="Z207" s="5" t="str">
        <f t="shared" si="35"/>
        <v>A</v>
      </c>
      <c r="AA207" s="3" t="str">
        <f>IF(Z207="","",IFERROR(INDEX({"Excellent work in ","Very good work in ","Satisfactory work in ","Fair work in ","Below the expected level in "},MATCH(Z207,{"A","B","C","D","F"},0))&amp;INDEX({"reading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needed."},MATCH(Z207,{"A","B","C","D","F"},0)),""))</f>
        <v>Excellent work in concepts and practicals; keep it up.</v>
      </c>
    </row>
    <row r="208" spans="1:27" ht="14.25" customHeight="1" x14ac:dyDescent="0.3">
      <c r="A208" s="34"/>
      <c r="B208" s="34"/>
      <c r="C208" s="34"/>
      <c r="D208" s="34"/>
      <c r="E208" s="5" t="s">
        <v>19</v>
      </c>
      <c r="F208" s="5" t="s">
        <v>102</v>
      </c>
      <c r="G208" s="10">
        <v>84</v>
      </c>
      <c r="H208" s="10">
        <v>88</v>
      </c>
      <c r="I208" s="10">
        <v>84</v>
      </c>
      <c r="J208" s="11">
        <f t="shared" si="27"/>
        <v>85.333333333333329</v>
      </c>
      <c r="K208" s="12">
        <f t="shared" si="28"/>
        <v>0.85329999999999995</v>
      </c>
      <c r="L208" s="10" t="str">
        <f t="shared" si="29"/>
        <v>A</v>
      </c>
      <c r="M208" s="13" t="str">
        <f>IF(L208="","",IFERROR(INDEX({"Excellent work in ","Very good work in ","Satisfactory work in ","Fair work in ","Below the expected level in "},MATCH(L208,{"A","B","C","D","F"},0))&amp;INDEX({"reading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needed."},MATCH(L208,{"A","B","C","D","F"},0)),""))</f>
        <v>Excellent work in content knowledge; keep it up.</v>
      </c>
      <c r="N208" s="10">
        <v>86</v>
      </c>
      <c r="O208" s="10">
        <v>81</v>
      </c>
      <c r="P208" s="10">
        <v>86</v>
      </c>
      <c r="Q208" s="11">
        <f t="shared" si="30"/>
        <v>84.333333333333329</v>
      </c>
      <c r="R208" s="12">
        <f t="shared" si="31"/>
        <v>0.84330000000000005</v>
      </c>
      <c r="S208" s="10" t="str">
        <f t="shared" si="32"/>
        <v>A</v>
      </c>
      <c r="T208" s="13" t="str">
        <f>IF(S208="","",IFERROR(INDEX({"Excellent work in ","Very good work in ","Satisfactory work in ","Fair work in ","Below the expected level in "},MATCH(S208,{"A","B","C","D","F"},0))&amp;INDEX({"reading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needed."},MATCH(S208,{"A","B","C","D","F"},0)),""))</f>
        <v>Excellent work in content knowledge; keep it up.</v>
      </c>
      <c r="U208" s="10">
        <v>82</v>
      </c>
      <c r="V208" s="10">
        <v>90</v>
      </c>
      <c r="W208" s="10">
        <v>85</v>
      </c>
      <c r="X208" s="11">
        <f t="shared" si="33"/>
        <v>85.666666666666671</v>
      </c>
      <c r="Y208" s="12">
        <f t="shared" si="34"/>
        <v>0.85670000000000002</v>
      </c>
      <c r="Z208" s="5" t="str">
        <f t="shared" si="35"/>
        <v>A</v>
      </c>
      <c r="AA208" s="3" t="str">
        <f>IF(Z208="","",IFERROR(INDEX({"Excellent work in ","Very good work in ","Satisfactory work in ","Fair work in ","Below the expected level in "},MATCH(Z208,{"A","B","C","D","F"},0))&amp;INDEX({"reading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needed."},MATCH(Z208,{"A","B","C","D","F"},0)),""))</f>
        <v>Excellent work in content knowledge; keep it up.</v>
      </c>
    </row>
    <row r="209" spans="1:27" ht="14.25" customHeight="1" x14ac:dyDescent="0.3">
      <c r="A209" s="34"/>
      <c r="B209" s="34"/>
      <c r="C209" s="34"/>
      <c r="D209" s="34"/>
      <c r="E209" s="5" t="s">
        <v>21</v>
      </c>
      <c r="F209" s="5" t="s">
        <v>103</v>
      </c>
      <c r="G209" s="10">
        <v>83</v>
      </c>
      <c r="H209" s="10">
        <v>95</v>
      </c>
      <c r="I209" s="10">
        <v>96</v>
      </c>
      <c r="J209" s="11">
        <f t="shared" si="27"/>
        <v>91.333333333333329</v>
      </c>
      <c r="K209" s="12">
        <f t="shared" si="28"/>
        <v>0.9133</v>
      </c>
      <c r="L209" s="10" t="str">
        <f t="shared" si="29"/>
        <v>A</v>
      </c>
      <c r="M209" s="13" t="str">
        <f>IF(L209="","",IFERROR(INDEX({"Excellent work in ","Very good work in ","Satisfactory work in ","Fair work in ","Below the expected level in "},MATCH(L209,{"A","B","C","D","F"},0))&amp;INDEX({"reading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needed."},MATCH(L209,{"A","B","C","D","F"},0)),""))</f>
        <v>Excellent work in practical work and knowledge; keep it up.</v>
      </c>
      <c r="N209" s="10">
        <v>84</v>
      </c>
      <c r="O209" s="10">
        <v>86</v>
      </c>
      <c r="P209" s="10">
        <v>98</v>
      </c>
      <c r="Q209" s="11">
        <f t="shared" si="30"/>
        <v>89.333333333333329</v>
      </c>
      <c r="R209" s="12">
        <f t="shared" si="31"/>
        <v>0.89329999999999998</v>
      </c>
      <c r="S209" s="10" t="str">
        <f t="shared" si="32"/>
        <v>A</v>
      </c>
      <c r="T209" s="13" t="str">
        <f>IF(S209="","",IFERROR(INDEX({"Excellent work in ","Very good work in ","Satisfactory work in ","Fair work in ","Below the expected level in "},MATCH(S209,{"A","B","C","D","F"},0))&amp;INDEX({"reading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needed."},MATCH(S209,{"A","B","C","D","F"},0)),""))</f>
        <v>Excellent work in practical work and knowledge; keep it up.</v>
      </c>
      <c r="U209" s="10">
        <v>94</v>
      </c>
      <c r="V209" s="10">
        <v>97</v>
      </c>
      <c r="W209" s="10">
        <v>92</v>
      </c>
      <c r="X209" s="11">
        <f t="shared" si="33"/>
        <v>94.333333333333329</v>
      </c>
      <c r="Y209" s="12">
        <f t="shared" si="34"/>
        <v>0.94330000000000003</v>
      </c>
      <c r="Z209" s="5" t="str">
        <f t="shared" si="35"/>
        <v>A</v>
      </c>
      <c r="AA209" s="3" t="str">
        <f>IF(Z209="","",IFERROR(INDEX({"Excellent work in ","Very good work in ","Satisfactory work in ","Fair work in ","Below the expected level in "},MATCH(Z209,{"A","B","C","D","F"},0))&amp;INDEX({"reading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practice"},MATCH($E209,{"English","Setswana","Mathematics","Science","Social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needed."},MATCH(Z209,{"A","B","C","D","F"},0)),""))</f>
        <v>Excellent work in practical work and knowledge; keep it up.</v>
      </c>
    </row>
    <row r="210" spans="1:27" ht="14.25" customHeight="1" x14ac:dyDescent="0.3">
      <c r="A210" s="34"/>
      <c r="B210" s="34"/>
      <c r="C210" s="34"/>
      <c r="D210" s="34"/>
      <c r="E210" s="5" t="s">
        <v>23</v>
      </c>
      <c r="F210" s="5" t="s">
        <v>104</v>
      </c>
      <c r="G210" s="10">
        <v>79</v>
      </c>
      <c r="H210" s="10">
        <v>90</v>
      </c>
      <c r="I210" s="10">
        <v>78</v>
      </c>
      <c r="J210" s="11">
        <f t="shared" si="27"/>
        <v>82.333333333333329</v>
      </c>
      <c r="K210" s="12">
        <f t="shared" si="28"/>
        <v>0.82330000000000003</v>
      </c>
      <c r="L210" s="10" t="str">
        <f t="shared" si="29"/>
        <v>A</v>
      </c>
      <c r="M210" s="13" t="str">
        <f>IF(L210="","",IFERROR(INDEX({"Excellent work in ","Very good work in ","Satisfactory work in ","Fair work in ","Below the expected level in "},MATCH(L210,{"A","B","C","D","F"},0))&amp;INDEX({"reading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needed."},MATCH(L210,{"A","B","C","D","F"},0)),""))</f>
        <v>Excellent work in values and participation; keep it up.</v>
      </c>
      <c r="N210" s="10">
        <v>85</v>
      </c>
      <c r="O210" s="10">
        <v>88</v>
      </c>
      <c r="P210" s="10">
        <v>80</v>
      </c>
      <c r="Q210" s="11">
        <f t="shared" si="30"/>
        <v>84.333333333333329</v>
      </c>
      <c r="R210" s="12">
        <f t="shared" si="31"/>
        <v>0.84330000000000005</v>
      </c>
      <c r="S210" s="10" t="str">
        <f t="shared" si="32"/>
        <v>A</v>
      </c>
      <c r="T210" s="13" t="str">
        <f>IF(S210="","",IFERROR(INDEX({"Excellent work in ","Very good work in ","Satisfactory work in ","Fair work in ","Below the expected level in "},MATCH(S210,{"A","B","C","D","F"},0))&amp;INDEX({"reading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needed."},MATCH(S210,{"A","B","C","D","F"},0)),""))</f>
        <v>Excellent work in values and participation; keep it up.</v>
      </c>
      <c r="U210" s="10">
        <v>89</v>
      </c>
      <c r="V210" s="10">
        <v>91</v>
      </c>
      <c r="W210" s="10">
        <v>82</v>
      </c>
      <c r="X210" s="11">
        <f t="shared" si="33"/>
        <v>87.333333333333329</v>
      </c>
      <c r="Y210" s="12">
        <f t="shared" si="34"/>
        <v>0.87329999999999997</v>
      </c>
      <c r="Z210" s="5" t="str">
        <f t="shared" si="35"/>
        <v>A</v>
      </c>
      <c r="AA210" s="3" t="str">
        <f>IF(Z210="","",IFERROR(INDEX({"Excellent work in ","Very good work in ","Satisfactory work in ","Fair work in ","Below the expected level in "},MATCH(Z210,{"A","B","C","D","F"},0))&amp;INDEX({"reading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needed."},MATCH(Z210,{"A","B","C","D","F"},0)),""))</f>
        <v>Excellent work in values and participation; keep it up.</v>
      </c>
    </row>
    <row r="211" spans="1:27" ht="14.25" customHeight="1" x14ac:dyDescent="0.3">
      <c r="A211" s="34"/>
      <c r="B211" s="34"/>
      <c r="C211" s="34"/>
      <c r="D211" s="34"/>
      <c r="E211" s="5" t="s">
        <v>25</v>
      </c>
      <c r="F211" s="5" t="s">
        <v>105</v>
      </c>
      <c r="G211" s="10">
        <v>90</v>
      </c>
      <c r="H211" s="10">
        <v>86</v>
      </c>
      <c r="I211" s="10">
        <v>81</v>
      </c>
      <c r="J211" s="11">
        <f t="shared" si="27"/>
        <v>85.666666666666671</v>
      </c>
      <c r="K211" s="12">
        <f t="shared" si="28"/>
        <v>0.85670000000000002</v>
      </c>
      <c r="L211" s="10" t="str">
        <f t="shared" si="29"/>
        <v>A</v>
      </c>
      <c r="M211" s="13" t="str">
        <f>IF(L211="","",IFERROR(INDEX({"Excellent work in ","Very good work in ","Satisfactory work in ","Fair work in ","Below the expected level in "},MATCH(L211,{"A","B","C","D","F"},0))&amp;INDEX({"reading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needed."},MATCH(L211,{"A","B","C","D","F"},0)),""))</f>
        <v>Excellent work in fitness and participation; keep it up.</v>
      </c>
      <c r="N211" s="10">
        <v>88</v>
      </c>
      <c r="O211" s="10">
        <v>93</v>
      </c>
      <c r="P211" s="10">
        <v>82</v>
      </c>
      <c r="Q211" s="11">
        <f t="shared" si="30"/>
        <v>87.666666666666671</v>
      </c>
      <c r="R211" s="12">
        <f t="shared" si="31"/>
        <v>0.87670000000000003</v>
      </c>
      <c r="S211" s="10" t="str">
        <f t="shared" si="32"/>
        <v>A</v>
      </c>
      <c r="T211" s="13" t="str">
        <f>IF(S211="","",IFERROR(INDEX({"Excellent work in ","Very good work in ","Satisfactory work in ","Fair work in ","Below the expected level in "},MATCH(S211,{"A","B","C","D","F"},0))&amp;INDEX({"reading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needed."},MATCH(S211,{"A","B","C","D","F"},0)),""))</f>
        <v>Excellent work in fitness and participation; keep it up.</v>
      </c>
      <c r="U211" s="10">
        <v>96</v>
      </c>
      <c r="V211" s="10">
        <v>88</v>
      </c>
      <c r="W211" s="10">
        <v>90</v>
      </c>
      <c r="X211" s="11">
        <f t="shared" si="33"/>
        <v>91.333333333333329</v>
      </c>
      <c r="Y211" s="12">
        <f t="shared" si="34"/>
        <v>0.9133</v>
      </c>
      <c r="Z211" s="5" t="str">
        <f t="shared" si="35"/>
        <v>A</v>
      </c>
      <c r="AA211" s="3" t="str">
        <f>IF(Z211="","",IFERROR(INDEX({"Excellent work in ","Very good work in ","Satisfactory work in ","Fair work in ","Below the expected level in "},MATCH(Z211,{"A","B","C","D","F"},0))&amp;INDEX({"reading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needed."},MATCH(Z211,{"A","B","C","D","F"},0)),""))</f>
        <v>Excellent work in fitness and participation; keep it up.</v>
      </c>
    </row>
    <row r="212" spans="1:27" ht="14.25" customHeight="1" x14ac:dyDescent="0.3">
      <c r="A212" s="34"/>
      <c r="B212" s="34"/>
      <c r="C212" s="34"/>
      <c r="D212" s="34"/>
      <c r="E212" s="5" t="s">
        <v>34</v>
      </c>
      <c r="F212" s="5" t="s">
        <v>109</v>
      </c>
      <c r="G212" s="10">
        <v>73</v>
      </c>
      <c r="H212" s="10">
        <v>82</v>
      </c>
      <c r="I212" s="10">
        <v>82</v>
      </c>
      <c r="J212" s="11">
        <f t="shared" si="27"/>
        <v>79</v>
      </c>
      <c r="K212" s="12">
        <f t="shared" si="28"/>
        <v>0.79</v>
      </c>
      <c r="L212" s="10" t="str">
        <f t="shared" si="29"/>
        <v>B</v>
      </c>
      <c r="M212" s="13" t="str">
        <f>IF(L212="","",IFERROR(INDEX({"Excellent work in ","Very good work in ","Satisfactory work in ","Fair work in ","Below the expected level in "},MATCH(L212,{"A","B","C","D","F"},0))&amp;INDEX({"reading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needed."},MATCH(L212,{"A","B","C","D","F"},0)),""))</f>
        <v>Very good work in office practice; aim higher.</v>
      </c>
      <c r="N212" s="10">
        <v>73</v>
      </c>
      <c r="O212" s="10">
        <v>80</v>
      </c>
      <c r="P212" s="10">
        <v>78</v>
      </c>
      <c r="Q212" s="11">
        <f t="shared" si="30"/>
        <v>77</v>
      </c>
      <c r="R212" s="12">
        <f t="shared" si="31"/>
        <v>0.77</v>
      </c>
      <c r="S212" s="10" t="str">
        <f t="shared" si="32"/>
        <v>B</v>
      </c>
      <c r="T212" s="13" t="str">
        <f>IF(S212="","",IFERROR(INDEX({"Excellent work in ","Very good work in ","Satisfactory work in ","Fair work in ","Below the expected level in "},MATCH(S212,{"A","B","C","D","F"},0))&amp;INDEX({"reading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needed."},MATCH(S212,{"A","B","C","D","F"},0)),""))</f>
        <v>Very good work in office practice; aim higher.</v>
      </c>
      <c r="U212" s="10">
        <v>85</v>
      </c>
      <c r="V212" s="10">
        <v>89</v>
      </c>
      <c r="W212" s="10">
        <v>90</v>
      </c>
      <c r="X212" s="11">
        <f t="shared" si="33"/>
        <v>88</v>
      </c>
      <c r="Y212" s="12">
        <f t="shared" si="34"/>
        <v>0.88</v>
      </c>
      <c r="Z212" s="5" t="str">
        <f t="shared" si="35"/>
        <v>A</v>
      </c>
      <c r="AA212" s="3" t="str">
        <f>IF(Z212="","",IFERROR(INDEX({"Excellent work in ","Very good work in ","Satisfactory work in ","Fair work in ","Below the expected level in "},MATCH(Z212,{"A","B","C","D","F"},0))&amp;INDEX({"reading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needed."},MATCH(Z212,{"A","B","C","D","F"},0)),""))</f>
        <v>Excellent work in office practice; keep it up.</v>
      </c>
    </row>
    <row r="213" spans="1:27" ht="14.25" customHeight="1" x14ac:dyDescent="0.3">
      <c r="A213" s="34" t="s">
        <v>402</v>
      </c>
      <c r="B213" s="34" t="s">
        <v>403</v>
      </c>
      <c r="C213" s="34" t="s">
        <v>439</v>
      </c>
      <c r="D213" s="34" t="s">
        <v>11</v>
      </c>
      <c r="E213" s="5" t="s">
        <v>12</v>
      </c>
      <c r="F213" s="5" t="s">
        <v>95</v>
      </c>
      <c r="G213" s="10">
        <v>49</v>
      </c>
      <c r="H213" s="10">
        <v>59</v>
      </c>
      <c r="I213" s="10">
        <v>49</v>
      </c>
      <c r="J213" s="11">
        <f t="shared" si="27"/>
        <v>52.333333333333336</v>
      </c>
      <c r="K213" s="12">
        <f t="shared" si="28"/>
        <v>0.52329999999999999</v>
      </c>
      <c r="L213" s="10" t="str">
        <f t="shared" si="29"/>
        <v>D</v>
      </c>
      <c r="M213" s="13" t="str">
        <f>IF(L213="","",IFERROR(INDEX({"Excellent work in ","Very good work in ","Satisfactory work in ","Fair work in ","Below the expected level in "},MATCH(L213,{"A","B","C","D","F"},0))&amp;INDEX({"reading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needed."},MATCH(L213,{"A","B","C","D","F"},0)),""))</f>
        <v>Fair work in reading and writing; extra practice is needed.</v>
      </c>
      <c r="N213" s="10">
        <v>57</v>
      </c>
      <c r="O213" s="10">
        <v>60</v>
      </c>
      <c r="P213" s="10">
        <v>55</v>
      </c>
      <c r="Q213" s="11">
        <f t="shared" si="30"/>
        <v>57.333333333333336</v>
      </c>
      <c r="R213" s="12">
        <f t="shared" si="31"/>
        <v>0.57330000000000003</v>
      </c>
      <c r="S213" s="10" t="str">
        <f t="shared" si="32"/>
        <v>D</v>
      </c>
      <c r="T213" s="13" t="str">
        <f>IF(S213="","",IFERROR(INDEX({"Excellent work in ","Very good work in ","Satisfactory work in ","Fair work in ","Below the expected level in "},MATCH(S213,{"A","B","C","D","F"},0))&amp;INDEX({"reading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needed."},MATCH(S213,{"A","B","C","D","F"},0)),""))</f>
        <v>Fair work in reading and writing; extra practice is needed.</v>
      </c>
      <c r="U213" s="10">
        <v>49</v>
      </c>
      <c r="V213" s="10">
        <v>52</v>
      </c>
      <c r="W213" s="10">
        <v>55</v>
      </c>
      <c r="X213" s="11">
        <f t="shared" si="33"/>
        <v>52</v>
      </c>
      <c r="Y213" s="12">
        <f t="shared" si="34"/>
        <v>0.52</v>
      </c>
      <c r="Z213" s="5" t="str">
        <f t="shared" si="35"/>
        <v>D</v>
      </c>
      <c r="AA213" s="3" t="str">
        <f>IF(Z213="","",IFERROR(INDEX({"Excellent work in ","Very good work in ","Satisfactory work in ","Fair work in ","Below the expected level in "},MATCH(Z213,{"A","B","C","D","F"},0))&amp;INDEX({"reading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needed."},MATCH(Z213,{"A","B","C","D","F"},0)),""))</f>
        <v>Fair work in reading and writing; extra practice is needed.</v>
      </c>
    </row>
    <row r="214" spans="1:27" ht="14.25" customHeight="1" x14ac:dyDescent="0.3">
      <c r="A214" s="34"/>
      <c r="B214" s="34"/>
      <c r="C214" s="34"/>
      <c r="D214" s="34"/>
      <c r="E214" s="5" t="s">
        <v>13</v>
      </c>
      <c r="F214" s="5" t="s">
        <v>99</v>
      </c>
      <c r="G214" s="10">
        <v>52</v>
      </c>
      <c r="H214" s="10">
        <v>59</v>
      </c>
      <c r="I214" s="10">
        <v>63</v>
      </c>
      <c r="J214" s="11">
        <f t="shared" si="27"/>
        <v>58</v>
      </c>
      <c r="K214" s="12">
        <f t="shared" si="28"/>
        <v>0.57999999999999996</v>
      </c>
      <c r="L214" s="10" t="str">
        <f t="shared" si="29"/>
        <v>D</v>
      </c>
      <c r="M214" s="13" t="str">
        <f>IF(L214="","",IFERROR(INDEX({"Excellent work in ","Very good work in ","Satisfactory work in ","Fair work in ","Below the expected level in "},MATCH(L214,{"A","B","C","D","F"},0))&amp;INDEX({"reading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needed."},MATCH(L214,{"A","B","C","D","F"},0)),""))</f>
        <v>Fair work in reading, writing and speaking; extra practice is needed.</v>
      </c>
      <c r="N214" s="10">
        <v>61</v>
      </c>
      <c r="O214" s="10">
        <v>63</v>
      </c>
      <c r="P214" s="10">
        <v>54</v>
      </c>
      <c r="Q214" s="11">
        <f t="shared" si="30"/>
        <v>59.333333333333336</v>
      </c>
      <c r="R214" s="12">
        <f t="shared" si="31"/>
        <v>0.59330000000000005</v>
      </c>
      <c r="S214" s="10" t="str">
        <f t="shared" si="32"/>
        <v>D</v>
      </c>
      <c r="T214" s="13" t="str">
        <f>IF(S214="","",IFERROR(INDEX({"Excellent work in ","Very good work in ","Satisfactory work in ","Fair work in ","Below the expected level in "},MATCH(S214,{"A","B","C","D","F"},0))&amp;INDEX({"reading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needed."},MATCH(S214,{"A","B","C","D","F"},0)),""))</f>
        <v>Fair work in reading, writing and speaking; extra practice is needed.</v>
      </c>
      <c r="U214" s="10">
        <v>55</v>
      </c>
      <c r="V214" s="10">
        <v>69</v>
      </c>
      <c r="W214" s="10">
        <v>57</v>
      </c>
      <c r="X214" s="11">
        <f t="shared" si="33"/>
        <v>60.333333333333336</v>
      </c>
      <c r="Y214" s="12">
        <f t="shared" si="34"/>
        <v>0.60329999999999995</v>
      </c>
      <c r="Z214" s="5" t="str">
        <f t="shared" si="35"/>
        <v>C</v>
      </c>
      <c r="AA214" s="3" t="str">
        <f>IF(Z214="","",IFERROR(INDEX({"Excellent work in ","Very good work in ","Satisfactory work in ","Fair work in ","Below the expected level in "},MATCH(Z214,{"A","B","C","D","F"},0))&amp;INDEX({"reading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needed."},MATCH(Z214,{"A","B","C","D","F"},0)),""))</f>
        <v>Satisfactory work in reading, writing and speaking; keep practising.</v>
      </c>
    </row>
    <row r="215" spans="1:27" ht="14.25" customHeight="1" x14ac:dyDescent="0.3">
      <c r="A215" s="34"/>
      <c r="B215" s="34"/>
      <c r="C215" s="34"/>
      <c r="D215" s="34"/>
      <c r="E215" s="5" t="s">
        <v>15</v>
      </c>
      <c r="F215" s="5" t="s">
        <v>100</v>
      </c>
      <c r="G215" s="10">
        <v>62</v>
      </c>
      <c r="H215" s="10">
        <v>66</v>
      </c>
      <c r="I215" s="10">
        <v>61</v>
      </c>
      <c r="J215" s="11">
        <f t="shared" si="27"/>
        <v>63</v>
      </c>
      <c r="K215" s="12">
        <f t="shared" si="28"/>
        <v>0.63</v>
      </c>
      <c r="L215" s="10" t="str">
        <f t="shared" si="29"/>
        <v>C</v>
      </c>
      <c r="M215" s="13" t="str">
        <f>IF(L215="","",IFERROR(INDEX({"Excellent work in ","Very good work in ","Satisfactory work in ","Fair work in ","Below the expected level in "},MATCH(L215,{"A","B","C","D","F"},0))&amp;INDEX({"reading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needed."},MATCH(L215,{"A","B","C","D","F"},0)),""))</f>
        <v>Satisfactory work in problem solving; keep practising.</v>
      </c>
      <c r="N215" s="10">
        <v>67</v>
      </c>
      <c r="O215" s="10">
        <v>68</v>
      </c>
      <c r="P215" s="10">
        <v>64</v>
      </c>
      <c r="Q215" s="11">
        <f t="shared" si="30"/>
        <v>66.333333333333329</v>
      </c>
      <c r="R215" s="12">
        <f t="shared" si="31"/>
        <v>0.6633</v>
      </c>
      <c r="S215" s="10" t="str">
        <f t="shared" si="32"/>
        <v>C</v>
      </c>
      <c r="T215" s="13" t="str">
        <f>IF(S215="","",IFERROR(INDEX({"Excellent work in ","Very good work in ","Satisfactory work in ","Fair work in ","Below the expected level in "},MATCH(S215,{"A","B","C","D","F"},0))&amp;INDEX({"reading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needed."},MATCH(S215,{"A","B","C","D","F"},0)),""))</f>
        <v>Satisfactory work in problem solving; keep practising.</v>
      </c>
      <c r="U215" s="10">
        <v>60</v>
      </c>
      <c r="V215" s="10">
        <v>66</v>
      </c>
      <c r="W215" s="10">
        <v>69</v>
      </c>
      <c r="X215" s="11">
        <f t="shared" si="33"/>
        <v>65</v>
      </c>
      <c r="Y215" s="12">
        <f t="shared" si="34"/>
        <v>0.65</v>
      </c>
      <c r="Z215" s="5" t="str">
        <f t="shared" si="35"/>
        <v>C</v>
      </c>
      <c r="AA215" s="3" t="str">
        <f>IF(Z215="","",IFERROR(INDEX({"Excellent work in ","Very good work in ","Satisfactory work in ","Fair work in ","Below the expected level in "},MATCH(Z215,{"A","B","C","D","F"},0))&amp;INDEX({"reading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needed."},MATCH(Z215,{"A","B","C","D","F"},0)),""))</f>
        <v>Satisfactory work in problem solving; keep practising.</v>
      </c>
    </row>
    <row r="216" spans="1:27" ht="14.25" customHeight="1" x14ac:dyDescent="0.3">
      <c r="A216" s="34"/>
      <c r="B216" s="34"/>
      <c r="C216" s="34"/>
      <c r="D216" s="34"/>
      <c r="E216" s="5" t="s">
        <v>17</v>
      </c>
      <c r="F216" s="5" t="s">
        <v>101</v>
      </c>
      <c r="G216" s="10">
        <v>51</v>
      </c>
      <c r="H216" s="10">
        <v>58</v>
      </c>
      <c r="I216" s="10">
        <v>58</v>
      </c>
      <c r="J216" s="11">
        <f t="shared" si="27"/>
        <v>55.666666666666664</v>
      </c>
      <c r="K216" s="12">
        <f t="shared" si="28"/>
        <v>0.55669999999999997</v>
      </c>
      <c r="L216" s="10" t="str">
        <f t="shared" si="29"/>
        <v>D</v>
      </c>
      <c r="M216" s="13" t="str">
        <f>IF(L216="","",IFERROR(INDEX({"Excellent work in ","Very good work in ","Satisfactory work in ","Fair work in ","Below the expected level in "},MATCH(L216,{"A","B","C","D","F"},0))&amp;INDEX({"reading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needed."},MATCH(L216,{"A","B","C","D","F"},0)),""))</f>
        <v>Fair work in concepts and practicals; extra practice is needed.</v>
      </c>
      <c r="N216" s="10">
        <v>61</v>
      </c>
      <c r="O216" s="10">
        <v>59</v>
      </c>
      <c r="P216" s="10">
        <v>55</v>
      </c>
      <c r="Q216" s="11">
        <f t="shared" si="30"/>
        <v>58.333333333333336</v>
      </c>
      <c r="R216" s="12">
        <f t="shared" si="31"/>
        <v>0.58330000000000004</v>
      </c>
      <c r="S216" s="10" t="str">
        <f t="shared" si="32"/>
        <v>D</v>
      </c>
      <c r="T216" s="13" t="str">
        <f>IF(S216="","",IFERROR(INDEX({"Excellent work in ","Very good work in ","Satisfactory work in ","Fair work in ","Below the expected level in "},MATCH(S216,{"A","B","C","D","F"},0))&amp;INDEX({"reading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needed."},MATCH(S216,{"A","B","C","D","F"},0)),""))</f>
        <v>Fair work in concepts and practicals; extra practice is needed.</v>
      </c>
      <c r="U216" s="10">
        <v>53</v>
      </c>
      <c r="V216" s="10">
        <v>62</v>
      </c>
      <c r="W216" s="10">
        <v>54</v>
      </c>
      <c r="X216" s="11">
        <f t="shared" si="33"/>
        <v>56.333333333333336</v>
      </c>
      <c r="Y216" s="12">
        <f t="shared" si="34"/>
        <v>0.56330000000000002</v>
      </c>
      <c r="Z216" s="5" t="str">
        <f t="shared" si="35"/>
        <v>D</v>
      </c>
      <c r="AA216" s="3" t="str">
        <f>IF(Z216="","",IFERROR(INDEX({"Excellent work in ","Very good work in ","Satisfactory work in ","Fair work in ","Below the expected level in "},MATCH(Z216,{"A","B","C","D","F"},0))&amp;INDEX({"reading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needed."},MATCH(Z216,{"A","B","C","D","F"},0)),""))</f>
        <v>Fair work in concepts and practicals; extra practice is needed.</v>
      </c>
    </row>
    <row r="217" spans="1:27" ht="14.25" customHeight="1" x14ac:dyDescent="0.3">
      <c r="A217" s="34"/>
      <c r="B217" s="34"/>
      <c r="C217" s="34"/>
      <c r="D217" s="34"/>
      <c r="E217" s="5" t="s">
        <v>19</v>
      </c>
      <c r="F217" s="5" t="s">
        <v>102</v>
      </c>
      <c r="G217" s="10">
        <v>51</v>
      </c>
      <c r="H217" s="10">
        <v>60</v>
      </c>
      <c r="I217" s="10">
        <v>65</v>
      </c>
      <c r="J217" s="11">
        <f t="shared" si="27"/>
        <v>58.666666666666664</v>
      </c>
      <c r="K217" s="12">
        <f t="shared" si="28"/>
        <v>0.5867</v>
      </c>
      <c r="L217" s="10" t="str">
        <f t="shared" si="29"/>
        <v>D</v>
      </c>
      <c r="M217" s="13" t="str">
        <f>IF(L217="","",IFERROR(INDEX({"Excellent work in ","Very good work in ","Satisfactory work in ","Fair work in ","Below the expected level in "},MATCH(L217,{"A","B","C","D","F"},0))&amp;INDEX({"reading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needed."},MATCH(L217,{"A","B","C","D","F"},0)),""))</f>
        <v>Fair work in content knowledge; extra practice is needed.</v>
      </c>
      <c r="N217" s="10">
        <v>59</v>
      </c>
      <c r="O217" s="10">
        <v>69</v>
      </c>
      <c r="P217" s="10">
        <v>64</v>
      </c>
      <c r="Q217" s="11">
        <f t="shared" si="30"/>
        <v>64</v>
      </c>
      <c r="R217" s="12">
        <f t="shared" si="31"/>
        <v>0.64</v>
      </c>
      <c r="S217" s="10" t="str">
        <f t="shared" si="32"/>
        <v>C</v>
      </c>
      <c r="T217" s="13" t="str">
        <f>IF(S217="","",IFERROR(INDEX({"Excellent work in ","Very good work in ","Satisfactory work in ","Fair work in ","Below the expected level in "},MATCH(S217,{"A","B","C","D","F"},0))&amp;INDEX({"reading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needed."},MATCH(S217,{"A","B","C","D","F"},0)),""))</f>
        <v>Satisfactory work in content knowledge; keep practising.</v>
      </c>
      <c r="U217" s="10">
        <v>60</v>
      </c>
      <c r="V217" s="10">
        <v>59</v>
      </c>
      <c r="W217" s="10">
        <v>68</v>
      </c>
      <c r="X217" s="11">
        <f t="shared" si="33"/>
        <v>62.333333333333336</v>
      </c>
      <c r="Y217" s="12">
        <f t="shared" si="34"/>
        <v>0.62329999999999997</v>
      </c>
      <c r="Z217" s="5" t="str">
        <f t="shared" si="35"/>
        <v>C</v>
      </c>
      <c r="AA217" s="3" t="str">
        <f>IF(Z217="","",IFERROR(INDEX({"Excellent work in ","Very good work in ","Satisfactory work in ","Fair work in ","Below the expected level in "},MATCH(Z217,{"A","B","C","D","F"},0))&amp;INDEX({"reading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needed."},MATCH(Z217,{"A","B","C","D","F"},0)),""))</f>
        <v>Satisfactory work in content knowledge; keep practising.</v>
      </c>
    </row>
    <row r="218" spans="1:27" ht="14.25" customHeight="1" x14ac:dyDescent="0.3">
      <c r="A218" s="34"/>
      <c r="B218" s="34"/>
      <c r="C218" s="34"/>
      <c r="D218" s="34"/>
      <c r="E218" s="5" t="s">
        <v>21</v>
      </c>
      <c r="F218" s="5" t="s">
        <v>103</v>
      </c>
      <c r="G218" s="10">
        <v>64</v>
      </c>
      <c r="H218" s="10">
        <v>59</v>
      </c>
      <c r="I218" s="10">
        <v>71</v>
      </c>
      <c r="J218" s="11">
        <f t="shared" si="27"/>
        <v>64.666666666666671</v>
      </c>
      <c r="K218" s="12">
        <f t="shared" si="28"/>
        <v>0.64670000000000005</v>
      </c>
      <c r="L218" s="10" t="str">
        <f t="shared" si="29"/>
        <v>C</v>
      </c>
      <c r="M218" s="13" t="str">
        <f>IF(L218="","",IFERROR(INDEX({"Excellent work in ","Very good work in ","Satisfactory work in ","Fair work in ","Below the expected level in "},MATCH(L218,{"A","B","C","D","F"},0))&amp;INDEX({"reading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needed."},MATCH(L218,{"A","B","C","D","F"},0)),""))</f>
        <v>Satisfactory work in practical work and knowledge; keep practising.</v>
      </c>
      <c r="N218" s="10">
        <v>61</v>
      </c>
      <c r="O218" s="10">
        <v>74</v>
      </c>
      <c r="P218" s="10">
        <v>65</v>
      </c>
      <c r="Q218" s="11">
        <f t="shared" si="30"/>
        <v>66.666666666666671</v>
      </c>
      <c r="R218" s="12">
        <f t="shared" si="31"/>
        <v>0.66669999999999996</v>
      </c>
      <c r="S218" s="10" t="str">
        <f t="shared" si="32"/>
        <v>C</v>
      </c>
      <c r="T218" s="13" t="str">
        <f>IF(S218="","",IFERROR(INDEX({"Excellent work in ","Very good work in ","Satisfactory work in ","Fair work in ","Below the expected level in "},MATCH(S218,{"A","B","C","D","F"},0))&amp;INDEX({"reading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needed."},MATCH(S218,{"A","B","C","D","F"},0)),""))</f>
        <v>Satisfactory work in practical work and knowledge; keep practising.</v>
      </c>
      <c r="U218" s="10">
        <v>74</v>
      </c>
      <c r="V218" s="10">
        <v>77</v>
      </c>
      <c r="W218" s="10">
        <v>66</v>
      </c>
      <c r="X218" s="11">
        <f t="shared" si="33"/>
        <v>72.333333333333329</v>
      </c>
      <c r="Y218" s="12">
        <f t="shared" si="34"/>
        <v>0.72330000000000005</v>
      </c>
      <c r="Z218" s="5" t="str">
        <f t="shared" si="35"/>
        <v>B</v>
      </c>
      <c r="AA218" s="3" t="str">
        <f>IF(Z218="","",IFERROR(INDEX({"Excellent work in ","Very good work in ","Satisfactory work in ","Fair work in ","Below the expected level in "},MATCH(Z218,{"A","B","C","D","F"},0))&amp;INDEX({"reading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needed."},MATCH(Z218,{"A","B","C","D","F"},0)),""))</f>
        <v>Very good work in practical work and knowledge; aim higher.</v>
      </c>
    </row>
    <row r="219" spans="1:27" ht="14.25" customHeight="1" x14ac:dyDescent="0.3">
      <c r="A219" s="34"/>
      <c r="B219" s="34"/>
      <c r="C219" s="34"/>
      <c r="D219" s="34"/>
      <c r="E219" s="5" t="s">
        <v>23</v>
      </c>
      <c r="F219" s="5" t="s">
        <v>104</v>
      </c>
      <c r="G219" s="10">
        <v>55</v>
      </c>
      <c r="H219" s="10">
        <v>64</v>
      </c>
      <c r="I219" s="10">
        <v>63</v>
      </c>
      <c r="J219" s="11">
        <f t="shared" si="27"/>
        <v>60.666666666666664</v>
      </c>
      <c r="K219" s="12">
        <f t="shared" si="28"/>
        <v>0.60670000000000002</v>
      </c>
      <c r="L219" s="10" t="str">
        <f t="shared" si="29"/>
        <v>C</v>
      </c>
      <c r="M219" s="13" t="str">
        <f>IF(L219="","",IFERROR(INDEX({"Excellent work in ","Very good work in ","Satisfactory work in ","Fair work in ","Below the expected level in "},MATCH(L219,{"A","B","C","D","F"},0))&amp;INDEX({"reading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needed."},MATCH(L219,{"A","B","C","D","F"},0)),""))</f>
        <v>Satisfactory work in values and participation; keep practising.</v>
      </c>
      <c r="N219" s="10">
        <v>61</v>
      </c>
      <c r="O219" s="10">
        <v>63</v>
      </c>
      <c r="P219" s="10">
        <v>52</v>
      </c>
      <c r="Q219" s="11">
        <f t="shared" si="30"/>
        <v>58.666666666666664</v>
      </c>
      <c r="R219" s="12">
        <f t="shared" si="31"/>
        <v>0.5867</v>
      </c>
      <c r="S219" s="10" t="str">
        <f t="shared" si="32"/>
        <v>D</v>
      </c>
      <c r="T219" s="13" t="str">
        <f>IF(S219="","",IFERROR(INDEX({"Excellent work in ","Very good work in ","Satisfactory work in ","Fair work in ","Below the expected level in "},MATCH(S219,{"A","B","C","D","F"},0))&amp;INDEX({"reading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needed."},MATCH(S219,{"A","B","C","D","F"},0)),""))</f>
        <v>Fair work in values and participation; extra practice is needed.</v>
      </c>
      <c r="U219" s="10">
        <v>55</v>
      </c>
      <c r="V219" s="10">
        <v>58</v>
      </c>
      <c r="W219" s="10">
        <v>68</v>
      </c>
      <c r="X219" s="11">
        <f t="shared" si="33"/>
        <v>60.333333333333336</v>
      </c>
      <c r="Y219" s="12">
        <f t="shared" si="34"/>
        <v>0.60329999999999995</v>
      </c>
      <c r="Z219" s="5" t="str">
        <f t="shared" si="35"/>
        <v>C</v>
      </c>
      <c r="AA219" s="3" t="str">
        <f>IF(Z219="","",IFERROR(INDEX({"Excellent work in ","Very good work in ","Satisfactory work in ","Fair work in ","Below the expected level in "},MATCH(Z219,{"A","B","C","D","F"},0))&amp;INDEX({"reading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practice"},MATCH($E219,{"English","Setswana","Mathematics","Science","Social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needed."},MATCH(Z219,{"A","B","C","D","F"},0)),""))</f>
        <v>Satisfactory work in values and participation; keep practising.</v>
      </c>
    </row>
    <row r="220" spans="1:27" ht="14.25" customHeight="1" x14ac:dyDescent="0.3">
      <c r="A220" s="34"/>
      <c r="B220" s="34"/>
      <c r="C220" s="34"/>
      <c r="D220" s="34"/>
      <c r="E220" s="5" t="s">
        <v>46</v>
      </c>
      <c r="F220" s="5" t="s">
        <v>116</v>
      </c>
      <c r="G220" s="10">
        <v>53</v>
      </c>
      <c r="H220" s="10">
        <v>65</v>
      </c>
      <c r="I220" s="10">
        <v>58</v>
      </c>
      <c r="J220" s="11">
        <f t="shared" si="27"/>
        <v>58.666666666666664</v>
      </c>
      <c r="K220" s="12">
        <f t="shared" si="28"/>
        <v>0.5867</v>
      </c>
      <c r="L220" s="10" t="str">
        <f t="shared" si="29"/>
        <v>D</v>
      </c>
      <c r="M220" s="13" t="str">
        <f>IF(L220="","",IFERROR(INDEX({"Excellent work in ","Very good work in ","Satisfactory work in ","Fair work in ","Below the expected level in "},MATCH(L220,{"A","B","C","D","F"},0))&amp;INDEX({"reading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needed."},MATCH(L220,{"A","B","C","D","F"},0)),""))</f>
        <v>Fair work in religious knowledge and participation; extra practice is needed.</v>
      </c>
      <c r="N220" s="10">
        <v>56</v>
      </c>
      <c r="O220" s="10">
        <v>63</v>
      </c>
      <c r="P220" s="10">
        <v>58</v>
      </c>
      <c r="Q220" s="11">
        <f t="shared" si="30"/>
        <v>59</v>
      </c>
      <c r="R220" s="12">
        <f t="shared" si="31"/>
        <v>0.59</v>
      </c>
      <c r="S220" s="10" t="str">
        <f t="shared" si="32"/>
        <v>D</v>
      </c>
      <c r="T220" s="13" t="str">
        <f>IF(S220="","",IFERROR(INDEX({"Excellent work in ","Very good work in ","Satisfactory work in ","Fair work in ","Below the expected level in "},MATCH(S220,{"A","B","C","D","F"},0))&amp;INDEX({"reading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needed."},MATCH(S220,{"A","B","C","D","F"},0)),""))</f>
        <v>Fair work in religious knowledge and participation; extra practice is needed.</v>
      </c>
      <c r="U220" s="10">
        <v>62</v>
      </c>
      <c r="V220" s="10">
        <v>70</v>
      </c>
      <c r="W220" s="10">
        <v>68</v>
      </c>
      <c r="X220" s="11">
        <f t="shared" si="33"/>
        <v>66.666666666666671</v>
      </c>
      <c r="Y220" s="12">
        <f t="shared" si="34"/>
        <v>0.66669999999999996</v>
      </c>
      <c r="Z220" s="5" t="str">
        <f t="shared" si="35"/>
        <v>C</v>
      </c>
      <c r="AA220" s="3" t="str">
        <f>IF(Z220="","",IFERROR(INDEX({"Excellent work in ","Very good work in ","Satisfactory work in ","Fair work in ","Below the expected level in "},MATCH(Z220,{"A","B","C","D","F"},0))&amp;INDEX({"reading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needed."},MATCH(Z220,{"A","B","C","D","F"},0)),""))</f>
        <v>Satisfactory work in religious knowledge and participation; keep practising.</v>
      </c>
    </row>
    <row r="221" spans="1:27" ht="14.25" customHeight="1" x14ac:dyDescent="0.3">
      <c r="A221" s="34"/>
      <c r="B221" s="34"/>
      <c r="C221" s="34"/>
      <c r="D221" s="34"/>
      <c r="E221" s="5" t="s">
        <v>34</v>
      </c>
      <c r="F221" s="5" t="s">
        <v>109</v>
      </c>
      <c r="G221" s="10">
        <v>54</v>
      </c>
      <c r="H221" s="10">
        <v>59</v>
      </c>
      <c r="I221" s="10">
        <v>54</v>
      </c>
      <c r="J221" s="11">
        <f t="shared" si="27"/>
        <v>55.666666666666664</v>
      </c>
      <c r="K221" s="12">
        <f t="shared" si="28"/>
        <v>0.55669999999999997</v>
      </c>
      <c r="L221" s="10" t="str">
        <f t="shared" si="29"/>
        <v>D</v>
      </c>
      <c r="M221" s="13" t="str">
        <f>IF(L221="","",IFERROR(INDEX({"Excellent work in ","Very good work in ","Satisfactory work in ","Fair work in ","Below the expected level in "},MATCH(L221,{"A","B","C","D","F"},0))&amp;INDEX({"reading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needed."},MATCH(L221,{"A","B","C","D","F"},0)),""))</f>
        <v>Fair work in office practice; extra practice is needed.</v>
      </c>
      <c r="N221" s="10">
        <v>61</v>
      </c>
      <c r="O221" s="10">
        <v>60</v>
      </c>
      <c r="P221" s="10">
        <v>50</v>
      </c>
      <c r="Q221" s="11">
        <f t="shared" si="30"/>
        <v>57</v>
      </c>
      <c r="R221" s="12">
        <f t="shared" si="31"/>
        <v>0.56999999999999995</v>
      </c>
      <c r="S221" s="10" t="str">
        <f t="shared" si="32"/>
        <v>D</v>
      </c>
      <c r="T221" s="13" t="str">
        <f>IF(S221="","",IFERROR(INDEX({"Excellent work in ","Very good work in ","Satisfactory work in ","Fair work in ","Below the expected level in "},MATCH(S221,{"A","B","C","D","F"},0))&amp;INDEX({"reading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needed."},MATCH(S221,{"A","B","C","D","F"},0)),""))</f>
        <v>Fair work in office practice; extra practice is needed.</v>
      </c>
      <c r="U221" s="10">
        <v>53</v>
      </c>
      <c r="V221" s="10">
        <v>65</v>
      </c>
      <c r="W221" s="10">
        <v>53</v>
      </c>
      <c r="X221" s="11">
        <f t="shared" si="33"/>
        <v>57</v>
      </c>
      <c r="Y221" s="12">
        <f t="shared" si="34"/>
        <v>0.56999999999999995</v>
      </c>
      <c r="Z221" s="5" t="str">
        <f t="shared" si="35"/>
        <v>D</v>
      </c>
      <c r="AA221" s="3" t="str">
        <f>IF(Z221="","",IFERROR(INDEX({"Excellent work in ","Very good work in ","Satisfactory work in ","Fair work in ","Below the expected level in "},MATCH(Z221,{"A","B","C","D","F"},0))&amp;INDEX({"reading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needed."},MATCH(Z221,{"A","B","C","D","F"},0)),""))</f>
        <v>Fair work in office practice; extra practice is needed.</v>
      </c>
    </row>
    <row r="222" spans="1:27" ht="14.25" customHeight="1" x14ac:dyDescent="0.3">
      <c r="A222" s="34" t="s">
        <v>404</v>
      </c>
      <c r="B222" s="34" t="s">
        <v>405</v>
      </c>
      <c r="C222" s="34" t="s">
        <v>439</v>
      </c>
      <c r="D222" s="34" t="s">
        <v>11</v>
      </c>
      <c r="E222" s="5" t="s">
        <v>12</v>
      </c>
      <c r="F222" s="5" t="s">
        <v>95</v>
      </c>
      <c r="G222" s="10">
        <v>56</v>
      </c>
      <c r="H222" s="10">
        <v>57</v>
      </c>
      <c r="I222" s="10">
        <v>53</v>
      </c>
      <c r="J222" s="11">
        <f t="shared" si="27"/>
        <v>55.333333333333336</v>
      </c>
      <c r="K222" s="12">
        <f t="shared" si="28"/>
        <v>0.55330000000000001</v>
      </c>
      <c r="L222" s="10" t="str">
        <f t="shared" si="29"/>
        <v>D</v>
      </c>
      <c r="M222" s="13" t="str">
        <f>IF(L222="","",IFERROR(INDEX({"Excellent work in ","Very good work in ","Satisfactory work in ","Fair work in ","Below the expected level in "},MATCH(L222,{"A","B","C","D","F"},0))&amp;INDEX({"reading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needed."},MATCH(L222,{"A","B","C","D","F"},0)),""))</f>
        <v>Fair work in reading and writing; extra practice is needed.</v>
      </c>
      <c r="N222" s="10">
        <v>64</v>
      </c>
      <c r="O222" s="10">
        <v>58</v>
      </c>
      <c r="P222" s="10">
        <v>56</v>
      </c>
      <c r="Q222" s="11">
        <f t="shared" si="30"/>
        <v>59.333333333333336</v>
      </c>
      <c r="R222" s="12">
        <f t="shared" si="31"/>
        <v>0.59330000000000005</v>
      </c>
      <c r="S222" s="10" t="str">
        <f t="shared" si="32"/>
        <v>D</v>
      </c>
      <c r="T222" s="13" t="str">
        <f>IF(S222="","",IFERROR(INDEX({"Excellent work in ","Very good work in ","Satisfactory work in ","Fair work in ","Below the expected level in "},MATCH(S222,{"A","B","C","D","F"},0))&amp;INDEX({"reading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needed."},MATCH(S222,{"A","B","C","D","F"},0)),""))</f>
        <v>Fair work in reading and writing; extra practice is needed.</v>
      </c>
      <c r="U222" s="10">
        <v>70</v>
      </c>
      <c r="V222" s="10">
        <v>69</v>
      </c>
      <c r="W222" s="10">
        <v>71</v>
      </c>
      <c r="X222" s="11">
        <f t="shared" si="33"/>
        <v>70</v>
      </c>
      <c r="Y222" s="12">
        <f t="shared" si="34"/>
        <v>0.7</v>
      </c>
      <c r="Z222" s="5" t="str">
        <f t="shared" si="35"/>
        <v>B</v>
      </c>
      <c r="AA222" s="3" t="str">
        <f>IF(Z222="","",IFERROR(INDEX({"Excellent work in ","Very good work in ","Satisfactory work in ","Fair work in ","Below the expected level in "},MATCH(Z222,{"A","B","C","D","F"},0))&amp;INDEX({"reading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needed."},MATCH(Z222,{"A","B","C","D","F"},0)),""))</f>
        <v>Very good work in reading and writing; aim higher.</v>
      </c>
    </row>
    <row r="223" spans="1:27" ht="14.25" customHeight="1" x14ac:dyDescent="0.3">
      <c r="A223" s="34"/>
      <c r="B223" s="34"/>
      <c r="C223" s="34"/>
      <c r="D223" s="34"/>
      <c r="E223" s="5" t="s">
        <v>13</v>
      </c>
      <c r="F223" s="5" t="s">
        <v>99</v>
      </c>
      <c r="G223" s="10">
        <v>58</v>
      </c>
      <c r="H223" s="10">
        <v>66</v>
      </c>
      <c r="I223" s="10">
        <v>70</v>
      </c>
      <c r="J223" s="11">
        <f t="shared" si="27"/>
        <v>64.666666666666671</v>
      </c>
      <c r="K223" s="12">
        <f t="shared" si="28"/>
        <v>0.64670000000000005</v>
      </c>
      <c r="L223" s="10" t="str">
        <f t="shared" si="29"/>
        <v>C</v>
      </c>
      <c r="M223" s="13" t="str">
        <f>IF(L223="","",IFERROR(INDEX({"Excellent work in ","Very good work in ","Satisfactory work in ","Fair work in ","Below the expected level in "},MATCH(L223,{"A","B","C","D","F"},0))&amp;INDEX({"reading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needed."},MATCH(L223,{"A","B","C","D","F"},0)),""))</f>
        <v>Satisfactory work in reading, writing and speaking; keep practising.</v>
      </c>
      <c r="N223" s="10">
        <v>69</v>
      </c>
      <c r="O223" s="10">
        <v>63</v>
      </c>
      <c r="P223" s="10">
        <v>61</v>
      </c>
      <c r="Q223" s="11">
        <f t="shared" si="30"/>
        <v>64.333333333333329</v>
      </c>
      <c r="R223" s="12">
        <f t="shared" si="31"/>
        <v>0.64329999999999998</v>
      </c>
      <c r="S223" s="10" t="str">
        <f t="shared" si="32"/>
        <v>C</v>
      </c>
      <c r="T223" s="13" t="str">
        <f>IF(S223="","",IFERROR(INDEX({"Excellent work in ","Very good work in ","Satisfactory work in ","Fair work in ","Below the expected level in "},MATCH(S223,{"A","B","C","D","F"},0))&amp;INDEX({"reading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needed."},MATCH(S223,{"A","B","C","D","F"},0)),""))</f>
        <v>Satisfactory work in reading, writing and speaking; keep practising.</v>
      </c>
      <c r="U223" s="10">
        <v>71</v>
      </c>
      <c r="V223" s="10">
        <v>77</v>
      </c>
      <c r="W223" s="10">
        <v>63</v>
      </c>
      <c r="X223" s="11">
        <f t="shared" si="33"/>
        <v>70.333333333333329</v>
      </c>
      <c r="Y223" s="12">
        <f t="shared" si="34"/>
        <v>0.70330000000000004</v>
      </c>
      <c r="Z223" s="5" t="str">
        <f t="shared" si="35"/>
        <v>B</v>
      </c>
      <c r="AA223" s="3" t="str">
        <f>IF(Z223="","",IFERROR(INDEX({"Excellent work in ","Very good work in ","Satisfactory work in ","Fair work in ","Below the expected level in "},MATCH(Z223,{"A","B","C","D","F"},0))&amp;INDEX({"reading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needed."},MATCH(Z223,{"A","B","C","D","F"},0)),""))</f>
        <v>Very good work in reading, writing and speaking; aim higher.</v>
      </c>
    </row>
    <row r="224" spans="1:27" ht="14.25" customHeight="1" x14ac:dyDescent="0.3">
      <c r="A224" s="34"/>
      <c r="B224" s="34"/>
      <c r="C224" s="34"/>
      <c r="D224" s="34"/>
      <c r="E224" s="5" t="s">
        <v>15</v>
      </c>
      <c r="F224" s="5" t="s">
        <v>100</v>
      </c>
      <c r="G224" s="10">
        <v>63</v>
      </c>
      <c r="H224" s="10">
        <v>64</v>
      </c>
      <c r="I224" s="10">
        <v>63</v>
      </c>
      <c r="J224" s="11">
        <f t="shared" si="27"/>
        <v>63.333333333333336</v>
      </c>
      <c r="K224" s="12">
        <f t="shared" si="28"/>
        <v>0.63329999999999997</v>
      </c>
      <c r="L224" s="10" t="str">
        <f t="shared" si="29"/>
        <v>C</v>
      </c>
      <c r="M224" s="13" t="str">
        <f>IF(L224="","",IFERROR(INDEX({"Excellent work in ","Very good work in ","Satisfactory work in ","Fair work in ","Below the expected level in "},MATCH(L224,{"A","B","C","D","F"},0))&amp;INDEX({"reading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needed."},MATCH(L224,{"A","B","C","D","F"},0)),""))</f>
        <v>Satisfactory work in problem solving; keep practising.</v>
      </c>
      <c r="N224" s="10">
        <v>67</v>
      </c>
      <c r="O224" s="10">
        <v>67</v>
      </c>
      <c r="P224" s="10">
        <v>77</v>
      </c>
      <c r="Q224" s="11">
        <f t="shared" si="30"/>
        <v>70.333333333333329</v>
      </c>
      <c r="R224" s="12">
        <f t="shared" si="31"/>
        <v>0.70330000000000004</v>
      </c>
      <c r="S224" s="10" t="str">
        <f t="shared" si="32"/>
        <v>B</v>
      </c>
      <c r="T224" s="13" t="str">
        <f>IF(S224="","",IFERROR(INDEX({"Excellent work in ","Very good work in ","Satisfactory work in ","Fair work in ","Below the expected level in "},MATCH(S224,{"A","B","C","D","F"},0))&amp;INDEX({"reading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needed."},MATCH(S224,{"A","B","C","D","F"},0)),""))</f>
        <v>Very good work in problem solving; aim higher.</v>
      </c>
      <c r="U224" s="10">
        <v>76</v>
      </c>
      <c r="V224" s="10">
        <v>74</v>
      </c>
      <c r="W224" s="10">
        <v>78</v>
      </c>
      <c r="X224" s="11">
        <f t="shared" si="33"/>
        <v>76</v>
      </c>
      <c r="Y224" s="12">
        <f t="shared" si="34"/>
        <v>0.76</v>
      </c>
      <c r="Z224" s="5" t="str">
        <f t="shared" si="35"/>
        <v>B</v>
      </c>
      <c r="AA224" s="3" t="str">
        <f>IF(Z224="","",IFERROR(INDEX({"Excellent work in ","Very good work in ","Satisfactory work in ","Fair work in ","Below the expected level in "},MATCH(Z224,{"A","B","C","D","F"},0))&amp;INDEX({"reading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needed."},MATCH(Z224,{"A","B","C","D","F"},0)),""))</f>
        <v>Very good work in problem solving; aim higher.</v>
      </c>
    </row>
    <row r="225" spans="1:27" ht="14.25" customHeight="1" x14ac:dyDescent="0.3">
      <c r="A225" s="34"/>
      <c r="B225" s="34"/>
      <c r="C225" s="34"/>
      <c r="D225" s="34"/>
      <c r="E225" s="5" t="s">
        <v>17</v>
      </c>
      <c r="F225" s="5" t="s">
        <v>101</v>
      </c>
      <c r="G225" s="10">
        <v>57</v>
      </c>
      <c r="H225" s="10">
        <v>56</v>
      </c>
      <c r="I225" s="10">
        <v>57</v>
      </c>
      <c r="J225" s="11">
        <f t="shared" si="27"/>
        <v>56.666666666666664</v>
      </c>
      <c r="K225" s="12">
        <f t="shared" si="28"/>
        <v>0.56669999999999998</v>
      </c>
      <c r="L225" s="10" t="str">
        <f t="shared" si="29"/>
        <v>D</v>
      </c>
      <c r="M225" s="13" t="str">
        <f>IF(L225="","",IFERROR(INDEX({"Excellent work in ","Very good work in ","Satisfactory work in ","Fair work in ","Below the expected level in "},MATCH(L225,{"A","B","C","D","F"},0))&amp;INDEX({"reading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needed."},MATCH(L225,{"A","B","C","D","F"},0)),""))</f>
        <v>Fair work in concepts and practicals; extra practice is needed.</v>
      </c>
      <c r="N225" s="10">
        <v>56</v>
      </c>
      <c r="O225" s="10">
        <v>68</v>
      </c>
      <c r="P225" s="10">
        <v>62</v>
      </c>
      <c r="Q225" s="11">
        <f t="shared" si="30"/>
        <v>62</v>
      </c>
      <c r="R225" s="12">
        <f t="shared" si="31"/>
        <v>0.62</v>
      </c>
      <c r="S225" s="10" t="str">
        <f t="shared" si="32"/>
        <v>C</v>
      </c>
      <c r="T225" s="13" t="str">
        <f>IF(S225="","",IFERROR(INDEX({"Excellent work in ","Very good work in ","Satisfactory work in ","Fair work in ","Below the expected level in "},MATCH(S225,{"A","B","C","D","F"},0))&amp;INDEX({"reading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needed."},MATCH(S225,{"A","B","C","D","F"},0)),""))</f>
        <v>Satisfactory work in concepts and practicals; keep practising.</v>
      </c>
      <c r="U225" s="10">
        <v>68</v>
      </c>
      <c r="V225" s="10">
        <v>70</v>
      </c>
      <c r="W225" s="10">
        <v>63</v>
      </c>
      <c r="X225" s="11">
        <f t="shared" si="33"/>
        <v>67</v>
      </c>
      <c r="Y225" s="12">
        <f t="shared" si="34"/>
        <v>0.67</v>
      </c>
      <c r="Z225" s="5" t="str">
        <f t="shared" si="35"/>
        <v>C</v>
      </c>
      <c r="AA225" s="3" t="str">
        <f>IF(Z225="","",IFERROR(INDEX({"Excellent work in ","Very good work in ","Satisfactory work in ","Fair work in ","Below the expected level in "},MATCH(Z225,{"A","B","C","D","F"},0))&amp;INDEX({"reading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needed."},MATCH(Z225,{"A","B","C","D","F"},0)),""))</f>
        <v>Satisfactory work in concepts and practicals; keep practising.</v>
      </c>
    </row>
    <row r="226" spans="1:27" ht="14.25" customHeight="1" x14ac:dyDescent="0.3">
      <c r="A226" s="34"/>
      <c r="B226" s="34"/>
      <c r="C226" s="34"/>
      <c r="D226" s="34"/>
      <c r="E226" s="5" t="s">
        <v>19</v>
      </c>
      <c r="F226" s="5" t="s">
        <v>102</v>
      </c>
      <c r="G226" s="10">
        <v>67</v>
      </c>
      <c r="H226" s="10">
        <v>62</v>
      </c>
      <c r="I226" s="10">
        <v>68</v>
      </c>
      <c r="J226" s="11">
        <f t="shared" si="27"/>
        <v>65.666666666666671</v>
      </c>
      <c r="K226" s="12">
        <f t="shared" si="28"/>
        <v>0.65669999999999995</v>
      </c>
      <c r="L226" s="10" t="str">
        <f t="shared" si="29"/>
        <v>C</v>
      </c>
      <c r="M226" s="13" t="str">
        <f>IF(L226="","",IFERROR(INDEX({"Excellent work in ","Very good work in ","Satisfactory work in ","Fair work in ","Below the expected level in "},MATCH(L226,{"A","B","C","D","F"},0))&amp;INDEX({"reading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needed."},MATCH(L226,{"A","B","C","D","F"},0)),""))</f>
        <v>Satisfactory work in content knowledge; keep practising.</v>
      </c>
      <c r="N226" s="10">
        <v>62</v>
      </c>
      <c r="O226" s="10">
        <v>65</v>
      </c>
      <c r="P226" s="10">
        <v>76</v>
      </c>
      <c r="Q226" s="11">
        <f t="shared" si="30"/>
        <v>67.666666666666671</v>
      </c>
      <c r="R226" s="12">
        <f t="shared" si="31"/>
        <v>0.67669999999999997</v>
      </c>
      <c r="S226" s="10" t="str">
        <f t="shared" si="32"/>
        <v>C</v>
      </c>
      <c r="T226" s="13" t="str">
        <f>IF(S226="","",IFERROR(INDEX({"Excellent work in ","Very good work in ","Satisfactory work in ","Fair work in ","Below the expected level in "},MATCH(S226,{"A","B","C","D","F"},0))&amp;INDEX({"reading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needed."},MATCH(S226,{"A","B","C","D","F"},0)),""))</f>
        <v>Satisfactory work in content knowledge; keep practising.</v>
      </c>
      <c r="U226" s="10">
        <v>75</v>
      </c>
      <c r="V226" s="10">
        <v>69</v>
      </c>
      <c r="W226" s="10">
        <v>68</v>
      </c>
      <c r="X226" s="11">
        <f t="shared" si="33"/>
        <v>70.666666666666671</v>
      </c>
      <c r="Y226" s="12">
        <f t="shared" si="34"/>
        <v>0.70669999999999999</v>
      </c>
      <c r="Z226" s="5" t="str">
        <f t="shared" si="35"/>
        <v>B</v>
      </c>
      <c r="AA226" s="3" t="str">
        <f>IF(Z226="","",IFERROR(INDEX({"Excellent work in ","Very good work in ","Satisfactory work in ","Fair work in ","Below the expected level in "},MATCH(Z226,{"A","B","C","D","F"},0))&amp;INDEX({"reading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needed."},MATCH(Z226,{"A","B","C","D","F"},0)),""))</f>
        <v>Very good work in content knowledge; aim higher.</v>
      </c>
    </row>
    <row r="227" spans="1:27" ht="14.25" customHeight="1" x14ac:dyDescent="0.3">
      <c r="A227" s="34"/>
      <c r="B227" s="34"/>
      <c r="C227" s="34"/>
      <c r="D227" s="34"/>
      <c r="E227" s="5" t="s">
        <v>21</v>
      </c>
      <c r="F227" s="5" t="s">
        <v>103</v>
      </c>
      <c r="G227" s="10">
        <v>67</v>
      </c>
      <c r="H227" s="10">
        <v>75</v>
      </c>
      <c r="I227" s="10">
        <v>70</v>
      </c>
      <c r="J227" s="11">
        <f t="shared" si="27"/>
        <v>70.666666666666671</v>
      </c>
      <c r="K227" s="12">
        <f t="shared" si="28"/>
        <v>0.70669999999999999</v>
      </c>
      <c r="L227" s="10" t="str">
        <f t="shared" si="29"/>
        <v>B</v>
      </c>
      <c r="M227" s="13" t="str">
        <f>IF(L227="","",IFERROR(INDEX({"Excellent work in ","Very good work in ","Satisfactory work in ","Fair work in ","Below the expected level in "},MATCH(L227,{"A","B","C","D","F"},0))&amp;INDEX({"reading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needed."},MATCH(L227,{"A","B","C","D","F"},0)),""))</f>
        <v>Very good work in practical work and knowledge; aim higher.</v>
      </c>
      <c r="N227" s="10">
        <v>73</v>
      </c>
      <c r="O227" s="10">
        <v>74</v>
      </c>
      <c r="P227" s="10">
        <v>71</v>
      </c>
      <c r="Q227" s="11">
        <f t="shared" si="30"/>
        <v>72.666666666666671</v>
      </c>
      <c r="R227" s="12">
        <f t="shared" si="31"/>
        <v>0.72670000000000001</v>
      </c>
      <c r="S227" s="10" t="str">
        <f t="shared" si="32"/>
        <v>B</v>
      </c>
      <c r="T227" s="13" t="str">
        <f>IF(S227="","",IFERROR(INDEX({"Excellent work in ","Very good work in ","Satisfactory work in ","Fair work in ","Below the expected level in "},MATCH(S227,{"A","B","C","D","F"},0))&amp;INDEX({"reading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needed."},MATCH(S227,{"A","B","C","D","F"},0)),""))</f>
        <v>Very good work in practical work and knowledge; aim higher.</v>
      </c>
      <c r="U227" s="10">
        <v>79</v>
      </c>
      <c r="V227" s="10">
        <v>72</v>
      </c>
      <c r="W227" s="10">
        <v>74</v>
      </c>
      <c r="X227" s="11">
        <f t="shared" si="33"/>
        <v>75</v>
      </c>
      <c r="Y227" s="12">
        <f t="shared" si="34"/>
        <v>0.75</v>
      </c>
      <c r="Z227" s="5" t="str">
        <f t="shared" si="35"/>
        <v>B</v>
      </c>
      <c r="AA227" s="3" t="str">
        <f>IF(Z227="","",IFERROR(INDEX({"Excellent work in ","Very good work in ","Satisfactory work in ","Fair work in ","Below the expected level in "},MATCH(Z227,{"A","B","C","D","F"},0))&amp;INDEX({"reading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needed."},MATCH(Z227,{"A","B","C","D","F"},0)),""))</f>
        <v>Very good work in practical work and knowledge; aim higher.</v>
      </c>
    </row>
    <row r="228" spans="1:27" ht="14.25" customHeight="1" x14ac:dyDescent="0.3">
      <c r="A228" s="34"/>
      <c r="B228" s="34"/>
      <c r="C228" s="34"/>
      <c r="D228" s="34"/>
      <c r="E228" s="5" t="s">
        <v>23</v>
      </c>
      <c r="F228" s="5" t="s">
        <v>104</v>
      </c>
      <c r="G228" s="10">
        <v>64</v>
      </c>
      <c r="H228" s="10">
        <v>65</v>
      </c>
      <c r="I228" s="10">
        <v>65</v>
      </c>
      <c r="J228" s="11">
        <f t="shared" si="27"/>
        <v>64.666666666666671</v>
      </c>
      <c r="K228" s="12">
        <f t="shared" si="28"/>
        <v>0.64670000000000005</v>
      </c>
      <c r="L228" s="10" t="str">
        <f t="shared" si="29"/>
        <v>C</v>
      </c>
      <c r="M228" s="13" t="str">
        <f>IF(L228="","",IFERROR(INDEX({"Excellent work in ","Very good work in ","Satisfactory work in ","Fair work in ","Below the expected level in "},MATCH(L228,{"A","B","C","D","F"},0))&amp;INDEX({"reading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needed."},MATCH(L228,{"A","B","C","D","F"},0)),""))</f>
        <v>Satisfactory work in values and participation; keep practising.</v>
      </c>
      <c r="N228" s="10">
        <v>67</v>
      </c>
      <c r="O228" s="10">
        <v>66</v>
      </c>
      <c r="P228" s="10">
        <v>70</v>
      </c>
      <c r="Q228" s="11">
        <f t="shared" si="30"/>
        <v>67.666666666666671</v>
      </c>
      <c r="R228" s="12">
        <f t="shared" si="31"/>
        <v>0.67669999999999997</v>
      </c>
      <c r="S228" s="10" t="str">
        <f t="shared" si="32"/>
        <v>C</v>
      </c>
      <c r="T228" s="13" t="str">
        <f>IF(S228="","",IFERROR(INDEX({"Excellent work in ","Very good work in ","Satisfactory work in ","Fair work in ","Below the expected level in "},MATCH(S228,{"A","B","C","D","F"},0))&amp;INDEX({"reading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needed."},MATCH(S228,{"A","B","C","D","F"},0)),""))</f>
        <v>Satisfactory work in values and participation; keep practising.</v>
      </c>
      <c r="U228" s="10">
        <v>71</v>
      </c>
      <c r="V228" s="10">
        <v>73</v>
      </c>
      <c r="W228" s="10">
        <v>68</v>
      </c>
      <c r="X228" s="11">
        <f t="shared" si="33"/>
        <v>70.666666666666671</v>
      </c>
      <c r="Y228" s="12">
        <f t="shared" si="34"/>
        <v>0.70669999999999999</v>
      </c>
      <c r="Z228" s="5" t="str">
        <f t="shared" si="35"/>
        <v>B</v>
      </c>
      <c r="AA228" s="3" t="str">
        <f>IF(Z228="","",IFERROR(INDEX({"Excellent work in ","Very good work in ","Satisfactory work in ","Fair work in ","Below the expected level in "},MATCH(Z228,{"A","B","C","D","F"},0))&amp;INDEX({"reading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needed."},MATCH(Z228,{"A","B","C","D","F"},0)),""))</f>
        <v>Very good work in values and participation; aim higher.</v>
      </c>
    </row>
    <row r="229" spans="1:27" ht="14.25" customHeight="1" x14ac:dyDescent="0.3">
      <c r="A229" s="34"/>
      <c r="B229" s="34"/>
      <c r="C229" s="34"/>
      <c r="D229" s="34"/>
      <c r="E229" s="5" t="s">
        <v>32</v>
      </c>
      <c r="F229" s="5" t="s">
        <v>127</v>
      </c>
      <c r="G229" s="10">
        <v>61</v>
      </c>
      <c r="H229" s="10">
        <v>68</v>
      </c>
      <c r="I229" s="10">
        <v>66</v>
      </c>
      <c r="J229" s="11">
        <f t="shared" si="27"/>
        <v>65</v>
      </c>
      <c r="K229" s="12">
        <f t="shared" si="28"/>
        <v>0.65</v>
      </c>
      <c r="L229" s="10" t="str">
        <f t="shared" si="29"/>
        <v>C</v>
      </c>
      <c r="M229" s="13" t="str">
        <f>IF(L229="","",IFERROR(INDEX({"Excellent work in ","Very good work in ","Satisfactory work in ","Fair work in ","Below the expected level in "},MATCH(L229,{"A","B","C","D","F"},0))&amp;INDEX({"reading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needed."},MATCH(L229,{"A","B","C","D","F"},0)),""))</f>
        <v>Satisfactory work in practical skills; keep practising.</v>
      </c>
      <c r="N229" s="10">
        <v>73</v>
      </c>
      <c r="O229" s="10">
        <v>71</v>
      </c>
      <c r="P229" s="10">
        <v>68</v>
      </c>
      <c r="Q229" s="11">
        <f t="shared" si="30"/>
        <v>70.666666666666671</v>
      </c>
      <c r="R229" s="12">
        <f t="shared" si="31"/>
        <v>0.70669999999999999</v>
      </c>
      <c r="S229" s="10" t="str">
        <f t="shared" si="32"/>
        <v>B</v>
      </c>
      <c r="T229" s="13" t="str">
        <f>IF(S229="","",IFERROR(INDEX({"Excellent work in ","Very good work in ","Satisfactory work in ","Fair work in ","Below the expected level in "},MATCH(S229,{"A","B","C","D","F"},0))&amp;INDEX({"reading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needed."},MATCH(S229,{"A","B","C","D","F"},0)),""))</f>
        <v>Very good work in practical skills; aim higher.</v>
      </c>
      <c r="U229" s="10">
        <v>68</v>
      </c>
      <c r="V229" s="10">
        <v>81</v>
      </c>
      <c r="W229" s="10">
        <v>79</v>
      </c>
      <c r="X229" s="11">
        <f t="shared" si="33"/>
        <v>76</v>
      </c>
      <c r="Y229" s="12">
        <f t="shared" si="34"/>
        <v>0.76</v>
      </c>
      <c r="Z229" s="5" t="str">
        <f t="shared" si="35"/>
        <v>B</v>
      </c>
      <c r="AA229" s="3" t="str">
        <f>IF(Z229="","",IFERROR(INDEX({"Excellent work in ","Very good work in ","Satisfactory work in ","Fair work in ","Below the expected level in "},MATCH(Z229,{"A","B","C","D","F"},0))&amp;INDEX({"reading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practice"},MATCH($E229,{"English","Setswana","Mathematics","Science","Social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needed."},MATCH(Z229,{"A","B","C","D","F"},0)),""))</f>
        <v>Very good work in practical skills; aim higher.</v>
      </c>
    </row>
    <row r="230" spans="1:27" ht="14.25" customHeight="1" x14ac:dyDescent="0.3">
      <c r="A230" s="34"/>
      <c r="B230" s="34"/>
      <c r="C230" s="34"/>
      <c r="D230" s="34"/>
      <c r="E230" s="5" t="s">
        <v>27</v>
      </c>
      <c r="F230" s="5" t="s">
        <v>106</v>
      </c>
      <c r="G230" s="10">
        <v>66</v>
      </c>
      <c r="H230" s="10">
        <v>66</v>
      </c>
      <c r="I230" s="10">
        <v>57</v>
      </c>
      <c r="J230" s="11">
        <f t="shared" si="27"/>
        <v>63</v>
      </c>
      <c r="K230" s="12">
        <f t="shared" si="28"/>
        <v>0.63</v>
      </c>
      <c r="L230" s="10" t="str">
        <f t="shared" si="29"/>
        <v>C</v>
      </c>
      <c r="M230" s="13" t="str">
        <f>IF(L230="","",IFERROR(INDEX({"Excellent work in ","Very good work in ","Satisfactory work in ","Fair work in ","Below the expected level in "},MATCH(L230,{"A","B","C","D","F"},0))&amp;INDEX({"reading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needed."},MATCH(L230,{"A","B","C","D","F"},0)),""))</f>
        <v>Satisfactory work in recording of accounts; keep practising.</v>
      </c>
      <c r="N230" s="10">
        <v>56</v>
      </c>
      <c r="O230" s="10">
        <v>59</v>
      </c>
      <c r="P230" s="10">
        <v>57</v>
      </c>
      <c r="Q230" s="11">
        <f t="shared" si="30"/>
        <v>57.333333333333336</v>
      </c>
      <c r="R230" s="12">
        <f t="shared" si="31"/>
        <v>0.57330000000000003</v>
      </c>
      <c r="S230" s="10" t="str">
        <f t="shared" si="32"/>
        <v>D</v>
      </c>
      <c r="T230" s="13" t="str">
        <f>IF(S230="","",IFERROR(INDEX({"Excellent work in ","Very good work in ","Satisfactory work in ","Fair work in ","Below the expected level in "},MATCH(S230,{"A","B","C","D","F"},0))&amp;INDEX({"reading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needed."},MATCH(S230,{"A","B","C","D","F"},0)),""))</f>
        <v>Fair work in recording of accounts; extra practice is needed.</v>
      </c>
      <c r="U230" s="10">
        <v>60</v>
      </c>
      <c r="V230" s="10">
        <v>68</v>
      </c>
      <c r="W230" s="10">
        <v>64</v>
      </c>
      <c r="X230" s="11">
        <f t="shared" si="33"/>
        <v>64</v>
      </c>
      <c r="Y230" s="12">
        <f t="shared" si="34"/>
        <v>0.64</v>
      </c>
      <c r="Z230" s="5" t="str">
        <f t="shared" si="35"/>
        <v>C</v>
      </c>
      <c r="AA230" s="3" t="str">
        <f>IF(Z230="","",IFERROR(INDEX({"Excellent work in ","Very good work in ","Satisfactory work in ","Fair work in ","Below the expected level in "},MATCH(Z230,{"A","B","C","D","F"},0))&amp;INDEX({"reading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needed."},MATCH(Z230,{"A","B","C","D","F"},0)),""))</f>
        <v>Satisfactory work in recording of accounts; keep practising.</v>
      </c>
    </row>
    <row r="231" spans="1:27" ht="14.25" customHeight="1" x14ac:dyDescent="0.3">
      <c r="A231" s="34" t="s">
        <v>406</v>
      </c>
      <c r="B231" s="34" t="s">
        <v>407</v>
      </c>
      <c r="C231" s="34" t="s">
        <v>439</v>
      </c>
      <c r="D231" s="34" t="s">
        <v>31</v>
      </c>
      <c r="E231" s="5" t="s">
        <v>12</v>
      </c>
      <c r="F231" s="5" t="s">
        <v>95</v>
      </c>
      <c r="G231" s="10">
        <v>59</v>
      </c>
      <c r="H231" s="10">
        <v>65</v>
      </c>
      <c r="I231" s="10">
        <v>70</v>
      </c>
      <c r="J231" s="11">
        <f t="shared" si="27"/>
        <v>64.666666666666671</v>
      </c>
      <c r="K231" s="12">
        <f t="shared" si="28"/>
        <v>0.64670000000000005</v>
      </c>
      <c r="L231" s="10" t="str">
        <f t="shared" si="29"/>
        <v>C</v>
      </c>
      <c r="M231" s="13" t="str">
        <f>IF(L231="","",IFERROR(INDEX({"Excellent work in ","Very good work in ","Satisfactory work in ","Fair work in ","Below the expected level in "},MATCH(L231,{"A","B","C","D","F"},0))&amp;INDEX({"reading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needed."},MATCH(L231,{"A","B","C","D","F"},0)),""))</f>
        <v>Satisfactory work in reading and writing; keep practising.</v>
      </c>
      <c r="N231" s="10">
        <v>68</v>
      </c>
      <c r="O231" s="10">
        <v>67</v>
      </c>
      <c r="P231" s="10">
        <v>71</v>
      </c>
      <c r="Q231" s="11">
        <f t="shared" si="30"/>
        <v>68.666666666666671</v>
      </c>
      <c r="R231" s="12">
        <f t="shared" si="31"/>
        <v>0.68669999999999998</v>
      </c>
      <c r="S231" s="10" t="str">
        <f t="shared" si="32"/>
        <v>C</v>
      </c>
      <c r="T231" s="13" t="str">
        <f>IF(S231="","",IFERROR(INDEX({"Excellent work in ","Very good work in ","Satisfactory work in ","Fair work in ","Below the expected level in "},MATCH(S231,{"A","B","C","D","F"},0))&amp;INDEX({"reading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needed."},MATCH(S231,{"A","B","C","D","F"},0)),""))</f>
        <v>Satisfactory work in reading and writing; keep practising.</v>
      </c>
      <c r="U231" s="10">
        <v>66</v>
      </c>
      <c r="V231" s="10">
        <v>73</v>
      </c>
      <c r="W231" s="10">
        <v>67</v>
      </c>
      <c r="X231" s="11">
        <f t="shared" si="33"/>
        <v>68.666666666666671</v>
      </c>
      <c r="Y231" s="12">
        <f t="shared" si="34"/>
        <v>0.68669999999999998</v>
      </c>
      <c r="Z231" s="5" t="str">
        <f t="shared" si="35"/>
        <v>C</v>
      </c>
      <c r="AA231" s="3" t="str">
        <f>IF(Z231="","",IFERROR(INDEX({"Excellent work in ","Very good work in ","Satisfactory work in ","Fair work in ","Below the expected level in "},MATCH(Z231,{"A","B","C","D","F"},0))&amp;INDEX({"reading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needed."},MATCH(Z231,{"A","B","C","D","F"},0)),""))</f>
        <v>Satisfactory work in reading and writing; keep practising.</v>
      </c>
    </row>
    <row r="232" spans="1:27" ht="14.25" customHeight="1" x14ac:dyDescent="0.3">
      <c r="A232" s="34"/>
      <c r="B232" s="34"/>
      <c r="C232" s="34"/>
      <c r="D232" s="34"/>
      <c r="E232" s="5" t="s">
        <v>13</v>
      </c>
      <c r="F232" s="5" t="s">
        <v>99</v>
      </c>
      <c r="G232" s="10">
        <v>65</v>
      </c>
      <c r="H232" s="10">
        <v>77</v>
      </c>
      <c r="I232" s="10">
        <v>77</v>
      </c>
      <c r="J232" s="11">
        <f t="shared" si="27"/>
        <v>73</v>
      </c>
      <c r="K232" s="12">
        <f t="shared" si="28"/>
        <v>0.73</v>
      </c>
      <c r="L232" s="10" t="str">
        <f t="shared" si="29"/>
        <v>B</v>
      </c>
      <c r="M232" s="13" t="str">
        <f>IF(L232="","",IFERROR(INDEX({"Excellent work in ","Very good work in ","Satisfactory work in ","Fair work in ","Below the expected level in "},MATCH(L232,{"A","B","C","D","F"},0))&amp;INDEX({"reading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needed."},MATCH(L232,{"A","B","C","D","F"},0)),""))</f>
        <v>Very good work in reading, writing and speaking; aim higher.</v>
      </c>
      <c r="N232" s="10">
        <v>75</v>
      </c>
      <c r="O232" s="10">
        <v>74</v>
      </c>
      <c r="P232" s="10">
        <v>67</v>
      </c>
      <c r="Q232" s="11">
        <f t="shared" si="30"/>
        <v>72</v>
      </c>
      <c r="R232" s="12">
        <f t="shared" si="31"/>
        <v>0.72</v>
      </c>
      <c r="S232" s="10" t="str">
        <f t="shared" si="32"/>
        <v>B</v>
      </c>
      <c r="T232" s="13" t="str">
        <f>IF(S232="","",IFERROR(INDEX({"Excellent work in ","Very good work in ","Satisfactory work in ","Fair work in ","Below the expected level in "},MATCH(S232,{"A","B","C","D","F"},0))&amp;INDEX({"reading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needed."},MATCH(S232,{"A","B","C","D","F"},0)),""))</f>
        <v>Very good work in reading, writing and speaking; aim higher.</v>
      </c>
      <c r="U232" s="10">
        <v>73</v>
      </c>
      <c r="V232" s="10">
        <v>84</v>
      </c>
      <c r="W232" s="10">
        <v>82</v>
      </c>
      <c r="X232" s="11">
        <f t="shared" si="33"/>
        <v>79.666666666666671</v>
      </c>
      <c r="Y232" s="12">
        <f t="shared" si="34"/>
        <v>0.79669999999999996</v>
      </c>
      <c r="Z232" s="5" t="str">
        <f t="shared" si="35"/>
        <v>B</v>
      </c>
      <c r="AA232" s="3" t="str">
        <f>IF(Z232="","",IFERROR(INDEX({"Excellent work in ","Very good work in ","Satisfactory work in ","Fair work in ","Below the expected level in "},MATCH(Z232,{"A","B","C","D","F"},0))&amp;INDEX({"reading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needed."},MATCH(Z232,{"A","B","C","D","F"},0)),""))</f>
        <v>Very good work in reading, writing and speaking; aim higher.</v>
      </c>
    </row>
    <row r="233" spans="1:27" ht="14.25" customHeight="1" x14ac:dyDescent="0.3">
      <c r="A233" s="34"/>
      <c r="B233" s="34"/>
      <c r="C233" s="34"/>
      <c r="D233" s="34"/>
      <c r="E233" s="5" t="s">
        <v>15</v>
      </c>
      <c r="F233" s="5" t="s">
        <v>100</v>
      </c>
      <c r="G233" s="10">
        <v>72</v>
      </c>
      <c r="H233" s="10">
        <v>72</v>
      </c>
      <c r="I233" s="10">
        <v>81</v>
      </c>
      <c r="J233" s="11">
        <f t="shared" si="27"/>
        <v>75</v>
      </c>
      <c r="K233" s="12">
        <f t="shared" si="28"/>
        <v>0.75</v>
      </c>
      <c r="L233" s="10" t="str">
        <f t="shared" si="29"/>
        <v>B</v>
      </c>
      <c r="M233" s="13" t="str">
        <f>IF(L233="","",IFERROR(INDEX({"Excellent work in ","Very good work in ","Satisfactory work in ","Fair work in ","Below the expected level in "},MATCH(L233,{"A","B","C","D","F"},0))&amp;INDEX({"reading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needed."},MATCH(L233,{"A","B","C","D","F"},0)),""))</f>
        <v>Very good work in problem solving; aim higher.</v>
      </c>
      <c r="N233" s="10">
        <v>77</v>
      </c>
      <c r="O233" s="10">
        <v>77</v>
      </c>
      <c r="P233" s="10">
        <v>77</v>
      </c>
      <c r="Q233" s="11">
        <f t="shared" si="30"/>
        <v>77</v>
      </c>
      <c r="R233" s="12">
        <f t="shared" si="31"/>
        <v>0.77</v>
      </c>
      <c r="S233" s="10" t="str">
        <f t="shared" si="32"/>
        <v>B</v>
      </c>
      <c r="T233" s="13" t="str">
        <f>IF(S233="","",IFERROR(INDEX({"Excellent work in ","Very good work in ","Satisfactory work in ","Fair work in ","Below the expected level in "},MATCH(S233,{"A","B","C","D","F"},0))&amp;INDEX({"reading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needed."},MATCH(S233,{"A","B","C","D","F"},0)),""))</f>
        <v>Very good work in problem solving; aim higher.</v>
      </c>
      <c r="U233" s="10">
        <v>87</v>
      </c>
      <c r="V233" s="10">
        <v>87</v>
      </c>
      <c r="W233" s="10">
        <v>84</v>
      </c>
      <c r="X233" s="11">
        <f t="shared" si="33"/>
        <v>86</v>
      </c>
      <c r="Y233" s="12">
        <f t="shared" si="34"/>
        <v>0.86</v>
      </c>
      <c r="Z233" s="5" t="str">
        <f t="shared" si="35"/>
        <v>A</v>
      </c>
      <c r="AA233" s="3" t="str">
        <f>IF(Z233="","",IFERROR(INDEX({"Excellent work in ","Very good work in ","Satisfactory work in ","Fair work in ","Below the expected level in "},MATCH(Z233,{"A","B","C","D","F"},0))&amp;INDEX({"reading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needed."},MATCH(Z233,{"A","B","C","D","F"},0)),""))</f>
        <v>Excellent work in problem solving; keep it up.</v>
      </c>
    </row>
    <row r="234" spans="1:27" ht="14.25" customHeight="1" x14ac:dyDescent="0.3">
      <c r="A234" s="34"/>
      <c r="B234" s="34"/>
      <c r="C234" s="34"/>
      <c r="D234" s="34"/>
      <c r="E234" s="5" t="s">
        <v>17</v>
      </c>
      <c r="F234" s="5" t="s">
        <v>101</v>
      </c>
      <c r="G234" s="10">
        <v>60</v>
      </c>
      <c r="H234" s="10">
        <v>68</v>
      </c>
      <c r="I234" s="10">
        <v>65</v>
      </c>
      <c r="J234" s="11">
        <f t="shared" si="27"/>
        <v>64.333333333333329</v>
      </c>
      <c r="K234" s="12">
        <f t="shared" si="28"/>
        <v>0.64329999999999998</v>
      </c>
      <c r="L234" s="10" t="str">
        <f t="shared" si="29"/>
        <v>C</v>
      </c>
      <c r="M234" s="13" t="str">
        <f>IF(L234="","",IFERROR(INDEX({"Excellent work in ","Very good work in ","Satisfactory work in ","Fair work in ","Below the expected level in "},MATCH(L234,{"A","B","C","D","F"},0))&amp;INDEX({"reading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needed."},MATCH(L234,{"A","B","C","D","F"},0)),""))</f>
        <v>Satisfactory work in concepts and practicals; keep practising.</v>
      </c>
      <c r="N234" s="10">
        <v>73</v>
      </c>
      <c r="O234" s="10">
        <v>72</v>
      </c>
      <c r="P234" s="10">
        <v>72</v>
      </c>
      <c r="Q234" s="11">
        <f t="shared" si="30"/>
        <v>72.333333333333329</v>
      </c>
      <c r="R234" s="12">
        <f t="shared" si="31"/>
        <v>0.72330000000000005</v>
      </c>
      <c r="S234" s="10" t="str">
        <f t="shared" si="32"/>
        <v>B</v>
      </c>
      <c r="T234" s="13" t="str">
        <f>IF(S234="","",IFERROR(INDEX({"Excellent work in ","Very good work in ","Satisfactory work in ","Fair work in ","Below the expected level in "},MATCH(S234,{"A","B","C","D","F"},0))&amp;INDEX({"reading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needed."},MATCH(S234,{"A","B","C","D","F"},0)),""))</f>
        <v>Very good work in concepts and practicals; aim higher.</v>
      </c>
      <c r="U234" s="10">
        <v>76</v>
      </c>
      <c r="V234" s="10">
        <v>82</v>
      </c>
      <c r="W234" s="10">
        <v>67</v>
      </c>
      <c r="X234" s="11">
        <f t="shared" si="33"/>
        <v>75</v>
      </c>
      <c r="Y234" s="12">
        <f t="shared" si="34"/>
        <v>0.75</v>
      </c>
      <c r="Z234" s="5" t="str">
        <f t="shared" si="35"/>
        <v>B</v>
      </c>
      <c r="AA234" s="3" t="str">
        <f>IF(Z234="","",IFERROR(INDEX({"Excellent work in ","Very good work in ","Satisfactory work in ","Fair work in ","Below the expected level in "},MATCH(Z234,{"A","B","C","D","F"},0))&amp;INDEX({"reading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needed."},MATCH(Z234,{"A","B","C","D","F"},0)),""))</f>
        <v>Very good work in concepts and practicals; aim higher.</v>
      </c>
    </row>
    <row r="235" spans="1:27" ht="14.25" customHeight="1" x14ac:dyDescent="0.3">
      <c r="A235" s="34"/>
      <c r="B235" s="34"/>
      <c r="C235" s="34"/>
      <c r="D235" s="34"/>
      <c r="E235" s="5" t="s">
        <v>19</v>
      </c>
      <c r="F235" s="5" t="s">
        <v>102</v>
      </c>
      <c r="G235" s="10">
        <v>68</v>
      </c>
      <c r="H235" s="10">
        <v>80</v>
      </c>
      <c r="I235" s="10">
        <v>67</v>
      </c>
      <c r="J235" s="11">
        <f t="shared" si="27"/>
        <v>71.666666666666671</v>
      </c>
      <c r="K235" s="12">
        <f t="shared" si="28"/>
        <v>0.7167</v>
      </c>
      <c r="L235" s="10" t="str">
        <f t="shared" si="29"/>
        <v>B</v>
      </c>
      <c r="M235" s="13" t="str">
        <f>IF(L235="","",IFERROR(INDEX({"Excellent work in ","Very good work in ","Satisfactory work in ","Fair work in ","Below the expected level in "},MATCH(L235,{"A","B","C","D","F"},0))&amp;INDEX({"reading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needed."},MATCH(L235,{"A","B","C","D","F"},0)),""))</f>
        <v>Very good work in content knowledge; aim higher.</v>
      </c>
      <c r="N235" s="10">
        <v>75</v>
      </c>
      <c r="O235" s="10">
        <v>70</v>
      </c>
      <c r="P235" s="10">
        <v>72</v>
      </c>
      <c r="Q235" s="11">
        <f t="shared" si="30"/>
        <v>72.333333333333329</v>
      </c>
      <c r="R235" s="12">
        <f t="shared" si="31"/>
        <v>0.72330000000000005</v>
      </c>
      <c r="S235" s="10" t="str">
        <f t="shared" si="32"/>
        <v>B</v>
      </c>
      <c r="T235" s="13" t="str">
        <f>IF(S235="","",IFERROR(INDEX({"Excellent work in ","Very good work in ","Satisfactory work in ","Fair work in ","Below the expected level in "},MATCH(S235,{"A","B","C","D","F"},0))&amp;INDEX({"reading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needed."},MATCH(S235,{"A","B","C","D","F"},0)),""))</f>
        <v>Very good work in content knowledge; aim higher.</v>
      </c>
      <c r="U235" s="10">
        <v>83</v>
      </c>
      <c r="V235" s="10">
        <v>76</v>
      </c>
      <c r="W235" s="10">
        <v>81</v>
      </c>
      <c r="X235" s="11">
        <f t="shared" si="33"/>
        <v>80</v>
      </c>
      <c r="Y235" s="12">
        <f t="shared" si="34"/>
        <v>0.8</v>
      </c>
      <c r="Z235" s="5" t="str">
        <f t="shared" si="35"/>
        <v>A</v>
      </c>
      <c r="AA235" s="3" t="str">
        <f>IF(Z235="","",IFERROR(INDEX({"Excellent work in ","Very good work in ","Satisfactory work in ","Fair work in ","Below the expected level in "},MATCH(Z235,{"A","B","C","D","F"},0))&amp;INDEX({"reading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needed."},MATCH(Z235,{"A","B","C","D","F"},0)),""))</f>
        <v>Excellent work in content knowledge; keep it up.</v>
      </c>
    </row>
    <row r="236" spans="1:27" ht="14.25" customHeight="1" x14ac:dyDescent="0.3">
      <c r="A236" s="34"/>
      <c r="B236" s="34"/>
      <c r="C236" s="34"/>
      <c r="D236" s="34"/>
      <c r="E236" s="5" t="s">
        <v>21</v>
      </c>
      <c r="F236" s="5" t="s">
        <v>103</v>
      </c>
      <c r="G236" s="10">
        <v>81</v>
      </c>
      <c r="H236" s="10">
        <v>81</v>
      </c>
      <c r="I236" s="10">
        <v>77</v>
      </c>
      <c r="J236" s="11">
        <f t="shared" si="27"/>
        <v>79.666666666666671</v>
      </c>
      <c r="K236" s="12">
        <f t="shared" si="28"/>
        <v>0.79669999999999996</v>
      </c>
      <c r="L236" s="10" t="str">
        <f t="shared" si="29"/>
        <v>B</v>
      </c>
      <c r="M236" s="13" t="str">
        <f>IF(L236="","",IFERROR(INDEX({"Excellent work in ","Very good work in ","Satisfactory work in ","Fair work in ","Below the expected level in "},MATCH(L236,{"A","B","C","D","F"},0))&amp;INDEX({"reading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needed."},MATCH(L236,{"A","B","C","D","F"},0)),""))</f>
        <v>Very good work in practical work and knowledge; aim higher.</v>
      </c>
      <c r="N236" s="10">
        <v>81</v>
      </c>
      <c r="O236" s="10">
        <v>81</v>
      </c>
      <c r="P236" s="10">
        <v>77</v>
      </c>
      <c r="Q236" s="11">
        <f t="shared" si="30"/>
        <v>79.666666666666671</v>
      </c>
      <c r="R236" s="12">
        <f t="shared" si="31"/>
        <v>0.79669999999999996</v>
      </c>
      <c r="S236" s="10" t="str">
        <f t="shared" si="32"/>
        <v>B</v>
      </c>
      <c r="T236" s="13" t="str">
        <f>IF(S236="","",IFERROR(INDEX({"Excellent work in ","Very good work in ","Satisfactory work in ","Fair work in ","Below the expected level in "},MATCH(S236,{"A","B","C","D","F"},0))&amp;INDEX({"reading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needed."},MATCH(S236,{"A","B","C","D","F"},0)),""))</f>
        <v>Very good work in practical work and knowledge; aim higher.</v>
      </c>
      <c r="U236" s="10">
        <v>78</v>
      </c>
      <c r="V236" s="10">
        <v>78</v>
      </c>
      <c r="W236" s="10">
        <v>91</v>
      </c>
      <c r="X236" s="11">
        <f t="shared" si="33"/>
        <v>82.333333333333329</v>
      </c>
      <c r="Y236" s="12">
        <f t="shared" si="34"/>
        <v>0.82330000000000003</v>
      </c>
      <c r="Z236" s="5" t="str">
        <f t="shared" si="35"/>
        <v>A</v>
      </c>
      <c r="AA236" s="3" t="str">
        <f>IF(Z236="","",IFERROR(INDEX({"Excellent work in ","Very good work in ","Satisfactory work in ","Fair work in ","Below the expected level in "},MATCH(Z236,{"A","B","C","D","F"},0))&amp;INDEX({"reading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needed."},MATCH(Z236,{"A","B","C","D","F"},0)),""))</f>
        <v>Excellent work in practical work and knowledge; keep it up.</v>
      </c>
    </row>
    <row r="237" spans="1:27" ht="14.25" customHeight="1" x14ac:dyDescent="0.3">
      <c r="A237" s="34"/>
      <c r="B237" s="34"/>
      <c r="C237" s="34"/>
      <c r="D237" s="34"/>
      <c r="E237" s="5" t="s">
        <v>23</v>
      </c>
      <c r="F237" s="5" t="s">
        <v>104</v>
      </c>
      <c r="G237" s="10">
        <v>63</v>
      </c>
      <c r="H237" s="10">
        <v>74</v>
      </c>
      <c r="I237" s="10">
        <v>71</v>
      </c>
      <c r="J237" s="11">
        <f t="shared" si="27"/>
        <v>69.333333333333329</v>
      </c>
      <c r="K237" s="12">
        <f t="shared" si="28"/>
        <v>0.69330000000000003</v>
      </c>
      <c r="L237" s="10" t="str">
        <f t="shared" si="29"/>
        <v>C</v>
      </c>
      <c r="M237" s="13" t="str">
        <f>IF(L237="","",IFERROR(INDEX({"Excellent work in ","Very good work in ","Satisfactory work in ","Fair work in ","Below the expected level in "},MATCH(L237,{"A","B","C","D","F"},0))&amp;INDEX({"reading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needed."},MATCH(L237,{"A","B","C","D","F"},0)),""))</f>
        <v>Satisfactory work in values and participation; keep practising.</v>
      </c>
      <c r="N237" s="10">
        <v>70</v>
      </c>
      <c r="O237" s="10">
        <v>74</v>
      </c>
      <c r="P237" s="10">
        <v>73</v>
      </c>
      <c r="Q237" s="11">
        <f t="shared" si="30"/>
        <v>72.333333333333329</v>
      </c>
      <c r="R237" s="12">
        <f t="shared" si="31"/>
        <v>0.72330000000000005</v>
      </c>
      <c r="S237" s="10" t="str">
        <f t="shared" si="32"/>
        <v>B</v>
      </c>
      <c r="T237" s="13" t="str">
        <f>IF(S237="","",IFERROR(INDEX({"Excellent work in ","Very good work in ","Satisfactory work in ","Fair work in ","Below the expected level in "},MATCH(S237,{"A","B","C","D","F"},0))&amp;INDEX({"reading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needed."},MATCH(S237,{"A","B","C","D","F"},0)),""))</f>
        <v>Very good work in values and participation; aim higher.</v>
      </c>
      <c r="U237" s="10">
        <v>71</v>
      </c>
      <c r="V237" s="10">
        <v>84</v>
      </c>
      <c r="W237" s="10">
        <v>72</v>
      </c>
      <c r="X237" s="11">
        <f t="shared" si="33"/>
        <v>75.666666666666671</v>
      </c>
      <c r="Y237" s="12">
        <f t="shared" si="34"/>
        <v>0.75670000000000004</v>
      </c>
      <c r="Z237" s="5" t="str">
        <f t="shared" si="35"/>
        <v>B</v>
      </c>
      <c r="AA237" s="3" t="str">
        <f>IF(Z237="","",IFERROR(INDEX({"Excellent work in ","Very good work in ","Satisfactory work in ","Fair work in ","Below the expected level in "},MATCH(Z237,{"A","B","C","D","F"},0))&amp;INDEX({"reading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needed."},MATCH(Z237,{"A","B","C","D","F"},0)),""))</f>
        <v>Very good work in values and participation; aim higher.</v>
      </c>
    </row>
    <row r="238" spans="1:27" ht="14.25" customHeight="1" x14ac:dyDescent="0.3">
      <c r="A238" s="34"/>
      <c r="B238" s="34"/>
      <c r="C238" s="34"/>
      <c r="D238" s="34"/>
      <c r="E238" s="5" t="s">
        <v>25</v>
      </c>
      <c r="F238" s="5" t="s">
        <v>105</v>
      </c>
      <c r="G238" s="10">
        <v>70</v>
      </c>
      <c r="H238" s="10">
        <v>76</v>
      </c>
      <c r="I238" s="10">
        <v>76</v>
      </c>
      <c r="J238" s="11">
        <f t="shared" si="27"/>
        <v>74</v>
      </c>
      <c r="K238" s="12">
        <f t="shared" si="28"/>
        <v>0.74</v>
      </c>
      <c r="L238" s="10" t="str">
        <f t="shared" si="29"/>
        <v>B</v>
      </c>
      <c r="M238" s="13" t="str">
        <f>IF(L238="","",IFERROR(INDEX({"Excellent work in ","Very good work in ","Satisfactory work in ","Fair work in ","Below the expected level in "},MATCH(L238,{"A","B","C","D","F"},0))&amp;INDEX({"reading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needed."},MATCH(L238,{"A","B","C","D","F"},0)),""))</f>
        <v>Very good work in fitness and participation; aim higher.</v>
      </c>
      <c r="N238" s="10">
        <v>75</v>
      </c>
      <c r="O238" s="10">
        <v>78</v>
      </c>
      <c r="P238" s="10">
        <v>85</v>
      </c>
      <c r="Q238" s="11">
        <f t="shared" si="30"/>
        <v>79.333333333333329</v>
      </c>
      <c r="R238" s="12">
        <f t="shared" si="31"/>
        <v>0.79330000000000001</v>
      </c>
      <c r="S238" s="10" t="str">
        <f t="shared" si="32"/>
        <v>B</v>
      </c>
      <c r="T238" s="13" t="str">
        <f>IF(S238="","",IFERROR(INDEX({"Excellent work in ","Very good work in ","Satisfactory work in ","Fair work in ","Below the expected level in "},MATCH(S238,{"A","B","C","D","F"},0))&amp;INDEX({"reading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needed."},MATCH(S238,{"A","B","C","D","F"},0)),""))</f>
        <v>Very good work in fitness and participation; aim higher.</v>
      </c>
      <c r="U238" s="10">
        <v>85</v>
      </c>
      <c r="V238" s="10">
        <v>78</v>
      </c>
      <c r="W238" s="10">
        <v>85</v>
      </c>
      <c r="X238" s="11">
        <f t="shared" si="33"/>
        <v>82.666666666666671</v>
      </c>
      <c r="Y238" s="12">
        <f t="shared" si="34"/>
        <v>0.82669999999999999</v>
      </c>
      <c r="Z238" s="5" t="str">
        <f t="shared" si="35"/>
        <v>A</v>
      </c>
      <c r="AA238" s="3" t="str">
        <f>IF(Z238="","",IFERROR(INDEX({"Excellent work in ","Very good work in ","Satisfactory work in ","Fair work in ","Below the expected level in "},MATCH(Z238,{"A","B","C","D","F"},0))&amp;INDEX({"reading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needed."},MATCH(Z238,{"A","B","C","D","F"},0)),""))</f>
        <v>Excellent work in fitness and participation; keep it up.</v>
      </c>
    </row>
    <row r="239" spans="1:27" ht="14.25" customHeight="1" x14ac:dyDescent="0.3">
      <c r="A239" s="34"/>
      <c r="B239" s="34"/>
      <c r="C239" s="34"/>
      <c r="D239" s="34"/>
      <c r="E239" s="5" t="s">
        <v>34</v>
      </c>
      <c r="F239" s="5" t="s">
        <v>109</v>
      </c>
      <c r="G239" s="10">
        <v>59</v>
      </c>
      <c r="H239" s="10">
        <v>71</v>
      </c>
      <c r="I239" s="10">
        <v>70</v>
      </c>
      <c r="J239" s="11">
        <f t="shared" si="27"/>
        <v>66.666666666666671</v>
      </c>
      <c r="K239" s="12">
        <f t="shared" si="28"/>
        <v>0.66669999999999996</v>
      </c>
      <c r="L239" s="10" t="str">
        <f t="shared" si="29"/>
        <v>C</v>
      </c>
      <c r="M239" s="13" t="str">
        <f>IF(L239="","",IFERROR(INDEX({"Excellent work in ","Very good work in ","Satisfactory work in ","Fair work in ","Below the expected level in "},MATCH(L239,{"A","B","C","D","F"},0))&amp;INDEX({"reading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needed."},MATCH(L239,{"A","B","C","D","F"},0)),""))</f>
        <v>Satisfactory work in office practice; keep practising.</v>
      </c>
      <c r="N239" s="10">
        <v>65</v>
      </c>
      <c r="O239" s="10">
        <v>66</v>
      </c>
      <c r="P239" s="10">
        <v>74</v>
      </c>
      <c r="Q239" s="11">
        <f t="shared" si="30"/>
        <v>68.333333333333329</v>
      </c>
      <c r="R239" s="12">
        <f t="shared" si="31"/>
        <v>0.68330000000000002</v>
      </c>
      <c r="S239" s="10" t="str">
        <f t="shared" si="32"/>
        <v>C</v>
      </c>
      <c r="T239" s="13" t="str">
        <f>IF(S239="","",IFERROR(INDEX({"Excellent work in ","Very good work in ","Satisfactory work in ","Fair work in ","Below the expected level in "},MATCH(S239,{"A","B","C","D","F"},0))&amp;INDEX({"reading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needed."},MATCH(S239,{"A","B","C","D","F"},0)),""))</f>
        <v>Satisfactory work in office practice; keep practising.</v>
      </c>
      <c r="U239" s="10">
        <v>70</v>
      </c>
      <c r="V239" s="10">
        <v>79</v>
      </c>
      <c r="W239" s="10">
        <v>73</v>
      </c>
      <c r="X239" s="11">
        <f t="shared" si="33"/>
        <v>74</v>
      </c>
      <c r="Y239" s="12">
        <f t="shared" si="34"/>
        <v>0.74</v>
      </c>
      <c r="Z239" s="5" t="str">
        <f t="shared" si="35"/>
        <v>B</v>
      </c>
      <c r="AA239" s="3" t="str">
        <f>IF(Z239="","",IFERROR(INDEX({"Excellent work in ","Very good work in ","Satisfactory work in ","Fair work in ","Below the expected level in "},MATCH(Z239,{"A","B","C","D","F"},0))&amp;INDEX({"reading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practice"},MATCH($E239,{"English","Setswana","Mathematics","Science","Social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needed."},MATCH(Z239,{"A","B","C","D","F"},0)),""))</f>
        <v>Very good work in office practice; aim higher.</v>
      </c>
    </row>
    <row r="240" spans="1:27" ht="14.25" customHeight="1" x14ac:dyDescent="0.3">
      <c r="A240" s="34" t="s">
        <v>408</v>
      </c>
      <c r="B240" s="34" t="s">
        <v>409</v>
      </c>
      <c r="C240" s="34" t="s">
        <v>439</v>
      </c>
      <c r="D240" s="34" t="s">
        <v>31</v>
      </c>
      <c r="E240" s="5" t="s">
        <v>12</v>
      </c>
      <c r="F240" s="5" t="s">
        <v>95</v>
      </c>
      <c r="G240" s="10">
        <v>71</v>
      </c>
      <c r="H240" s="10">
        <v>72</v>
      </c>
      <c r="I240" s="10">
        <v>68</v>
      </c>
      <c r="J240" s="11">
        <f t="shared" si="27"/>
        <v>70.333333333333329</v>
      </c>
      <c r="K240" s="12">
        <f t="shared" si="28"/>
        <v>0.70330000000000004</v>
      </c>
      <c r="L240" s="10" t="str">
        <f t="shared" si="29"/>
        <v>B</v>
      </c>
      <c r="M240" s="13" t="str">
        <f>IF(L240="","",IFERROR(INDEX({"Excellent work in ","Very good work in ","Satisfactory work in ","Fair work in ","Below the expected level in "},MATCH(L240,{"A","B","C","D","F"},0))&amp;INDEX({"reading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needed."},MATCH(L240,{"A","B","C","D","F"},0)),""))</f>
        <v>Very good work in reading and writing; aim higher.</v>
      </c>
      <c r="N240" s="10">
        <v>67</v>
      </c>
      <c r="O240" s="10">
        <v>73</v>
      </c>
      <c r="P240" s="10">
        <v>71</v>
      </c>
      <c r="Q240" s="11">
        <f t="shared" si="30"/>
        <v>70.333333333333329</v>
      </c>
      <c r="R240" s="12">
        <f t="shared" si="31"/>
        <v>0.70330000000000004</v>
      </c>
      <c r="S240" s="10" t="str">
        <f t="shared" si="32"/>
        <v>B</v>
      </c>
      <c r="T240" s="13" t="str">
        <f>IF(S240="","",IFERROR(INDEX({"Excellent work in ","Very good work in ","Satisfactory work in ","Fair work in ","Below the expected level in "},MATCH(S240,{"A","B","C","D","F"},0))&amp;INDEX({"reading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needed."},MATCH(S240,{"A","B","C","D","F"},0)),""))</f>
        <v>Very good work in reading and writing; aim higher.</v>
      </c>
      <c r="U240" s="10">
        <v>79</v>
      </c>
      <c r="V240" s="10">
        <v>84</v>
      </c>
      <c r="W240" s="10">
        <v>83</v>
      </c>
      <c r="X240" s="11">
        <f t="shared" si="33"/>
        <v>82</v>
      </c>
      <c r="Y240" s="12">
        <f t="shared" si="34"/>
        <v>0.82</v>
      </c>
      <c r="Z240" s="5" t="str">
        <f t="shared" si="35"/>
        <v>A</v>
      </c>
      <c r="AA240" s="3" t="str">
        <f>IF(Z240="","",IFERROR(INDEX({"Excellent work in ","Very good work in ","Satisfactory work in ","Fair work in ","Below the expected level in "},MATCH(Z240,{"A","B","C","D","F"},0))&amp;INDEX({"reading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needed."},MATCH(Z240,{"A","B","C","D","F"},0)),""))</f>
        <v>Excellent work in reading and writing; keep it up.</v>
      </c>
    </row>
    <row r="241" spans="1:27" ht="14.25" customHeight="1" x14ac:dyDescent="0.3">
      <c r="A241" s="34"/>
      <c r="B241" s="34"/>
      <c r="C241" s="34"/>
      <c r="D241" s="34"/>
      <c r="E241" s="5" t="s">
        <v>13</v>
      </c>
      <c r="F241" s="5" t="s">
        <v>99</v>
      </c>
      <c r="G241" s="10">
        <v>77</v>
      </c>
      <c r="H241" s="10">
        <v>74</v>
      </c>
      <c r="I241" s="10">
        <v>75</v>
      </c>
      <c r="J241" s="11">
        <f t="shared" si="27"/>
        <v>75.333333333333329</v>
      </c>
      <c r="K241" s="12">
        <f t="shared" si="28"/>
        <v>0.75329999999999997</v>
      </c>
      <c r="L241" s="10" t="str">
        <f t="shared" si="29"/>
        <v>B</v>
      </c>
      <c r="M241" s="13" t="str">
        <f>IF(L241="","",IFERROR(INDEX({"Excellent work in ","Very good work in ","Satisfactory work in ","Fair work in ","Below the expected level in "},MATCH(L241,{"A","B","C","D","F"},0))&amp;INDEX({"reading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needed."},MATCH(L241,{"A","B","C","D","F"},0)),""))</f>
        <v>Very good work in reading, writing and speaking; aim higher.</v>
      </c>
      <c r="N241" s="10">
        <v>72</v>
      </c>
      <c r="O241" s="10">
        <v>83</v>
      </c>
      <c r="P241" s="10">
        <v>86</v>
      </c>
      <c r="Q241" s="11">
        <f t="shared" si="30"/>
        <v>80.333333333333329</v>
      </c>
      <c r="R241" s="12">
        <f t="shared" si="31"/>
        <v>0.80330000000000001</v>
      </c>
      <c r="S241" s="10" t="str">
        <f t="shared" si="32"/>
        <v>A</v>
      </c>
      <c r="T241" s="13" t="str">
        <f>IF(S241="","",IFERROR(INDEX({"Excellent work in ","Very good work in ","Satisfactory work in ","Fair work in ","Below the expected level in "},MATCH(S241,{"A","B","C","D","F"},0))&amp;INDEX({"reading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needed."},MATCH(S241,{"A","B","C","D","F"},0)),""))</f>
        <v>Excellent work in reading, writing and speaking; keep it up.</v>
      </c>
      <c r="U241" s="10">
        <v>75</v>
      </c>
      <c r="V241" s="10">
        <v>87</v>
      </c>
      <c r="W241" s="10">
        <v>88</v>
      </c>
      <c r="X241" s="11">
        <f t="shared" si="33"/>
        <v>83.333333333333329</v>
      </c>
      <c r="Y241" s="12">
        <f t="shared" si="34"/>
        <v>0.83330000000000004</v>
      </c>
      <c r="Z241" s="5" t="str">
        <f t="shared" si="35"/>
        <v>A</v>
      </c>
      <c r="AA241" s="3" t="str">
        <f>IF(Z241="","",IFERROR(INDEX({"Excellent work in ","Very good work in ","Satisfactory work in ","Fair work in ","Below the expected level in "},MATCH(Z241,{"A","B","C","D","F"},0))&amp;INDEX({"reading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needed."},MATCH(Z241,{"A","B","C","D","F"},0)),""))</f>
        <v>Excellent work in reading, writing and speaking; keep it up.</v>
      </c>
    </row>
    <row r="242" spans="1:27" ht="14.25" customHeight="1" x14ac:dyDescent="0.3">
      <c r="A242" s="34"/>
      <c r="B242" s="34"/>
      <c r="C242" s="34"/>
      <c r="D242" s="34"/>
      <c r="E242" s="5" t="s">
        <v>15</v>
      </c>
      <c r="F242" s="5" t="s">
        <v>100</v>
      </c>
      <c r="G242" s="10">
        <v>76</v>
      </c>
      <c r="H242" s="10">
        <v>81</v>
      </c>
      <c r="I242" s="10">
        <v>86</v>
      </c>
      <c r="J242" s="11">
        <f t="shared" si="27"/>
        <v>81</v>
      </c>
      <c r="K242" s="12">
        <f t="shared" si="28"/>
        <v>0.81</v>
      </c>
      <c r="L242" s="10" t="str">
        <f t="shared" si="29"/>
        <v>A</v>
      </c>
      <c r="M242" s="13" t="str">
        <f>IF(L242="","",IFERROR(INDEX({"Excellent work in ","Very good work in ","Satisfactory work in ","Fair work in ","Below the expected level in "},MATCH(L242,{"A","B","C","D","F"},0))&amp;INDEX({"reading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needed."},MATCH(L242,{"A","B","C","D","F"},0)),""))</f>
        <v>Excellent work in problem solving; keep it up.</v>
      </c>
      <c r="N242" s="10">
        <v>80</v>
      </c>
      <c r="O242" s="10">
        <v>87</v>
      </c>
      <c r="P242" s="10">
        <v>82</v>
      </c>
      <c r="Q242" s="11">
        <f t="shared" si="30"/>
        <v>83</v>
      </c>
      <c r="R242" s="12">
        <f t="shared" si="31"/>
        <v>0.83</v>
      </c>
      <c r="S242" s="10" t="str">
        <f t="shared" si="32"/>
        <v>A</v>
      </c>
      <c r="T242" s="13" t="str">
        <f>IF(S242="","",IFERROR(INDEX({"Excellent work in ","Very good work in ","Satisfactory work in ","Fair work in ","Below the expected level in "},MATCH(S242,{"A","B","C","D","F"},0))&amp;INDEX({"reading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needed."},MATCH(S242,{"A","B","C","D","F"},0)),""))</f>
        <v>Excellent work in problem solving; keep it up.</v>
      </c>
      <c r="U242" s="10">
        <v>92</v>
      </c>
      <c r="V242" s="10">
        <v>83</v>
      </c>
      <c r="W242" s="10">
        <v>93</v>
      </c>
      <c r="X242" s="11">
        <f t="shared" si="33"/>
        <v>89.333333333333329</v>
      </c>
      <c r="Y242" s="12">
        <f t="shared" si="34"/>
        <v>0.89329999999999998</v>
      </c>
      <c r="Z242" s="5" t="str">
        <f t="shared" si="35"/>
        <v>A</v>
      </c>
      <c r="AA242" s="3" t="str">
        <f>IF(Z242="","",IFERROR(INDEX({"Excellent work in ","Very good work in ","Satisfactory work in ","Fair work in ","Below the expected level in "},MATCH(Z242,{"A","B","C","D","F"},0))&amp;INDEX({"reading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needed."},MATCH(Z242,{"A","B","C","D","F"},0)),""))</f>
        <v>Excellent work in problem solving; keep it up.</v>
      </c>
    </row>
    <row r="243" spans="1:27" ht="14.25" customHeight="1" x14ac:dyDescent="0.3">
      <c r="A243" s="34"/>
      <c r="B243" s="34"/>
      <c r="C243" s="34"/>
      <c r="D243" s="34"/>
      <c r="E243" s="5" t="s">
        <v>17</v>
      </c>
      <c r="F243" s="5" t="s">
        <v>101</v>
      </c>
      <c r="G243" s="10">
        <v>76</v>
      </c>
      <c r="H243" s="10">
        <v>79</v>
      </c>
      <c r="I243" s="10">
        <v>69</v>
      </c>
      <c r="J243" s="11">
        <f t="shared" si="27"/>
        <v>74.666666666666671</v>
      </c>
      <c r="K243" s="12">
        <f t="shared" si="28"/>
        <v>0.74670000000000003</v>
      </c>
      <c r="L243" s="10" t="str">
        <f t="shared" si="29"/>
        <v>B</v>
      </c>
      <c r="M243" s="13" t="str">
        <f>IF(L243="","",IFERROR(INDEX({"Excellent work in ","Very good work in ","Satisfactory work in ","Fair work in ","Below the expected level in "},MATCH(L243,{"A","B","C","D","F"},0))&amp;INDEX({"reading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needed."},MATCH(L243,{"A","B","C","D","F"},0)),""))</f>
        <v>Very good work in concepts and practicals; aim higher.</v>
      </c>
      <c r="N243" s="10">
        <v>80</v>
      </c>
      <c r="O243" s="10">
        <v>83</v>
      </c>
      <c r="P243" s="10">
        <v>78</v>
      </c>
      <c r="Q243" s="11">
        <f t="shared" si="30"/>
        <v>80.333333333333329</v>
      </c>
      <c r="R243" s="12">
        <f t="shared" si="31"/>
        <v>0.80330000000000001</v>
      </c>
      <c r="S243" s="10" t="str">
        <f t="shared" si="32"/>
        <v>A</v>
      </c>
      <c r="T243" s="13" t="str">
        <f>IF(S243="","",IFERROR(INDEX({"Excellent work in ","Very good work in ","Satisfactory work in ","Fair work in ","Below the expected level in "},MATCH(S243,{"A","B","C","D","F"},0))&amp;INDEX({"reading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needed."},MATCH(S243,{"A","B","C","D","F"},0)),""))</f>
        <v>Excellent work in concepts and practicals; keep it up.</v>
      </c>
      <c r="U243" s="10">
        <v>78</v>
      </c>
      <c r="V243" s="10">
        <v>82</v>
      </c>
      <c r="W243" s="10">
        <v>82</v>
      </c>
      <c r="X243" s="11">
        <f t="shared" si="33"/>
        <v>80.666666666666671</v>
      </c>
      <c r="Y243" s="12">
        <f t="shared" si="34"/>
        <v>0.80669999999999997</v>
      </c>
      <c r="Z243" s="5" t="str">
        <f t="shared" si="35"/>
        <v>A</v>
      </c>
      <c r="AA243" s="3" t="str">
        <f>IF(Z243="","",IFERROR(INDEX({"Excellent work in ","Very good work in ","Satisfactory work in ","Fair work in ","Below the expected level in "},MATCH(Z243,{"A","B","C","D","F"},0))&amp;INDEX({"reading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needed."},MATCH(Z243,{"A","B","C","D","F"},0)),""))</f>
        <v>Excellent work in concepts and practicals; keep it up.</v>
      </c>
    </row>
    <row r="244" spans="1:27" ht="14.25" customHeight="1" x14ac:dyDescent="0.3">
      <c r="A244" s="34"/>
      <c r="B244" s="34"/>
      <c r="C244" s="34"/>
      <c r="D244" s="34"/>
      <c r="E244" s="5" t="s">
        <v>19</v>
      </c>
      <c r="F244" s="5" t="s">
        <v>102</v>
      </c>
      <c r="G244" s="10">
        <v>76</v>
      </c>
      <c r="H244" s="10">
        <v>87</v>
      </c>
      <c r="I244" s="10">
        <v>77</v>
      </c>
      <c r="J244" s="11">
        <f t="shared" si="27"/>
        <v>80</v>
      </c>
      <c r="K244" s="12">
        <f t="shared" si="28"/>
        <v>0.8</v>
      </c>
      <c r="L244" s="10" t="str">
        <f t="shared" si="29"/>
        <v>A</v>
      </c>
      <c r="M244" s="13" t="str">
        <f>IF(L244="","",IFERROR(INDEX({"Excellent work in ","Very good work in ","Satisfactory work in ","Fair work in ","Below the expected level in "},MATCH(L244,{"A","B","C","D","F"},0))&amp;INDEX({"reading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needed."},MATCH(L244,{"A","B","C","D","F"},0)),""))</f>
        <v>Excellent work in content knowledge; keep it up.</v>
      </c>
      <c r="N244" s="10">
        <v>86</v>
      </c>
      <c r="O244" s="10">
        <v>81</v>
      </c>
      <c r="P244" s="10">
        <v>89</v>
      </c>
      <c r="Q244" s="11">
        <f t="shared" si="30"/>
        <v>85.333333333333329</v>
      </c>
      <c r="R244" s="12">
        <f t="shared" si="31"/>
        <v>0.85329999999999995</v>
      </c>
      <c r="S244" s="10" t="str">
        <f t="shared" si="32"/>
        <v>A</v>
      </c>
      <c r="T244" s="13" t="str">
        <f>IF(S244="","",IFERROR(INDEX({"Excellent work in ","Very good work in ","Satisfactory work in ","Fair work in ","Below the expected level in "},MATCH(S244,{"A","B","C","D","F"},0))&amp;INDEX({"reading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needed."},MATCH(S244,{"A","B","C","D","F"},0)),""))</f>
        <v>Excellent work in content knowledge; keep it up.</v>
      </c>
      <c r="U244" s="10">
        <v>80</v>
      </c>
      <c r="V244" s="10">
        <v>88</v>
      </c>
      <c r="W244" s="10">
        <v>93</v>
      </c>
      <c r="X244" s="11">
        <f t="shared" si="33"/>
        <v>87</v>
      </c>
      <c r="Y244" s="12">
        <f t="shared" si="34"/>
        <v>0.87</v>
      </c>
      <c r="Z244" s="5" t="str">
        <f t="shared" si="35"/>
        <v>A</v>
      </c>
      <c r="AA244" s="3" t="str">
        <f>IF(Z244="","",IFERROR(INDEX({"Excellent work in ","Very good work in ","Satisfactory work in ","Fair work in ","Below the expected level in "},MATCH(Z244,{"A","B","C","D","F"},0))&amp;INDEX({"reading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needed."},MATCH(Z244,{"A","B","C","D","F"},0)),""))</f>
        <v>Excellent work in content knowledge; keep it up.</v>
      </c>
    </row>
    <row r="245" spans="1:27" ht="14.25" customHeight="1" x14ac:dyDescent="0.3">
      <c r="A245" s="34"/>
      <c r="B245" s="34"/>
      <c r="C245" s="34"/>
      <c r="D245" s="34"/>
      <c r="E245" s="5" t="s">
        <v>21</v>
      </c>
      <c r="F245" s="5" t="s">
        <v>103</v>
      </c>
      <c r="G245" s="10">
        <v>89</v>
      </c>
      <c r="H245" s="10">
        <v>85</v>
      </c>
      <c r="I245" s="10">
        <v>82</v>
      </c>
      <c r="J245" s="11">
        <f t="shared" si="27"/>
        <v>85.333333333333329</v>
      </c>
      <c r="K245" s="12">
        <f t="shared" si="28"/>
        <v>0.85329999999999995</v>
      </c>
      <c r="L245" s="10" t="str">
        <f t="shared" si="29"/>
        <v>A</v>
      </c>
      <c r="M245" s="13" t="str">
        <f>IF(L245="","",IFERROR(INDEX({"Excellent work in ","Very good work in ","Satisfactory work in ","Fair work in ","Below the expected level in "},MATCH(L245,{"A","B","C","D","F"},0))&amp;INDEX({"reading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needed."},MATCH(L245,{"A","B","C","D","F"},0)),""))</f>
        <v>Excellent work in practical work and knowledge; keep it up.</v>
      </c>
      <c r="N245" s="10">
        <v>79</v>
      </c>
      <c r="O245" s="10">
        <v>87</v>
      </c>
      <c r="P245" s="10">
        <v>81</v>
      </c>
      <c r="Q245" s="11">
        <f t="shared" si="30"/>
        <v>82.333333333333329</v>
      </c>
      <c r="R245" s="12">
        <f t="shared" si="31"/>
        <v>0.82330000000000003</v>
      </c>
      <c r="S245" s="10" t="str">
        <f t="shared" si="32"/>
        <v>A</v>
      </c>
      <c r="T245" s="13" t="str">
        <f>IF(S245="","",IFERROR(INDEX({"Excellent work in ","Very good work in ","Satisfactory work in ","Fair work in ","Below the expected level in "},MATCH(S245,{"A","B","C","D","F"},0))&amp;INDEX({"reading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needed."},MATCH(S245,{"A","B","C","D","F"},0)),""))</f>
        <v>Excellent work in practical work and knowledge; keep it up.</v>
      </c>
      <c r="U245" s="10">
        <v>93</v>
      </c>
      <c r="V245" s="10">
        <v>88</v>
      </c>
      <c r="W245" s="10">
        <v>92</v>
      </c>
      <c r="X245" s="11">
        <f t="shared" si="33"/>
        <v>91</v>
      </c>
      <c r="Y245" s="12">
        <f t="shared" si="34"/>
        <v>0.91</v>
      </c>
      <c r="Z245" s="5" t="str">
        <f t="shared" si="35"/>
        <v>A</v>
      </c>
      <c r="AA245" s="3" t="str">
        <f>IF(Z245="","",IFERROR(INDEX({"Excellent work in ","Very good work in ","Satisfactory work in ","Fair work in ","Below the expected level in "},MATCH(Z245,{"A","B","C","D","F"},0))&amp;INDEX({"reading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needed."},MATCH(Z245,{"A","B","C","D","F"},0)),""))</f>
        <v>Excellent work in practical work and knowledge; keep it up.</v>
      </c>
    </row>
    <row r="246" spans="1:27" ht="14.25" customHeight="1" x14ac:dyDescent="0.3">
      <c r="A246" s="34"/>
      <c r="B246" s="34"/>
      <c r="C246" s="34"/>
      <c r="D246" s="34"/>
      <c r="E246" s="5" t="s">
        <v>23</v>
      </c>
      <c r="F246" s="5" t="s">
        <v>104</v>
      </c>
      <c r="G246" s="10">
        <v>83</v>
      </c>
      <c r="H246" s="10">
        <v>77</v>
      </c>
      <c r="I246" s="10">
        <v>71</v>
      </c>
      <c r="J246" s="11">
        <f t="shared" si="27"/>
        <v>77</v>
      </c>
      <c r="K246" s="12">
        <f t="shared" si="28"/>
        <v>0.77</v>
      </c>
      <c r="L246" s="10" t="str">
        <f t="shared" si="29"/>
        <v>B</v>
      </c>
      <c r="M246" s="13" t="str">
        <f>IF(L246="","",IFERROR(INDEX({"Excellent work in ","Very good work in ","Satisfactory work in ","Fair work in ","Below the expected level in "},MATCH(L246,{"A","B","C","D","F"},0))&amp;INDEX({"reading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needed."},MATCH(L246,{"A","B","C","D","F"},0)),""))</f>
        <v>Very good work in values and participation; aim higher.</v>
      </c>
      <c r="N246" s="10">
        <v>85</v>
      </c>
      <c r="O246" s="10">
        <v>84</v>
      </c>
      <c r="P246" s="10">
        <v>73</v>
      </c>
      <c r="Q246" s="11">
        <f t="shared" si="30"/>
        <v>80.666666666666671</v>
      </c>
      <c r="R246" s="12">
        <f t="shared" si="31"/>
        <v>0.80669999999999997</v>
      </c>
      <c r="S246" s="10" t="str">
        <f t="shared" si="32"/>
        <v>A</v>
      </c>
      <c r="T246" s="13" t="str">
        <f>IF(S246="","",IFERROR(INDEX({"Excellent work in ","Very good work in ","Satisfactory work in ","Fair work in ","Below the expected level in "},MATCH(S246,{"A","B","C","D","F"},0))&amp;INDEX({"reading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needed."},MATCH(S246,{"A","B","C","D","F"},0)),""))</f>
        <v>Excellent work in values and participation; keep it up.</v>
      </c>
      <c r="U246" s="10">
        <v>84</v>
      </c>
      <c r="V246" s="10">
        <v>88</v>
      </c>
      <c r="W246" s="10">
        <v>83</v>
      </c>
      <c r="X246" s="11">
        <f t="shared" si="33"/>
        <v>85</v>
      </c>
      <c r="Y246" s="12">
        <f t="shared" si="34"/>
        <v>0.85</v>
      </c>
      <c r="Z246" s="5" t="str">
        <f t="shared" si="35"/>
        <v>A</v>
      </c>
      <c r="AA246" s="3" t="str">
        <f>IF(Z246="","",IFERROR(INDEX({"Excellent work in ","Very good work in ","Satisfactory work in ","Fair work in ","Below the expected level in "},MATCH(Z246,{"A","B","C","D","F"},0))&amp;INDEX({"reading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needed."},MATCH(Z246,{"A","B","C","D","F"},0)),""))</f>
        <v>Excellent work in values and participation; keep it up.</v>
      </c>
    </row>
    <row r="247" spans="1:27" ht="14.25" customHeight="1" x14ac:dyDescent="0.3">
      <c r="A247" s="34"/>
      <c r="B247" s="34"/>
      <c r="C247" s="34"/>
      <c r="D247" s="34"/>
      <c r="E247" s="5" t="s">
        <v>32</v>
      </c>
      <c r="F247" s="5" t="s">
        <v>127</v>
      </c>
      <c r="G247" s="10">
        <v>83</v>
      </c>
      <c r="H247" s="10">
        <v>80</v>
      </c>
      <c r="I247" s="10">
        <v>89</v>
      </c>
      <c r="J247" s="11">
        <f t="shared" si="27"/>
        <v>84</v>
      </c>
      <c r="K247" s="12">
        <f t="shared" si="28"/>
        <v>0.84</v>
      </c>
      <c r="L247" s="10" t="str">
        <f t="shared" si="29"/>
        <v>A</v>
      </c>
      <c r="M247" s="13" t="str">
        <f>IF(L247="","",IFERROR(INDEX({"Excellent work in ","Very good work in ","Satisfactory work in ","Fair work in ","Below the expected level in "},MATCH(L247,{"A","B","C","D","F"},0))&amp;INDEX({"reading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needed."},MATCH(L247,{"A","B","C","D","F"},0)),""))</f>
        <v>Excellent work in practical skills; keep it up.</v>
      </c>
      <c r="N247" s="10">
        <v>79</v>
      </c>
      <c r="O247" s="10">
        <v>81</v>
      </c>
      <c r="P247" s="10">
        <v>89</v>
      </c>
      <c r="Q247" s="11">
        <f t="shared" si="30"/>
        <v>83</v>
      </c>
      <c r="R247" s="12">
        <f t="shared" si="31"/>
        <v>0.83</v>
      </c>
      <c r="S247" s="10" t="str">
        <f t="shared" si="32"/>
        <v>A</v>
      </c>
      <c r="T247" s="13" t="str">
        <f>IF(S247="","",IFERROR(INDEX({"Excellent work in ","Very good work in ","Satisfactory work in ","Fair work in ","Below the expected level in "},MATCH(S247,{"A","B","C","D","F"},0))&amp;INDEX({"reading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needed."},MATCH(S247,{"A","B","C","D","F"},0)),""))</f>
        <v>Excellent work in practical skills; keep it up.</v>
      </c>
      <c r="U247" s="10">
        <v>92</v>
      </c>
      <c r="V247" s="10">
        <v>92</v>
      </c>
      <c r="W247" s="10">
        <v>82</v>
      </c>
      <c r="X247" s="11">
        <f t="shared" si="33"/>
        <v>88.666666666666671</v>
      </c>
      <c r="Y247" s="12">
        <f t="shared" si="34"/>
        <v>0.88670000000000004</v>
      </c>
      <c r="Z247" s="5" t="str">
        <f t="shared" si="35"/>
        <v>A</v>
      </c>
      <c r="AA247" s="3" t="str">
        <f>IF(Z247="","",IFERROR(INDEX({"Excellent work in ","Very good work in ","Satisfactory work in ","Fair work in ","Below the expected level in "},MATCH(Z247,{"A","B","C","D","F"},0))&amp;INDEX({"reading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needed."},MATCH(Z247,{"A","B","C","D","F"},0)),""))</f>
        <v>Excellent work in practical skills; keep it up.</v>
      </c>
    </row>
    <row r="248" spans="1:27" ht="14.25" customHeight="1" x14ac:dyDescent="0.3">
      <c r="A248" s="34"/>
      <c r="B248" s="34"/>
      <c r="C248" s="34"/>
      <c r="D248" s="34"/>
      <c r="E248" s="5" t="s">
        <v>27</v>
      </c>
      <c r="F248" s="5" t="s">
        <v>106</v>
      </c>
      <c r="G248" s="10">
        <v>79</v>
      </c>
      <c r="H248" s="10">
        <v>78</v>
      </c>
      <c r="I248" s="10">
        <v>82</v>
      </c>
      <c r="J248" s="11">
        <f t="shared" si="27"/>
        <v>79.666666666666671</v>
      </c>
      <c r="K248" s="12">
        <f t="shared" si="28"/>
        <v>0.79669999999999996</v>
      </c>
      <c r="L248" s="10" t="str">
        <f t="shared" si="29"/>
        <v>B</v>
      </c>
      <c r="M248" s="13" t="str">
        <f>IF(L248="","",IFERROR(INDEX({"Excellent work in ","Very good work in ","Satisfactory work in ","Fair work in ","Below the expected level in "},MATCH(L248,{"A","B","C","D","F"},0))&amp;INDEX({"reading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needed."},MATCH(L248,{"A","B","C","D","F"},0)),""))</f>
        <v>Very good work in recording of accounts; aim higher.</v>
      </c>
      <c r="N248" s="10">
        <v>77</v>
      </c>
      <c r="O248" s="10">
        <v>71</v>
      </c>
      <c r="P248" s="10">
        <v>77</v>
      </c>
      <c r="Q248" s="11">
        <f t="shared" si="30"/>
        <v>75</v>
      </c>
      <c r="R248" s="12">
        <f t="shared" si="31"/>
        <v>0.75</v>
      </c>
      <c r="S248" s="10" t="str">
        <f t="shared" si="32"/>
        <v>B</v>
      </c>
      <c r="T248" s="13" t="str">
        <f>IF(S248="","",IFERROR(INDEX({"Excellent work in ","Very good work in ","Satisfactory work in ","Fair work in ","Below the expected level in "},MATCH(S248,{"A","B","C","D","F"},0))&amp;INDEX({"reading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needed."},MATCH(S248,{"A","B","C","D","F"},0)),""))</f>
        <v>Very good work in recording of accounts; aim higher.</v>
      </c>
      <c r="U248" s="10">
        <v>77</v>
      </c>
      <c r="V248" s="10">
        <v>87</v>
      </c>
      <c r="W248" s="10">
        <v>75</v>
      </c>
      <c r="X248" s="11">
        <f t="shared" si="33"/>
        <v>79.666666666666671</v>
      </c>
      <c r="Y248" s="12">
        <f t="shared" si="34"/>
        <v>0.79669999999999996</v>
      </c>
      <c r="Z248" s="5" t="str">
        <f t="shared" si="35"/>
        <v>B</v>
      </c>
      <c r="AA248" s="3" t="str">
        <f>IF(Z248="","",IFERROR(INDEX({"Excellent work in ","Very good work in ","Satisfactory work in ","Fair work in ","Below the expected level in "},MATCH(Z248,{"A","B","C","D","F"},0))&amp;INDEX({"reading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needed."},MATCH(Z248,{"A","B","C","D","F"},0)),""))</f>
        <v>Very good work in recording of accounts; aim higher.</v>
      </c>
    </row>
    <row r="249" spans="1:27" ht="14.25" customHeight="1" x14ac:dyDescent="0.3">
      <c r="A249" s="34" t="s">
        <v>410</v>
      </c>
      <c r="B249" s="34" t="s">
        <v>411</v>
      </c>
      <c r="C249" s="34" t="s">
        <v>439</v>
      </c>
      <c r="D249" s="34" t="s">
        <v>31</v>
      </c>
      <c r="E249" s="5" t="s">
        <v>12</v>
      </c>
      <c r="F249" s="5" t="s">
        <v>95</v>
      </c>
      <c r="G249" s="10">
        <v>72</v>
      </c>
      <c r="H249" s="10">
        <v>86</v>
      </c>
      <c r="I249" s="10">
        <v>88</v>
      </c>
      <c r="J249" s="11">
        <f t="shared" si="27"/>
        <v>82</v>
      </c>
      <c r="K249" s="12">
        <f t="shared" si="28"/>
        <v>0.82</v>
      </c>
      <c r="L249" s="10" t="str">
        <f t="shared" si="29"/>
        <v>A</v>
      </c>
      <c r="M249" s="13" t="str">
        <f>IF(L249="","",IFERROR(INDEX({"Excellent work in ","Very good work in ","Satisfactory work in ","Fair work in ","Below the expected level in "},MATCH(L249,{"A","B","C","D","F"},0))&amp;INDEX({"reading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needed."},MATCH(L249,{"A","B","C","D","F"},0)),""))</f>
        <v>Excellent work in reading and writing; keep it up.</v>
      </c>
      <c r="N249" s="10">
        <v>83</v>
      </c>
      <c r="O249" s="10">
        <v>78</v>
      </c>
      <c r="P249" s="10">
        <v>89</v>
      </c>
      <c r="Q249" s="11">
        <f t="shared" si="30"/>
        <v>83.333333333333329</v>
      </c>
      <c r="R249" s="12">
        <f t="shared" si="31"/>
        <v>0.83330000000000004</v>
      </c>
      <c r="S249" s="10" t="str">
        <f t="shared" si="32"/>
        <v>A</v>
      </c>
      <c r="T249" s="13" t="str">
        <f>IF(S249="","",IFERROR(INDEX({"Excellent work in ","Very good work in ","Satisfactory work in ","Fair work in ","Below the expected level in "},MATCH(S249,{"A","B","C","D","F"},0))&amp;INDEX({"reading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needed."},MATCH(S249,{"A","B","C","D","F"},0)),""))</f>
        <v>Excellent work in reading and writing; keep it up.</v>
      </c>
      <c r="U249" s="10">
        <v>82</v>
      </c>
      <c r="V249" s="10">
        <v>89</v>
      </c>
      <c r="W249" s="10">
        <v>93</v>
      </c>
      <c r="X249" s="11">
        <f t="shared" si="33"/>
        <v>88</v>
      </c>
      <c r="Y249" s="12">
        <f t="shared" si="34"/>
        <v>0.88</v>
      </c>
      <c r="Z249" s="5" t="str">
        <f t="shared" si="35"/>
        <v>A</v>
      </c>
      <c r="AA249" s="3" t="str">
        <f>IF(Z249="","",IFERROR(INDEX({"Excellent work in ","Very good work in ","Satisfactory work in ","Fair work in ","Below the expected level in "},MATCH(Z249,{"A","B","C","D","F"},0))&amp;INDEX({"reading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practice"},MATCH($E249,{"English","Setswana","Mathematics","Science","Social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needed."},MATCH(Z249,{"A","B","C","D","F"},0)),""))</f>
        <v>Excellent work in reading and writing; keep it up.</v>
      </c>
    </row>
    <row r="250" spans="1:27" ht="14.25" customHeight="1" x14ac:dyDescent="0.3">
      <c r="A250" s="34"/>
      <c r="B250" s="34"/>
      <c r="C250" s="34"/>
      <c r="D250" s="34"/>
      <c r="E250" s="5" t="s">
        <v>13</v>
      </c>
      <c r="F250" s="5" t="s">
        <v>99</v>
      </c>
      <c r="G250" s="10">
        <v>80</v>
      </c>
      <c r="H250" s="10">
        <v>91</v>
      </c>
      <c r="I250" s="10">
        <v>93</v>
      </c>
      <c r="J250" s="11">
        <f t="shared" si="27"/>
        <v>88</v>
      </c>
      <c r="K250" s="12">
        <f t="shared" si="28"/>
        <v>0.88</v>
      </c>
      <c r="L250" s="10" t="str">
        <f t="shared" si="29"/>
        <v>A</v>
      </c>
      <c r="M250" s="13" t="str">
        <f>IF(L250="","",IFERROR(INDEX({"Excellent work in ","Very good work in ","Satisfactory work in ","Fair work in ","Below the expected level in "},MATCH(L250,{"A","B","C","D","F"},0))&amp;INDEX({"reading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needed."},MATCH(L250,{"A","B","C","D","F"},0)),""))</f>
        <v>Excellent work in reading, writing and speaking; keep it up.</v>
      </c>
      <c r="N250" s="10">
        <v>80</v>
      </c>
      <c r="O250" s="10">
        <v>84</v>
      </c>
      <c r="P250" s="10">
        <v>85</v>
      </c>
      <c r="Q250" s="11">
        <f t="shared" si="30"/>
        <v>83</v>
      </c>
      <c r="R250" s="12">
        <f t="shared" si="31"/>
        <v>0.83</v>
      </c>
      <c r="S250" s="10" t="str">
        <f t="shared" si="32"/>
        <v>A</v>
      </c>
      <c r="T250" s="13" t="str">
        <f>IF(S250="","",IFERROR(INDEX({"Excellent work in ","Very good work in ","Satisfactory work in ","Fair work in ","Below the expected level in "},MATCH(S250,{"A","B","C","D","F"},0))&amp;INDEX({"reading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needed."},MATCH(S250,{"A","B","C","D","F"},0)),""))</f>
        <v>Excellent work in reading, writing and speaking; keep it up.</v>
      </c>
      <c r="U250" s="10">
        <v>86</v>
      </c>
      <c r="V250" s="10">
        <v>88</v>
      </c>
      <c r="W250" s="10">
        <v>85</v>
      </c>
      <c r="X250" s="11">
        <f t="shared" si="33"/>
        <v>86.333333333333329</v>
      </c>
      <c r="Y250" s="12">
        <f t="shared" si="34"/>
        <v>0.86329999999999996</v>
      </c>
      <c r="Z250" s="5" t="str">
        <f t="shared" si="35"/>
        <v>A</v>
      </c>
      <c r="AA250" s="3" t="str">
        <f>IF(Z250="","",IFERROR(INDEX({"Excellent work in ","Very good work in ","Satisfactory work in ","Fair work in ","Below the expected level in "},MATCH(Z250,{"A","B","C","D","F"},0))&amp;INDEX({"reading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needed."},MATCH(Z250,{"A","B","C","D","F"},0)),""))</f>
        <v>Excellent work in reading, writing and speaking; keep it up.</v>
      </c>
    </row>
    <row r="251" spans="1:27" ht="14.25" customHeight="1" x14ac:dyDescent="0.3">
      <c r="A251" s="34"/>
      <c r="B251" s="34"/>
      <c r="C251" s="34"/>
      <c r="D251" s="34"/>
      <c r="E251" s="5" t="s">
        <v>15</v>
      </c>
      <c r="F251" s="5" t="s">
        <v>100</v>
      </c>
      <c r="G251" s="10">
        <v>89</v>
      </c>
      <c r="H251" s="10">
        <v>92</v>
      </c>
      <c r="I251" s="10">
        <v>84</v>
      </c>
      <c r="J251" s="11">
        <f t="shared" si="27"/>
        <v>88.333333333333329</v>
      </c>
      <c r="K251" s="12">
        <f t="shared" si="28"/>
        <v>0.88329999999999997</v>
      </c>
      <c r="L251" s="10" t="str">
        <f t="shared" si="29"/>
        <v>A</v>
      </c>
      <c r="M251" s="13" t="str">
        <f>IF(L251="","",IFERROR(INDEX({"Excellent work in ","Very good work in ","Satisfactory work in ","Fair work in ","Below the expected level in "},MATCH(L251,{"A","B","C","D","F"},0))&amp;INDEX({"reading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needed."},MATCH(L251,{"A","B","C","D","F"},0)),""))</f>
        <v>Excellent work in problem solving; keep it up.</v>
      </c>
      <c r="N251" s="10">
        <v>97</v>
      </c>
      <c r="O251" s="10">
        <v>94</v>
      </c>
      <c r="P251" s="10">
        <v>86</v>
      </c>
      <c r="Q251" s="11">
        <f t="shared" si="30"/>
        <v>92.333333333333329</v>
      </c>
      <c r="R251" s="12">
        <f t="shared" si="31"/>
        <v>0.92330000000000001</v>
      </c>
      <c r="S251" s="10" t="str">
        <f t="shared" si="32"/>
        <v>A</v>
      </c>
      <c r="T251" s="13" t="str">
        <f>IF(S251="","",IFERROR(INDEX({"Excellent work in ","Very good work in ","Satisfactory work in ","Fair work in ","Below the expected level in "},MATCH(S251,{"A","B","C","D","F"},0))&amp;INDEX({"reading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needed."},MATCH(S251,{"A","B","C","D","F"},0)),""))</f>
        <v>Excellent work in problem solving; keep it up.</v>
      </c>
      <c r="U251" s="10">
        <v>95</v>
      </c>
      <c r="V251" s="10">
        <v>98</v>
      </c>
      <c r="W251" s="10">
        <v>94</v>
      </c>
      <c r="X251" s="11">
        <f t="shared" si="33"/>
        <v>95.666666666666671</v>
      </c>
      <c r="Y251" s="12">
        <f t="shared" si="34"/>
        <v>0.95669999999999999</v>
      </c>
      <c r="Z251" s="5" t="str">
        <f t="shared" si="35"/>
        <v>A</v>
      </c>
      <c r="AA251" s="3" t="str">
        <f>IF(Z251="","",IFERROR(INDEX({"Excellent work in ","Very good work in ","Satisfactory work in ","Fair work in ","Below the expected level in "},MATCH(Z251,{"A","B","C","D","F"},0))&amp;INDEX({"reading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needed."},MATCH(Z251,{"A","B","C","D","F"},0)),""))</f>
        <v>Excellent work in problem solving; keep it up.</v>
      </c>
    </row>
    <row r="252" spans="1:27" ht="14.25" customHeight="1" x14ac:dyDescent="0.3">
      <c r="A252" s="34"/>
      <c r="B252" s="34"/>
      <c r="C252" s="34"/>
      <c r="D252" s="34"/>
      <c r="E252" s="5" t="s">
        <v>17</v>
      </c>
      <c r="F252" s="5" t="s">
        <v>101</v>
      </c>
      <c r="G252" s="10">
        <v>76</v>
      </c>
      <c r="H252" s="10">
        <v>84</v>
      </c>
      <c r="I252" s="10">
        <v>79</v>
      </c>
      <c r="J252" s="11">
        <f t="shared" si="27"/>
        <v>79.666666666666671</v>
      </c>
      <c r="K252" s="12">
        <f t="shared" si="28"/>
        <v>0.79669999999999996</v>
      </c>
      <c r="L252" s="10" t="str">
        <f t="shared" si="29"/>
        <v>B</v>
      </c>
      <c r="M252" s="13" t="str">
        <f>IF(L252="","",IFERROR(INDEX({"Excellent work in ","Very good work in ","Satisfactory work in ","Fair work in ","Below the expected level in "},MATCH(L252,{"A","B","C","D","F"},0))&amp;INDEX({"reading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needed."},MATCH(L252,{"A","B","C","D","F"},0)),""))</f>
        <v>Very good work in concepts and practicals; aim higher.</v>
      </c>
      <c r="N252" s="10">
        <v>78</v>
      </c>
      <c r="O252" s="10">
        <v>86</v>
      </c>
      <c r="P252" s="10">
        <v>80</v>
      </c>
      <c r="Q252" s="11">
        <f t="shared" si="30"/>
        <v>81.333333333333329</v>
      </c>
      <c r="R252" s="12">
        <f t="shared" si="31"/>
        <v>0.81330000000000002</v>
      </c>
      <c r="S252" s="10" t="str">
        <f t="shared" si="32"/>
        <v>A</v>
      </c>
      <c r="T252" s="13" t="str">
        <f>IF(S252="","",IFERROR(INDEX({"Excellent work in ","Very good work in ","Satisfactory work in ","Fair work in ","Below the expected level in "},MATCH(S252,{"A","B","C","D","F"},0))&amp;INDEX({"reading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needed."},MATCH(S252,{"A","B","C","D","F"},0)),""))</f>
        <v>Excellent work in concepts and practicals; keep it up.</v>
      </c>
      <c r="U252" s="10">
        <v>88</v>
      </c>
      <c r="V252" s="10">
        <v>96</v>
      </c>
      <c r="W252" s="10">
        <v>81</v>
      </c>
      <c r="X252" s="11">
        <f t="shared" si="33"/>
        <v>88.333333333333329</v>
      </c>
      <c r="Y252" s="12">
        <f t="shared" si="34"/>
        <v>0.88329999999999997</v>
      </c>
      <c r="Z252" s="5" t="str">
        <f t="shared" si="35"/>
        <v>A</v>
      </c>
      <c r="AA252" s="3" t="str">
        <f>IF(Z252="","",IFERROR(INDEX({"Excellent work in ","Very good work in ","Satisfactory work in ","Fair work in ","Below the expected level in "},MATCH(Z252,{"A","B","C","D","F"},0))&amp;INDEX({"reading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needed."},MATCH(Z252,{"A","B","C","D","F"},0)),""))</f>
        <v>Excellent work in concepts and practicals; keep it up.</v>
      </c>
    </row>
    <row r="253" spans="1:27" ht="14.25" customHeight="1" x14ac:dyDescent="0.3">
      <c r="A253" s="34"/>
      <c r="B253" s="34"/>
      <c r="C253" s="34"/>
      <c r="D253" s="34"/>
      <c r="E253" s="5" t="s">
        <v>19</v>
      </c>
      <c r="F253" s="5" t="s">
        <v>102</v>
      </c>
      <c r="G253" s="10">
        <v>81</v>
      </c>
      <c r="H253" s="10">
        <v>87</v>
      </c>
      <c r="I253" s="10">
        <v>95</v>
      </c>
      <c r="J253" s="11">
        <f t="shared" si="27"/>
        <v>87.666666666666671</v>
      </c>
      <c r="K253" s="12">
        <f t="shared" si="28"/>
        <v>0.87670000000000003</v>
      </c>
      <c r="L253" s="10" t="str">
        <f t="shared" si="29"/>
        <v>A</v>
      </c>
      <c r="M253" s="13" t="str">
        <f>IF(L253="","",IFERROR(INDEX({"Excellent work in ","Very good work in ","Satisfactory work in ","Fair work in ","Below the expected level in "},MATCH(L253,{"A","B","C","D","F"},0))&amp;INDEX({"reading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needed."},MATCH(L253,{"A","B","C","D","F"},0)),""))</f>
        <v>Excellent work in content knowledge; keep it up.</v>
      </c>
      <c r="N253" s="10">
        <v>87</v>
      </c>
      <c r="O253" s="10">
        <v>96</v>
      </c>
      <c r="P253" s="10">
        <v>97</v>
      </c>
      <c r="Q253" s="11">
        <f t="shared" si="30"/>
        <v>93.333333333333329</v>
      </c>
      <c r="R253" s="12">
        <f t="shared" si="31"/>
        <v>0.93330000000000002</v>
      </c>
      <c r="S253" s="10" t="str">
        <f t="shared" si="32"/>
        <v>A</v>
      </c>
      <c r="T253" s="13" t="str">
        <f>IF(S253="","",IFERROR(INDEX({"Excellent work in ","Very good work in ","Satisfactory work in ","Fair work in ","Below the expected level in "},MATCH(S253,{"A","B","C","D","F"},0))&amp;INDEX({"reading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needed."},MATCH(S253,{"A","B","C","D","F"},0)),""))</f>
        <v>Excellent work in content knowledge; keep it up.</v>
      </c>
      <c r="U253" s="10">
        <v>89</v>
      </c>
      <c r="V253" s="10">
        <v>91</v>
      </c>
      <c r="W253" s="10">
        <v>97</v>
      </c>
      <c r="X253" s="11">
        <f t="shared" si="33"/>
        <v>92.333333333333329</v>
      </c>
      <c r="Y253" s="12">
        <f t="shared" si="34"/>
        <v>0.92330000000000001</v>
      </c>
      <c r="Z253" s="5" t="str">
        <f t="shared" si="35"/>
        <v>A</v>
      </c>
      <c r="AA253" s="3" t="str">
        <f>IF(Z253="","",IFERROR(INDEX({"Excellent work in ","Very good work in ","Satisfactory work in ","Fair work in ","Below the expected level in "},MATCH(Z253,{"A","B","C","D","F"},0))&amp;INDEX({"reading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needed."},MATCH(Z253,{"A","B","C","D","F"},0)),""))</f>
        <v>Excellent work in content knowledge; keep it up.</v>
      </c>
    </row>
    <row r="254" spans="1:27" ht="14.25" customHeight="1" x14ac:dyDescent="0.3">
      <c r="A254" s="34"/>
      <c r="B254" s="34"/>
      <c r="C254" s="34"/>
      <c r="D254" s="34"/>
      <c r="E254" s="5" t="s">
        <v>21</v>
      </c>
      <c r="F254" s="5" t="s">
        <v>103</v>
      </c>
      <c r="G254" s="10">
        <v>85</v>
      </c>
      <c r="H254" s="10">
        <v>92</v>
      </c>
      <c r="I254" s="10">
        <v>94</v>
      </c>
      <c r="J254" s="11">
        <f t="shared" si="27"/>
        <v>90.333333333333329</v>
      </c>
      <c r="K254" s="12">
        <f t="shared" si="28"/>
        <v>0.90329999999999999</v>
      </c>
      <c r="L254" s="10" t="str">
        <f t="shared" si="29"/>
        <v>A</v>
      </c>
      <c r="M254" s="13" t="str">
        <f>IF(L254="","",IFERROR(INDEX({"Excellent work in ","Very good work in ","Satisfactory work in ","Fair work in ","Below the expected level in "},MATCH(L254,{"A","B","C","D","F"},0))&amp;INDEX({"reading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needed."},MATCH(L254,{"A","B","C","D","F"},0)),""))</f>
        <v>Excellent work in practical work and knowledge; keep it up.</v>
      </c>
      <c r="N254" s="10">
        <v>98</v>
      </c>
      <c r="O254" s="10">
        <v>94</v>
      </c>
      <c r="P254" s="10">
        <v>89</v>
      </c>
      <c r="Q254" s="11">
        <f t="shared" si="30"/>
        <v>93.666666666666671</v>
      </c>
      <c r="R254" s="12">
        <f t="shared" si="31"/>
        <v>0.93669999999999998</v>
      </c>
      <c r="S254" s="10" t="str">
        <f t="shared" si="32"/>
        <v>A</v>
      </c>
      <c r="T254" s="13" t="str">
        <f>IF(S254="","",IFERROR(INDEX({"Excellent work in ","Very good work in ","Satisfactory work in ","Fair work in ","Below the expected level in "},MATCH(S254,{"A","B","C","D","F"},0))&amp;INDEX({"reading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needed."},MATCH(S254,{"A","B","C","D","F"},0)),""))</f>
        <v>Excellent work in practical work and knowledge; keep it up.</v>
      </c>
      <c r="U254" s="10">
        <v>90</v>
      </c>
      <c r="V254" s="10">
        <v>98</v>
      </c>
      <c r="W254" s="10">
        <v>91</v>
      </c>
      <c r="X254" s="11">
        <f t="shared" si="33"/>
        <v>93</v>
      </c>
      <c r="Y254" s="12">
        <f t="shared" si="34"/>
        <v>0.93</v>
      </c>
      <c r="Z254" s="5" t="str">
        <f t="shared" si="35"/>
        <v>A</v>
      </c>
      <c r="AA254" s="3" t="str">
        <f>IF(Z254="","",IFERROR(INDEX({"Excellent work in ","Very good work in ","Satisfactory work in ","Fair work in ","Below the expected level in "},MATCH(Z254,{"A","B","C","D","F"},0))&amp;INDEX({"reading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needed."},MATCH(Z254,{"A","B","C","D","F"},0)),""))</f>
        <v>Excellent work in practical work and knowledge; keep it up.</v>
      </c>
    </row>
    <row r="255" spans="1:27" ht="14.25" customHeight="1" x14ac:dyDescent="0.3">
      <c r="A255" s="34"/>
      <c r="B255" s="34"/>
      <c r="C255" s="34"/>
      <c r="D255" s="34"/>
      <c r="E255" s="5" t="s">
        <v>23</v>
      </c>
      <c r="F255" s="5" t="s">
        <v>104</v>
      </c>
      <c r="G255" s="10">
        <v>85</v>
      </c>
      <c r="H255" s="10">
        <v>91</v>
      </c>
      <c r="I255" s="10">
        <v>80</v>
      </c>
      <c r="J255" s="11">
        <f t="shared" si="27"/>
        <v>85.333333333333329</v>
      </c>
      <c r="K255" s="12">
        <f t="shared" si="28"/>
        <v>0.85329999999999995</v>
      </c>
      <c r="L255" s="10" t="str">
        <f t="shared" si="29"/>
        <v>A</v>
      </c>
      <c r="M255" s="13" t="str">
        <f>IF(L255="","",IFERROR(INDEX({"Excellent work in ","Very good work in ","Satisfactory work in ","Fair work in ","Below the expected level in "},MATCH(L255,{"A","B","C","D","F"},0))&amp;INDEX({"reading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needed."},MATCH(L255,{"A","B","C","D","F"},0)),""))</f>
        <v>Excellent work in values and participation; keep it up.</v>
      </c>
      <c r="N255" s="10">
        <v>86</v>
      </c>
      <c r="O255" s="10">
        <v>92</v>
      </c>
      <c r="P255" s="10">
        <v>82</v>
      </c>
      <c r="Q255" s="11">
        <f t="shared" si="30"/>
        <v>86.666666666666671</v>
      </c>
      <c r="R255" s="12">
        <f t="shared" si="31"/>
        <v>0.86670000000000003</v>
      </c>
      <c r="S255" s="10" t="str">
        <f t="shared" si="32"/>
        <v>A</v>
      </c>
      <c r="T255" s="13" t="str">
        <f>IF(S255="","",IFERROR(INDEX({"Excellent work in ","Very good work in ","Satisfactory work in ","Fair work in ","Below the expected level in "},MATCH(S255,{"A","B","C","D","F"},0))&amp;INDEX({"reading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needed."},MATCH(S255,{"A","B","C","D","F"},0)),""))</f>
        <v>Excellent work in values and participation; keep it up.</v>
      </c>
      <c r="U255" s="10">
        <v>89</v>
      </c>
      <c r="V255" s="10">
        <v>97</v>
      </c>
      <c r="W255" s="10">
        <v>97</v>
      </c>
      <c r="X255" s="11">
        <f t="shared" si="33"/>
        <v>94.333333333333329</v>
      </c>
      <c r="Y255" s="12">
        <f t="shared" si="34"/>
        <v>0.94330000000000003</v>
      </c>
      <c r="Z255" s="5" t="str">
        <f t="shared" si="35"/>
        <v>A</v>
      </c>
      <c r="AA255" s="3" t="str">
        <f>IF(Z255="","",IFERROR(INDEX({"Excellent work in ","Very good work in ","Satisfactory work in ","Fair work in ","Below the expected level in "},MATCH(Z255,{"A","B","C","D","F"},0))&amp;INDEX({"reading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needed."},MATCH(Z255,{"A","B","C","D","F"},0)),""))</f>
        <v>Excellent work in values and participation; keep it up.</v>
      </c>
    </row>
    <row r="256" spans="1:27" ht="14.25" customHeight="1" x14ac:dyDescent="0.3">
      <c r="A256" s="34"/>
      <c r="B256" s="34"/>
      <c r="C256" s="34"/>
      <c r="D256" s="34"/>
      <c r="E256" s="5" t="s">
        <v>32</v>
      </c>
      <c r="F256" s="5" t="s">
        <v>127</v>
      </c>
      <c r="G256" s="10">
        <v>89</v>
      </c>
      <c r="H256" s="10">
        <v>86</v>
      </c>
      <c r="I256" s="10">
        <v>89</v>
      </c>
      <c r="J256" s="11">
        <f t="shared" si="27"/>
        <v>88</v>
      </c>
      <c r="K256" s="12">
        <f t="shared" si="28"/>
        <v>0.88</v>
      </c>
      <c r="L256" s="10" t="str">
        <f t="shared" si="29"/>
        <v>A</v>
      </c>
      <c r="M256" s="13" t="str">
        <f>IF(L256="","",IFERROR(INDEX({"Excellent work in ","Very good work in ","Satisfactory work in ","Fair work in ","Below the expected level in "},MATCH(L256,{"A","B","C","D","F"},0))&amp;INDEX({"reading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needed."},MATCH(L256,{"A","B","C","D","F"},0)),""))</f>
        <v>Excellent work in practical skills; keep it up.</v>
      </c>
      <c r="N256" s="10">
        <v>94</v>
      </c>
      <c r="O256" s="10">
        <v>90</v>
      </c>
      <c r="P256" s="10">
        <v>96</v>
      </c>
      <c r="Q256" s="11">
        <f t="shared" si="30"/>
        <v>93.333333333333329</v>
      </c>
      <c r="R256" s="12">
        <f t="shared" si="31"/>
        <v>0.93330000000000002</v>
      </c>
      <c r="S256" s="10" t="str">
        <f t="shared" si="32"/>
        <v>A</v>
      </c>
      <c r="T256" s="13" t="str">
        <f>IF(S256="","",IFERROR(INDEX({"Excellent work in ","Very good work in ","Satisfactory work in ","Fair work in ","Below the expected level in "},MATCH(S256,{"A","B","C","D","F"},0))&amp;INDEX({"reading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needed."},MATCH(S256,{"A","B","C","D","F"},0)),""))</f>
        <v>Excellent work in practical skills; keep it up.</v>
      </c>
      <c r="U256" s="10">
        <v>93</v>
      </c>
      <c r="V256" s="10">
        <v>98</v>
      </c>
      <c r="W256" s="10">
        <v>98</v>
      </c>
      <c r="X256" s="11">
        <f t="shared" si="33"/>
        <v>96.333333333333329</v>
      </c>
      <c r="Y256" s="12">
        <f t="shared" si="34"/>
        <v>0.96330000000000005</v>
      </c>
      <c r="Z256" s="5" t="str">
        <f t="shared" si="35"/>
        <v>A</v>
      </c>
      <c r="AA256" s="3" t="str">
        <f>IF(Z256="","",IFERROR(INDEX({"Excellent work in ","Very good work in ","Satisfactory work in ","Fair work in ","Below the expected level in "},MATCH(Z256,{"A","B","C","D","F"},0))&amp;INDEX({"reading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needed."},MATCH(Z256,{"A","B","C","D","F"},0)),""))</f>
        <v>Excellent work in practical skills; keep it up.</v>
      </c>
    </row>
    <row r="257" spans="1:27" ht="14.25" customHeight="1" x14ac:dyDescent="0.3">
      <c r="A257" s="34"/>
      <c r="B257" s="34"/>
      <c r="C257" s="34"/>
      <c r="D257" s="34"/>
      <c r="E257" s="5" t="s">
        <v>34</v>
      </c>
      <c r="F257" s="5" t="s">
        <v>109</v>
      </c>
      <c r="G257" s="10">
        <v>87</v>
      </c>
      <c r="H257" s="10">
        <v>78</v>
      </c>
      <c r="I257" s="10">
        <v>80</v>
      </c>
      <c r="J257" s="11">
        <f t="shared" si="27"/>
        <v>81.666666666666671</v>
      </c>
      <c r="K257" s="12">
        <f t="shared" si="28"/>
        <v>0.81669999999999998</v>
      </c>
      <c r="L257" s="10" t="str">
        <f t="shared" si="29"/>
        <v>A</v>
      </c>
      <c r="M257" s="13" t="str">
        <f>IF(L257="","",IFERROR(INDEX({"Excellent work in ","Very good work in ","Satisfactory work in ","Fair work in ","Below the expected level in "},MATCH(L257,{"A","B","C","D","F"},0))&amp;INDEX({"reading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needed."},MATCH(L257,{"A","B","C","D","F"},0)),""))</f>
        <v>Excellent work in office practice; keep it up.</v>
      </c>
      <c r="N257" s="10">
        <v>75</v>
      </c>
      <c r="O257" s="10">
        <v>85</v>
      </c>
      <c r="P257" s="10">
        <v>91</v>
      </c>
      <c r="Q257" s="11">
        <f t="shared" si="30"/>
        <v>83.666666666666671</v>
      </c>
      <c r="R257" s="12">
        <f t="shared" si="31"/>
        <v>0.8367</v>
      </c>
      <c r="S257" s="10" t="str">
        <f t="shared" si="32"/>
        <v>A</v>
      </c>
      <c r="T257" s="13" t="str">
        <f>IF(S257="","",IFERROR(INDEX({"Excellent work in ","Very good work in ","Satisfactory work in ","Fair work in ","Below the expected level in "},MATCH(S257,{"A","B","C","D","F"},0))&amp;INDEX({"reading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needed."},MATCH(S257,{"A","B","C","D","F"},0)),""))</f>
        <v>Excellent work in office practice; keep it up.</v>
      </c>
      <c r="U257" s="10">
        <v>88</v>
      </c>
      <c r="V257" s="10">
        <v>87</v>
      </c>
      <c r="W257" s="10">
        <v>85</v>
      </c>
      <c r="X257" s="11">
        <f t="shared" si="33"/>
        <v>86.666666666666671</v>
      </c>
      <c r="Y257" s="12">
        <f t="shared" si="34"/>
        <v>0.86670000000000003</v>
      </c>
      <c r="Z257" s="5" t="str">
        <f t="shared" si="35"/>
        <v>A</v>
      </c>
      <c r="AA257" s="3" t="str">
        <f>IF(Z257="","",IFERROR(INDEX({"Excellent work in ","Very good work in ","Satisfactory work in ","Fair work in ","Below the expected level in "},MATCH(Z257,{"A","B","C","D","F"},0))&amp;INDEX({"reading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needed."},MATCH(Z257,{"A","B","C","D","F"},0)),""))</f>
        <v>Excellent work in office practice; keep it up.</v>
      </c>
    </row>
    <row r="258" spans="1:27" ht="14.25" customHeight="1" x14ac:dyDescent="0.3">
      <c r="A258" s="34" t="s">
        <v>412</v>
      </c>
      <c r="B258" s="34" t="s">
        <v>413</v>
      </c>
      <c r="C258" s="34" t="s">
        <v>439</v>
      </c>
      <c r="D258" s="34" t="s">
        <v>11</v>
      </c>
      <c r="E258" s="5" t="s">
        <v>12</v>
      </c>
      <c r="F258" s="5" t="s">
        <v>95</v>
      </c>
      <c r="G258" s="10">
        <v>53</v>
      </c>
      <c r="H258" s="10">
        <v>61</v>
      </c>
      <c r="I258" s="10">
        <v>57</v>
      </c>
      <c r="J258" s="11">
        <f t="shared" si="27"/>
        <v>57</v>
      </c>
      <c r="K258" s="12">
        <f t="shared" si="28"/>
        <v>0.56999999999999995</v>
      </c>
      <c r="L258" s="10" t="str">
        <f t="shared" si="29"/>
        <v>D</v>
      </c>
      <c r="M258" s="13" t="str">
        <f>IF(L258="","",IFERROR(INDEX({"Excellent work in ","Very good work in ","Satisfactory work in ","Fair work in ","Below the expected level in "},MATCH(L258,{"A","B","C","D","F"},0))&amp;INDEX({"reading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needed."},MATCH(L258,{"A","B","C","D","F"},0)),""))</f>
        <v>Fair work in reading and writing; extra practice is needed.</v>
      </c>
      <c r="N258" s="10">
        <v>59</v>
      </c>
      <c r="O258" s="10">
        <v>54</v>
      </c>
      <c r="P258" s="10">
        <v>52</v>
      </c>
      <c r="Q258" s="11">
        <f t="shared" si="30"/>
        <v>55</v>
      </c>
      <c r="R258" s="12">
        <f t="shared" si="31"/>
        <v>0.55000000000000004</v>
      </c>
      <c r="S258" s="10" t="str">
        <f t="shared" si="32"/>
        <v>D</v>
      </c>
      <c r="T258" s="13" t="str">
        <f>IF(S258="","",IFERROR(INDEX({"Excellent work in ","Very good work in ","Satisfactory work in ","Fair work in ","Below the expected level in "},MATCH(S258,{"A","B","C","D","F"},0))&amp;INDEX({"reading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needed."},MATCH(S258,{"A","B","C","D","F"},0)),""))</f>
        <v>Fair work in reading and writing; extra practice is needed.</v>
      </c>
      <c r="U258" s="10">
        <v>54</v>
      </c>
      <c r="V258" s="10">
        <v>69</v>
      </c>
      <c r="W258" s="10">
        <v>65</v>
      </c>
      <c r="X258" s="11">
        <f t="shared" si="33"/>
        <v>62.666666666666664</v>
      </c>
      <c r="Y258" s="12">
        <f t="shared" si="34"/>
        <v>0.62670000000000003</v>
      </c>
      <c r="Z258" s="5" t="str">
        <f t="shared" si="35"/>
        <v>C</v>
      </c>
      <c r="AA258" s="3" t="str">
        <f>IF(Z258="","",IFERROR(INDEX({"Excellent work in ","Very good work in ","Satisfactory work in ","Fair work in ","Below the expected level in "},MATCH(Z258,{"A","B","C","D","F"},0))&amp;INDEX({"reading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needed."},MATCH(Z258,{"A","B","C","D","F"},0)),""))</f>
        <v>Satisfactory work in reading and writing; keep practising.</v>
      </c>
    </row>
    <row r="259" spans="1:27" ht="14.25" customHeight="1" x14ac:dyDescent="0.3">
      <c r="A259" s="34"/>
      <c r="B259" s="34"/>
      <c r="C259" s="34"/>
      <c r="D259" s="34"/>
      <c r="E259" s="5" t="s">
        <v>13</v>
      </c>
      <c r="F259" s="5" t="s">
        <v>99</v>
      </c>
      <c r="G259" s="10">
        <v>55</v>
      </c>
      <c r="H259" s="10">
        <v>59</v>
      </c>
      <c r="I259" s="10">
        <v>57</v>
      </c>
      <c r="J259" s="11">
        <f t="shared" si="27"/>
        <v>57</v>
      </c>
      <c r="K259" s="12">
        <f t="shared" si="28"/>
        <v>0.56999999999999995</v>
      </c>
      <c r="L259" s="10" t="str">
        <f t="shared" si="29"/>
        <v>D</v>
      </c>
      <c r="M259" s="13" t="str">
        <f>IF(L259="","",IFERROR(INDEX({"Excellent work in ","Very good work in ","Satisfactory work in ","Fair work in ","Below the expected level in "},MATCH(L259,{"A","B","C","D","F"},0))&amp;INDEX({"reading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needed."},MATCH(L259,{"A","B","C","D","F"},0)),""))</f>
        <v>Fair work in reading, writing and speaking; extra practice is needed.</v>
      </c>
      <c r="N259" s="10">
        <v>61</v>
      </c>
      <c r="O259" s="10">
        <v>70</v>
      </c>
      <c r="P259" s="10">
        <v>69</v>
      </c>
      <c r="Q259" s="11">
        <f t="shared" si="30"/>
        <v>66.666666666666671</v>
      </c>
      <c r="R259" s="12">
        <f t="shared" si="31"/>
        <v>0.66669999999999996</v>
      </c>
      <c r="S259" s="10" t="str">
        <f t="shared" si="32"/>
        <v>C</v>
      </c>
      <c r="T259" s="13" t="str">
        <f>IF(S259="","",IFERROR(INDEX({"Excellent work in ","Very good work in ","Satisfactory work in ","Fair work in ","Below the expected level in "},MATCH(S259,{"A","B","C","D","F"},0))&amp;INDEX({"reading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needed."},MATCH(S259,{"A","B","C","D","F"},0)),""))</f>
        <v>Satisfactory work in reading, writing and speaking; keep practising.</v>
      </c>
      <c r="U259" s="10">
        <v>66</v>
      </c>
      <c r="V259" s="10">
        <v>74</v>
      </c>
      <c r="W259" s="10">
        <v>67</v>
      </c>
      <c r="X259" s="11">
        <f t="shared" si="33"/>
        <v>69</v>
      </c>
      <c r="Y259" s="12">
        <f t="shared" si="34"/>
        <v>0.69</v>
      </c>
      <c r="Z259" s="5" t="str">
        <f t="shared" si="35"/>
        <v>C</v>
      </c>
      <c r="AA259" s="3" t="str">
        <f>IF(Z259="","",IFERROR(INDEX({"Excellent work in ","Very good work in ","Satisfactory work in ","Fair work in ","Below the expected level in "},MATCH(Z259,{"A","B","C","D","F"},0))&amp;INDEX({"reading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practice"},MATCH($E259,{"English","Setswana","Mathematics","Science","Social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needed."},MATCH(Z259,{"A","B","C","D","F"},0)),""))</f>
        <v>Satisfactory work in reading, writing and speaking; keep practising.</v>
      </c>
    </row>
    <row r="260" spans="1:27" ht="14.25" customHeight="1" x14ac:dyDescent="0.3">
      <c r="A260" s="34"/>
      <c r="B260" s="34"/>
      <c r="C260" s="34"/>
      <c r="D260" s="34"/>
      <c r="E260" s="5" t="s">
        <v>15</v>
      </c>
      <c r="F260" s="5" t="s">
        <v>100</v>
      </c>
      <c r="G260" s="10">
        <v>67</v>
      </c>
      <c r="H260" s="10">
        <v>63</v>
      </c>
      <c r="I260" s="10">
        <v>65</v>
      </c>
      <c r="J260" s="11">
        <f t="shared" si="27"/>
        <v>65</v>
      </c>
      <c r="K260" s="12">
        <f t="shared" si="28"/>
        <v>0.65</v>
      </c>
      <c r="L260" s="10" t="str">
        <f t="shared" si="29"/>
        <v>C</v>
      </c>
      <c r="M260" s="13" t="str">
        <f>IF(L260="","",IFERROR(INDEX({"Excellent work in ","Very good work in ","Satisfactory work in ","Fair work in ","Below the expected level in "},MATCH(L260,{"A","B","C","D","F"},0))&amp;INDEX({"reading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needed."},MATCH(L260,{"A","B","C","D","F"},0)),""))</f>
        <v>Satisfactory work in problem solving; keep practising.</v>
      </c>
      <c r="N260" s="10">
        <v>71</v>
      </c>
      <c r="O260" s="10">
        <v>64</v>
      </c>
      <c r="P260" s="10">
        <v>67</v>
      </c>
      <c r="Q260" s="11">
        <f t="shared" si="30"/>
        <v>67.333333333333329</v>
      </c>
      <c r="R260" s="12">
        <f t="shared" si="31"/>
        <v>0.67330000000000001</v>
      </c>
      <c r="S260" s="10" t="str">
        <f t="shared" si="32"/>
        <v>C</v>
      </c>
      <c r="T260" s="13" t="str">
        <f>IF(S260="","",IFERROR(INDEX({"Excellent work in ","Very good work in ","Satisfactory work in ","Fair work in ","Below the expected level in "},MATCH(S260,{"A","B","C","D","F"},0))&amp;INDEX({"reading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needed."},MATCH(S260,{"A","B","C","D","F"},0)),""))</f>
        <v>Satisfactory work in problem solving; keep practising.</v>
      </c>
      <c r="U260" s="10">
        <v>72</v>
      </c>
      <c r="V260" s="10">
        <v>79</v>
      </c>
      <c r="W260" s="10">
        <v>77</v>
      </c>
      <c r="X260" s="11">
        <f t="shared" si="33"/>
        <v>76</v>
      </c>
      <c r="Y260" s="12">
        <f t="shared" si="34"/>
        <v>0.76</v>
      </c>
      <c r="Z260" s="5" t="str">
        <f t="shared" si="35"/>
        <v>B</v>
      </c>
      <c r="AA260" s="3" t="str">
        <f>IF(Z260="","",IFERROR(INDEX({"Excellent work in ","Very good work in ","Satisfactory work in ","Fair work in ","Below the expected level in "},MATCH(Z260,{"A","B","C","D","F"},0))&amp;INDEX({"reading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needed."},MATCH(Z260,{"A","B","C","D","F"},0)),""))</f>
        <v>Very good work in problem solving; aim higher.</v>
      </c>
    </row>
    <row r="261" spans="1:27" ht="14.25" customHeight="1" x14ac:dyDescent="0.3">
      <c r="A261" s="34"/>
      <c r="B261" s="34"/>
      <c r="C261" s="34"/>
      <c r="D261" s="34"/>
      <c r="E261" s="5" t="s">
        <v>17</v>
      </c>
      <c r="F261" s="5" t="s">
        <v>101</v>
      </c>
      <c r="G261" s="10">
        <v>59</v>
      </c>
      <c r="H261" s="10">
        <v>64</v>
      </c>
      <c r="I261" s="10">
        <v>64</v>
      </c>
      <c r="J261" s="11">
        <f t="shared" si="27"/>
        <v>62.333333333333336</v>
      </c>
      <c r="K261" s="12">
        <f t="shared" si="28"/>
        <v>0.62329999999999997</v>
      </c>
      <c r="L261" s="10" t="str">
        <f t="shared" si="29"/>
        <v>C</v>
      </c>
      <c r="M261" s="13" t="str">
        <f>IF(L261="","",IFERROR(INDEX({"Excellent work in ","Very good work in ","Satisfactory work in ","Fair work in ","Below the expected level in "},MATCH(L261,{"A","B","C","D","F"},0))&amp;INDEX({"reading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needed."},MATCH(L261,{"A","B","C","D","F"},0)),""))</f>
        <v>Satisfactory work in concepts and practicals; keep practising.</v>
      </c>
      <c r="N261" s="10">
        <v>65</v>
      </c>
      <c r="O261" s="10">
        <v>68</v>
      </c>
      <c r="P261" s="10">
        <v>64</v>
      </c>
      <c r="Q261" s="11">
        <f t="shared" si="30"/>
        <v>65.666666666666671</v>
      </c>
      <c r="R261" s="12">
        <f t="shared" si="31"/>
        <v>0.65669999999999995</v>
      </c>
      <c r="S261" s="10" t="str">
        <f t="shared" si="32"/>
        <v>C</v>
      </c>
      <c r="T261" s="13" t="str">
        <f>IF(S261="","",IFERROR(INDEX({"Excellent work in ","Very good work in ","Satisfactory work in ","Fair work in ","Below the expected level in "},MATCH(S261,{"A","B","C","D","F"},0))&amp;INDEX({"reading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needed."},MATCH(S261,{"A","B","C","D","F"},0)),""))</f>
        <v>Satisfactory work in concepts and practicals; keep practising.</v>
      </c>
      <c r="U261" s="10">
        <v>58</v>
      </c>
      <c r="V261" s="10">
        <v>71</v>
      </c>
      <c r="W261" s="10">
        <v>61</v>
      </c>
      <c r="X261" s="11">
        <f t="shared" si="33"/>
        <v>63.333333333333336</v>
      </c>
      <c r="Y261" s="12">
        <f t="shared" si="34"/>
        <v>0.63329999999999997</v>
      </c>
      <c r="Z261" s="5" t="str">
        <f t="shared" si="35"/>
        <v>C</v>
      </c>
      <c r="AA261" s="3" t="str">
        <f>IF(Z261="","",IFERROR(INDEX({"Excellent work in ","Very good work in ","Satisfactory work in ","Fair work in ","Below the expected level in "},MATCH(Z261,{"A","B","C","D","F"},0))&amp;INDEX({"reading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needed."},MATCH(Z261,{"A","B","C","D","F"},0)),""))</f>
        <v>Satisfactory work in concepts and practicals; keep practising.</v>
      </c>
    </row>
    <row r="262" spans="1:27" ht="14.25" customHeight="1" x14ac:dyDescent="0.3">
      <c r="A262" s="34"/>
      <c r="B262" s="34"/>
      <c r="C262" s="34"/>
      <c r="D262" s="34"/>
      <c r="E262" s="5" t="s">
        <v>19</v>
      </c>
      <c r="F262" s="5" t="s">
        <v>102</v>
      </c>
      <c r="G262" s="10">
        <v>61</v>
      </c>
      <c r="H262" s="10">
        <v>63</v>
      </c>
      <c r="I262" s="10">
        <v>61</v>
      </c>
      <c r="J262" s="11">
        <f t="shared" ref="J262:J275" si="36">IF(COUNT(G262:I262)=0,"",AVERAGE(G262:I262))</f>
        <v>61.666666666666664</v>
      </c>
      <c r="K262" s="12">
        <f t="shared" ref="K262:K275" si="37">IF(J262="","",ROUND(J262/100,4))</f>
        <v>0.61670000000000003</v>
      </c>
      <c r="L262" s="10" t="str">
        <f t="shared" ref="L262:L275" si="38">IF(J262="","",IF(J262&gt;=80,"A",IF(J262&gt;=70,"B",IF(J262&gt;=60,"C",IF(J262&gt;=50,"D","F")))))</f>
        <v>C</v>
      </c>
      <c r="M262" s="13" t="str">
        <f>IF(L262="","",IFERROR(INDEX({"Excellent work in ","Very good work in ","Satisfactory work in ","Fair work in ","Below the expected level in "},MATCH(L262,{"A","B","C","D","F"},0))&amp;INDEX({"reading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needed."},MATCH(L262,{"A","B","C","D","F"},0)),""))</f>
        <v>Satisfactory work in content knowledge; keep practising.</v>
      </c>
      <c r="N262" s="10">
        <v>70</v>
      </c>
      <c r="O262" s="10">
        <v>69</v>
      </c>
      <c r="P262" s="10">
        <v>65</v>
      </c>
      <c r="Q262" s="11">
        <f t="shared" ref="Q262:Q275" si="39">IF(COUNT(N262:P262)=0,"",AVERAGE(N262:P262))</f>
        <v>68</v>
      </c>
      <c r="R262" s="12">
        <f t="shared" ref="R262:R275" si="40">IF(Q262="","",ROUND(Q262/100,4))</f>
        <v>0.68</v>
      </c>
      <c r="S262" s="10" t="str">
        <f t="shared" ref="S262:S275" si="41">IF(Q262="","",IF(Q262&gt;=80,"A",IF(Q262&gt;=70,"B",IF(Q262&gt;=60,"C",IF(Q262&gt;=50,"D","F")))))</f>
        <v>C</v>
      </c>
      <c r="T262" s="13" t="str">
        <f>IF(S262="","",IFERROR(INDEX({"Excellent work in ","Very good work in ","Satisfactory work in ","Fair work in ","Below the expected level in "},MATCH(S262,{"A","B","C","D","F"},0))&amp;INDEX({"reading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needed."},MATCH(S262,{"A","B","C","D","F"},0)),""))</f>
        <v>Satisfactory work in content knowledge; keep practising.</v>
      </c>
      <c r="U262" s="10">
        <v>72</v>
      </c>
      <c r="V262" s="10">
        <v>72</v>
      </c>
      <c r="W262" s="10">
        <v>67</v>
      </c>
      <c r="X262" s="11">
        <f t="shared" ref="X262:X275" si="42">IF(COUNT(U262:W262)=0,"",AVERAGE(U262:W262))</f>
        <v>70.333333333333329</v>
      </c>
      <c r="Y262" s="12">
        <f t="shared" ref="Y262:Y275" si="43">IF(X262="","",ROUND(X262/100,4))</f>
        <v>0.70330000000000004</v>
      </c>
      <c r="Z262" s="5" t="str">
        <f t="shared" ref="Z262:Z275" si="44">IF(X262="","",IF(X262&gt;=80,"A",IF(X262&gt;=70,"B",IF(X262&gt;=60,"C",IF(X262&gt;=50,"D","F")))))</f>
        <v>B</v>
      </c>
      <c r="AA262" s="3" t="str">
        <f>IF(Z262="","",IFERROR(INDEX({"Excellent work in ","Very good work in ","Satisfactory work in ","Fair work in ","Below the expected level in "},MATCH(Z262,{"A","B","C","D","F"},0))&amp;INDEX({"reading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needed."},MATCH(Z262,{"A","B","C","D","F"},0)),""))</f>
        <v>Very good work in content knowledge; aim higher.</v>
      </c>
    </row>
    <row r="263" spans="1:27" ht="14.25" customHeight="1" x14ac:dyDescent="0.3">
      <c r="A263" s="34"/>
      <c r="B263" s="34"/>
      <c r="C263" s="34"/>
      <c r="D263" s="34"/>
      <c r="E263" s="5" t="s">
        <v>21</v>
      </c>
      <c r="F263" s="5" t="s">
        <v>103</v>
      </c>
      <c r="G263" s="10">
        <v>70</v>
      </c>
      <c r="H263" s="10">
        <v>64</v>
      </c>
      <c r="I263" s="10">
        <v>74</v>
      </c>
      <c r="J263" s="11">
        <f t="shared" si="36"/>
        <v>69.333333333333329</v>
      </c>
      <c r="K263" s="12">
        <f t="shared" si="37"/>
        <v>0.69330000000000003</v>
      </c>
      <c r="L263" s="10" t="str">
        <f t="shared" si="38"/>
        <v>C</v>
      </c>
      <c r="M263" s="13" t="str">
        <f>IF(L263="","",IFERROR(INDEX({"Excellent work in ","Very good work in ","Satisfactory work in ","Fair work in ","Below the expected level in "},MATCH(L263,{"A","B","C","D","F"},0))&amp;INDEX({"reading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needed."},MATCH(L263,{"A","B","C","D","F"},0)),""))</f>
        <v>Satisfactory work in practical work and knowledge; keep practising.</v>
      </c>
      <c r="N263" s="10">
        <v>75</v>
      </c>
      <c r="O263" s="10">
        <v>77</v>
      </c>
      <c r="P263" s="10">
        <v>75</v>
      </c>
      <c r="Q263" s="11">
        <f t="shared" si="39"/>
        <v>75.666666666666671</v>
      </c>
      <c r="R263" s="12">
        <f t="shared" si="40"/>
        <v>0.75670000000000004</v>
      </c>
      <c r="S263" s="10" t="str">
        <f t="shared" si="41"/>
        <v>B</v>
      </c>
      <c r="T263" s="13" t="str">
        <f>IF(S263="","",IFERROR(INDEX({"Excellent work in ","Very good work in ","Satisfactory work in ","Fair work in ","Below the expected level in "},MATCH(S263,{"A","B","C","D","F"},0))&amp;INDEX({"reading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needed."},MATCH(S263,{"A","B","C","D","F"},0)),""))</f>
        <v>Very good work in practical work and knowledge; aim higher.</v>
      </c>
      <c r="U263" s="10">
        <v>74</v>
      </c>
      <c r="V263" s="10">
        <v>78</v>
      </c>
      <c r="W263" s="10">
        <v>79</v>
      </c>
      <c r="X263" s="11">
        <f t="shared" si="42"/>
        <v>77</v>
      </c>
      <c r="Y263" s="12">
        <f t="shared" si="43"/>
        <v>0.77</v>
      </c>
      <c r="Z263" s="5" t="str">
        <f t="shared" si="44"/>
        <v>B</v>
      </c>
      <c r="AA263" s="3" t="str">
        <f>IF(Z263="","",IFERROR(INDEX({"Excellent work in ","Very good work in ","Satisfactory work in ","Fair work in ","Below the expected level in "},MATCH(Z263,{"A","B","C","D","F"},0))&amp;INDEX({"reading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needed."},MATCH(Z263,{"A","B","C","D","F"},0)),""))</f>
        <v>Very good work in practical work and knowledge; aim higher.</v>
      </c>
    </row>
    <row r="264" spans="1:27" ht="14.25" customHeight="1" x14ac:dyDescent="0.3">
      <c r="A264" s="34"/>
      <c r="B264" s="34"/>
      <c r="C264" s="34"/>
      <c r="D264" s="34"/>
      <c r="E264" s="5" t="s">
        <v>23</v>
      </c>
      <c r="F264" s="5" t="s">
        <v>104</v>
      </c>
      <c r="G264" s="10">
        <v>62</v>
      </c>
      <c r="H264" s="10">
        <v>56</v>
      </c>
      <c r="I264" s="10">
        <v>61</v>
      </c>
      <c r="J264" s="11">
        <f t="shared" si="36"/>
        <v>59.666666666666664</v>
      </c>
      <c r="K264" s="12">
        <f t="shared" si="37"/>
        <v>0.59670000000000001</v>
      </c>
      <c r="L264" s="10" t="str">
        <f t="shared" si="38"/>
        <v>D</v>
      </c>
      <c r="M264" s="13" t="str">
        <f>IF(L264="","",IFERROR(INDEX({"Excellent work in ","Very good work in ","Satisfactory work in ","Fair work in ","Below the expected level in "},MATCH(L264,{"A","B","C","D","F"},0))&amp;INDEX({"reading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needed."},MATCH(L264,{"A","B","C","D","F"},0)),""))</f>
        <v>Fair work in values and participation; extra practice is needed.</v>
      </c>
      <c r="N264" s="10">
        <v>58</v>
      </c>
      <c r="O264" s="10">
        <v>68</v>
      </c>
      <c r="P264" s="10">
        <v>68</v>
      </c>
      <c r="Q264" s="11">
        <f t="shared" si="39"/>
        <v>64.666666666666671</v>
      </c>
      <c r="R264" s="12">
        <f t="shared" si="40"/>
        <v>0.64670000000000005</v>
      </c>
      <c r="S264" s="10" t="str">
        <f t="shared" si="41"/>
        <v>C</v>
      </c>
      <c r="T264" s="13" t="str">
        <f>IF(S264="","",IFERROR(INDEX({"Excellent work in ","Very good work in ","Satisfactory work in ","Fair work in ","Below the expected level in "},MATCH(S264,{"A","B","C","D","F"},0))&amp;INDEX({"reading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needed."},MATCH(S264,{"A","B","C","D","F"},0)),""))</f>
        <v>Satisfactory work in values and participation; keep practising.</v>
      </c>
      <c r="U264" s="10">
        <v>59</v>
      </c>
      <c r="V264" s="10">
        <v>63</v>
      </c>
      <c r="W264" s="10">
        <v>65</v>
      </c>
      <c r="X264" s="11">
        <f t="shared" si="42"/>
        <v>62.333333333333336</v>
      </c>
      <c r="Y264" s="12">
        <f t="shared" si="43"/>
        <v>0.62329999999999997</v>
      </c>
      <c r="Z264" s="5" t="str">
        <f t="shared" si="44"/>
        <v>C</v>
      </c>
      <c r="AA264" s="3" t="str">
        <f>IF(Z264="","",IFERROR(INDEX({"Excellent work in ","Very good work in ","Satisfactory work in ","Fair work in ","Below the expected level in "},MATCH(Z264,{"A","B","C","D","F"},0))&amp;INDEX({"reading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needed."},MATCH(Z264,{"A","B","C","D","F"},0)),""))</f>
        <v>Satisfactory work in values and participation; keep practising.</v>
      </c>
    </row>
    <row r="265" spans="1:27" ht="14.25" customHeight="1" x14ac:dyDescent="0.3">
      <c r="A265" s="34"/>
      <c r="B265" s="34"/>
      <c r="C265" s="34"/>
      <c r="D265" s="34"/>
      <c r="E265" s="5" t="s">
        <v>32</v>
      </c>
      <c r="F265" s="5" t="s">
        <v>127</v>
      </c>
      <c r="G265" s="10">
        <v>56</v>
      </c>
      <c r="H265" s="10">
        <v>71</v>
      </c>
      <c r="I265" s="10">
        <v>60</v>
      </c>
      <c r="J265" s="11">
        <f t="shared" si="36"/>
        <v>62.333333333333336</v>
      </c>
      <c r="K265" s="12">
        <f t="shared" si="37"/>
        <v>0.62329999999999997</v>
      </c>
      <c r="L265" s="10" t="str">
        <f t="shared" si="38"/>
        <v>C</v>
      </c>
      <c r="M265" s="13" t="str">
        <f>IF(L265="","",IFERROR(INDEX({"Excellent work in ","Very good work in ","Satisfactory work in ","Fair work in ","Below the expected level in "},MATCH(L265,{"A","B","C","D","F"},0))&amp;INDEX({"reading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needed."},MATCH(L265,{"A","B","C","D","F"},0)),""))</f>
        <v>Satisfactory work in practical skills; keep practising.</v>
      </c>
      <c r="N265" s="10">
        <v>58</v>
      </c>
      <c r="O265" s="10">
        <v>69</v>
      </c>
      <c r="P265" s="10">
        <v>73</v>
      </c>
      <c r="Q265" s="11">
        <f t="shared" si="39"/>
        <v>66.666666666666671</v>
      </c>
      <c r="R265" s="12">
        <f t="shared" si="40"/>
        <v>0.66669999999999996</v>
      </c>
      <c r="S265" s="10" t="str">
        <f t="shared" si="41"/>
        <v>C</v>
      </c>
      <c r="T265" s="13" t="str">
        <f>IF(S265="","",IFERROR(INDEX({"Excellent work in ","Very good work in ","Satisfactory work in ","Fair work in ","Below the expected level in "},MATCH(S265,{"A","B","C","D","F"},0))&amp;INDEX({"reading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needed."},MATCH(S265,{"A","B","C","D","F"},0)),""))</f>
        <v>Satisfactory work in practical skills; keep practising.</v>
      </c>
      <c r="U265" s="10">
        <v>65</v>
      </c>
      <c r="V265" s="10">
        <v>73</v>
      </c>
      <c r="W265" s="10">
        <v>73</v>
      </c>
      <c r="X265" s="11">
        <f t="shared" si="42"/>
        <v>70.333333333333329</v>
      </c>
      <c r="Y265" s="12">
        <f t="shared" si="43"/>
        <v>0.70330000000000004</v>
      </c>
      <c r="Z265" s="5" t="str">
        <f t="shared" si="44"/>
        <v>B</v>
      </c>
      <c r="AA265" s="3" t="str">
        <f>IF(Z265="","",IFERROR(INDEX({"Excellent work in ","Very good work in ","Satisfactory work in ","Fair work in ","Below the expected level in "},MATCH(Z265,{"A","B","C","D","F"},0))&amp;INDEX({"reading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needed."},MATCH(Z265,{"A","B","C","D","F"},0)),""))</f>
        <v>Very good work in practical skills; aim higher.</v>
      </c>
    </row>
    <row r="266" spans="1:27" ht="14.25" customHeight="1" x14ac:dyDescent="0.3">
      <c r="A266" s="34"/>
      <c r="B266" s="34"/>
      <c r="C266" s="34"/>
      <c r="D266" s="34"/>
      <c r="E266" s="5" t="s">
        <v>27</v>
      </c>
      <c r="F266" s="5" t="s">
        <v>106</v>
      </c>
      <c r="G266" s="10">
        <v>61</v>
      </c>
      <c r="H266" s="10">
        <v>53</v>
      </c>
      <c r="I266" s="10">
        <v>61</v>
      </c>
      <c r="J266" s="11">
        <f t="shared" si="36"/>
        <v>58.333333333333336</v>
      </c>
      <c r="K266" s="12">
        <f t="shared" si="37"/>
        <v>0.58330000000000004</v>
      </c>
      <c r="L266" s="10" t="str">
        <f t="shared" si="38"/>
        <v>D</v>
      </c>
      <c r="M266" s="13" t="str">
        <f>IF(L266="","",IFERROR(INDEX({"Excellent work in ","Very good work in ","Satisfactory work in ","Fair work in ","Below the expected level in "},MATCH(L266,{"A","B","C","D","F"},0))&amp;INDEX({"reading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needed."},MATCH(L266,{"A","B","C","D","F"},0)),""))</f>
        <v>Fair work in recording of accounts; extra practice is needed.</v>
      </c>
      <c r="N266" s="10">
        <v>61</v>
      </c>
      <c r="O266" s="10">
        <v>61</v>
      </c>
      <c r="P266" s="10">
        <v>63</v>
      </c>
      <c r="Q266" s="11">
        <f t="shared" si="39"/>
        <v>61.666666666666664</v>
      </c>
      <c r="R266" s="12">
        <f t="shared" si="40"/>
        <v>0.61670000000000003</v>
      </c>
      <c r="S266" s="10" t="str">
        <f t="shared" si="41"/>
        <v>C</v>
      </c>
      <c r="T266" s="13" t="str">
        <f>IF(S266="","",IFERROR(INDEX({"Excellent work in ","Very good work in ","Satisfactory work in ","Fair work in ","Below the expected level in "},MATCH(S266,{"A","B","C","D","F"},0))&amp;INDEX({"reading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needed."},MATCH(S266,{"A","B","C","D","F"},0)),""))</f>
        <v>Satisfactory work in recording of accounts; keep practising.</v>
      </c>
      <c r="U266" s="10">
        <v>67</v>
      </c>
      <c r="V266" s="10">
        <v>60</v>
      </c>
      <c r="W266" s="10">
        <v>62</v>
      </c>
      <c r="X266" s="11">
        <f t="shared" si="42"/>
        <v>63</v>
      </c>
      <c r="Y266" s="12">
        <f t="shared" si="43"/>
        <v>0.63</v>
      </c>
      <c r="Z266" s="5" t="str">
        <f t="shared" si="44"/>
        <v>C</v>
      </c>
      <c r="AA266" s="3" t="str">
        <f>IF(Z266="","",IFERROR(INDEX({"Excellent work in ","Very good work in ","Satisfactory work in ","Fair work in ","Below the expected level in "},MATCH(Z266,{"A","B","C","D","F"},0))&amp;INDEX({"reading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practice"},MATCH($E266,{"English","Setswana","Mathematics","Science","Social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needed."},MATCH(Z266,{"A","B","C","D","F"},0)),""))</f>
        <v>Satisfactory work in recording of accounts; keep practising.</v>
      </c>
    </row>
    <row r="267" spans="1:27" ht="14.25" customHeight="1" x14ac:dyDescent="0.3">
      <c r="A267" s="34" t="s">
        <v>414</v>
      </c>
      <c r="B267" s="34" t="s">
        <v>415</v>
      </c>
      <c r="C267" s="34" t="s">
        <v>439</v>
      </c>
      <c r="D267" s="34" t="s">
        <v>31</v>
      </c>
      <c r="E267" s="5" t="s">
        <v>12</v>
      </c>
      <c r="F267" s="5" t="s">
        <v>95</v>
      </c>
      <c r="G267" s="10">
        <v>55</v>
      </c>
      <c r="H267" s="10">
        <v>70</v>
      </c>
      <c r="I267" s="10">
        <v>59</v>
      </c>
      <c r="J267" s="11">
        <f t="shared" si="36"/>
        <v>61.333333333333336</v>
      </c>
      <c r="K267" s="12">
        <f t="shared" si="37"/>
        <v>0.61329999999999996</v>
      </c>
      <c r="L267" s="10" t="str">
        <f t="shared" si="38"/>
        <v>C</v>
      </c>
      <c r="M267" s="13" t="str">
        <f>IF(L267="","",IFERROR(INDEX({"Excellent work in ","Very good work in ","Satisfactory work in ","Fair work in ","Below the expected level in "},MATCH(L267,{"A","B","C","D","F"},0))&amp;INDEX({"reading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needed."},MATCH(L267,{"A","B","C","D","F"},0)),""))</f>
        <v>Satisfactory work in reading and writing; keep practising.</v>
      </c>
      <c r="N267" s="10">
        <v>59</v>
      </c>
      <c r="O267" s="10">
        <v>70</v>
      </c>
      <c r="P267" s="10">
        <v>65</v>
      </c>
      <c r="Q267" s="11">
        <f t="shared" si="39"/>
        <v>64.666666666666671</v>
      </c>
      <c r="R267" s="12">
        <f t="shared" si="40"/>
        <v>0.64670000000000005</v>
      </c>
      <c r="S267" s="10" t="str">
        <f t="shared" si="41"/>
        <v>C</v>
      </c>
      <c r="T267" s="13" t="str">
        <f>IF(S267="","",IFERROR(INDEX({"Excellent work in ","Very good work in ","Satisfactory work in ","Fair work in ","Below the expected level in "},MATCH(S267,{"A","B","C","D","F"},0))&amp;INDEX({"reading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needed."},MATCH(S267,{"A","B","C","D","F"},0)),""))</f>
        <v>Satisfactory work in reading and writing; keep practising.</v>
      </c>
      <c r="U267" s="10">
        <v>62</v>
      </c>
      <c r="V267" s="10">
        <v>71</v>
      </c>
      <c r="W267" s="10">
        <v>68</v>
      </c>
      <c r="X267" s="11">
        <f t="shared" si="42"/>
        <v>67</v>
      </c>
      <c r="Y267" s="12">
        <f t="shared" si="43"/>
        <v>0.67</v>
      </c>
      <c r="Z267" s="5" t="str">
        <f t="shared" si="44"/>
        <v>C</v>
      </c>
      <c r="AA267" s="3" t="str">
        <f>IF(Z267="","",IFERROR(INDEX({"Excellent work in ","Very good work in ","Satisfactory work in ","Fair work in ","Below the expected level in "},MATCH(Z267,{"A","B","C","D","F"},0))&amp;INDEX({"reading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practice"},MATCH($E267,{"English","Setswana","Mathematics","Science","Social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needed."},MATCH(Z267,{"A","B","C","D","F"},0)),""))</f>
        <v>Satisfactory work in reading and writing; keep practising.</v>
      </c>
    </row>
    <row r="268" spans="1:27" ht="14.25" customHeight="1" x14ac:dyDescent="0.3">
      <c r="A268" s="34"/>
      <c r="B268" s="34"/>
      <c r="C268" s="34"/>
      <c r="D268" s="34"/>
      <c r="E268" s="5" t="s">
        <v>13</v>
      </c>
      <c r="F268" s="5" t="s">
        <v>99</v>
      </c>
      <c r="G268" s="10">
        <v>73</v>
      </c>
      <c r="H268" s="10">
        <v>66</v>
      </c>
      <c r="I268" s="10">
        <v>65</v>
      </c>
      <c r="J268" s="11">
        <f t="shared" si="36"/>
        <v>68</v>
      </c>
      <c r="K268" s="12">
        <f t="shared" si="37"/>
        <v>0.68</v>
      </c>
      <c r="L268" s="10" t="str">
        <f t="shared" si="38"/>
        <v>C</v>
      </c>
      <c r="M268" s="13" t="str">
        <f>IF(L268="","",IFERROR(INDEX({"Excellent work in ","Very good work in ","Satisfactory work in ","Fair work in ","Below the expected level in "},MATCH(L268,{"A","B","C","D","F"},0))&amp;INDEX({"reading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needed."},MATCH(L268,{"A","B","C","D","F"},0)),""))</f>
        <v>Satisfactory work in reading, writing and speaking; keep practising.</v>
      </c>
      <c r="N268" s="10">
        <v>61</v>
      </c>
      <c r="O268" s="10">
        <v>65</v>
      </c>
      <c r="P268" s="10">
        <v>65</v>
      </c>
      <c r="Q268" s="11">
        <f t="shared" si="39"/>
        <v>63.666666666666664</v>
      </c>
      <c r="R268" s="12">
        <f t="shared" si="40"/>
        <v>0.63670000000000004</v>
      </c>
      <c r="S268" s="10" t="str">
        <f t="shared" si="41"/>
        <v>C</v>
      </c>
      <c r="T268" s="13" t="str">
        <f>IF(S268="","",IFERROR(INDEX({"Excellent work in ","Very good work in ","Satisfactory work in ","Fair work in ","Below the expected level in "},MATCH(S268,{"A","B","C","D","F"},0))&amp;INDEX({"reading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needed."},MATCH(S268,{"A","B","C","D","F"},0)),""))</f>
        <v>Satisfactory work in reading, writing and speaking; keep practising.</v>
      </c>
      <c r="U268" s="10">
        <v>70</v>
      </c>
      <c r="V268" s="10">
        <v>76</v>
      </c>
      <c r="W268" s="10">
        <v>79</v>
      </c>
      <c r="X268" s="11">
        <f t="shared" si="42"/>
        <v>75</v>
      </c>
      <c r="Y268" s="12">
        <f t="shared" si="43"/>
        <v>0.75</v>
      </c>
      <c r="Z268" s="5" t="str">
        <f t="shared" si="44"/>
        <v>B</v>
      </c>
      <c r="AA268" s="3" t="str">
        <f>IF(Z268="","",IFERROR(INDEX({"Excellent work in ","Very good work in ","Satisfactory work in ","Fair work in ","Below the expected level in "},MATCH(Z268,{"A","B","C","D","F"},0))&amp;INDEX({"reading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practice"},MATCH($E268,{"English","Setswana","Mathematics","Science","Social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needed."},MATCH(Z268,{"A","B","C","D","F"},0)),""))</f>
        <v>Very good work in reading, writing and speaking; aim higher.</v>
      </c>
    </row>
    <row r="269" spans="1:27" ht="14.25" customHeight="1" x14ac:dyDescent="0.3">
      <c r="A269" s="34"/>
      <c r="B269" s="34"/>
      <c r="C269" s="34"/>
      <c r="D269" s="34"/>
      <c r="E269" s="5" t="s">
        <v>15</v>
      </c>
      <c r="F269" s="5" t="s">
        <v>100</v>
      </c>
      <c r="G269" s="10">
        <v>66</v>
      </c>
      <c r="H269" s="10">
        <v>67</v>
      </c>
      <c r="I269" s="10">
        <v>73</v>
      </c>
      <c r="J269" s="11">
        <f t="shared" si="36"/>
        <v>68.666666666666671</v>
      </c>
      <c r="K269" s="12">
        <f t="shared" si="37"/>
        <v>0.68669999999999998</v>
      </c>
      <c r="L269" s="10" t="str">
        <f t="shared" si="38"/>
        <v>C</v>
      </c>
      <c r="M269" s="13" t="str">
        <f>IF(L269="","",IFERROR(INDEX({"Excellent work in ","Very good work in ","Satisfactory work in ","Fair work in ","Below the expected level in "},MATCH(L269,{"A","B","C","D","F"},0))&amp;INDEX({"reading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needed."},MATCH(L269,{"A","B","C","D","F"},0)),""))</f>
        <v>Satisfactory work in problem solving; keep practising.</v>
      </c>
      <c r="N269" s="10">
        <v>78</v>
      </c>
      <c r="O269" s="10">
        <v>76</v>
      </c>
      <c r="P269" s="10">
        <v>68</v>
      </c>
      <c r="Q269" s="11">
        <f t="shared" si="39"/>
        <v>74</v>
      </c>
      <c r="R269" s="12">
        <f t="shared" si="40"/>
        <v>0.74</v>
      </c>
      <c r="S269" s="10" t="str">
        <f t="shared" si="41"/>
        <v>B</v>
      </c>
      <c r="T269" s="13" t="str">
        <f>IF(S269="","",IFERROR(INDEX({"Excellent work in ","Very good work in ","Satisfactory work in ","Fair work in ","Below the expected level in "},MATCH(S269,{"A","B","C","D","F"},0))&amp;INDEX({"reading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needed."},MATCH(S269,{"A","B","C","D","F"},0)),""))</f>
        <v>Very good work in problem solving; aim higher.</v>
      </c>
      <c r="U269" s="10">
        <v>72</v>
      </c>
      <c r="V269" s="10">
        <v>83</v>
      </c>
      <c r="W269" s="10">
        <v>73</v>
      </c>
      <c r="X269" s="11">
        <f t="shared" si="42"/>
        <v>76</v>
      </c>
      <c r="Y269" s="12">
        <f t="shared" si="43"/>
        <v>0.76</v>
      </c>
      <c r="Z269" s="5" t="str">
        <f t="shared" si="44"/>
        <v>B</v>
      </c>
      <c r="AA269" s="3" t="str">
        <f>IF(Z269="","",IFERROR(INDEX({"Excellent work in ","Very good work in ","Satisfactory work in ","Fair work in ","Below the expected level in "},MATCH(Z269,{"A","B","C","D","F"},0))&amp;INDEX({"reading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practice"},MATCH($E269,{"English","Setswana","Mathematics","Science","Social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needed."},MATCH(Z269,{"A","B","C","D","F"},0)),""))</f>
        <v>Very good work in problem solving; aim higher.</v>
      </c>
    </row>
    <row r="270" spans="1:27" ht="14.25" customHeight="1" x14ac:dyDescent="0.3">
      <c r="A270" s="34"/>
      <c r="B270" s="34"/>
      <c r="C270" s="34"/>
      <c r="D270" s="34"/>
      <c r="E270" s="5" t="s">
        <v>17</v>
      </c>
      <c r="F270" s="5" t="s">
        <v>101</v>
      </c>
      <c r="G270" s="10">
        <v>63</v>
      </c>
      <c r="H270" s="10">
        <v>65</v>
      </c>
      <c r="I270" s="10">
        <v>59</v>
      </c>
      <c r="J270" s="11">
        <f t="shared" si="36"/>
        <v>62.333333333333336</v>
      </c>
      <c r="K270" s="12">
        <f t="shared" si="37"/>
        <v>0.62329999999999997</v>
      </c>
      <c r="L270" s="10" t="str">
        <f t="shared" si="38"/>
        <v>C</v>
      </c>
      <c r="M270" s="13" t="str">
        <f>IF(L270="","",IFERROR(INDEX({"Excellent work in ","Very good work in ","Satisfactory work in ","Fair work in ","Below the expected level in "},MATCH(L270,{"A","B","C","D","F"},0))&amp;INDEX({"reading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needed."},MATCH(L270,{"A","B","C","D","F"},0)),""))</f>
        <v>Satisfactory work in concepts and practicals; keep practising.</v>
      </c>
      <c r="N270" s="10">
        <v>61</v>
      </c>
      <c r="O270" s="10">
        <v>73</v>
      </c>
      <c r="P270" s="10">
        <v>62</v>
      </c>
      <c r="Q270" s="11">
        <f t="shared" si="39"/>
        <v>65.333333333333329</v>
      </c>
      <c r="R270" s="12">
        <f t="shared" si="40"/>
        <v>0.65329999999999999</v>
      </c>
      <c r="S270" s="10" t="str">
        <f t="shared" si="41"/>
        <v>C</v>
      </c>
      <c r="T270" s="13" t="str">
        <f>IF(S270="","",IFERROR(INDEX({"Excellent work in ","Very good work in ","Satisfactory work in ","Fair work in ","Below the expected level in "},MATCH(S270,{"A","B","C","D","F"},0))&amp;INDEX({"reading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needed."},MATCH(S270,{"A","B","C","D","F"},0)),""))</f>
        <v>Satisfactory work in concepts and practicals; keep practising.</v>
      </c>
      <c r="U270" s="10">
        <v>71</v>
      </c>
      <c r="V270" s="10">
        <v>64</v>
      </c>
      <c r="W270" s="10">
        <v>63</v>
      </c>
      <c r="X270" s="11">
        <f t="shared" si="42"/>
        <v>66</v>
      </c>
      <c r="Y270" s="12">
        <f t="shared" si="43"/>
        <v>0.66</v>
      </c>
      <c r="Z270" s="5" t="str">
        <f t="shared" si="44"/>
        <v>C</v>
      </c>
      <c r="AA270" s="3" t="str">
        <f>IF(Z270="","",IFERROR(INDEX({"Excellent work in ","Very good work in ","Satisfactory work in ","Fair work in ","Below the expected level in "},MATCH(Z270,{"A","B","C","D","F"},0))&amp;INDEX({"reading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practice"},MATCH($E270,{"English","Setswana","Mathematics","Science","Social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needed."},MATCH(Z270,{"A","B","C","D","F"},0)),""))</f>
        <v>Satisfactory work in concepts and practicals; keep practising.</v>
      </c>
    </row>
    <row r="271" spans="1:27" ht="14.25" customHeight="1" x14ac:dyDescent="0.3">
      <c r="A271" s="34"/>
      <c r="B271" s="34"/>
      <c r="C271" s="34"/>
      <c r="D271" s="34"/>
      <c r="E271" s="5" t="s">
        <v>19</v>
      </c>
      <c r="F271" s="5" t="s">
        <v>102</v>
      </c>
      <c r="G271" s="10">
        <v>62</v>
      </c>
      <c r="H271" s="10">
        <v>75</v>
      </c>
      <c r="I271" s="10">
        <v>75</v>
      </c>
      <c r="J271" s="11">
        <f t="shared" si="36"/>
        <v>70.666666666666671</v>
      </c>
      <c r="K271" s="12">
        <f t="shared" si="37"/>
        <v>0.70669999999999999</v>
      </c>
      <c r="L271" s="10" t="str">
        <f t="shared" si="38"/>
        <v>B</v>
      </c>
      <c r="M271" s="13" t="str">
        <f>IF(L271="","",IFERROR(INDEX({"Excellent work in ","Very good work in ","Satisfactory work in ","Fair work in ","Below the expected level in "},MATCH(L271,{"A","B","C","D","F"},0))&amp;INDEX({"reading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needed."},MATCH(L271,{"A","B","C","D","F"},0)),""))</f>
        <v>Very good work in content knowledge; aim higher.</v>
      </c>
      <c r="N271" s="10">
        <v>67</v>
      </c>
      <c r="O271" s="10">
        <v>77</v>
      </c>
      <c r="P271" s="10">
        <v>73</v>
      </c>
      <c r="Q271" s="11">
        <f t="shared" si="39"/>
        <v>72.333333333333329</v>
      </c>
      <c r="R271" s="12">
        <f t="shared" si="40"/>
        <v>0.72330000000000005</v>
      </c>
      <c r="S271" s="10" t="str">
        <f t="shared" si="41"/>
        <v>B</v>
      </c>
      <c r="T271" s="13" t="str">
        <f>IF(S271="","",IFERROR(INDEX({"Excellent work in ","Very good work in ","Satisfactory work in ","Fair work in ","Below the expected level in "},MATCH(S271,{"A","B","C","D","F"},0))&amp;INDEX({"reading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needed."},MATCH(S271,{"A","B","C","D","F"},0)),""))</f>
        <v>Very good work in content knowledge; aim higher.</v>
      </c>
      <c r="U271" s="10">
        <v>67</v>
      </c>
      <c r="V271" s="10">
        <v>69</v>
      </c>
      <c r="W271" s="10">
        <v>82</v>
      </c>
      <c r="X271" s="11">
        <f t="shared" si="42"/>
        <v>72.666666666666671</v>
      </c>
      <c r="Y271" s="12">
        <f t="shared" si="43"/>
        <v>0.72670000000000001</v>
      </c>
      <c r="Z271" s="5" t="str">
        <f t="shared" si="44"/>
        <v>B</v>
      </c>
      <c r="AA271" s="3" t="str">
        <f>IF(Z271="","",IFERROR(INDEX({"Excellent work in ","Very good work in ","Satisfactory work in ","Fair work in ","Below the expected level in "},MATCH(Z271,{"A","B","C","D","F"},0))&amp;INDEX({"reading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practice"},MATCH($E271,{"English","Setswana","Mathematics","Science","Social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needed."},MATCH(Z271,{"A","B","C","D","F"},0)),""))</f>
        <v>Very good work in content knowledge; aim higher.</v>
      </c>
    </row>
    <row r="272" spans="1:27" ht="14.25" customHeight="1" x14ac:dyDescent="0.3">
      <c r="A272" s="34"/>
      <c r="B272" s="34"/>
      <c r="C272" s="34"/>
      <c r="D272" s="34"/>
      <c r="E272" s="5" t="s">
        <v>21</v>
      </c>
      <c r="F272" s="5" t="s">
        <v>103</v>
      </c>
      <c r="G272" s="10">
        <v>78</v>
      </c>
      <c r="H272" s="10">
        <v>71</v>
      </c>
      <c r="I272" s="10">
        <v>82</v>
      </c>
      <c r="J272" s="11">
        <f t="shared" si="36"/>
        <v>77</v>
      </c>
      <c r="K272" s="12">
        <f t="shared" si="37"/>
        <v>0.77</v>
      </c>
      <c r="L272" s="10" t="str">
        <f t="shared" si="38"/>
        <v>B</v>
      </c>
      <c r="M272" s="13" t="str">
        <f>IF(L272="","",IFERROR(INDEX({"Excellent work in ","Very good work in ","Satisfactory work in ","Fair work in ","Below the expected level in "},MATCH(L272,{"A","B","C","D","F"},0))&amp;INDEX({"reading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needed."},MATCH(L272,{"A","B","C","D","F"},0)),""))</f>
        <v>Very good work in practical work and knowledge; aim higher.</v>
      </c>
      <c r="N272" s="10">
        <v>79</v>
      </c>
      <c r="O272" s="10">
        <v>79</v>
      </c>
      <c r="P272" s="10">
        <v>80</v>
      </c>
      <c r="Q272" s="11">
        <f t="shared" si="39"/>
        <v>79.333333333333329</v>
      </c>
      <c r="R272" s="12">
        <f t="shared" si="40"/>
        <v>0.79330000000000001</v>
      </c>
      <c r="S272" s="10" t="str">
        <f t="shared" si="41"/>
        <v>B</v>
      </c>
      <c r="T272" s="13" t="str">
        <f>IF(S272="","",IFERROR(INDEX({"Excellent work in ","Very good work in ","Satisfactory work in ","Fair work in ","Below the expected level in "},MATCH(S272,{"A","B","C","D","F"},0))&amp;INDEX({"reading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needed."},MATCH(S272,{"A","B","C","D","F"},0)),""))</f>
        <v>Very good work in practical work and knowledge; aim higher.</v>
      </c>
      <c r="U272" s="10">
        <v>75</v>
      </c>
      <c r="V272" s="10">
        <v>80</v>
      </c>
      <c r="W272" s="10">
        <v>74</v>
      </c>
      <c r="X272" s="11">
        <f t="shared" si="42"/>
        <v>76.333333333333329</v>
      </c>
      <c r="Y272" s="12">
        <f t="shared" si="43"/>
        <v>0.76329999999999998</v>
      </c>
      <c r="Z272" s="5" t="str">
        <f t="shared" si="44"/>
        <v>B</v>
      </c>
      <c r="AA272" s="3" t="str">
        <f>IF(Z272="","",IFERROR(INDEX({"Excellent work in ","Very good work in ","Satisfactory work in ","Fair work in ","Below the expected level in "},MATCH(Z272,{"A","B","C","D","F"},0))&amp;INDEX({"reading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practice"},MATCH($E272,{"English","Setswana","Mathematics","Science","Social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needed."},MATCH(Z272,{"A","B","C","D","F"},0)),""))</f>
        <v>Very good work in practical work and knowledge; aim higher.</v>
      </c>
    </row>
    <row r="273" spans="1:27" ht="14.25" customHeight="1" x14ac:dyDescent="0.3">
      <c r="A273" s="34"/>
      <c r="B273" s="34"/>
      <c r="C273" s="34"/>
      <c r="D273" s="34"/>
      <c r="E273" s="5" t="s">
        <v>23</v>
      </c>
      <c r="F273" s="5" t="s">
        <v>104</v>
      </c>
      <c r="G273" s="10">
        <v>60</v>
      </c>
      <c r="H273" s="10">
        <v>68</v>
      </c>
      <c r="I273" s="10">
        <v>66</v>
      </c>
      <c r="J273" s="11">
        <f t="shared" si="36"/>
        <v>64.666666666666671</v>
      </c>
      <c r="K273" s="12">
        <f t="shared" si="37"/>
        <v>0.64670000000000005</v>
      </c>
      <c r="L273" s="10" t="str">
        <f t="shared" si="38"/>
        <v>C</v>
      </c>
      <c r="M273" s="13" t="str">
        <f>IF(L273="","",IFERROR(INDEX({"Excellent work in ","Very good work in ","Satisfactory work in ","Fair work in ","Below the expected level in "},MATCH(L273,{"A","B","C","D","F"},0))&amp;INDEX({"reading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needed."},MATCH(L273,{"A","B","C","D","F"},0)),""))</f>
        <v>Satisfactory work in values and participation; keep practising.</v>
      </c>
      <c r="N273" s="10">
        <v>64</v>
      </c>
      <c r="O273" s="10">
        <v>72</v>
      </c>
      <c r="P273" s="10">
        <v>73</v>
      </c>
      <c r="Q273" s="11">
        <f t="shared" si="39"/>
        <v>69.666666666666671</v>
      </c>
      <c r="R273" s="12">
        <f t="shared" si="40"/>
        <v>0.69669999999999999</v>
      </c>
      <c r="S273" s="10" t="str">
        <f t="shared" si="41"/>
        <v>C</v>
      </c>
      <c r="T273" s="13" t="str">
        <f>IF(S273="","",IFERROR(INDEX({"Excellent work in ","Very good work in ","Satisfactory work in ","Fair work in ","Below the expected level in "},MATCH(S273,{"A","B","C","D","F"},0))&amp;INDEX({"reading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needed."},MATCH(S273,{"A","B","C","D","F"},0)),""))</f>
        <v>Satisfactory work in values and participation; keep practising.</v>
      </c>
      <c r="U273" s="10">
        <v>75</v>
      </c>
      <c r="V273" s="10">
        <v>66</v>
      </c>
      <c r="W273" s="10">
        <v>75</v>
      </c>
      <c r="X273" s="11">
        <f t="shared" si="42"/>
        <v>72</v>
      </c>
      <c r="Y273" s="12">
        <f t="shared" si="43"/>
        <v>0.72</v>
      </c>
      <c r="Z273" s="5" t="str">
        <f t="shared" si="44"/>
        <v>B</v>
      </c>
      <c r="AA273" s="3" t="str">
        <f>IF(Z273="","",IFERROR(INDEX({"Excellent work in ","Very good work in ","Satisfactory work in ","Fair work in ","Below the expected level in "},MATCH(Z273,{"A","B","C","D","F"},0))&amp;INDEX({"reading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practice"},MATCH($E273,{"English","Setswana","Mathematics","Science","Social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needed."},MATCH(Z273,{"A","B","C","D","F"},0)),""))</f>
        <v>Very good work in values and participation; aim higher.</v>
      </c>
    </row>
    <row r="274" spans="1:27" ht="14.25" customHeight="1" x14ac:dyDescent="0.3">
      <c r="A274" s="34"/>
      <c r="B274" s="34"/>
      <c r="C274" s="34"/>
      <c r="D274" s="34"/>
      <c r="E274" s="5" t="s">
        <v>32</v>
      </c>
      <c r="F274" s="5" t="s">
        <v>127</v>
      </c>
      <c r="G274" s="10">
        <v>72</v>
      </c>
      <c r="H274" s="10">
        <v>72</v>
      </c>
      <c r="I274" s="10">
        <v>76</v>
      </c>
      <c r="J274" s="11">
        <f t="shared" si="36"/>
        <v>73.333333333333329</v>
      </c>
      <c r="K274" s="12">
        <f t="shared" si="37"/>
        <v>0.73329999999999995</v>
      </c>
      <c r="L274" s="10" t="str">
        <f t="shared" si="38"/>
        <v>B</v>
      </c>
      <c r="M274" s="13" t="str">
        <f>IF(L274="","",IFERROR(INDEX({"Excellent work in ","Very good work in ","Satisfactory work in ","Fair work in ","Below the expected level in "},MATCH(L274,{"A","B","C","D","F"},0))&amp;INDEX({"reading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needed."},MATCH(L274,{"A","B","C","D","F"},0)),""))</f>
        <v>Very good work in practical skills; aim higher.</v>
      </c>
      <c r="N274" s="10">
        <v>76</v>
      </c>
      <c r="O274" s="10">
        <v>79</v>
      </c>
      <c r="P274" s="10">
        <v>70</v>
      </c>
      <c r="Q274" s="11">
        <f t="shared" si="39"/>
        <v>75</v>
      </c>
      <c r="R274" s="12">
        <f t="shared" si="40"/>
        <v>0.75</v>
      </c>
      <c r="S274" s="10" t="str">
        <f t="shared" si="41"/>
        <v>B</v>
      </c>
      <c r="T274" s="13" t="str">
        <f>IF(S274="","",IFERROR(INDEX({"Excellent work in ","Very good work in ","Satisfactory work in ","Fair work in ","Below the expected level in "},MATCH(S274,{"A","B","C","D","F"},0))&amp;INDEX({"reading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needed."},MATCH(S274,{"A","B","C","D","F"},0)),""))</f>
        <v>Very good work in practical skills; aim higher.</v>
      </c>
      <c r="U274" s="10">
        <v>82</v>
      </c>
      <c r="V274" s="10">
        <v>74</v>
      </c>
      <c r="W274" s="10">
        <v>82</v>
      </c>
      <c r="X274" s="11">
        <f t="shared" si="42"/>
        <v>79.333333333333329</v>
      </c>
      <c r="Y274" s="12">
        <f t="shared" si="43"/>
        <v>0.79330000000000001</v>
      </c>
      <c r="Z274" s="5" t="str">
        <f t="shared" si="44"/>
        <v>B</v>
      </c>
      <c r="AA274" s="3" t="str">
        <f>IF(Z274="","",IFERROR(INDEX({"Excellent work in ","Very good work in ","Satisfactory work in ","Fair work in ","Below the expected level in "},MATCH(Z274,{"A","B","C","D","F"},0))&amp;INDEX({"reading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practice"},MATCH($E274,{"English","Setswana","Mathematics","Science","Social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needed."},MATCH(Z274,{"A","B","C","D","F"},0)),""))</f>
        <v>Very good work in practical skills; aim higher.</v>
      </c>
    </row>
    <row r="275" spans="1:27" ht="14.25" customHeight="1" x14ac:dyDescent="0.3">
      <c r="A275" s="34"/>
      <c r="B275" s="34"/>
      <c r="C275" s="34"/>
      <c r="D275" s="34"/>
      <c r="E275" s="5" t="s">
        <v>34</v>
      </c>
      <c r="F275" s="5" t="s">
        <v>109</v>
      </c>
      <c r="G275" s="10">
        <v>60</v>
      </c>
      <c r="H275" s="10">
        <v>67</v>
      </c>
      <c r="I275" s="10">
        <v>61</v>
      </c>
      <c r="J275" s="11">
        <f t="shared" si="36"/>
        <v>62.666666666666664</v>
      </c>
      <c r="K275" s="12">
        <f t="shared" si="37"/>
        <v>0.62670000000000003</v>
      </c>
      <c r="L275" s="10" t="str">
        <f t="shared" si="38"/>
        <v>C</v>
      </c>
      <c r="M275" s="13" t="str">
        <f>IF(L275="","",IFERROR(INDEX({"Excellent work in ","Very good work in ","Satisfactory work in ","Fair work in ","Below the expected level in "},MATCH(L275,{"A","B","C","D","F"},0))&amp;INDEX({"reading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needed."},MATCH(L275,{"A","B","C","D","F"},0)),""))</f>
        <v>Satisfactory work in office practice; keep practising.</v>
      </c>
      <c r="N275" s="10">
        <v>64</v>
      </c>
      <c r="O275" s="10">
        <v>67</v>
      </c>
      <c r="P275" s="10">
        <v>62</v>
      </c>
      <c r="Q275" s="11">
        <f t="shared" si="39"/>
        <v>64.333333333333329</v>
      </c>
      <c r="R275" s="12">
        <f t="shared" si="40"/>
        <v>0.64329999999999998</v>
      </c>
      <c r="S275" s="10" t="str">
        <f t="shared" si="41"/>
        <v>C</v>
      </c>
      <c r="T275" s="13" t="str">
        <f>IF(S275="","",IFERROR(INDEX({"Excellent work in ","Very good work in ","Satisfactory work in ","Fair work in ","Below the expected level in "},MATCH(S275,{"A","B","C","D","F"},0))&amp;INDEX({"reading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needed."},MATCH(S275,{"A","B","C","D","F"},0)),""))</f>
        <v>Satisfactory work in office practice; keep practising.</v>
      </c>
      <c r="U275" s="10">
        <v>64</v>
      </c>
      <c r="V275" s="10">
        <v>73</v>
      </c>
      <c r="W275" s="10">
        <v>63</v>
      </c>
      <c r="X275" s="11">
        <f t="shared" si="42"/>
        <v>66.666666666666671</v>
      </c>
      <c r="Y275" s="12">
        <f t="shared" si="43"/>
        <v>0.66669999999999996</v>
      </c>
      <c r="Z275" s="5" t="str">
        <f t="shared" si="44"/>
        <v>C</v>
      </c>
      <c r="AA275" s="3" t="str">
        <f>IF(Z275="","",IFERROR(INDEX({"Excellent work in ","Very good work in ","Satisfactory work in ","Fair work in ","Below the expected level in "},MATCH(Z275,{"A","B","C","D","F"},0))&amp;INDEX({"reading and writing","reading, writing and speaking","problem solving","concepts and practicals","content knowledge","practical work and knowledge","values and participation","religious knowledge and participation","fitness and participation","practical skills","recording of accounts","office practice"},MATCH($E275,{"English","Setswana","Mathematics","Science","Social Studies","Agriculture","Moral Education","Religious Education","Physical Education","Home Economics","Commerce (Accounting)","Commerce (Office Procedures)"},0))&amp;INDEX({"; keep it up.","; aim higher.","; keep practising.","; extra practice is needed.","; urgent support is needed."},MATCH(Z275,{"A","B","C","D","F"},0)),""))</f>
        <v>Satisfactory work in office practice; keep practising.</v>
      </c>
    </row>
  </sheetData>
  <mergeCells count="123">
    <mergeCell ref="G4:M4"/>
    <mergeCell ref="N4:T4"/>
    <mergeCell ref="U4:AA4"/>
    <mergeCell ref="A6:A14"/>
    <mergeCell ref="B6:B14"/>
    <mergeCell ref="C6:C14"/>
    <mergeCell ref="D6:D14"/>
    <mergeCell ref="A15:A23"/>
    <mergeCell ref="B15:B23"/>
    <mergeCell ref="C15:C23"/>
    <mergeCell ref="D15:D23"/>
    <mergeCell ref="A24:A32"/>
    <mergeCell ref="B24:B32"/>
    <mergeCell ref="C24:C32"/>
    <mergeCell ref="D24:D32"/>
    <mergeCell ref="A33:A41"/>
    <mergeCell ref="B33:B41"/>
    <mergeCell ref="C33:C41"/>
    <mergeCell ref="D33:D41"/>
    <mergeCell ref="A42:A50"/>
    <mergeCell ref="B42:B50"/>
    <mergeCell ref="C42:C50"/>
    <mergeCell ref="D42:D50"/>
    <mergeCell ref="A51:A59"/>
    <mergeCell ref="B51:B59"/>
    <mergeCell ref="C51:C59"/>
    <mergeCell ref="D51:D59"/>
    <mergeCell ref="A60:A68"/>
    <mergeCell ref="B60:B68"/>
    <mergeCell ref="C60:C68"/>
    <mergeCell ref="D60:D68"/>
    <mergeCell ref="A69:A77"/>
    <mergeCell ref="B69:B77"/>
    <mergeCell ref="C69:C77"/>
    <mergeCell ref="D69:D77"/>
    <mergeCell ref="A78:A86"/>
    <mergeCell ref="B78:B86"/>
    <mergeCell ref="C78:C86"/>
    <mergeCell ref="D78:D86"/>
    <mergeCell ref="A87:A95"/>
    <mergeCell ref="B87:B95"/>
    <mergeCell ref="C87:C95"/>
    <mergeCell ref="D87:D95"/>
    <mergeCell ref="A96:A104"/>
    <mergeCell ref="B96:B104"/>
    <mergeCell ref="C96:C104"/>
    <mergeCell ref="D96:D104"/>
    <mergeCell ref="A105:A113"/>
    <mergeCell ref="B105:B113"/>
    <mergeCell ref="C105:C113"/>
    <mergeCell ref="D105:D113"/>
    <mergeCell ref="A114:A122"/>
    <mergeCell ref="B114:B122"/>
    <mergeCell ref="C114:C122"/>
    <mergeCell ref="D114:D122"/>
    <mergeCell ref="A123:A131"/>
    <mergeCell ref="B123:B131"/>
    <mergeCell ref="C123:C131"/>
    <mergeCell ref="D123:D131"/>
    <mergeCell ref="A132:A140"/>
    <mergeCell ref="B132:B140"/>
    <mergeCell ref="C132:C140"/>
    <mergeCell ref="D132:D140"/>
    <mergeCell ref="A141:A149"/>
    <mergeCell ref="B141:B149"/>
    <mergeCell ref="C141:C149"/>
    <mergeCell ref="D141:D149"/>
    <mergeCell ref="A150:A158"/>
    <mergeCell ref="B150:B158"/>
    <mergeCell ref="C150:C158"/>
    <mergeCell ref="D150:D158"/>
    <mergeCell ref="A159:A167"/>
    <mergeCell ref="B159:B167"/>
    <mergeCell ref="C159:C167"/>
    <mergeCell ref="D159:D167"/>
    <mergeCell ref="A168:A176"/>
    <mergeCell ref="B168:B176"/>
    <mergeCell ref="C168:C176"/>
    <mergeCell ref="D168:D176"/>
    <mergeCell ref="A177:A185"/>
    <mergeCell ref="B177:B185"/>
    <mergeCell ref="C177:C185"/>
    <mergeCell ref="D177:D185"/>
    <mergeCell ref="A186:A194"/>
    <mergeCell ref="B186:B194"/>
    <mergeCell ref="C186:C194"/>
    <mergeCell ref="D186:D194"/>
    <mergeCell ref="A195:A203"/>
    <mergeCell ref="B195:B203"/>
    <mergeCell ref="C195:C203"/>
    <mergeCell ref="D195:D203"/>
    <mergeCell ref="A204:A212"/>
    <mergeCell ref="B204:B212"/>
    <mergeCell ref="C204:C212"/>
    <mergeCell ref="D204:D212"/>
    <mergeCell ref="A213:A221"/>
    <mergeCell ref="B213:B221"/>
    <mergeCell ref="C213:C221"/>
    <mergeCell ref="D213:D221"/>
    <mergeCell ref="A222:A230"/>
    <mergeCell ref="B222:B230"/>
    <mergeCell ref="C222:C230"/>
    <mergeCell ref="D222:D230"/>
    <mergeCell ref="A231:A239"/>
    <mergeCell ref="B231:B239"/>
    <mergeCell ref="C231:C239"/>
    <mergeCell ref="D231:D239"/>
    <mergeCell ref="A267:A275"/>
    <mergeCell ref="B267:B275"/>
    <mergeCell ref="C267:C275"/>
    <mergeCell ref="D267:D275"/>
    <mergeCell ref="A240:A248"/>
    <mergeCell ref="B240:B248"/>
    <mergeCell ref="C240:C248"/>
    <mergeCell ref="D240:D248"/>
    <mergeCell ref="A249:A257"/>
    <mergeCell ref="B249:B257"/>
    <mergeCell ref="C249:C257"/>
    <mergeCell ref="D249:D257"/>
    <mergeCell ref="A258:A266"/>
    <mergeCell ref="B258:B266"/>
    <mergeCell ref="C258:C266"/>
    <mergeCell ref="D258:D26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84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0" customWidth="1"/>
    <col min="4" max="4" width="14" customWidth="1"/>
    <col min="5" max="5" width="12" customWidth="1"/>
    <col min="6" max="6" width="10" hidden="1" customWidth="1"/>
  </cols>
  <sheetData>
    <row r="1" spans="1:6" ht="16.5" customHeight="1" x14ac:dyDescent="0.3">
      <c r="A1" s="41" t="s">
        <v>440</v>
      </c>
      <c r="B1" s="41"/>
      <c r="C1" s="41"/>
      <c r="D1" s="41"/>
      <c r="E1" s="41"/>
      <c r="F1" s="41"/>
    </row>
    <row r="4" spans="1:6" ht="26.25" customHeight="1" x14ac:dyDescent="0.3">
      <c r="A4" s="4" t="s">
        <v>4</v>
      </c>
      <c r="B4" s="4" t="s">
        <v>5</v>
      </c>
      <c r="C4" s="4" t="s">
        <v>417</v>
      </c>
      <c r="D4" s="4" t="s">
        <v>6</v>
      </c>
      <c r="E4" s="4" t="s">
        <v>441</v>
      </c>
      <c r="F4" s="4" t="s">
        <v>427</v>
      </c>
    </row>
    <row r="5" spans="1:6" ht="14.25" customHeight="1" x14ac:dyDescent="0.3">
      <c r="A5" s="3" t="s">
        <v>9</v>
      </c>
      <c r="B5" s="3" t="s">
        <v>10</v>
      </c>
      <c r="C5" s="5" t="s">
        <v>429</v>
      </c>
      <c r="D5" s="5" t="s">
        <v>11</v>
      </c>
      <c r="E5" s="12">
        <f>ROUND(AVERAGE(INDEX('Assessments 1A'!$Y$6:$Y$275,MATCH(A5,'Assessments 1A'!$A$6:$A$275,0)):INDEX('Assessments 1A'!$Y$6:$Y$275,MATCH(A5,'Assessments 1A'!$A$6:$A$275,0)+8)),4)</f>
        <v>0.62290000000000001</v>
      </c>
      <c r="F5" s="5" t="str">
        <f t="shared" ref="F5:F36" si="0">IF(E5="","",IF(E5&gt;=0.8,"A",IF(E5&gt;=0.7,"B",IF(E5&gt;=0.6,"C",IF(E5&gt;=0.5,"D","F")))))</f>
        <v>C</v>
      </c>
    </row>
    <row r="6" spans="1:6" ht="14.25" customHeight="1" x14ac:dyDescent="0.3">
      <c r="A6" s="3" t="s">
        <v>29</v>
      </c>
      <c r="B6" s="3" t="s">
        <v>30</v>
      </c>
      <c r="C6" s="5" t="s">
        <v>429</v>
      </c>
      <c r="D6" s="5" t="s">
        <v>31</v>
      </c>
      <c r="E6" s="12">
        <f>ROUND(AVERAGE(INDEX('Assessments 1A'!$Y$6:$Y$275,MATCH(A6,'Assessments 1A'!$A$6:$A$275,0)):INDEX('Assessments 1A'!$Y$6:$Y$275,MATCH(A6,'Assessments 1A'!$A$6:$A$275,0)+8)),4)</f>
        <v>0.69259999999999999</v>
      </c>
      <c r="F6" s="5" t="str">
        <f t="shared" si="0"/>
        <v>C</v>
      </c>
    </row>
    <row r="7" spans="1:6" ht="14.25" customHeight="1" x14ac:dyDescent="0.3">
      <c r="A7" s="3" t="s">
        <v>36</v>
      </c>
      <c r="B7" s="3" t="s">
        <v>37</v>
      </c>
      <c r="C7" s="5" t="s">
        <v>429</v>
      </c>
      <c r="D7" s="5" t="s">
        <v>31</v>
      </c>
      <c r="E7" s="12">
        <f>ROUND(AVERAGE(INDEX('Assessments 1A'!$Y$6:$Y$275,MATCH(A7,'Assessments 1A'!$A$6:$A$275,0)):INDEX('Assessments 1A'!$Y$6:$Y$275,MATCH(A7,'Assessments 1A'!$A$6:$A$275,0)+8)),4)</f>
        <v>0.76629999999999998</v>
      </c>
      <c r="F7" s="5" t="str">
        <f t="shared" si="0"/>
        <v>B</v>
      </c>
    </row>
    <row r="8" spans="1:6" ht="14.25" customHeight="1" x14ac:dyDescent="0.3">
      <c r="A8" s="3" t="s">
        <v>38</v>
      </c>
      <c r="B8" s="3" t="s">
        <v>39</v>
      </c>
      <c r="C8" s="5" t="s">
        <v>429</v>
      </c>
      <c r="D8" s="5" t="s">
        <v>11</v>
      </c>
      <c r="E8" s="12">
        <f>ROUND(AVERAGE(INDEX('Assessments 1A'!$Y$6:$Y$275,MATCH(A8,'Assessments 1A'!$A$6:$A$275,0)):INDEX('Assessments 1A'!$Y$6:$Y$275,MATCH(A8,'Assessments 1A'!$A$6:$A$275,0)+8)),4)</f>
        <v>0.85219999999999996</v>
      </c>
      <c r="F8" s="5" t="str">
        <f t="shared" si="0"/>
        <v>A</v>
      </c>
    </row>
    <row r="9" spans="1:6" ht="14.25" customHeight="1" x14ac:dyDescent="0.3">
      <c r="A9" s="3" t="s">
        <v>40</v>
      </c>
      <c r="B9" s="3" t="s">
        <v>41</v>
      </c>
      <c r="C9" s="5" t="s">
        <v>429</v>
      </c>
      <c r="D9" s="5" t="s">
        <v>11</v>
      </c>
      <c r="E9" s="12">
        <f>ROUND(AVERAGE(INDEX('Assessments 1A'!$Y$6:$Y$275,MATCH(A9,'Assessments 1A'!$A$6:$A$275,0)):INDEX('Assessments 1A'!$Y$6:$Y$275,MATCH(A9,'Assessments 1A'!$A$6:$A$275,0)+8)),4)</f>
        <v>0.89739999999999998</v>
      </c>
      <c r="F9" s="5" t="str">
        <f t="shared" si="0"/>
        <v>A</v>
      </c>
    </row>
    <row r="10" spans="1:6" ht="14.25" customHeight="1" x14ac:dyDescent="0.3">
      <c r="A10" s="3" t="s">
        <v>42</v>
      </c>
      <c r="B10" s="3" t="s">
        <v>43</v>
      </c>
      <c r="C10" s="5" t="s">
        <v>429</v>
      </c>
      <c r="D10" s="5" t="s">
        <v>11</v>
      </c>
      <c r="E10" s="12">
        <f>ROUND(AVERAGE(INDEX('Assessments 1A'!$Y$6:$Y$275,MATCH(A10,'Assessments 1A'!$A$6:$A$275,0)):INDEX('Assessments 1A'!$Y$6:$Y$275,MATCH(A10,'Assessments 1A'!$A$6:$A$275,0)+8)),4)</f>
        <v>0.67190000000000005</v>
      </c>
      <c r="F10" s="5" t="str">
        <f t="shared" si="0"/>
        <v>C</v>
      </c>
    </row>
    <row r="11" spans="1:6" ht="14.25" customHeight="1" x14ac:dyDescent="0.3">
      <c r="A11" s="3" t="s">
        <v>44</v>
      </c>
      <c r="B11" s="3" t="s">
        <v>45</v>
      </c>
      <c r="C11" s="5" t="s">
        <v>429</v>
      </c>
      <c r="D11" s="5" t="s">
        <v>31</v>
      </c>
      <c r="E11" s="12">
        <f>ROUND(AVERAGE(INDEX('Assessments 1A'!$Y$6:$Y$275,MATCH(A11,'Assessments 1A'!$A$6:$A$275,0)):INDEX('Assessments 1A'!$Y$6:$Y$275,MATCH(A11,'Assessments 1A'!$A$6:$A$275,0)+8)),4)</f>
        <v>0.72260000000000002</v>
      </c>
      <c r="F11" s="5" t="str">
        <f t="shared" si="0"/>
        <v>B</v>
      </c>
    </row>
    <row r="12" spans="1:6" ht="14.25" customHeight="1" x14ac:dyDescent="0.3">
      <c r="A12" s="3" t="s">
        <v>48</v>
      </c>
      <c r="B12" s="3" t="s">
        <v>49</v>
      </c>
      <c r="C12" s="5" t="s">
        <v>429</v>
      </c>
      <c r="D12" s="5" t="s">
        <v>31</v>
      </c>
      <c r="E12" s="12">
        <f>ROUND(AVERAGE(INDEX('Assessments 1A'!$Y$6:$Y$275,MATCH(A12,'Assessments 1A'!$A$6:$A$275,0)):INDEX('Assessments 1A'!$Y$6:$Y$275,MATCH(A12,'Assessments 1A'!$A$6:$A$275,0)+8)),4)</f>
        <v>0.79369999999999996</v>
      </c>
      <c r="F12" s="5" t="str">
        <f t="shared" si="0"/>
        <v>B</v>
      </c>
    </row>
    <row r="13" spans="1:6" ht="14.25" customHeight="1" x14ac:dyDescent="0.3">
      <c r="A13" s="3" t="s">
        <v>50</v>
      </c>
      <c r="B13" s="3" t="s">
        <v>51</v>
      </c>
      <c r="C13" s="5" t="s">
        <v>429</v>
      </c>
      <c r="D13" s="5" t="s">
        <v>11</v>
      </c>
      <c r="E13" s="12">
        <f>ROUND(AVERAGE(INDEX('Assessments 1A'!$Y$6:$Y$275,MATCH(A13,'Assessments 1A'!$A$6:$A$275,0)):INDEX('Assessments 1A'!$Y$6:$Y$275,MATCH(A13,'Assessments 1A'!$A$6:$A$275,0)+8)),4)</f>
        <v>0.87180000000000002</v>
      </c>
      <c r="F13" s="5" t="str">
        <f t="shared" si="0"/>
        <v>A</v>
      </c>
    </row>
    <row r="14" spans="1:6" ht="14.25" customHeight="1" x14ac:dyDescent="0.3">
      <c r="A14" s="3" t="s">
        <v>52</v>
      </c>
      <c r="B14" s="3" t="s">
        <v>53</v>
      </c>
      <c r="C14" s="5" t="s">
        <v>429</v>
      </c>
      <c r="D14" s="5" t="s">
        <v>11</v>
      </c>
      <c r="E14" s="12">
        <f>ROUND(AVERAGE(INDEX('Assessments 1A'!$Y$6:$Y$275,MATCH(A14,'Assessments 1A'!$A$6:$A$275,0)):INDEX('Assessments 1A'!$Y$6:$Y$275,MATCH(A14,'Assessments 1A'!$A$6:$A$275,0)+8)),4)</f>
        <v>0.92700000000000005</v>
      </c>
      <c r="F14" s="5" t="str">
        <f t="shared" si="0"/>
        <v>A</v>
      </c>
    </row>
    <row r="15" spans="1:6" ht="14.25" customHeight="1" x14ac:dyDescent="0.3">
      <c r="A15" s="3" t="s">
        <v>54</v>
      </c>
      <c r="B15" s="3" t="s">
        <v>55</v>
      </c>
      <c r="C15" s="5" t="s">
        <v>429</v>
      </c>
      <c r="D15" s="5" t="s">
        <v>31</v>
      </c>
      <c r="E15" s="12">
        <f>ROUND(AVERAGE(INDEX('Assessments 1A'!$Y$6:$Y$275,MATCH(A15,'Assessments 1A'!$A$6:$A$275,0)):INDEX('Assessments 1A'!$Y$6:$Y$275,MATCH(A15,'Assessments 1A'!$A$6:$A$275,0)+8)),4)</f>
        <v>0.67259999999999998</v>
      </c>
      <c r="F15" s="5" t="str">
        <f t="shared" si="0"/>
        <v>C</v>
      </c>
    </row>
    <row r="16" spans="1:6" ht="14.25" customHeight="1" x14ac:dyDescent="0.3">
      <c r="A16" s="3" t="s">
        <v>56</v>
      </c>
      <c r="B16" s="3" t="s">
        <v>57</v>
      </c>
      <c r="C16" s="5" t="s">
        <v>429</v>
      </c>
      <c r="D16" s="5" t="s">
        <v>31</v>
      </c>
      <c r="E16" s="12">
        <f>ROUND(AVERAGE(INDEX('Assessments 1A'!$Y$6:$Y$275,MATCH(A16,'Assessments 1A'!$A$6:$A$275,0)):INDEX('Assessments 1A'!$Y$6:$Y$275,MATCH(A16,'Assessments 1A'!$A$6:$A$275,0)+8)),4)</f>
        <v>0.74819999999999998</v>
      </c>
      <c r="F16" s="5" t="str">
        <f t="shared" si="0"/>
        <v>B</v>
      </c>
    </row>
    <row r="17" spans="1:6" ht="14.25" customHeight="1" x14ac:dyDescent="0.3">
      <c r="A17" s="3" t="s">
        <v>58</v>
      </c>
      <c r="B17" s="3" t="s">
        <v>59</v>
      </c>
      <c r="C17" s="5" t="s">
        <v>429</v>
      </c>
      <c r="D17" s="5" t="s">
        <v>31</v>
      </c>
      <c r="E17" s="12">
        <f>ROUND(AVERAGE(INDEX('Assessments 1A'!$Y$6:$Y$275,MATCH(A17,'Assessments 1A'!$A$6:$A$275,0)):INDEX('Assessments 1A'!$Y$6:$Y$275,MATCH(A17,'Assessments 1A'!$A$6:$A$275,0)+8)),4)</f>
        <v>0.83189999999999997</v>
      </c>
      <c r="F17" s="5" t="str">
        <f t="shared" si="0"/>
        <v>A</v>
      </c>
    </row>
    <row r="18" spans="1:6" ht="14.25" customHeight="1" x14ac:dyDescent="0.3">
      <c r="A18" s="3" t="s">
        <v>60</v>
      </c>
      <c r="B18" s="3" t="s">
        <v>61</v>
      </c>
      <c r="C18" s="5" t="s">
        <v>429</v>
      </c>
      <c r="D18" s="5" t="s">
        <v>31</v>
      </c>
      <c r="E18" s="12">
        <f>ROUND(AVERAGE(INDEX('Assessments 1A'!$Y$6:$Y$275,MATCH(A18,'Assessments 1A'!$A$6:$A$275,0)):INDEX('Assessments 1A'!$Y$6:$Y$275,MATCH(A18,'Assessments 1A'!$A$6:$A$275,0)+8)),4)</f>
        <v>0.89039999999999997</v>
      </c>
      <c r="F18" s="5" t="str">
        <f t="shared" si="0"/>
        <v>A</v>
      </c>
    </row>
    <row r="19" spans="1:6" ht="14.25" customHeight="1" x14ac:dyDescent="0.3">
      <c r="A19" s="3" t="s">
        <v>62</v>
      </c>
      <c r="B19" s="3" t="s">
        <v>63</v>
      </c>
      <c r="C19" s="5" t="s">
        <v>429</v>
      </c>
      <c r="D19" s="5" t="s">
        <v>11</v>
      </c>
      <c r="E19" s="12">
        <f>ROUND(AVERAGE(INDEX('Assessments 1A'!$Y$6:$Y$275,MATCH(A19,'Assessments 1A'!$A$6:$A$275,0)):INDEX('Assessments 1A'!$Y$6:$Y$275,MATCH(A19,'Assessments 1A'!$A$6:$A$275,0)+8)),4)</f>
        <v>0.64559999999999995</v>
      </c>
      <c r="F19" s="5" t="str">
        <f t="shared" si="0"/>
        <v>C</v>
      </c>
    </row>
    <row r="20" spans="1:6" ht="14.25" customHeight="1" x14ac:dyDescent="0.3">
      <c r="A20" s="3" t="s">
        <v>64</v>
      </c>
      <c r="B20" s="3" t="s">
        <v>65</v>
      </c>
      <c r="C20" s="5" t="s">
        <v>429</v>
      </c>
      <c r="D20" s="5" t="s">
        <v>31</v>
      </c>
      <c r="E20" s="12">
        <f>ROUND(AVERAGE(INDEX('Assessments 1A'!$Y$6:$Y$275,MATCH(A20,'Assessments 1A'!$A$6:$A$275,0)):INDEX('Assessments 1A'!$Y$6:$Y$275,MATCH(A20,'Assessments 1A'!$A$6:$A$275,0)+8)),4)</f>
        <v>0.71809999999999996</v>
      </c>
      <c r="F20" s="5" t="str">
        <f t="shared" si="0"/>
        <v>B</v>
      </c>
    </row>
    <row r="21" spans="1:6" ht="14.25" customHeight="1" x14ac:dyDescent="0.3">
      <c r="A21" s="3" t="s">
        <v>66</v>
      </c>
      <c r="B21" s="3" t="s">
        <v>67</v>
      </c>
      <c r="C21" s="5" t="s">
        <v>429</v>
      </c>
      <c r="D21" s="5" t="s">
        <v>11</v>
      </c>
      <c r="E21" s="12">
        <f>ROUND(AVERAGE(INDEX('Assessments 1A'!$Y$6:$Y$275,MATCH(A21,'Assessments 1A'!$A$6:$A$275,0)):INDEX('Assessments 1A'!$Y$6:$Y$275,MATCH(A21,'Assessments 1A'!$A$6:$A$275,0)+8)),4)</f>
        <v>0.77849999999999997</v>
      </c>
      <c r="F21" s="5" t="str">
        <f t="shared" si="0"/>
        <v>B</v>
      </c>
    </row>
    <row r="22" spans="1:6" ht="14.25" customHeight="1" x14ac:dyDescent="0.3">
      <c r="A22" s="3" t="s">
        <v>68</v>
      </c>
      <c r="B22" s="3" t="s">
        <v>69</v>
      </c>
      <c r="C22" s="5" t="s">
        <v>429</v>
      </c>
      <c r="D22" s="5" t="s">
        <v>31</v>
      </c>
      <c r="E22" s="12">
        <f>ROUND(AVERAGE(INDEX('Assessments 1A'!$Y$6:$Y$275,MATCH(A22,'Assessments 1A'!$A$6:$A$275,0)):INDEX('Assessments 1A'!$Y$6:$Y$275,MATCH(A22,'Assessments 1A'!$A$6:$A$275,0)+8)),4)</f>
        <v>0.84409999999999996</v>
      </c>
      <c r="F22" s="5" t="str">
        <f t="shared" si="0"/>
        <v>A</v>
      </c>
    </row>
    <row r="23" spans="1:6" ht="14.25" customHeight="1" x14ac:dyDescent="0.3">
      <c r="A23" s="3" t="s">
        <v>70</v>
      </c>
      <c r="B23" s="3" t="s">
        <v>71</v>
      </c>
      <c r="C23" s="5" t="s">
        <v>429</v>
      </c>
      <c r="D23" s="5" t="s">
        <v>11</v>
      </c>
      <c r="E23" s="12">
        <f>ROUND(AVERAGE(INDEX('Assessments 1A'!$Y$6:$Y$275,MATCH(A23,'Assessments 1A'!$A$6:$A$275,0)):INDEX('Assessments 1A'!$Y$6:$Y$275,MATCH(A23,'Assessments 1A'!$A$6:$A$275,0)+8)),4)</f>
        <v>0.90410000000000001</v>
      </c>
      <c r="F23" s="5" t="str">
        <f t="shared" si="0"/>
        <v>A</v>
      </c>
    </row>
    <row r="24" spans="1:6" ht="14.25" customHeight="1" x14ac:dyDescent="0.3">
      <c r="A24" s="3" t="s">
        <v>72</v>
      </c>
      <c r="B24" s="3" t="s">
        <v>73</v>
      </c>
      <c r="C24" s="5" t="s">
        <v>429</v>
      </c>
      <c r="D24" s="5" t="s">
        <v>31</v>
      </c>
      <c r="E24" s="12">
        <f>ROUND(AVERAGE(INDEX('Assessments 1A'!$Y$6:$Y$275,MATCH(A24,'Assessments 1A'!$A$6:$A$275,0)):INDEX('Assessments 1A'!$Y$6:$Y$275,MATCH(A24,'Assessments 1A'!$A$6:$A$275,0)+8)),4)</f>
        <v>0.67220000000000002</v>
      </c>
      <c r="F24" s="5" t="str">
        <f t="shared" si="0"/>
        <v>C</v>
      </c>
    </row>
    <row r="25" spans="1:6" ht="14.25" customHeight="1" x14ac:dyDescent="0.3">
      <c r="A25" s="3" t="s">
        <v>74</v>
      </c>
      <c r="B25" s="3" t="s">
        <v>75</v>
      </c>
      <c r="C25" s="5" t="s">
        <v>429</v>
      </c>
      <c r="D25" s="5" t="s">
        <v>11</v>
      </c>
      <c r="E25" s="12">
        <f>ROUND(AVERAGE(INDEX('Assessments 1A'!$Y$6:$Y$275,MATCH(A25,'Assessments 1A'!$A$6:$A$275,0)):INDEX('Assessments 1A'!$Y$6:$Y$275,MATCH(A25,'Assessments 1A'!$A$6:$A$275,0)+8)),4)</f>
        <v>0.747</v>
      </c>
      <c r="F25" s="5" t="str">
        <f t="shared" si="0"/>
        <v>B</v>
      </c>
    </row>
    <row r="26" spans="1:6" ht="14.25" customHeight="1" x14ac:dyDescent="0.3">
      <c r="A26" s="3" t="s">
        <v>76</v>
      </c>
      <c r="B26" s="3" t="s">
        <v>77</v>
      </c>
      <c r="C26" s="5" t="s">
        <v>429</v>
      </c>
      <c r="D26" s="5" t="s">
        <v>11</v>
      </c>
      <c r="E26" s="12">
        <f>ROUND(AVERAGE(INDEX('Assessments 1A'!$Y$6:$Y$275,MATCH(A26,'Assessments 1A'!$A$6:$A$275,0)):INDEX('Assessments 1A'!$Y$6:$Y$275,MATCH(A26,'Assessments 1A'!$A$6:$A$275,0)+8)),4)</f>
        <v>0.81289999999999996</v>
      </c>
      <c r="F26" s="5" t="str">
        <f t="shared" si="0"/>
        <v>A</v>
      </c>
    </row>
    <row r="27" spans="1:6" ht="14.25" customHeight="1" x14ac:dyDescent="0.3">
      <c r="A27" s="3" t="s">
        <v>78</v>
      </c>
      <c r="B27" s="3" t="s">
        <v>79</v>
      </c>
      <c r="C27" s="5" t="s">
        <v>429</v>
      </c>
      <c r="D27" s="5" t="s">
        <v>11</v>
      </c>
      <c r="E27" s="12">
        <f>ROUND(AVERAGE(INDEX('Assessments 1A'!$Y$6:$Y$275,MATCH(A27,'Assessments 1A'!$A$6:$A$275,0)):INDEX('Assessments 1A'!$Y$6:$Y$275,MATCH(A27,'Assessments 1A'!$A$6:$A$275,0)+8)),4)</f>
        <v>0.87329999999999997</v>
      </c>
      <c r="F27" s="5" t="str">
        <f t="shared" si="0"/>
        <v>A</v>
      </c>
    </row>
    <row r="28" spans="1:6" ht="14.25" customHeight="1" x14ac:dyDescent="0.3">
      <c r="A28" s="3" t="s">
        <v>80</v>
      </c>
      <c r="B28" s="3" t="s">
        <v>81</v>
      </c>
      <c r="C28" s="5" t="s">
        <v>429</v>
      </c>
      <c r="D28" s="5" t="s">
        <v>11</v>
      </c>
      <c r="E28" s="12">
        <f>ROUND(AVERAGE(INDEX('Assessments 1A'!$Y$6:$Y$275,MATCH(A28,'Assessments 1A'!$A$6:$A$275,0)):INDEX('Assessments 1A'!$Y$6:$Y$275,MATCH(A28,'Assessments 1A'!$A$6:$A$275,0)+8)),4)</f>
        <v>0.64959999999999996</v>
      </c>
      <c r="F28" s="5" t="str">
        <f t="shared" si="0"/>
        <v>C</v>
      </c>
    </row>
    <row r="29" spans="1:6" ht="14.25" customHeight="1" x14ac:dyDescent="0.3">
      <c r="A29" s="3" t="s">
        <v>82</v>
      </c>
      <c r="B29" s="3" t="s">
        <v>83</v>
      </c>
      <c r="C29" s="5" t="s">
        <v>429</v>
      </c>
      <c r="D29" s="5" t="s">
        <v>11</v>
      </c>
      <c r="E29" s="12">
        <f>ROUND(AVERAGE(INDEX('Assessments 1A'!$Y$6:$Y$275,MATCH(A29,'Assessments 1A'!$A$6:$A$275,0)):INDEX('Assessments 1A'!$Y$6:$Y$275,MATCH(A29,'Assessments 1A'!$A$6:$A$275,0)+8)),4)</f>
        <v>0.71109999999999995</v>
      </c>
      <c r="F29" s="5" t="str">
        <f t="shared" si="0"/>
        <v>B</v>
      </c>
    </row>
    <row r="30" spans="1:6" ht="14.25" customHeight="1" x14ac:dyDescent="0.3">
      <c r="A30" s="3" t="s">
        <v>84</v>
      </c>
      <c r="B30" s="3" t="s">
        <v>85</v>
      </c>
      <c r="C30" s="5" t="s">
        <v>429</v>
      </c>
      <c r="D30" s="5" t="s">
        <v>31</v>
      </c>
      <c r="E30" s="12">
        <f>ROUND(AVERAGE(INDEX('Assessments 1A'!$Y$6:$Y$275,MATCH(A30,'Assessments 1A'!$A$6:$A$275,0)):INDEX('Assessments 1A'!$Y$6:$Y$275,MATCH(A30,'Assessments 1A'!$A$6:$A$275,0)+8)),4)</f>
        <v>0.76590000000000003</v>
      </c>
      <c r="F30" s="5" t="str">
        <f t="shared" si="0"/>
        <v>B</v>
      </c>
    </row>
    <row r="31" spans="1:6" ht="14.25" customHeight="1" x14ac:dyDescent="0.3">
      <c r="A31" s="3" t="s">
        <v>86</v>
      </c>
      <c r="B31" s="3" t="s">
        <v>87</v>
      </c>
      <c r="C31" s="5" t="s">
        <v>429</v>
      </c>
      <c r="D31" s="5" t="s">
        <v>31</v>
      </c>
      <c r="E31" s="12">
        <f>ROUND(AVERAGE(INDEX('Assessments 1A'!$Y$6:$Y$275,MATCH(A31,'Assessments 1A'!$A$6:$A$275,0)):INDEX('Assessments 1A'!$Y$6:$Y$275,MATCH(A31,'Assessments 1A'!$A$6:$A$275,0)+8)),4)</f>
        <v>0.8478</v>
      </c>
      <c r="F31" s="5" t="str">
        <f t="shared" si="0"/>
        <v>A</v>
      </c>
    </row>
    <row r="32" spans="1:6" ht="14.25" customHeight="1" x14ac:dyDescent="0.3">
      <c r="A32" s="3" t="s">
        <v>88</v>
      </c>
      <c r="B32" s="3" t="s">
        <v>89</v>
      </c>
      <c r="C32" s="5" t="s">
        <v>429</v>
      </c>
      <c r="D32" s="5" t="s">
        <v>11</v>
      </c>
      <c r="E32" s="12">
        <f>ROUND(AVERAGE(INDEX('Assessments 1A'!$Y$6:$Y$275,MATCH(A32,'Assessments 1A'!$A$6:$A$275,0)):INDEX('Assessments 1A'!$Y$6:$Y$275,MATCH(A32,'Assessments 1A'!$A$6:$A$275,0)+8)),4)</f>
        <v>0.90069999999999995</v>
      </c>
      <c r="F32" s="5" t="str">
        <f t="shared" si="0"/>
        <v>A</v>
      </c>
    </row>
    <row r="33" spans="1:6" ht="14.25" customHeight="1" x14ac:dyDescent="0.3">
      <c r="A33" s="3" t="s">
        <v>90</v>
      </c>
      <c r="B33" s="3" t="s">
        <v>91</v>
      </c>
      <c r="C33" s="5" t="s">
        <v>429</v>
      </c>
      <c r="D33" s="5" t="s">
        <v>31</v>
      </c>
      <c r="E33" s="12">
        <f>ROUND(AVERAGE(INDEX('Assessments 1A'!$Y$6:$Y$275,MATCH(A33,'Assessments 1A'!$A$6:$A$275,0)):INDEX('Assessments 1A'!$Y$6:$Y$275,MATCH(A33,'Assessments 1A'!$A$6:$A$275,0)+8)),4)</f>
        <v>0.67259999999999998</v>
      </c>
      <c r="F33" s="5" t="str">
        <f t="shared" si="0"/>
        <v>C</v>
      </c>
    </row>
    <row r="34" spans="1:6" ht="14.25" customHeight="1" x14ac:dyDescent="0.3">
      <c r="A34" s="3" t="s">
        <v>92</v>
      </c>
      <c r="B34" s="3" t="s">
        <v>93</v>
      </c>
      <c r="C34" s="5" t="s">
        <v>429</v>
      </c>
      <c r="D34" s="5" t="s">
        <v>11</v>
      </c>
      <c r="E34" s="12">
        <f>ROUND(AVERAGE(INDEX('Assessments 1A'!$Y$6:$Y$275,MATCH(A34,'Assessments 1A'!$A$6:$A$275,0)):INDEX('Assessments 1A'!$Y$6:$Y$275,MATCH(A34,'Assessments 1A'!$A$6:$A$275,0)+8)),4)</f>
        <v>0.73040000000000005</v>
      </c>
      <c r="F34" s="5" t="str">
        <f t="shared" si="0"/>
        <v>B</v>
      </c>
    </row>
    <row r="35" spans="1:6" ht="14.25" customHeight="1" x14ac:dyDescent="0.3">
      <c r="A35" s="3" t="s">
        <v>97</v>
      </c>
      <c r="B35" s="3" t="s">
        <v>98</v>
      </c>
      <c r="C35" s="5" t="s">
        <v>431</v>
      </c>
      <c r="D35" s="5" t="s">
        <v>11</v>
      </c>
      <c r="E35" s="12">
        <f>ROUND(AVERAGE(INDEX('Assessment 1B'!$Y$6:$Y$275,MATCH(A35,'Assessment 1B'!$A$6:$A$275,0)):INDEX('Assessment 1B'!$Y$6:$Y$275,MATCH(A35,'Assessment 1B'!$A$6:$A$275,0)+8)),4)</f>
        <v>0.6089</v>
      </c>
      <c r="F35" s="5" t="str">
        <f t="shared" si="0"/>
        <v>C</v>
      </c>
    </row>
    <row r="36" spans="1:6" ht="14.25" customHeight="1" x14ac:dyDescent="0.3">
      <c r="A36" s="3" t="s">
        <v>107</v>
      </c>
      <c r="B36" s="3" t="s">
        <v>108</v>
      </c>
      <c r="C36" s="5" t="s">
        <v>431</v>
      </c>
      <c r="D36" s="5" t="s">
        <v>31</v>
      </c>
      <c r="E36" s="12">
        <f>ROUND(AVERAGE(INDEX('Assessment 1B'!$Y$6:$Y$275,MATCH(A36,'Assessment 1B'!$A$6:$A$275,0)):INDEX('Assessment 1B'!$Y$6:$Y$275,MATCH(A36,'Assessment 1B'!$A$6:$A$275,0)+8)),4)</f>
        <v>0.68959999999999999</v>
      </c>
      <c r="F36" s="5" t="str">
        <f t="shared" si="0"/>
        <v>C</v>
      </c>
    </row>
    <row r="37" spans="1:6" ht="14.25" customHeight="1" x14ac:dyDescent="0.3">
      <c r="A37" s="3" t="s">
        <v>110</v>
      </c>
      <c r="B37" s="3" t="s">
        <v>111</v>
      </c>
      <c r="C37" s="5" t="s">
        <v>431</v>
      </c>
      <c r="D37" s="5" t="s">
        <v>11</v>
      </c>
      <c r="E37" s="12">
        <f>ROUND(AVERAGE(INDEX('Assessment 1B'!$Y$6:$Y$275,MATCH(A37,'Assessment 1B'!$A$6:$A$275,0)):INDEX('Assessment 1B'!$Y$6:$Y$275,MATCH(A37,'Assessment 1B'!$A$6:$A$275,0)+8)),4)</f>
        <v>0.75519999999999998</v>
      </c>
      <c r="F37" s="5" t="str">
        <f t="shared" ref="F37:F68" si="1">IF(E37="","",IF(E37&gt;=0.8,"A",IF(E37&gt;=0.7,"B",IF(E37&gt;=0.6,"C",IF(E37&gt;=0.5,"D","F")))))</f>
        <v>B</v>
      </c>
    </row>
    <row r="38" spans="1:6" ht="14.25" customHeight="1" x14ac:dyDescent="0.3">
      <c r="A38" s="3" t="s">
        <v>112</v>
      </c>
      <c r="B38" s="3" t="s">
        <v>113</v>
      </c>
      <c r="C38" s="5" t="s">
        <v>431</v>
      </c>
      <c r="D38" s="5" t="s">
        <v>31</v>
      </c>
      <c r="E38" s="12">
        <f>ROUND(AVERAGE(INDEX('Assessment 1B'!$Y$6:$Y$275,MATCH(A38,'Assessment 1B'!$A$6:$A$275,0)):INDEX('Assessment 1B'!$Y$6:$Y$275,MATCH(A38,'Assessment 1B'!$A$6:$A$275,0)+8)),4)</f>
        <v>0.83069999999999999</v>
      </c>
      <c r="F38" s="5" t="str">
        <f t="shared" si="1"/>
        <v>A</v>
      </c>
    </row>
    <row r="39" spans="1:6" ht="14.25" customHeight="1" x14ac:dyDescent="0.3">
      <c r="A39" s="3" t="s">
        <v>114</v>
      </c>
      <c r="B39" s="3" t="s">
        <v>115</v>
      </c>
      <c r="C39" s="5" t="s">
        <v>431</v>
      </c>
      <c r="D39" s="5" t="s">
        <v>11</v>
      </c>
      <c r="E39" s="12">
        <f>ROUND(AVERAGE(INDEX('Assessment 1B'!$Y$6:$Y$275,MATCH(A39,'Assessment 1B'!$A$6:$A$275,0)):INDEX('Assessment 1B'!$Y$6:$Y$275,MATCH(A39,'Assessment 1B'!$A$6:$A$275,0)+8)),4)</f>
        <v>0.88959999999999995</v>
      </c>
      <c r="F39" s="5" t="str">
        <f t="shared" si="1"/>
        <v>A</v>
      </c>
    </row>
    <row r="40" spans="1:6" ht="14.25" customHeight="1" x14ac:dyDescent="0.3">
      <c r="A40" s="3" t="s">
        <v>117</v>
      </c>
      <c r="B40" s="3" t="s">
        <v>118</v>
      </c>
      <c r="C40" s="5" t="s">
        <v>431</v>
      </c>
      <c r="D40" s="5" t="s">
        <v>31</v>
      </c>
      <c r="E40" s="12">
        <f>ROUND(AVERAGE(INDEX('Assessment 1B'!$Y$6:$Y$275,MATCH(A40,'Assessment 1B'!$A$6:$A$275,0)):INDEX('Assessment 1B'!$Y$6:$Y$275,MATCH(A40,'Assessment 1B'!$A$6:$A$275,0)+8)),4)</f>
        <v>0.6552</v>
      </c>
      <c r="F40" s="5" t="str">
        <f t="shared" si="1"/>
        <v>C</v>
      </c>
    </row>
    <row r="41" spans="1:6" ht="14.25" customHeight="1" x14ac:dyDescent="0.3">
      <c r="A41" s="3" t="s">
        <v>119</v>
      </c>
      <c r="B41" s="3" t="s">
        <v>120</v>
      </c>
      <c r="C41" s="5" t="s">
        <v>431</v>
      </c>
      <c r="D41" s="5" t="s">
        <v>11</v>
      </c>
      <c r="E41" s="12">
        <f>ROUND(AVERAGE(INDEX('Assessment 1B'!$Y$6:$Y$275,MATCH(A41,'Assessment 1B'!$A$6:$A$275,0)):INDEX('Assessment 1B'!$Y$6:$Y$275,MATCH(A41,'Assessment 1B'!$A$6:$A$275,0)+8)),4)</f>
        <v>0.71889999999999998</v>
      </c>
      <c r="F41" s="5" t="str">
        <f t="shared" si="1"/>
        <v>B</v>
      </c>
    </row>
    <row r="42" spans="1:6" ht="14.25" customHeight="1" x14ac:dyDescent="0.3">
      <c r="A42" s="3" t="s">
        <v>121</v>
      </c>
      <c r="B42" s="3" t="s">
        <v>122</v>
      </c>
      <c r="C42" s="5" t="s">
        <v>431</v>
      </c>
      <c r="D42" s="5" t="s">
        <v>31</v>
      </c>
      <c r="E42" s="12">
        <f>ROUND(AVERAGE(INDEX('Assessment 1B'!$Y$6:$Y$275,MATCH(A42,'Assessment 1B'!$A$6:$A$275,0)):INDEX('Assessment 1B'!$Y$6:$Y$275,MATCH(A42,'Assessment 1B'!$A$6:$A$275,0)+8)),4)</f>
        <v>0.79559999999999997</v>
      </c>
      <c r="F42" s="5" t="str">
        <f t="shared" si="1"/>
        <v>B</v>
      </c>
    </row>
    <row r="43" spans="1:6" ht="14.25" customHeight="1" x14ac:dyDescent="0.3">
      <c r="A43" s="3" t="s">
        <v>123</v>
      </c>
      <c r="B43" s="3" t="s">
        <v>124</v>
      </c>
      <c r="C43" s="5" t="s">
        <v>431</v>
      </c>
      <c r="D43" s="5" t="s">
        <v>31</v>
      </c>
      <c r="E43" s="12">
        <f>ROUND(AVERAGE(INDEX('Assessment 1B'!$Y$6:$Y$275,MATCH(A43,'Assessment 1B'!$A$6:$A$275,0)):INDEX('Assessment 1B'!$Y$6:$Y$275,MATCH(A43,'Assessment 1B'!$A$6:$A$275,0)+8)),4)</f>
        <v>0.87260000000000004</v>
      </c>
      <c r="F43" s="5" t="str">
        <f t="shared" si="1"/>
        <v>A</v>
      </c>
    </row>
    <row r="44" spans="1:6" ht="14.25" customHeight="1" x14ac:dyDescent="0.3">
      <c r="A44" s="3" t="s">
        <v>125</v>
      </c>
      <c r="B44" s="3" t="s">
        <v>126</v>
      </c>
      <c r="C44" s="5" t="s">
        <v>431</v>
      </c>
      <c r="D44" s="5" t="s">
        <v>11</v>
      </c>
      <c r="E44" s="12">
        <f>ROUND(AVERAGE(INDEX('Assessment 1B'!$Y$6:$Y$275,MATCH(A44,'Assessment 1B'!$A$6:$A$275,0)):INDEX('Assessment 1B'!$Y$6:$Y$275,MATCH(A44,'Assessment 1B'!$A$6:$A$275,0)+8)),4)</f>
        <v>0.93149999999999999</v>
      </c>
      <c r="F44" s="5" t="str">
        <f t="shared" si="1"/>
        <v>A</v>
      </c>
    </row>
    <row r="45" spans="1:6" ht="14.25" customHeight="1" x14ac:dyDescent="0.3">
      <c r="A45" s="3" t="s">
        <v>128</v>
      </c>
      <c r="B45" s="3" t="s">
        <v>129</v>
      </c>
      <c r="C45" s="5" t="s">
        <v>431</v>
      </c>
      <c r="D45" s="5" t="s">
        <v>31</v>
      </c>
      <c r="E45" s="12">
        <f>ROUND(AVERAGE(INDEX('Assessment 1B'!$Y$6:$Y$275,MATCH(A45,'Assessment 1B'!$A$6:$A$275,0)):INDEX('Assessment 1B'!$Y$6:$Y$275,MATCH(A45,'Assessment 1B'!$A$6:$A$275,0)+8)),4)</f>
        <v>0.66590000000000005</v>
      </c>
      <c r="F45" s="5" t="str">
        <f t="shared" si="1"/>
        <v>C</v>
      </c>
    </row>
    <row r="46" spans="1:6" ht="14.25" customHeight="1" x14ac:dyDescent="0.3">
      <c r="A46" s="3" t="s">
        <v>130</v>
      </c>
      <c r="B46" s="3" t="s">
        <v>131</v>
      </c>
      <c r="C46" s="5" t="s">
        <v>431</v>
      </c>
      <c r="D46" s="5" t="s">
        <v>31</v>
      </c>
      <c r="E46" s="12">
        <f>ROUND(AVERAGE(INDEX('Assessment 1B'!$Y$6:$Y$275,MATCH(A46,'Assessment 1B'!$A$6:$A$275,0)):INDEX('Assessment 1B'!$Y$6:$Y$275,MATCH(A46,'Assessment 1B'!$A$6:$A$275,0)+8)),4)</f>
        <v>0.73260000000000003</v>
      </c>
      <c r="F46" s="5" t="str">
        <f t="shared" si="1"/>
        <v>B</v>
      </c>
    </row>
    <row r="47" spans="1:6" ht="14.25" customHeight="1" x14ac:dyDescent="0.3">
      <c r="A47" s="3" t="s">
        <v>132</v>
      </c>
      <c r="B47" s="3" t="s">
        <v>133</v>
      </c>
      <c r="C47" s="5" t="s">
        <v>431</v>
      </c>
      <c r="D47" s="5" t="s">
        <v>31</v>
      </c>
      <c r="E47" s="12">
        <f>ROUND(AVERAGE(INDEX('Assessment 1B'!$Y$6:$Y$275,MATCH(A47,'Assessment 1B'!$A$6:$A$275,0)):INDEX('Assessment 1B'!$Y$6:$Y$275,MATCH(A47,'Assessment 1B'!$A$6:$A$275,0)+8)),4)</f>
        <v>0.82040000000000002</v>
      </c>
      <c r="F47" s="5" t="str">
        <f t="shared" si="1"/>
        <v>A</v>
      </c>
    </row>
    <row r="48" spans="1:6" ht="14.25" customHeight="1" x14ac:dyDescent="0.3">
      <c r="A48" s="3" t="s">
        <v>134</v>
      </c>
      <c r="B48" s="3" t="s">
        <v>135</v>
      </c>
      <c r="C48" s="5" t="s">
        <v>431</v>
      </c>
      <c r="D48" s="5" t="s">
        <v>11</v>
      </c>
      <c r="E48" s="12">
        <f>ROUND(AVERAGE(INDEX('Assessment 1B'!$Y$6:$Y$275,MATCH(A48,'Assessment 1B'!$A$6:$A$275,0)):INDEX('Assessment 1B'!$Y$6:$Y$275,MATCH(A48,'Assessment 1B'!$A$6:$A$275,0)+8)),4)</f>
        <v>0.8841</v>
      </c>
      <c r="F48" s="5" t="str">
        <f t="shared" si="1"/>
        <v>A</v>
      </c>
    </row>
    <row r="49" spans="1:6" ht="14.25" customHeight="1" x14ac:dyDescent="0.3">
      <c r="A49" s="3" t="s">
        <v>136</v>
      </c>
      <c r="B49" s="3" t="s">
        <v>137</v>
      </c>
      <c r="C49" s="5" t="s">
        <v>431</v>
      </c>
      <c r="D49" s="5" t="s">
        <v>11</v>
      </c>
      <c r="E49" s="12">
        <f>ROUND(AVERAGE(INDEX('Assessment 1B'!$Y$6:$Y$275,MATCH(A49,'Assessment 1B'!$A$6:$A$275,0)):INDEX('Assessment 1B'!$Y$6:$Y$275,MATCH(A49,'Assessment 1B'!$A$6:$A$275,0)+8)),4)</f>
        <v>0.64</v>
      </c>
      <c r="F49" s="5" t="str">
        <f t="shared" si="1"/>
        <v>C</v>
      </c>
    </row>
    <row r="50" spans="1:6" ht="14.25" customHeight="1" x14ac:dyDescent="0.3">
      <c r="A50" s="3" t="s">
        <v>138</v>
      </c>
      <c r="B50" s="3" t="s">
        <v>139</v>
      </c>
      <c r="C50" s="5" t="s">
        <v>431</v>
      </c>
      <c r="D50" s="5" t="s">
        <v>31</v>
      </c>
      <c r="E50" s="12">
        <f>ROUND(AVERAGE(INDEX('Assessment 1B'!$Y$6:$Y$275,MATCH(A50,'Assessment 1B'!$A$6:$A$275,0)):INDEX('Assessment 1B'!$Y$6:$Y$275,MATCH(A50,'Assessment 1B'!$A$6:$A$275,0)+8)),4)</f>
        <v>0.72409999999999997</v>
      </c>
      <c r="F50" s="5" t="str">
        <f t="shared" si="1"/>
        <v>B</v>
      </c>
    </row>
    <row r="51" spans="1:6" ht="14.25" customHeight="1" x14ac:dyDescent="0.3">
      <c r="A51" s="3" t="s">
        <v>140</v>
      </c>
      <c r="B51" s="3" t="s">
        <v>141</v>
      </c>
      <c r="C51" s="5" t="s">
        <v>431</v>
      </c>
      <c r="D51" s="5" t="s">
        <v>11</v>
      </c>
      <c r="E51" s="12">
        <f>ROUND(AVERAGE(INDEX('Assessment 1B'!$Y$6:$Y$275,MATCH(A51,'Assessment 1B'!$A$6:$A$275,0)):INDEX('Assessment 1B'!$Y$6:$Y$275,MATCH(A51,'Assessment 1B'!$A$6:$A$275,0)+8)),4)</f>
        <v>0.79300000000000004</v>
      </c>
      <c r="F51" s="5" t="str">
        <f t="shared" si="1"/>
        <v>B</v>
      </c>
    </row>
    <row r="52" spans="1:6" ht="14.25" customHeight="1" x14ac:dyDescent="0.3">
      <c r="A52" s="3" t="s">
        <v>142</v>
      </c>
      <c r="B52" s="3" t="s">
        <v>143</v>
      </c>
      <c r="C52" s="5" t="s">
        <v>431</v>
      </c>
      <c r="D52" s="5" t="s">
        <v>11</v>
      </c>
      <c r="E52" s="12">
        <f>ROUND(AVERAGE(INDEX('Assessment 1B'!$Y$6:$Y$275,MATCH(A52,'Assessment 1B'!$A$6:$A$275,0)):INDEX('Assessment 1B'!$Y$6:$Y$275,MATCH(A52,'Assessment 1B'!$A$6:$A$275,0)+8)),4)</f>
        <v>0.85370000000000001</v>
      </c>
      <c r="F52" s="5" t="str">
        <f t="shared" si="1"/>
        <v>A</v>
      </c>
    </row>
    <row r="53" spans="1:6" ht="14.25" customHeight="1" x14ac:dyDescent="0.3">
      <c r="A53" s="3" t="s">
        <v>144</v>
      </c>
      <c r="B53" s="3" t="s">
        <v>145</v>
      </c>
      <c r="C53" s="5" t="s">
        <v>431</v>
      </c>
      <c r="D53" s="5" t="s">
        <v>31</v>
      </c>
      <c r="E53" s="12">
        <f>ROUND(AVERAGE(INDEX('Assessment 1B'!$Y$6:$Y$275,MATCH(A53,'Assessment 1B'!$A$6:$A$275,0)):INDEX('Assessment 1B'!$Y$6:$Y$275,MATCH(A53,'Assessment 1B'!$A$6:$A$275,0)+8)),4)</f>
        <v>0.92149999999999999</v>
      </c>
      <c r="F53" s="5" t="str">
        <f t="shared" si="1"/>
        <v>A</v>
      </c>
    </row>
    <row r="54" spans="1:6" ht="14.25" customHeight="1" x14ac:dyDescent="0.3">
      <c r="A54" s="3" t="s">
        <v>146</v>
      </c>
      <c r="B54" s="3" t="s">
        <v>147</v>
      </c>
      <c r="C54" s="5" t="s">
        <v>431</v>
      </c>
      <c r="D54" s="5" t="s">
        <v>11</v>
      </c>
      <c r="E54" s="12">
        <f>ROUND(AVERAGE(INDEX('Assessment 1B'!$Y$6:$Y$275,MATCH(A54,'Assessment 1B'!$A$6:$A$275,0)):INDEX('Assessment 1B'!$Y$6:$Y$275,MATCH(A54,'Assessment 1B'!$A$6:$A$275,0)+8)),4)</f>
        <v>0.68110000000000004</v>
      </c>
      <c r="F54" s="5" t="str">
        <f t="shared" si="1"/>
        <v>C</v>
      </c>
    </row>
    <row r="55" spans="1:6" ht="14.25" customHeight="1" x14ac:dyDescent="0.3">
      <c r="A55" s="3" t="s">
        <v>148</v>
      </c>
      <c r="B55" s="3" t="s">
        <v>149</v>
      </c>
      <c r="C55" s="5" t="s">
        <v>431</v>
      </c>
      <c r="D55" s="5" t="s">
        <v>11</v>
      </c>
      <c r="E55" s="12">
        <f>ROUND(AVERAGE(INDEX('Assessment 1B'!$Y$6:$Y$275,MATCH(A55,'Assessment 1B'!$A$6:$A$275,0)):INDEX('Assessment 1B'!$Y$6:$Y$275,MATCH(A55,'Assessment 1B'!$A$6:$A$275,0)+8)),4)</f>
        <v>0.75590000000000002</v>
      </c>
      <c r="F55" s="5" t="str">
        <f t="shared" si="1"/>
        <v>B</v>
      </c>
    </row>
    <row r="56" spans="1:6" ht="14.25" customHeight="1" x14ac:dyDescent="0.3">
      <c r="A56" s="3" t="s">
        <v>150</v>
      </c>
      <c r="B56" s="3" t="s">
        <v>151</v>
      </c>
      <c r="C56" s="5" t="s">
        <v>431</v>
      </c>
      <c r="D56" s="5" t="s">
        <v>11</v>
      </c>
      <c r="E56" s="12">
        <f>ROUND(AVERAGE(INDEX('Assessment 1B'!$Y$6:$Y$275,MATCH(A56,'Assessment 1B'!$A$6:$A$275,0)):INDEX('Assessment 1B'!$Y$6:$Y$275,MATCH(A56,'Assessment 1B'!$A$6:$A$275,0)+8)),4)</f>
        <v>0.80700000000000005</v>
      </c>
      <c r="F56" s="5" t="str">
        <f t="shared" si="1"/>
        <v>A</v>
      </c>
    </row>
    <row r="57" spans="1:6" ht="14.25" customHeight="1" x14ac:dyDescent="0.3">
      <c r="A57" s="3" t="s">
        <v>152</v>
      </c>
      <c r="B57" s="3" t="s">
        <v>153</v>
      </c>
      <c r="C57" s="5" t="s">
        <v>431</v>
      </c>
      <c r="D57" s="5" t="s">
        <v>11</v>
      </c>
      <c r="E57" s="12">
        <f>ROUND(AVERAGE(INDEX('Assessment 1B'!$Y$6:$Y$275,MATCH(A57,'Assessment 1B'!$A$6:$A$275,0)):INDEX('Assessment 1B'!$Y$6:$Y$275,MATCH(A57,'Assessment 1B'!$A$6:$A$275,0)+8)),4)</f>
        <v>0.89259999999999995</v>
      </c>
      <c r="F57" s="5" t="str">
        <f t="shared" si="1"/>
        <v>A</v>
      </c>
    </row>
    <row r="58" spans="1:6" ht="14.25" customHeight="1" x14ac:dyDescent="0.3">
      <c r="A58" s="3" t="s">
        <v>154</v>
      </c>
      <c r="B58" s="3" t="s">
        <v>155</v>
      </c>
      <c r="C58" s="5" t="s">
        <v>431</v>
      </c>
      <c r="D58" s="5" t="s">
        <v>11</v>
      </c>
      <c r="E58" s="12">
        <f>ROUND(AVERAGE(INDEX('Assessment 1B'!$Y$6:$Y$275,MATCH(A58,'Assessment 1B'!$A$6:$A$275,0)):INDEX('Assessment 1B'!$Y$6:$Y$275,MATCH(A58,'Assessment 1B'!$A$6:$A$275,0)+8)),4)</f>
        <v>0.63</v>
      </c>
      <c r="F58" s="5" t="str">
        <f t="shared" si="1"/>
        <v>C</v>
      </c>
    </row>
    <row r="59" spans="1:6" ht="14.25" customHeight="1" x14ac:dyDescent="0.3">
      <c r="A59" s="3" t="s">
        <v>156</v>
      </c>
      <c r="B59" s="3" t="s">
        <v>157</v>
      </c>
      <c r="C59" s="5" t="s">
        <v>431</v>
      </c>
      <c r="D59" s="5" t="s">
        <v>11</v>
      </c>
      <c r="E59" s="12">
        <f>ROUND(AVERAGE(INDEX('Assessment 1B'!$Y$6:$Y$275,MATCH(A59,'Assessment 1B'!$A$6:$A$275,0)):INDEX('Assessment 1B'!$Y$6:$Y$275,MATCH(A59,'Assessment 1B'!$A$6:$A$275,0)+8)),4)</f>
        <v>0.70820000000000005</v>
      </c>
      <c r="F59" s="5" t="str">
        <f t="shared" si="1"/>
        <v>B</v>
      </c>
    </row>
    <row r="60" spans="1:6" ht="14.25" customHeight="1" x14ac:dyDescent="0.3">
      <c r="A60" s="3" t="s">
        <v>158</v>
      </c>
      <c r="B60" s="3" t="s">
        <v>159</v>
      </c>
      <c r="C60" s="5" t="s">
        <v>431</v>
      </c>
      <c r="D60" s="5" t="s">
        <v>11</v>
      </c>
      <c r="E60" s="12">
        <f>ROUND(AVERAGE(INDEX('Assessment 1B'!$Y$6:$Y$275,MATCH(A60,'Assessment 1B'!$A$6:$A$275,0)):INDEX('Assessment 1B'!$Y$6:$Y$275,MATCH(A60,'Assessment 1B'!$A$6:$A$275,0)+8)),4)</f>
        <v>0.76480000000000004</v>
      </c>
      <c r="F60" s="5" t="str">
        <f t="shared" si="1"/>
        <v>B</v>
      </c>
    </row>
    <row r="61" spans="1:6" ht="14.25" customHeight="1" x14ac:dyDescent="0.3">
      <c r="A61" s="3" t="s">
        <v>160</v>
      </c>
      <c r="B61" s="3" t="s">
        <v>161</v>
      </c>
      <c r="C61" s="5" t="s">
        <v>431</v>
      </c>
      <c r="D61" s="5" t="s">
        <v>11</v>
      </c>
      <c r="E61" s="12">
        <f>ROUND(AVERAGE(INDEX('Assessment 1B'!$Y$6:$Y$275,MATCH(A61,'Assessment 1B'!$A$6:$A$275,0)):INDEX('Assessment 1B'!$Y$6:$Y$275,MATCH(A61,'Assessment 1B'!$A$6:$A$275,0)+8)),4)</f>
        <v>0.83299999999999996</v>
      </c>
      <c r="F61" s="5" t="str">
        <f t="shared" si="1"/>
        <v>A</v>
      </c>
    </row>
    <row r="62" spans="1:6" ht="14.25" customHeight="1" x14ac:dyDescent="0.3">
      <c r="A62" s="3" t="s">
        <v>162</v>
      </c>
      <c r="B62" s="3" t="s">
        <v>163</v>
      </c>
      <c r="C62" s="5" t="s">
        <v>431</v>
      </c>
      <c r="D62" s="5" t="s">
        <v>31</v>
      </c>
      <c r="E62" s="12">
        <f>ROUND(AVERAGE(INDEX('Assessment 1B'!$Y$6:$Y$275,MATCH(A62,'Assessment 1B'!$A$6:$A$275,0)):INDEX('Assessment 1B'!$Y$6:$Y$275,MATCH(A62,'Assessment 1B'!$A$6:$A$275,0)+8)),4)</f>
        <v>0.91149999999999998</v>
      </c>
      <c r="F62" s="5" t="str">
        <f t="shared" si="1"/>
        <v>A</v>
      </c>
    </row>
    <row r="63" spans="1:6" ht="14.25" customHeight="1" x14ac:dyDescent="0.3">
      <c r="A63" s="3" t="s">
        <v>164</v>
      </c>
      <c r="B63" s="3" t="s">
        <v>165</v>
      </c>
      <c r="C63" s="5" t="s">
        <v>431</v>
      </c>
      <c r="D63" s="5" t="s">
        <v>31</v>
      </c>
      <c r="E63" s="12">
        <f>ROUND(AVERAGE(INDEX('Assessment 1B'!$Y$6:$Y$275,MATCH(A63,'Assessment 1B'!$A$6:$A$275,0)):INDEX('Assessment 1B'!$Y$6:$Y$275,MATCH(A63,'Assessment 1B'!$A$6:$A$275,0)+8)),4)</f>
        <v>0.66369999999999996</v>
      </c>
      <c r="F63" s="5" t="str">
        <f t="shared" si="1"/>
        <v>C</v>
      </c>
    </row>
    <row r="64" spans="1:6" ht="14.25" customHeight="1" x14ac:dyDescent="0.3">
      <c r="A64" s="3" t="s">
        <v>166</v>
      </c>
      <c r="B64" s="3" t="s">
        <v>167</v>
      </c>
      <c r="C64" s="5" t="s">
        <v>431</v>
      </c>
      <c r="D64" s="5" t="s">
        <v>31</v>
      </c>
      <c r="E64" s="12">
        <f>ROUND(AVERAGE(INDEX('Assessment 1B'!$Y$6:$Y$275,MATCH(A64,'Assessment 1B'!$A$6:$A$275,0)):INDEX('Assessment 1B'!$Y$6:$Y$275,MATCH(A64,'Assessment 1B'!$A$6:$A$275,0)+8)),4)</f>
        <v>0.73070000000000002</v>
      </c>
      <c r="F64" s="5" t="str">
        <f t="shared" si="1"/>
        <v>B</v>
      </c>
    </row>
    <row r="65" spans="1:6" ht="14.25" customHeight="1" x14ac:dyDescent="0.3">
      <c r="A65" s="3" t="s">
        <v>170</v>
      </c>
      <c r="B65" s="3" t="s">
        <v>171</v>
      </c>
      <c r="C65" s="5" t="s">
        <v>433</v>
      </c>
      <c r="D65" s="5" t="s">
        <v>31</v>
      </c>
      <c r="E65" s="12">
        <f>ROUND(AVERAGE(INDEX('Assessment 2A'!$Y$6:$Y$275,MATCH(A65,'Assessment 2A'!$A$6:$A$275,0)):INDEX('Assessment 2A'!$Y$6:$Y$275,MATCH(A65,'Assessment 2A'!$A$6:$A$275,0)+8)),4)</f>
        <v>0.62560000000000004</v>
      </c>
      <c r="F65" s="5" t="str">
        <f t="shared" si="1"/>
        <v>C</v>
      </c>
    </row>
    <row r="66" spans="1:6" ht="14.25" customHeight="1" x14ac:dyDescent="0.3">
      <c r="A66" s="3" t="s">
        <v>172</v>
      </c>
      <c r="B66" s="3" t="s">
        <v>173</v>
      </c>
      <c r="C66" s="5" t="s">
        <v>433</v>
      </c>
      <c r="D66" s="5" t="s">
        <v>11</v>
      </c>
      <c r="E66" s="12">
        <f>ROUND(AVERAGE(INDEX('Assessment 2A'!$Y$6:$Y$275,MATCH(A66,'Assessment 2A'!$A$6:$A$275,0)):INDEX('Assessment 2A'!$Y$6:$Y$275,MATCH(A66,'Assessment 2A'!$A$6:$A$275,0)+8)),4)</f>
        <v>0.67820000000000003</v>
      </c>
      <c r="F66" s="5" t="str">
        <f t="shared" si="1"/>
        <v>C</v>
      </c>
    </row>
    <row r="67" spans="1:6" ht="14.25" customHeight="1" x14ac:dyDescent="0.3">
      <c r="A67" s="3" t="s">
        <v>174</v>
      </c>
      <c r="B67" s="3" t="s">
        <v>175</v>
      </c>
      <c r="C67" s="5" t="s">
        <v>433</v>
      </c>
      <c r="D67" s="5" t="s">
        <v>31</v>
      </c>
      <c r="E67" s="12">
        <f>ROUND(AVERAGE(INDEX('Assessment 2A'!$Y$6:$Y$275,MATCH(A67,'Assessment 2A'!$A$6:$A$275,0)):INDEX('Assessment 2A'!$Y$6:$Y$275,MATCH(A67,'Assessment 2A'!$A$6:$A$275,0)+8)),4)</f>
        <v>0.76590000000000003</v>
      </c>
      <c r="F67" s="5" t="str">
        <f t="shared" si="1"/>
        <v>B</v>
      </c>
    </row>
    <row r="68" spans="1:6" ht="14.25" customHeight="1" x14ac:dyDescent="0.3">
      <c r="A68" s="3" t="s">
        <v>176</v>
      </c>
      <c r="B68" s="3" t="s">
        <v>177</v>
      </c>
      <c r="C68" s="5" t="s">
        <v>433</v>
      </c>
      <c r="D68" s="5" t="s">
        <v>31</v>
      </c>
      <c r="E68" s="12">
        <f>ROUND(AVERAGE(INDEX('Assessment 2A'!$Y$6:$Y$275,MATCH(A68,'Assessment 2A'!$A$6:$A$275,0)):INDEX('Assessment 2A'!$Y$6:$Y$275,MATCH(A68,'Assessment 2A'!$A$6:$A$275,0)+8)),4)</f>
        <v>0.84519999999999995</v>
      </c>
      <c r="F68" s="5" t="str">
        <f t="shared" si="1"/>
        <v>A</v>
      </c>
    </row>
    <row r="69" spans="1:6" ht="14.25" customHeight="1" x14ac:dyDescent="0.3">
      <c r="A69" s="3" t="s">
        <v>178</v>
      </c>
      <c r="B69" s="3" t="s">
        <v>179</v>
      </c>
      <c r="C69" s="5" t="s">
        <v>433</v>
      </c>
      <c r="D69" s="5" t="s">
        <v>11</v>
      </c>
      <c r="E69" s="12">
        <f>ROUND(AVERAGE(INDEX('Assessment 2A'!$Y$6:$Y$275,MATCH(A69,'Assessment 2A'!$A$6:$A$275,0)):INDEX('Assessment 2A'!$Y$6:$Y$275,MATCH(A69,'Assessment 2A'!$A$6:$A$275,0)+8)),4)</f>
        <v>0.89929999999999999</v>
      </c>
      <c r="F69" s="5" t="str">
        <f t="shared" ref="F69:F100" si="2">IF(E69="","",IF(E69&gt;=0.8,"A",IF(E69&gt;=0.7,"B",IF(E69&gt;=0.6,"C",IF(E69&gt;=0.5,"D","F")))))</f>
        <v>A</v>
      </c>
    </row>
    <row r="70" spans="1:6" ht="14.25" customHeight="1" x14ac:dyDescent="0.3">
      <c r="A70" s="3" t="s">
        <v>180</v>
      </c>
      <c r="B70" s="3" t="s">
        <v>181</v>
      </c>
      <c r="C70" s="5" t="s">
        <v>433</v>
      </c>
      <c r="D70" s="5" t="s">
        <v>11</v>
      </c>
      <c r="E70" s="12">
        <f>ROUND(AVERAGE(INDEX('Assessment 2A'!$Y$6:$Y$275,MATCH(A70,'Assessment 2A'!$A$6:$A$275,0)):INDEX('Assessment 2A'!$Y$6:$Y$275,MATCH(A70,'Assessment 2A'!$A$6:$A$275,0)+8)),4)</f>
        <v>0.66449999999999998</v>
      </c>
      <c r="F70" s="5" t="str">
        <f t="shared" si="2"/>
        <v>C</v>
      </c>
    </row>
    <row r="71" spans="1:6" ht="14.25" customHeight="1" x14ac:dyDescent="0.3">
      <c r="A71" s="3" t="s">
        <v>182</v>
      </c>
      <c r="B71" s="3" t="s">
        <v>183</v>
      </c>
      <c r="C71" s="5" t="s">
        <v>433</v>
      </c>
      <c r="D71" s="5" t="s">
        <v>11</v>
      </c>
      <c r="E71" s="12">
        <f>ROUND(AVERAGE(INDEX('Assessment 2A'!$Y$6:$Y$275,MATCH(A71,'Assessment 2A'!$A$6:$A$275,0)):INDEX('Assessment 2A'!$Y$6:$Y$275,MATCH(A71,'Assessment 2A'!$A$6:$A$275,0)+8)),4)</f>
        <v>0.7319</v>
      </c>
      <c r="F71" s="5" t="str">
        <f t="shared" si="2"/>
        <v>B</v>
      </c>
    </row>
    <row r="72" spans="1:6" ht="14.25" customHeight="1" x14ac:dyDescent="0.3">
      <c r="A72" s="3" t="s">
        <v>184</v>
      </c>
      <c r="B72" s="3" t="s">
        <v>185</v>
      </c>
      <c r="C72" s="5" t="s">
        <v>433</v>
      </c>
      <c r="D72" s="5" t="s">
        <v>11</v>
      </c>
      <c r="E72" s="12">
        <f>ROUND(AVERAGE(INDEX('Assessment 2A'!$Y$6:$Y$275,MATCH(A72,'Assessment 2A'!$A$6:$A$275,0)):INDEX('Assessment 2A'!$Y$6:$Y$275,MATCH(A72,'Assessment 2A'!$A$6:$A$275,0)+8)),4)</f>
        <v>0.78369999999999995</v>
      </c>
      <c r="F72" s="5" t="str">
        <f t="shared" si="2"/>
        <v>B</v>
      </c>
    </row>
    <row r="73" spans="1:6" ht="14.25" customHeight="1" x14ac:dyDescent="0.3">
      <c r="A73" s="3" t="s">
        <v>186</v>
      </c>
      <c r="B73" s="3" t="s">
        <v>187</v>
      </c>
      <c r="C73" s="5" t="s">
        <v>433</v>
      </c>
      <c r="D73" s="5" t="s">
        <v>31</v>
      </c>
      <c r="E73" s="12">
        <f>ROUND(AVERAGE(INDEX('Assessment 2A'!$Y$6:$Y$275,MATCH(A73,'Assessment 2A'!$A$6:$A$275,0)):INDEX('Assessment 2A'!$Y$6:$Y$275,MATCH(A73,'Assessment 2A'!$A$6:$A$275,0)+8)),4)</f>
        <v>0.86960000000000004</v>
      </c>
      <c r="F73" s="5" t="str">
        <f t="shared" si="2"/>
        <v>A</v>
      </c>
    </row>
    <row r="74" spans="1:6" ht="14.25" customHeight="1" x14ac:dyDescent="0.3">
      <c r="A74" s="3" t="s">
        <v>188</v>
      </c>
      <c r="B74" s="3" t="s">
        <v>189</v>
      </c>
      <c r="C74" s="5" t="s">
        <v>433</v>
      </c>
      <c r="D74" s="5" t="s">
        <v>31</v>
      </c>
      <c r="E74" s="12">
        <f>ROUND(AVERAGE(INDEX('Assessment 2A'!$Y$6:$Y$275,MATCH(A74,'Assessment 2A'!$A$6:$A$275,0)):INDEX('Assessment 2A'!$Y$6:$Y$275,MATCH(A74,'Assessment 2A'!$A$6:$A$275,0)+8)),4)</f>
        <v>0.91930000000000001</v>
      </c>
      <c r="F74" s="5" t="str">
        <f t="shared" si="2"/>
        <v>A</v>
      </c>
    </row>
    <row r="75" spans="1:6" ht="14.25" customHeight="1" x14ac:dyDescent="0.3">
      <c r="A75" s="3" t="s">
        <v>190</v>
      </c>
      <c r="B75" s="3" t="s">
        <v>191</v>
      </c>
      <c r="C75" s="5" t="s">
        <v>433</v>
      </c>
      <c r="D75" s="5" t="s">
        <v>31</v>
      </c>
      <c r="E75" s="12">
        <f>ROUND(AVERAGE(INDEX('Assessment 2A'!$Y$6:$Y$275,MATCH(A75,'Assessment 2A'!$A$6:$A$275,0)):INDEX('Assessment 2A'!$Y$6:$Y$275,MATCH(A75,'Assessment 2A'!$A$6:$A$275,0)+8)),4)</f>
        <v>0.67930000000000001</v>
      </c>
      <c r="F75" s="5" t="str">
        <f t="shared" si="2"/>
        <v>C</v>
      </c>
    </row>
    <row r="76" spans="1:6" ht="14.25" customHeight="1" x14ac:dyDescent="0.3">
      <c r="A76" s="3" t="s">
        <v>192</v>
      </c>
      <c r="B76" s="3" t="s">
        <v>193</v>
      </c>
      <c r="C76" s="5" t="s">
        <v>433</v>
      </c>
      <c r="D76" s="5" t="s">
        <v>31</v>
      </c>
      <c r="E76" s="12">
        <f>ROUND(AVERAGE(INDEX('Assessment 2A'!$Y$6:$Y$275,MATCH(A76,'Assessment 2A'!$A$6:$A$275,0)):INDEX('Assessment 2A'!$Y$6:$Y$275,MATCH(A76,'Assessment 2A'!$A$6:$A$275,0)+8)),4)</f>
        <v>0.74780000000000002</v>
      </c>
      <c r="F76" s="5" t="str">
        <f t="shared" si="2"/>
        <v>B</v>
      </c>
    </row>
    <row r="77" spans="1:6" ht="14.25" customHeight="1" x14ac:dyDescent="0.3">
      <c r="A77" s="3" t="s">
        <v>194</v>
      </c>
      <c r="B77" s="3" t="s">
        <v>195</v>
      </c>
      <c r="C77" s="5" t="s">
        <v>433</v>
      </c>
      <c r="D77" s="5" t="s">
        <v>31</v>
      </c>
      <c r="E77" s="12">
        <f>ROUND(AVERAGE(INDEX('Assessment 2A'!$Y$6:$Y$275,MATCH(A77,'Assessment 2A'!$A$6:$A$275,0)):INDEX('Assessment 2A'!$Y$6:$Y$275,MATCH(A77,'Assessment 2A'!$A$6:$A$275,0)+8)),4)</f>
        <v>0.80959999999999999</v>
      </c>
      <c r="F77" s="5" t="str">
        <f t="shared" si="2"/>
        <v>A</v>
      </c>
    </row>
    <row r="78" spans="1:6" ht="14.25" customHeight="1" x14ac:dyDescent="0.3">
      <c r="A78" s="3" t="s">
        <v>196</v>
      </c>
      <c r="B78" s="3" t="s">
        <v>197</v>
      </c>
      <c r="C78" s="5" t="s">
        <v>433</v>
      </c>
      <c r="D78" s="5" t="s">
        <v>11</v>
      </c>
      <c r="E78" s="12">
        <f>ROUND(AVERAGE(INDEX('Assessment 2A'!$Y$6:$Y$275,MATCH(A78,'Assessment 2A'!$A$6:$A$275,0)):INDEX('Assessment 2A'!$Y$6:$Y$275,MATCH(A78,'Assessment 2A'!$A$6:$A$275,0)+8)),4)</f>
        <v>0.88329999999999997</v>
      </c>
      <c r="F78" s="5" t="str">
        <f t="shared" si="2"/>
        <v>A</v>
      </c>
    </row>
    <row r="79" spans="1:6" ht="14.25" customHeight="1" x14ac:dyDescent="0.3">
      <c r="A79" s="3" t="s">
        <v>198</v>
      </c>
      <c r="B79" s="3" t="s">
        <v>199</v>
      </c>
      <c r="C79" s="5" t="s">
        <v>433</v>
      </c>
      <c r="D79" s="5" t="s">
        <v>31</v>
      </c>
      <c r="E79" s="12">
        <f>ROUND(AVERAGE(INDEX('Assessment 2A'!$Y$6:$Y$275,MATCH(A79,'Assessment 2A'!$A$6:$A$275,0)):INDEX('Assessment 2A'!$Y$6:$Y$275,MATCH(A79,'Assessment 2A'!$A$6:$A$275,0)+8)),4)</f>
        <v>0.64439999999999997</v>
      </c>
      <c r="F79" s="5" t="str">
        <f t="shared" si="2"/>
        <v>C</v>
      </c>
    </row>
    <row r="80" spans="1:6" ht="14.25" customHeight="1" x14ac:dyDescent="0.3">
      <c r="A80" s="3" t="s">
        <v>200</v>
      </c>
      <c r="B80" s="3" t="s">
        <v>201</v>
      </c>
      <c r="C80" s="5" t="s">
        <v>433</v>
      </c>
      <c r="D80" s="5" t="s">
        <v>11</v>
      </c>
      <c r="E80" s="12">
        <f>ROUND(AVERAGE(INDEX('Assessment 2A'!$Y$6:$Y$275,MATCH(A80,'Assessment 2A'!$A$6:$A$275,0)):INDEX('Assessment 2A'!$Y$6:$Y$275,MATCH(A80,'Assessment 2A'!$A$6:$A$275,0)+8)),4)</f>
        <v>0.71040000000000003</v>
      </c>
      <c r="F80" s="5" t="str">
        <f t="shared" si="2"/>
        <v>B</v>
      </c>
    </row>
    <row r="81" spans="1:6" ht="14.25" customHeight="1" x14ac:dyDescent="0.3">
      <c r="A81" s="3" t="s">
        <v>202</v>
      </c>
      <c r="B81" s="3" t="s">
        <v>203</v>
      </c>
      <c r="C81" s="5" t="s">
        <v>433</v>
      </c>
      <c r="D81" s="5" t="s">
        <v>11</v>
      </c>
      <c r="E81" s="12">
        <f>ROUND(AVERAGE(INDEX('Assessment 2A'!$Y$6:$Y$275,MATCH(A81,'Assessment 2A'!$A$6:$A$275,0)):INDEX('Assessment 2A'!$Y$6:$Y$275,MATCH(A81,'Assessment 2A'!$A$6:$A$275,0)+8)),4)</f>
        <v>0.79479999999999995</v>
      </c>
      <c r="F81" s="5" t="str">
        <f t="shared" si="2"/>
        <v>B</v>
      </c>
    </row>
    <row r="82" spans="1:6" ht="14.25" customHeight="1" x14ac:dyDescent="0.3">
      <c r="A82" s="3" t="s">
        <v>204</v>
      </c>
      <c r="B82" s="3" t="s">
        <v>205</v>
      </c>
      <c r="C82" s="5" t="s">
        <v>433</v>
      </c>
      <c r="D82" s="5" t="s">
        <v>11</v>
      </c>
      <c r="E82" s="12">
        <f>ROUND(AVERAGE(INDEX('Assessment 2A'!$Y$6:$Y$275,MATCH(A82,'Assessment 2A'!$A$6:$A$275,0)):INDEX('Assessment 2A'!$Y$6:$Y$275,MATCH(A82,'Assessment 2A'!$A$6:$A$275,0)+8)),4)</f>
        <v>0.8367</v>
      </c>
      <c r="F82" s="5" t="str">
        <f t="shared" si="2"/>
        <v>A</v>
      </c>
    </row>
    <row r="83" spans="1:6" ht="14.25" customHeight="1" x14ac:dyDescent="0.3">
      <c r="A83" s="3" t="s">
        <v>206</v>
      </c>
      <c r="B83" s="3" t="s">
        <v>207</v>
      </c>
      <c r="C83" s="5" t="s">
        <v>433</v>
      </c>
      <c r="D83" s="5" t="s">
        <v>31</v>
      </c>
      <c r="E83" s="12">
        <f>ROUND(AVERAGE(INDEX('Assessment 2A'!$Y$6:$Y$275,MATCH(A83,'Assessment 2A'!$A$6:$A$275,0)):INDEX('Assessment 2A'!$Y$6:$Y$275,MATCH(A83,'Assessment 2A'!$A$6:$A$275,0)+8)),4)</f>
        <v>0.91930000000000001</v>
      </c>
      <c r="F83" s="5" t="str">
        <f t="shared" si="2"/>
        <v>A</v>
      </c>
    </row>
    <row r="84" spans="1:6" ht="14.25" customHeight="1" x14ac:dyDescent="0.3">
      <c r="A84" s="3" t="s">
        <v>208</v>
      </c>
      <c r="B84" s="3" t="s">
        <v>209</v>
      </c>
      <c r="C84" s="5" t="s">
        <v>433</v>
      </c>
      <c r="D84" s="5" t="s">
        <v>31</v>
      </c>
      <c r="E84" s="12">
        <f>ROUND(AVERAGE(INDEX('Assessment 2A'!$Y$6:$Y$275,MATCH(A84,'Assessment 2A'!$A$6:$A$275,0)):INDEX('Assessment 2A'!$Y$6:$Y$275,MATCH(A84,'Assessment 2A'!$A$6:$A$275,0)+8)),4)</f>
        <v>0.64849999999999997</v>
      </c>
      <c r="F84" s="5" t="str">
        <f t="shared" si="2"/>
        <v>C</v>
      </c>
    </row>
    <row r="85" spans="1:6" ht="14.25" customHeight="1" x14ac:dyDescent="0.3">
      <c r="A85" s="3" t="s">
        <v>210</v>
      </c>
      <c r="B85" s="3" t="s">
        <v>211</v>
      </c>
      <c r="C85" s="5" t="s">
        <v>433</v>
      </c>
      <c r="D85" s="5" t="s">
        <v>31</v>
      </c>
      <c r="E85" s="12">
        <f>ROUND(AVERAGE(INDEX('Assessment 2A'!$Y$6:$Y$275,MATCH(A85,'Assessment 2A'!$A$6:$A$275,0)):INDEX('Assessment 2A'!$Y$6:$Y$275,MATCH(A85,'Assessment 2A'!$A$6:$A$275,0)+8)),4)</f>
        <v>0.74929999999999997</v>
      </c>
      <c r="F85" s="5" t="str">
        <f t="shared" si="2"/>
        <v>B</v>
      </c>
    </row>
    <row r="86" spans="1:6" ht="14.25" customHeight="1" x14ac:dyDescent="0.3">
      <c r="A86" s="3" t="s">
        <v>212</v>
      </c>
      <c r="B86" s="3" t="s">
        <v>213</v>
      </c>
      <c r="C86" s="5" t="s">
        <v>433</v>
      </c>
      <c r="D86" s="5" t="s">
        <v>11</v>
      </c>
      <c r="E86" s="12">
        <f>ROUND(AVERAGE(INDEX('Assessment 2A'!$Y$6:$Y$275,MATCH(A86,'Assessment 2A'!$A$6:$A$275,0)):INDEX('Assessment 2A'!$Y$6:$Y$275,MATCH(A86,'Assessment 2A'!$A$6:$A$275,0)+8)),4)</f>
        <v>0.8196</v>
      </c>
      <c r="F86" s="5" t="str">
        <f t="shared" si="2"/>
        <v>A</v>
      </c>
    </row>
    <row r="87" spans="1:6" ht="14.25" customHeight="1" x14ac:dyDescent="0.3">
      <c r="A87" s="3" t="s">
        <v>214</v>
      </c>
      <c r="B87" s="3" t="s">
        <v>215</v>
      </c>
      <c r="C87" s="5" t="s">
        <v>433</v>
      </c>
      <c r="D87" s="5" t="s">
        <v>11</v>
      </c>
      <c r="E87" s="12">
        <f>ROUND(AVERAGE(INDEX('Assessment 2A'!$Y$6:$Y$275,MATCH(A87,'Assessment 2A'!$A$6:$A$275,0)):INDEX('Assessment 2A'!$Y$6:$Y$275,MATCH(A87,'Assessment 2A'!$A$6:$A$275,0)+8)),4)</f>
        <v>0.87670000000000003</v>
      </c>
      <c r="F87" s="5" t="str">
        <f t="shared" si="2"/>
        <v>A</v>
      </c>
    </row>
    <row r="88" spans="1:6" ht="14.25" customHeight="1" x14ac:dyDescent="0.3">
      <c r="A88" s="3" t="s">
        <v>216</v>
      </c>
      <c r="B88" s="3" t="s">
        <v>217</v>
      </c>
      <c r="C88" s="5" t="s">
        <v>433</v>
      </c>
      <c r="D88" s="5" t="s">
        <v>11</v>
      </c>
      <c r="E88" s="12">
        <f>ROUND(AVERAGE(INDEX('Assessment 2A'!$Y$6:$Y$275,MATCH(A88,'Assessment 2A'!$A$6:$A$275,0)):INDEX('Assessment 2A'!$Y$6:$Y$275,MATCH(A88,'Assessment 2A'!$A$6:$A$275,0)+8)),4)</f>
        <v>0.62739999999999996</v>
      </c>
      <c r="F88" s="5" t="str">
        <f t="shared" si="2"/>
        <v>C</v>
      </c>
    </row>
    <row r="89" spans="1:6" ht="14.25" customHeight="1" x14ac:dyDescent="0.3">
      <c r="A89" s="3" t="s">
        <v>218</v>
      </c>
      <c r="B89" s="3" t="s">
        <v>219</v>
      </c>
      <c r="C89" s="5" t="s">
        <v>433</v>
      </c>
      <c r="D89" s="5" t="s">
        <v>31</v>
      </c>
      <c r="E89" s="12">
        <f>ROUND(AVERAGE(INDEX('Assessment 2A'!$Y$6:$Y$275,MATCH(A89,'Assessment 2A'!$A$6:$A$275,0)):INDEX('Assessment 2A'!$Y$6:$Y$275,MATCH(A89,'Assessment 2A'!$A$6:$A$275,0)+8)),4)</f>
        <v>0.70589999999999997</v>
      </c>
      <c r="F89" s="5" t="str">
        <f t="shared" si="2"/>
        <v>B</v>
      </c>
    </row>
    <row r="90" spans="1:6" ht="14.25" customHeight="1" x14ac:dyDescent="0.3">
      <c r="A90" s="3" t="s">
        <v>220</v>
      </c>
      <c r="B90" s="3" t="s">
        <v>221</v>
      </c>
      <c r="C90" s="5" t="s">
        <v>433</v>
      </c>
      <c r="D90" s="5" t="s">
        <v>11</v>
      </c>
      <c r="E90" s="12">
        <f>ROUND(AVERAGE(INDEX('Assessment 2A'!$Y$6:$Y$275,MATCH(A90,'Assessment 2A'!$A$6:$A$275,0)):INDEX('Assessment 2A'!$Y$6:$Y$275,MATCH(A90,'Assessment 2A'!$A$6:$A$275,0)+8)),4)</f>
        <v>0.76849999999999996</v>
      </c>
      <c r="F90" s="5" t="str">
        <f t="shared" si="2"/>
        <v>B</v>
      </c>
    </row>
    <row r="91" spans="1:6" ht="14.25" customHeight="1" x14ac:dyDescent="0.3">
      <c r="A91" s="3" t="s">
        <v>222</v>
      </c>
      <c r="B91" s="3" t="s">
        <v>223</v>
      </c>
      <c r="C91" s="5" t="s">
        <v>433</v>
      </c>
      <c r="D91" s="5" t="s">
        <v>11</v>
      </c>
      <c r="E91" s="12">
        <f>ROUND(AVERAGE(INDEX('Assessment 2A'!$Y$6:$Y$275,MATCH(A91,'Assessment 2A'!$A$6:$A$275,0)):INDEX('Assessment 2A'!$Y$6:$Y$275,MATCH(A91,'Assessment 2A'!$A$6:$A$275,0)+8)),4)</f>
        <v>0.85440000000000005</v>
      </c>
      <c r="F91" s="5" t="str">
        <f t="shared" si="2"/>
        <v>A</v>
      </c>
    </row>
    <row r="92" spans="1:6" ht="14.25" customHeight="1" x14ac:dyDescent="0.3">
      <c r="A92" s="3" t="s">
        <v>224</v>
      </c>
      <c r="B92" s="3" t="s">
        <v>225</v>
      </c>
      <c r="C92" s="5" t="s">
        <v>433</v>
      </c>
      <c r="D92" s="5" t="s">
        <v>11</v>
      </c>
      <c r="E92" s="12">
        <f>ROUND(AVERAGE(INDEX('Assessment 2A'!$Y$6:$Y$275,MATCH(A92,'Assessment 2A'!$A$6:$A$275,0)):INDEX('Assessment 2A'!$Y$6:$Y$275,MATCH(A92,'Assessment 2A'!$A$6:$A$275,0)+8)),4)</f>
        <v>0.90259999999999996</v>
      </c>
      <c r="F92" s="5" t="str">
        <f t="shared" si="2"/>
        <v>A</v>
      </c>
    </row>
    <row r="93" spans="1:6" ht="14.25" customHeight="1" x14ac:dyDescent="0.3">
      <c r="A93" s="3" t="s">
        <v>226</v>
      </c>
      <c r="B93" s="3" t="s">
        <v>227</v>
      </c>
      <c r="C93" s="5" t="s">
        <v>433</v>
      </c>
      <c r="D93" s="5" t="s">
        <v>31</v>
      </c>
      <c r="E93" s="12">
        <f>ROUND(AVERAGE(INDEX('Assessment 2A'!$Y$6:$Y$275,MATCH(A93,'Assessment 2A'!$A$6:$A$275,0)):INDEX('Assessment 2A'!$Y$6:$Y$275,MATCH(A93,'Assessment 2A'!$A$6:$A$275,0)+8)),4)</f>
        <v>0.67</v>
      </c>
      <c r="F93" s="5" t="str">
        <f t="shared" si="2"/>
        <v>C</v>
      </c>
    </row>
    <row r="94" spans="1:6" ht="14.25" customHeight="1" x14ac:dyDescent="0.3">
      <c r="A94" s="3" t="s">
        <v>228</v>
      </c>
      <c r="B94" s="3" t="s">
        <v>229</v>
      </c>
      <c r="C94" s="5" t="s">
        <v>433</v>
      </c>
      <c r="D94" s="5" t="s">
        <v>31</v>
      </c>
      <c r="E94" s="12">
        <f>ROUND(AVERAGE(INDEX('Assessment 2A'!$Y$6:$Y$275,MATCH(A94,'Assessment 2A'!$A$6:$A$275,0)):INDEX('Assessment 2A'!$Y$6:$Y$275,MATCH(A94,'Assessment 2A'!$A$6:$A$275,0)+8)),4)</f>
        <v>0.73219999999999996</v>
      </c>
      <c r="F94" s="5" t="str">
        <f t="shared" si="2"/>
        <v>B</v>
      </c>
    </row>
    <row r="95" spans="1:6" ht="14.25" customHeight="1" x14ac:dyDescent="0.3">
      <c r="A95" s="3" t="s">
        <v>232</v>
      </c>
      <c r="B95" s="3" t="s">
        <v>233</v>
      </c>
      <c r="C95" s="5" t="s">
        <v>435</v>
      </c>
      <c r="D95" s="5" t="s">
        <v>11</v>
      </c>
      <c r="E95" s="12">
        <f>ROUND(AVERAGE(INDEX('Assessment 2B'!$Y$6:$Y$275,MATCH(A95,'Assessment 2B'!$A$6:$A$275,0)):INDEX('Assessment 2B'!$Y$6:$Y$275,MATCH(A95,'Assessment 2B'!$A$6:$A$275,0)+8)),4)</f>
        <v>0.62629999999999997</v>
      </c>
      <c r="F95" s="5" t="str">
        <f t="shared" si="2"/>
        <v>C</v>
      </c>
    </row>
    <row r="96" spans="1:6" ht="14.25" customHeight="1" x14ac:dyDescent="0.3">
      <c r="A96" s="3" t="s">
        <v>234</v>
      </c>
      <c r="B96" s="3" t="s">
        <v>235</v>
      </c>
      <c r="C96" s="5" t="s">
        <v>435</v>
      </c>
      <c r="D96" s="5" t="s">
        <v>31</v>
      </c>
      <c r="E96" s="12">
        <f>ROUND(AVERAGE(INDEX('Assessment 2B'!$Y$6:$Y$275,MATCH(A96,'Assessment 2B'!$A$6:$A$275,0)):INDEX('Assessment 2B'!$Y$6:$Y$275,MATCH(A96,'Assessment 2B'!$A$6:$A$275,0)+8)),4)</f>
        <v>0.69040000000000001</v>
      </c>
      <c r="F96" s="5" t="str">
        <f t="shared" si="2"/>
        <v>C</v>
      </c>
    </row>
    <row r="97" spans="1:6" ht="14.25" customHeight="1" x14ac:dyDescent="0.3">
      <c r="A97" s="3" t="s">
        <v>236</v>
      </c>
      <c r="B97" s="3" t="s">
        <v>237</v>
      </c>
      <c r="C97" s="5" t="s">
        <v>435</v>
      </c>
      <c r="D97" s="5" t="s">
        <v>11</v>
      </c>
      <c r="E97" s="12">
        <f>ROUND(AVERAGE(INDEX('Assessment 2B'!$Y$6:$Y$275,MATCH(A97,'Assessment 2B'!$A$6:$A$275,0)):INDEX('Assessment 2B'!$Y$6:$Y$275,MATCH(A97,'Assessment 2B'!$A$6:$A$275,0)+8)),4)</f>
        <v>0.76329999999999998</v>
      </c>
      <c r="F97" s="5" t="str">
        <f t="shared" si="2"/>
        <v>B</v>
      </c>
    </row>
    <row r="98" spans="1:6" ht="14.25" customHeight="1" x14ac:dyDescent="0.3">
      <c r="A98" s="3" t="s">
        <v>238</v>
      </c>
      <c r="B98" s="3" t="s">
        <v>239</v>
      </c>
      <c r="C98" s="5" t="s">
        <v>435</v>
      </c>
      <c r="D98" s="5" t="s">
        <v>11</v>
      </c>
      <c r="E98" s="12">
        <f>ROUND(AVERAGE(INDEX('Assessment 2B'!$Y$6:$Y$275,MATCH(A98,'Assessment 2B'!$A$6:$A$275,0)):INDEX('Assessment 2B'!$Y$6:$Y$275,MATCH(A98,'Assessment 2B'!$A$6:$A$275,0)+8)),4)</f>
        <v>0.83220000000000005</v>
      </c>
      <c r="F98" s="5" t="str">
        <f t="shared" si="2"/>
        <v>A</v>
      </c>
    </row>
    <row r="99" spans="1:6" ht="14.25" customHeight="1" x14ac:dyDescent="0.3">
      <c r="A99" s="3" t="s">
        <v>240</v>
      </c>
      <c r="B99" s="3" t="s">
        <v>241</v>
      </c>
      <c r="C99" s="5" t="s">
        <v>435</v>
      </c>
      <c r="D99" s="5" t="s">
        <v>11</v>
      </c>
      <c r="E99" s="12">
        <f>ROUND(AVERAGE(INDEX('Assessment 2B'!$Y$6:$Y$275,MATCH(A99,'Assessment 2B'!$A$6:$A$275,0)):INDEX('Assessment 2B'!$Y$6:$Y$275,MATCH(A99,'Assessment 2B'!$A$6:$A$275,0)+8)),4)</f>
        <v>0.89549999999999996</v>
      </c>
      <c r="F99" s="5" t="str">
        <f t="shared" si="2"/>
        <v>A</v>
      </c>
    </row>
    <row r="100" spans="1:6" ht="14.25" customHeight="1" x14ac:dyDescent="0.3">
      <c r="A100" s="3" t="s">
        <v>242</v>
      </c>
      <c r="B100" s="3" t="s">
        <v>243</v>
      </c>
      <c r="C100" s="5" t="s">
        <v>435</v>
      </c>
      <c r="D100" s="5" t="s">
        <v>11</v>
      </c>
      <c r="E100" s="12">
        <f>ROUND(AVERAGE(INDEX('Assessment 2B'!$Y$6:$Y$275,MATCH(A100,'Assessment 2B'!$A$6:$A$275,0)):INDEX('Assessment 2B'!$Y$6:$Y$275,MATCH(A100,'Assessment 2B'!$A$6:$A$275,0)+8)),4)</f>
        <v>0.64890000000000003</v>
      </c>
      <c r="F100" s="5" t="str">
        <f t="shared" si="2"/>
        <v>C</v>
      </c>
    </row>
    <row r="101" spans="1:6" ht="14.25" customHeight="1" x14ac:dyDescent="0.3">
      <c r="A101" s="3" t="s">
        <v>244</v>
      </c>
      <c r="B101" s="3" t="s">
        <v>245</v>
      </c>
      <c r="C101" s="5" t="s">
        <v>435</v>
      </c>
      <c r="D101" s="5" t="s">
        <v>31</v>
      </c>
      <c r="E101" s="12">
        <f>ROUND(AVERAGE(INDEX('Assessment 2B'!$Y$6:$Y$275,MATCH(A101,'Assessment 2B'!$A$6:$A$275,0)):INDEX('Assessment 2B'!$Y$6:$Y$275,MATCH(A101,'Assessment 2B'!$A$6:$A$275,0)+8)),4)</f>
        <v>0.71260000000000001</v>
      </c>
      <c r="F101" s="5" t="str">
        <f t="shared" ref="F101:F132" si="3">IF(E101="","",IF(E101&gt;=0.8,"A",IF(E101&gt;=0.7,"B",IF(E101&gt;=0.6,"C",IF(E101&gt;=0.5,"D","F")))))</f>
        <v>B</v>
      </c>
    </row>
    <row r="102" spans="1:6" ht="14.25" customHeight="1" x14ac:dyDescent="0.3">
      <c r="A102" s="3" t="s">
        <v>246</v>
      </c>
      <c r="B102" s="3" t="s">
        <v>247</v>
      </c>
      <c r="C102" s="5" t="s">
        <v>435</v>
      </c>
      <c r="D102" s="5" t="s">
        <v>11</v>
      </c>
      <c r="E102" s="12">
        <f>ROUND(AVERAGE(INDEX('Assessment 2B'!$Y$6:$Y$275,MATCH(A102,'Assessment 2B'!$A$6:$A$275,0)):INDEX('Assessment 2B'!$Y$6:$Y$275,MATCH(A102,'Assessment 2B'!$A$6:$A$275,0)+8)),4)</f>
        <v>0.79110000000000003</v>
      </c>
      <c r="F102" s="5" t="str">
        <f t="shared" si="3"/>
        <v>B</v>
      </c>
    </row>
    <row r="103" spans="1:6" ht="14.25" customHeight="1" x14ac:dyDescent="0.3">
      <c r="A103" s="3" t="s">
        <v>248</v>
      </c>
      <c r="B103" s="3" t="s">
        <v>249</v>
      </c>
      <c r="C103" s="5" t="s">
        <v>435</v>
      </c>
      <c r="D103" s="5" t="s">
        <v>11</v>
      </c>
      <c r="E103" s="12">
        <f>ROUND(AVERAGE(INDEX('Assessment 2B'!$Y$6:$Y$275,MATCH(A103,'Assessment 2B'!$A$6:$A$275,0)):INDEX('Assessment 2B'!$Y$6:$Y$275,MATCH(A103,'Assessment 2B'!$A$6:$A$275,0)+8)),4)</f>
        <v>0.85929999999999995</v>
      </c>
      <c r="F103" s="5" t="str">
        <f t="shared" si="3"/>
        <v>A</v>
      </c>
    </row>
    <row r="104" spans="1:6" ht="14.25" customHeight="1" x14ac:dyDescent="0.3">
      <c r="A104" s="3" t="s">
        <v>250</v>
      </c>
      <c r="B104" s="3" t="s">
        <v>251</v>
      </c>
      <c r="C104" s="5" t="s">
        <v>435</v>
      </c>
      <c r="D104" s="5" t="s">
        <v>11</v>
      </c>
      <c r="E104" s="12">
        <f>ROUND(AVERAGE(INDEX('Assessment 2B'!$Y$6:$Y$275,MATCH(A104,'Assessment 2B'!$A$6:$A$275,0)):INDEX('Assessment 2B'!$Y$6:$Y$275,MATCH(A104,'Assessment 2B'!$A$6:$A$275,0)+8)),4)</f>
        <v>0.9204</v>
      </c>
      <c r="F104" s="5" t="str">
        <f t="shared" si="3"/>
        <v>A</v>
      </c>
    </row>
    <row r="105" spans="1:6" ht="14.25" customHeight="1" x14ac:dyDescent="0.3">
      <c r="A105" s="3" t="s">
        <v>252</v>
      </c>
      <c r="B105" s="3" t="s">
        <v>253</v>
      </c>
      <c r="C105" s="5" t="s">
        <v>435</v>
      </c>
      <c r="D105" s="5" t="s">
        <v>11</v>
      </c>
      <c r="E105" s="12">
        <f>ROUND(AVERAGE(INDEX('Assessment 2B'!$Y$6:$Y$275,MATCH(A105,'Assessment 2B'!$A$6:$A$275,0)):INDEX('Assessment 2B'!$Y$6:$Y$275,MATCH(A105,'Assessment 2B'!$A$6:$A$275,0)+8)),4)</f>
        <v>0.68300000000000005</v>
      </c>
      <c r="F105" s="5" t="str">
        <f t="shared" si="3"/>
        <v>C</v>
      </c>
    </row>
    <row r="106" spans="1:6" ht="14.25" customHeight="1" x14ac:dyDescent="0.3">
      <c r="A106" s="3" t="s">
        <v>254</v>
      </c>
      <c r="B106" s="3" t="s">
        <v>255</v>
      </c>
      <c r="C106" s="5" t="s">
        <v>435</v>
      </c>
      <c r="D106" s="5" t="s">
        <v>31</v>
      </c>
      <c r="E106" s="12">
        <f>ROUND(AVERAGE(INDEX('Assessment 2B'!$Y$6:$Y$275,MATCH(A106,'Assessment 2B'!$A$6:$A$275,0)):INDEX('Assessment 2B'!$Y$6:$Y$275,MATCH(A106,'Assessment 2B'!$A$6:$A$275,0)+8)),4)</f>
        <v>0.75849999999999995</v>
      </c>
      <c r="F106" s="5" t="str">
        <f t="shared" si="3"/>
        <v>B</v>
      </c>
    </row>
    <row r="107" spans="1:6" ht="14.25" customHeight="1" x14ac:dyDescent="0.3">
      <c r="A107" s="3" t="s">
        <v>256</v>
      </c>
      <c r="B107" s="3" t="s">
        <v>257</v>
      </c>
      <c r="C107" s="5" t="s">
        <v>435</v>
      </c>
      <c r="D107" s="5" t="s">
        <v>31</v>
      </c>
      <c r="E107" s="12">
        <f>ROUND(AVERAGE(INDEX('Assessment 2B'!$Y$6:$Y$275,MATCH(A107,'Assessment 2B'!$A$6:$A$275,0)):INDEX('Assessment 2B'!$Y$6:$Y$275,MATCH(A107,'Assessment 2B'!$A$6:$A$275,0)+8)),4)</f>
        <v>0.81850000000000001</v>
      </c>
      <c r="F107" s="5" t="str">
        <f t="shared" si="3"/>
        <v>A</v>
      </c>
    </row>
    <row r="108" spans="1:6" ht="14.25" customHeight="1" x14ac:dyDescent="0.3">
      <c r="A108" s="3" t="s">
        <v>258</v>
      </c>
      <c r="B108" s="3" t="s">
        <v>259</v>
      </c>
      <c r="C108" s="5" t="s">
        <v>435</v>
      </c>
      <c r="D108" s="5" t="s">
        <v>31</v>
      </c>
      <c r="E108" s="12">
        <f>ROUND(AVERAGE(INDEX('Assessment 2B'!$Y$6:$Y$275,MATCH(A108,'Assessment 2B'!$A$6:$A$275,0)):INDEX('Assessment 2B'!$Y$6:$Y$275,MATCH(A108,'Assessment 2B'!$A$6:$A$275,0)+8)),4)</f>
        <v>0.90849999999999997</v>
      </c>
      <c r="F108" s="5" t="str">
        <f t="shared" si="3"/>
        <v>A</v>
      </c>
    </row>
    <row r="109" spans="1:6" ht="14.25" customHeight="1" x14ac:dyDescent="0.3">
      <c r="A109" s="3" t="s">
        <v>260</v>
      </c>
      <c r="B109" s="3" t="s">
        <v>261</v>
      </c>
      <c r="C109" s="5" t="s">
        <v>435</v>
      </c>
      <c r="D109" s="5" t="s">
        <v>31</v>
      </c>
      <c r="E109" s="12">
        <f>ROUND(AVERAGE(INDEX('Assessment 2B'!$Y$6:$Y$275,MATCH(A109,'Assessment 2B'!$A$6:$A$275,0)):INDEX('Assessment 2B'!$Y$6:$Y$275,MATCH(A109,'Assessment 2B'!$A$6:$A$275,0)+8)),4)</f>
        <v>0.65369999999999995</v>
      </c>
      <c r="F109" s="5" t="str">
        <f t="shared" si="3"/>
        <v>C</v>
      </c>
    </row>
    <row r="110" spans="1:6" ht="14.25" customHeight="1" x14ac:dyDescent="0.3">
      <c r="A110" s="3" t="s">
        <v>262</v>
      </c>
      <c r="B110" s="3" t="s">
        <v>263</v>
      </c>
      <c r="C110" s="5" t="s">
        <v>435</v>
      </c>
      <c r="D110" s="5" t="s">
        <v>11</v>
      </c>
      <c r="E110" s="12">
        <f>ROUND(AVERAGE(INDEX('Assessment 2B'!$Y$6:$Y$275,MATCH(A110,'Assessment 2B'!$A$6:$A$275,0)):INDEX('Assessment 2B'!$Y$6:$Y$275,MATCH(A110,'Assessment 2B'!$A$6:$A$275,0)+8)),4)</f>
        <v>0.73109999999999997</v>
      </c>
      <c r="F110" s="5" t="str">
        <f t="shared" si="3"/>
        <v>B</v>
      </c>
    </row>
    <row r="111" spans="1:6" ht="14.25" customHeight="1" x14ac:dyDescent="0.3">
      <c r="A111" s="3" t="s">
        <v>264</v>
      </c>
      <c r="B111" s="3" t="s">
        <v>265</v>
      </c>
      <c r="C111" s="5" t="s">
        <v>435</v>
      </c>
      <c r="D111" s="5" t="s">
        <v>11</v>
      </c>
      <c r="E111" s="12">
        <f>ROUND(AVERAGE(INDEX('Assessment 2B'!$Y$6:$Y$275,MATCH(A111,'Assessment 2B'!$A$6:$A$275,0)):INDEX('Assessment 2B'!$Y$6:$Y$275,MATCH(A111,'Assessment 2B'!$A$6:$A$275,0)+8)),4)</f>
        <v>0.78480000000000005</v>
      </c>
      <c r="F111" s="5" t="str">
        <f t="shared" si="3"/>
        <v>B</v>
      </c>
    </row>
    <row r="112" spans="1:6" ht="14.25" customHeight="1" x14ac:dyDescent="0.3">
      <c r="A112" s="3" t="s">
        <v>266</v>
      </c>
      <c r="B112" s="3" t="s">
        <v>267</v>
      </c>
      <c r="C112" s="5" t="s">
        <v>435</v>
      </c>
      <c r="D112" s="5" t="s">
        <v>31</v>
      </c>
      <c r="E112" s="12">
        <f>ROUND(AVERAGE(INDEX('Assessment 2B'!$Y$6:$Y$275,MATCH(A112,'Assessment 2B'!$A$6:$A$275,0)):INDEX('Assessment 2B'!$Y$6:$Y$275,MATCH(A112,'Assessment 2B'!$A$6:$A$275,0)+8)),4)</f>
        <v>0.83740000000000003</v>
      </c>
      <c r="F112" s="5" t="str">
        <f t="shared" si="3"/>
        <v>A</v>
      </c>
    </row>
    <row r="113" spans="1:6" ht="14.25" customHeight="1" x14ac:dyDescent="0.3">
      <c r="A113" s="3" t="s">
        <v>268</v>
      </c>
      <c r="B113" s="3" t="s">
        <v>269</v>
      </c>
      <c r="C113" s="5" t="s">
        <v>435</v>
      </c>
      <c r="D113" s="5" t="s">
        <v>31</v>
      </c>
      <c r="E113" s="12">
        <f>ROUND(AVERAGE(INDEX('Assessment 2B'!$Y$6:$Y$275,MATCH(A113,'Assessment 2B'!$A$6:$A$275,0)):INDEX('Assessment 2B'!$Y$6:$Y$275,MATCH(A113,'Assessment 2B'!$A$6:$A$275,0)+8)),4)</f>
        <v>0.90439999999999998</v>
      </c>
      <c r="F113" s="5" t="str">
        <f t="shared" si="3"/>
        <v>A</v>
      </c>
    </row>
    <row r="114" spans="1:6" ht="14.25" customHeight="1" x14ac:dyDescent="0.3">
      <c r="A114" s="3" t="s">
        <v>270</v>
      </c>
      <c r="B114" s="3" t="s">
        <v>271</v>
      </c>
      <c r="C114" s="5" t="s">
        <v>435</v>
      </c>
      <c r="D114" s="5" t="s">
        <v>11</v>
      </c>
      <c r="E114" s="12">
        <f>ROUND(AVERAGE(INDEX('Assessment 2B'!$Y$6:$Y$275,MATCH(A114,'Assessment 2B'!$A$6:$A$275,0)):INDEX('Assessment 2B'!$Y$6:$Y$275,MATCH(A114,'Assessment 2B'!$A$6:$A$275,0)+8)),4)</f>
        <v>0.66669999999999996</v>
      </c>
      <c r="F114" s="5" t="str">
        <f t="shared" si="3"/>
        <v>C</v>
      </c>
    </row>
    <row r="115" spans="1:6" ht="14.25" customHeight="1" x14ac:dyDescent="0.3">
      <c r="A115" s="3" t="s">
        <v>272</v>
      </c>
      <c r="B115" s="3" t="s">
        <v>273</v>
      </c>
      <c r="C115" s="5" t="s">
        <v>435</v>
      </c>
      <c r="D115" s="5" t="s">
        <v>11</v>
      </c>
      <c r="E115" s="12">
        <f>ROUND(AVERAGE(INDEX('Assessment 2B'!$Y$6:$Y$275,MATCH(A115,'Assessment 2B'!$A$6:$A$275,0)):INDEX('Assessment 2B'!$Y$6:$Y$275,MATCH(A115,'Assessment 2B'!$A$6:$A$275,0)+8)),4)</f>
        <v>0.75890000000000002</v>
      </c>
      <c r="F115" s="5" t="str">
        <f t="shared" si="3"/>
        <v>B</v>
      </c>
    </row>
    <row r="116" spans="1:6" ht="14.25" customHeight="1" x14ac:dyDescent="0.3">
      <c r="A116" s="3" t="s">
        <v>274</v>
      </c>
      <c r="B116" s="3" t="s">
        <v>275</v>
      </c>
      <c r="C116" s="5" t="s">
        <v>435</v>
      </c>
      <c r="D116" s="5" t="s">
        <v>31</v>
      </c>
      <c r="E116" s="12">
        <f>ROUND(AVERAGE(INDEX('Assessment 2B'!$Y$6:$Y$275,MATCH(A116,'Assessment 2B'!$A$6:$A$275,0)):INDEX('Assessment 2B'!$Y$6:$Y$275,MATCH(A116,'Assessment 2B'!$A$6:$A$275,0)+8)),4)</f>
        <v>0.80700000000000005</v>
      </c>
      <c r="F116" s="5" t="str">
        <f t="shared" si="3"/>
        <v>A</v>
      </c>
    </row>
    <row r="117" spans="1:6" ht="14.25" customHeight="1" x14ac:dyDescent="0.3">
      <c r="A117" s="3" t="s">
        <v>276</v>
      </c>
      <c r="B117" s="3" t="s">
        <v>277</v>
      </c>
      <c r="C117" s="5" t="s">
        <v>435</v>
      </c>
      <c r="D117" s="5" t="s">
        <v>11</v>
      </c>
      <c r="E117" s="12">
        <f>ROUND(AVERAGE(INDEX('Assessment 2B'!$Y$6:$Y$275,MATCH(A117,'Assessment 2B'!$A$6:$A$275,0)):INDEX('Assessment 2B'!$Y$6:$Y$275,MATCH(A117,'Assessment 2B'!$A$6:$A$275,0)+8)),4)</f>
        <v>0.88070000000000004</v>
      </c>
      <c r="F117" s="5" t="str">
        <f t="shared" si="3"/>
        <v>A</v>
      </c>
    </row>
    <row r="118" spans="1:6" ht="14.25" customHeight="1" x14ac:dyDescent="0.3">
      <c r="A118" s="3" t="s">
        <v>278</v>
      </c>
      <c r="B118" s="3" t="s">
        <v>279</v>
      </c>
      <c r="C118" s="5" t="s">
        <v>435</v>
      </c>
      <c r="D118" s="5" t="s">
        <v>31</v>
      </c>
      <c r="E118" s="12">
        <f>ROUND(AVERAGE(INDEX('Assessment 2B'!$Y$6:$Y$275,MATCH(A118,'Assessment 2B'!$A$6:$A$275,0)):INDEX('Assessment 2B'!$Y$6:$Y$275,MATCH(A118,'Assessment 2B'!$A$6:$A$275,0)+8)),4)</f>
        <v>0.63780000000000003</v>
      </c>
      <c r="F118" s="5" t="str">
        <f t="shared" si="3"/>
        <v>C</v>
      </c>
    </row>
    <row r="119" spans="1:6" ht="14.25" customHeight="1" x14ac:dyDescent="0.3">
      <c r="A119" s="3" t="s">
        <v>280</v>
      </c>
      <c r="B119" s="3" t="s">
        <v>281</v>
      </c>
      <c r="C119" s="5" t="s">
        <v>435</v>
      </c>
      <c r="D119" s="5" t="s">
        <v>11</v>
      </c>
      <c r="E119" s="12">
        <f>ROUND(AVERAGE(INDEX('Assessment 2B'!$Y$6:$Y$275,MATCH(A119,'Assessment 2B'!$A$6:$A$275,0)):INDEX('Assessment 2B'!$Y$6:$Y$275,MATCH(A119,'Assessment 2B'!$A$6:$A$275,0)+8)),4)</f>
        <v>0.71589999999999998</v>
      </c>
      <c r="F119" s="5" t="str">
        <f t="shared" si="3"/>
        <v>B</v>
      </c>
    </row>
    <row r="120" spans="1:6" ht="14.25" customHeight="1" x14ac:dyDescent="0.3">
      <c r="A120" s="3" t="s">
        <v>282</v>
      </c>
      <c r="B120" s="3" t="s">
        <v>283</v>
      </c>
      <c r="C120" s="5" t="s">
        <v>435</v>
      </c>
      <c r="D120" s="5" t="s">
        <v>11</v>
      </c>
      <c r="E120" s="12">
        <f>ROUND(AVERAGE(INDEX('Assessment 2B'!$Y$6:$Y$275,MATCH(A120,'Assessment 2B'!$A$6:$A$275,0)):INDEX('Assessment 2B'!$Y$6:$Y$275,MATCH(A120,'Assessment 2B'!$A$6:$A$275,0)+8)),4)</f>
        <v>0.75960000000000005</v>
      </c>
      <c r="F120" s="5" t="str">
        <f t="shared" si="3"/>
        <v>B</v>
      </c>
    </row>
    <row r="121" spans="1:6" ht="14.25" customHeight="1" x14ac:dyDescent="0.3">
      <c r="A121" s="3" t="s">
        <v>284</v>
      </c>
      <c r="B121" s="3" t="s">
        <v>285</v>
      </c>
      <c r="C121" s="5" t="s">
        <v>435</v>
      </c>
      <c r="D121" s="5" t="s">
        <v>31</v>
      </c>
      <c r="E121" s="12">
        <f>ROUND(AVERAGE(INDEX('Assessment 2B'!$Y$6:$Y$275,MATCH(A121,'Assessment 2B'!$A$6:$A$275,0)):INDEX('Assessment 2B'!$Y$6:$Y$275,MATCH(A121,'Assessment 2B'!$A$6:$A$275,0)+8)),4)</f>
        <v>0.85219999999999996</v>
      </c>
      <c r="F121" s="5" t="str">
        <f t="shared" si="3"/>
        <v>A</v>
      </c>
    </row>
    <row r="122" spans="1:6" ht="14.25" customHeight="1" x14ac:dyDescent="0.3">
      <c r="A122" s="3" t="s">
        <v>286</v>
      </c>
      <c r="B122" s="3" t="s">
        <v>287</v>
      </c>
      <c r="C122" s="5" t="s">
        <v>435</v>
      </c>
      <c r="D122" s="5" t="s">
        <v>11</v>
      </c>
      <c r="E122" s="12">
        <f>ROUND(AVERAGE(INDEX('Assessment 2B'!$Y$6:$Y$275,MATCH(A122,'Assessment 2B'!$A$6:$A$275,0)):INDEX('Assessment 2B'!$Y$6:$Y$275,MATCH(A122,'Assessment 2B'!$A$6:$A$275,0)+8)),4)</f>
        <v>0.9022</v>
      </c>
      <c r="F122" s="5" t="str">
        <f t="shared" si="3"/>
        <v>A</v>
      </c>
    </row>
    <row r="123" spans="1:6" ht="14.25" customHeight="1" x14ac:dyDescent="0.3">
      <c r="A123" s="3" t="s">
        <v>288</v>
      </c>
      <c r="B123" s="3" t="s">
        <v>289</v>
      </c>
      <c r="C123" s="5" t="s">
        <v>435</v>
      </c>
      <c r="D123" s="5" t="s">
        <v>31</v>
      </c>
      <c r="E123" s="12">
        <f>ROUND(AVERAGE(INDEX('Assessment 2B'!$Y$6:$Y$275,MATCH(A123,'Assessment 2B'!$A$6:$A$275,0)):INDEX('Assessment 2B'!$Y$6:$Y$275,MATCH(A123,'Assessment 2B'!$A$6:$A$275,0)+8)),4)</f>
        <v>0.64700000000000002</v>
      </c>
      <c r="F123" s="5" t="str">
        <f t="shared" si="3"/>
        <v>C</v>
      </c>
    </row>
    <row r="124" spans="1:6" ht="14.25" customHeight="1" x14ac:dyDescent="0.3">
      <c r="A124" s="3" t="s">
        <v>290</v>
      </c>
      <c r="B124" s="3" t="s">
        <v>291</v>
      </c>
      <c r="C124" s="5" t="s">
        <v>435</v>
      </c>
      <c r="D124" s="5" t="s">
        <v>11</v>
      </c>
      <c r="E124" s="12">
        <f>ROUND(AVERAGE(INDEX('Assessment 2B'!$Y$6:$Y$275,MATCH(A124,'Assessment 2B'!$A$6:$A$275,0)):INDEX('Assessment 2B'!$Y$6:$Y$275,MATCH(A124,'Assessment 2B'!$A$6:$A$275,0)+8)),4)</f>
        <v>0.73850000000000005</v>
      </c>
      <c r="F124" s="5" t="str">
        <f t="shared" si="3"/>
        <v>B</v>
      </c>
    </row>
    <row r="125" spans="1:6" ht="14.25" customHeight="1" x14ac:dyDescent="0.3">
      <c r="A125" s="3" t="s">
        <v>294</v>
      </c>
      <c r="B125" s="3" t="s">
        <v>295</v>
      </c>
      <c r="C125" s="5" t="s">
        <v>437</v>
      </c>
      <c r="D125" s="5" t="s">
        <v>11</v>
      </c>
      <c r="E125" s="12">
        <f>ROUND(AVERAGE(INDEX('Assessment 3A'!$Y$6:$Y$275,MATCH(A125,'Assessment 3A'!$A$6:$A$275,0)):INDEX('Assessment 3A'!$Y$6:$Y$275,MATCH(A125,'Assessment 3A'!$A$6:$A$275,0)+8)),4)</f>
        <v>0.61960000000000004</v>
      </c>
      <c r="F125" s="5" t="str">
        <f t="shared" si="3"/>
        <v>C</v>
      </c>
    </row>
    <row r="126" spans="1:6" ht="14.25" customHeight="1" x14ac:dyDescent="0.3">
      <c r="A126" s="3" t="s">
        <v>296</v>
      </c>
      <c r="B126" s="3" t="s">
        <v>297</v>
      </c>
      <c r="C126" s="5" t="s">
        <v>437</v>
      </c>
      <c r="D126" s="5" t="s">
        <v>11</v>
      </c>
      <c r="E126" s="12">
        <f>ROUND(AVERAGE(INDEX('Assessment 3A'!$Y$6:$Y$275,MATCH(A126,'Assessment 3A'!$A$6:$A$275,0)):INDEX('Assessment 3A'!$Y$6:$Y$275,MATCH(A126,'Assessment 3A'!$A$6:$A$275,0)+8)),4)</f>
        <v>0.67290000000000005</v>
      </c>
      <c r="F126" s="5" t="str">
        <f t="shared" si="3"/>
        <v>C</v>
      </c>
    </row>
    <row r="127" spans="1:6" ht="14.25" customHeight="1" x14ac:dyDescent="0.3">
      <c r="A127" s="3" t="s">
        <v>298</v>
      </c>
      <c r="B127" s="3" t="s">
        <v>299</v>
      </c>
      <c r="C127" s="5" t="s">
        <v>437</v>
      </c>
      <c r="D127" s="5" t="s">
        <v>31</v>
      </c>
      <c r="E127" s="12">
        <f>ROUND(AVERAGE(INDEX('Assessment 3A'!$Y$6:$Y$275,MATCH(A127,'Assessment 3A'!$A$6:$A$275,0)):INDEX('Assessment 3A'!$Y$6:$Y$275,MATCH(A127,'Assessment 3A'!$A$6:$A$275,0)+8)),4)</f>
        <v>0.75739999999999996</v>
      </c>
      <c r="F127" s="5" t="str">
        <f t="shared" si="3"/>
        <v>B</v>
      </c>
    </row>
    <row r="128" spans="1:6" ht="14.25" customHeight="1" x14ac:dyDescent="0.3">
      <c r="A128" s="3" t="s">
        <v>300</v>
      </c>
      <c r="B128" s="3" t="s">
        <v>301</v>
      </c>
      <c r="C128" s="5" t="s">
        <v>437</v>
      </c>
      <c r="D128" s="5" t="s">
        <v>31</v>
      </c>
      <c r="E128" s="12">
        <f>ROUND(AVERAGE(INDEX('Assessment 3A'!$Y$6:$Y$275,MATCH(A128,'Assessment 3A'!$A$6:$A$275,0)):INDEX('Assessment 3A'!$Y$6:$Y$275,MATCH(A128,'Assessment 3A'!$A$6:$A$275,0)+8)),4)</f>
        <v>0.8407</v>
      </c>
      <c r="F128" s="5" t="str">
        <f t="shared" si="3"/>
        <v>A</v>
      </c>
    </row>
    <row r="129" spans="1:6" ht="14.25" customHeight="1" x14ac:dyDescent="0.3">
      <c r="A129" s="3" t="s">
        <v>302</v>
      </c>
      <c r="B129" s="3" t="s">
        <v>303</v>
      </c>
      <c r="C129" s="5" t="s">
        <v>437</v>
      </c>
      <c r="D129" s="5" t="s">
        <v>11</v>
      </c>
      <c r="E129" s="12">
        <f>ROUND(AVERAGE(INDEX('Assessment 3A'!$Y$6:$Y$275,MATCH(A129,'Assessment 3A'!$A$6:$A$275,0)):INDEX('Assessment 3A'!$Y$6:$Y$275,MATCH(A129,'Assessment 3A'!$A$6:$A$275,0)+8)),4)</f>
        <v>0.89929999999999999</v>
      </c>
      <c r="F129" s="5" t="str">
        <f t="shared" si="3"/>
        <v>A</v>
      </c>
    </row>
    <row r="130" spans="1:6" ht="14.25" customHeight="1" x14ac:dyDescent="0.3">
      <c r="A130" s="3" t="s">
        <v>304</v>
      </c>
      <c r="B130" s="3" t="s">
        <v>305</v>
      </c>
      <c r="C130" s="5" t="s">
        <v>437</v>
      </c>
      <c r="D130" s="5" t="s">
        <v>31</v>
      </c>
      <c r="E130" s="12">
        <f>ROUND(AVERAGE(INDEX('Assessment 3A'!$Y$6:$Y$275,MATCH(A130,'Assessment 3A'!$A$6:$A$275,0)):INDEX('Assessment 3A'!$Y$6:$Y$275,MATCH(A130,'Assessment 3A'!$A$6:$A$275,0)+8)),4)</f>
        <v>0.66849999999999998</v>
      </c>
      <c r="F130" s="5" t="str">
        <f t="shared" si="3"/>
        <v>C</v>
      </c>
    </row>
    <row r="131" spans="1:6" ht="14.25" customHeight="1" x14ac:dyDescent="0.3">
      <c r="A131" s="3" t="s">
        <v>306</v>
      </c>
      <c r="B131" s="3" t="s">
        <v>307</v>
      </c>
      <c r="C131" s="5" t="s">
        <v>437</v>
      </c>
      <c r="D131" s="5" t="s">
        <v>11</v>
      </c>
      <c r="E131" s="12">
        <f>ROUND(AVERAGE(INDEX('Assessment 3A'!$Y$6:$Y$275,MATCH(A131,'Assessment 3A'!$A$6:$A$275,0)):INDEX('Assessment 3A'!$Y$6:$Y$275,MATCH(A131,'Assessment 3A'!$A$6:$A$275,0)+8)),4)</f>
        <v>0.72219999999999995</v>
      </c>
      <c r="F131" s="5" t="str">
        <f t="shared" si="3"/>
        <v>B</v>
      </c>
    </row>
    <row r="132" spans="1:6" ht="14.25" customHeight="1" x14ac:dyDescent="0.3">
      <c r="A132" s="3" t="s">
        <v>308</v>
      </c>
      <c r="B132" s="3" t="s">
        <v>309</v>
      </c>
      <c r="C132" s="5" t="s">
        <v>437</v>
      </c>
      <c r="D132" s="5" t="s">
        <v>31</v>
      </c>
      <c r="E132" s="12">
        <f>ROUND(AVERAGE(INDEX('Assessment 3A'!$Y$6:$Y$275,MATCH(A132,'Assessment 3A'!$A$6:$A$275,0)):INDEX('Assessment 3A'!$Y$6:$Y$275,MATCH(A132,'Assessment 3A'!$A$6:$A$275,0)+8)),4)</f>
        <v>0.79369999999999996</v>
      </c>
      <c r="F132" s="5" t="str">
        <f t="shared" si="3"/>
        <v>B</v>
      </c>
    </row>
    <row r="133" spans="1:6" ht="14.25" customHeight="1" x14ac:dyDescent="0.3">
      <c r="A133" s="3" t="s">
        <v>310</v>
      </c>
      <c r="B133" s="3" t="s">
        <v>311</v>
      </c>
      <c r="C133" s="5" t="s">
        <v>437</v>
      </c>
      <c r="D133" s="5" t="s">
        <v>11</v>
      </c>
      <c r="E133" s="12">
        <f>ROUND(AVERAGE(INDEX('Assessment 3A'!$Y$6:$Y$275,MATCH(A133,'Assessment 3A'!$A$6:$A$275,0)):INDEX('Assessment 3A'!$Y$6:$Y$275,MATCH(A133,'Assessment 3A'!$A$6:$A$275,0)+8)),4)</f>
        <v>0.85150000000000003</v>
      </c>
      <c r="F133" s="5" t="str">
        <f t="shared" ref="F133:F164" si="4">IF(E133="","",IF(E133&gt;=0.8,"A",IF(E133&gt;=0.7,"B",IF(E133&gt;=0.6,"C",IF(E133&gt;=0.5,"D","F")))))</f>
        <v>A</v>
      </c>
    </row>
    <row r="134" spans="1:6" ht="14.25" customHeight="1" x14ac:dyDescent="0.3">
      <c r="A134" s="3" t="s">
        <v>312</v>
      </c>
      <c r="B134" s="3" t="s">
        <v>313</v>
      </c>
      <c r="C134" s="5" t="s">
        <v>437</v>
      </c>
      <c r="D134" s="5" t="s">
        <v>31</v>
      </c>
      <c r="E134" s="12">
        <f>ROUND(AVERAGE(INDEX('Assessment 3A'!$Y$6:$Y$275,MATCH(A134,'Assessment 3A'!$A$6:$A$275,0)):INDEX('Assessment 3A'!$Y$6:$Y$275,MATCH(A134,'Assessment 3A'!$A$6:$A$275,0)+8)),4)</f>
        <v>0.92520000000000002</v>
      </c>
      <c r="F134" s="5" t="str">
        <f t="shared" si="4"/>
        <v>A</v>
      </c>
    </row>
    <row r="135" spans="1:6" ht="14.25" customHeight="1" x14ac:dyDescent="0.3">
      <c r="A135" s="3" t="s">
        <v>314</v>
      </c>
      <c r="B135" s="3" t="s">
        <v>315</v>
      </c>
      <c r="C135" s="5" t="s">
        <v>437</v>
      </c>
      <c r="D135" s="5" t="s">
        <v>11</v>
      </c>
      <c r="E135" s="12">
        <f>ROUND(AVERAGE(INDEX('Assessment 3A'!$Y$6:$Y$275,MATCH(A135,'Assessment 3A'!$A$6:$A$275,0)):INDEX('Assessment 3A'!$Y$6:$Y$275,MATCH(A135,'Assessment 3A'!$A$6:$A$275,0)+8)),4)</f>
        <v>0.67630000000000001</v>
      </c>
      <c r="F135" s="5" t="str">
        <f t="shared" si="4"/>
        <v>C</v>
      </c>
    </row>
    <row r="136" spans="1:6" ht="14.25" customHeight="1" x14ac:dyDescent="0.3">
      <c r="A136" s="3" t="s">
        <v>316</v>
      </c>
      <c r="B136" s="3" t="s">
        <v>317</v>
      </c>
      <c r="C136" s="5" t="s">
        <v>437</v>
      </c>
      <c r="D136" s="5" t="s">
        <v>11</v>
      </c>
      <c r="E136" s="12">
        <f>ROUND(AVERAGE(INDEX('Assessment 3A'!$Y$6:$Y$275,MATCH(A136,'Assessment 3A'!$A$6:$A$275,0)):INDEX('Assessment 3A'!$Y$6:$Y$275,MATCH(A136,'Assessment 3A'!$A$6:$A$275,0)+8)),4)</f>
        <v>0.76039999999999996</v>
      </c>
      <c r="F136" s="5" t="str">
        <f t="shared" si="4"/>
        <v>B</v>
      </c>
    </row>
    <row r="137" spans="1:6" ht="14.25" customHeight="1" x14ac:dyDescent="0.3">
      <c r="A137" s="3" t="s">
        <v>318</v>
      </c>
      <c r="B137" s="3" t="s">
        <v>319</v>
      </c>
      <c r="C137" s="5" t="s">
        <v>437</v>
      </c>
      <c r="D137" s="5" t="s">
        <v>31</v>
      </c>
      <c r="E137" s="12">
        <f>ROUND(AVERAGE(INDEX('Assessment 3A'!$Y$6:$Y$275,MATCH(A137,'Assessment 3A'!$A$6:$A$275,0)):INDEX('Assessment 3A'!$Y$6:$Y$275,MATCH(A137,'Assessment 3A'!$A$6:$A$275,0)+8)),4)</f>
        <v>0.8256</v>
      </c>
      <c r="F137" s="5" t="str">
        <f t="shared" si="4"/>
        <v>A</v>
      </c>
    </row>
    <row r="138" spans="1:6" ht="14.25" customHeight="1" x14ac:dyDescent="0.3">
      <c r="A138" s="3" t="s">
        <v>320</v>
      </c>
      <c r="B138" s="3" t="s">
        <v>321</v>
      </c>
      <c r="C138" s="5" t="s">
        <v>437</v>
      </c>
      <c r="D138" s="5" t="s">
        <v>11</v>
      </c>
      <c r="E138" s="12">
        <f>ROUND(AVERAGE(INDEX('Assessment 3A'!$Y$6:$Y$275,MATCH(A138,'Assessment 3A'!$A$6:$A$275,0)):INDEX('Assessment 3A'!$Y$6:$Y$275,MATCH(A138,'Assessment 3A'!$A$6:$A$275,0)+8)),4)</f>
        <v>0.88670000000000004</v>
      </c>
      <c r="F138" s="5" t="str">
        <f t="shared" si="4"/>
        <v>A</v>
      </c>
    </row>
    <row r="139" spans="1:6" ht="14.25" customHeight="1" x14ac:dyDescent="0.3">
      <c r="A139" s="3" t="s">
        <v>322</v>
      </c>
      <c r="B139" s="3" t="s">
        <v>323</v>
      </c>
      <c r="C139" s="5" t="s">
        <v>437</v>
      </c>
      <c r="D139" s="5" t="s">
        <v>11</v>
      </c>
      <c r="E139" s="12">
        <f>ROUND(AVERAGE(INDEX('Assessment 3A'!$Y$6:$Y$275,MATCH(A139,'Assessment 3A'!$A$6:$A$275,0)):INDEX('Assessment 3A'!$Y$6:$Y$275,MATCH(A139,'Assessment 3A'!$A$6:$A$275,0)+8)),4)</f>
        <v>0.63700000000000001</v>
      </c>
      <c r="F139" s="5" t="str">
        <f t="shared" si="4"/>
        <v>C</v>
      </c>
    </row>
    <row r="140" spans="1:6" ht="14.25" customHeight="1" x14ac:dyDescent="0.3">
      <c r="A140" s="3" t="s">
        <v>324</v>
      </c>
      <c r="B140" s="3" t="s">
        <v>325</v>
      </c>
      <c r="C140" s="5" t="s">
        <v>437</v>
      </c>
      <c r="D140" s="5" t="s">
        <v>31</v>
      </c>
      <c r="E140" s="12">
        <f>ROUND(AVERAGE(INDEX('Assessment 3A'!$Y$6:$Y$275,MATCH(A140,'Assessment 3A'!$A$6:$A$275,0)):INDEX('Assessment 3A'!$Y$6:$Y$275,MATCH(A140,'Assessment 3A'!$A$6:$A$275,0)+8)),4)</f>
        <v>0.71220000000000006</v>
      </c>
      <c r="F140" s="5" t="str">
        <f t="shared" si="4"/>
        <v>B</v>
      </c>
    </row>
    <row r="141" spans="1:6" ht="14.25" customHeight="1" x14ac:dyDescent="0.3">
      <c r="A141" s="3" t="s">
        <v>326</v>
      </c>
      <c r="B141" s="3" t="s">
        <v>327</v>
      </c>
      <c r="C141" s="5" t="s">
        <v>437</v>
      </c>
      <c r="D141" s="5" t="s">
        <v>31</v>
      </c>
      <c r="E141" s="12">
        <f>ROUND(AVERAGE(INDEX('Assessment 3A'!$Y$6:$Y$275,MATCH(A141,'Assessment 3A'!$A$6:$A$275,0)):INDEX('Assessment 3A'!$Y$6:$Y$275,MATCH(A141,'Assessment 3A'!$A$6:$A$275,0)+8)),4)</f>
        <v>0.78959999999999997</v>
      </c>
      <c r="F141" s="5" t="str">
        <f t="shared" si="4"/>
        <v>B</v>
      </c>
    </row>
    <row r="142" spans="1:6" ht="14.25" customHeight="1" x14ac:dyDescent="0.3">
      <c r="A142" s="3" t="s">
        <v>328</v>
      </c>
      <c r="B142" s="3" t="s">
        <v>329</v>
      </c>
      <c r="C142" s="5" t="s">
        <v>437</v>
      </c>
      <c r="D142" s="5" t="s">
        <v>11</v>
      </c>
      <c r="E142" s="12">
        <f>ROUND(AVERAGE(INDEX('Assessment 3A'!$Y$6:$Y$275,MATCH(A142,'Assessment 3A'!$A$6:$A$275,0)):INDEX('Assessment 3A'!$Y$6:$Y$275,MATCH(A142,'Assessment 3A'!$A$6:$A$275,0)+8)),4)</f>
        <v>0.85150000000000003</v>
      </c>
      <c r="F142" s="5" t="str">
        <f t="shared" si="4"/>
        <v>A</v>
      </c>
    </row>
    <row r="143" spans="1:6" ht="14.25" customHeight="1" x14ac:dyDescent="0.3">
      <c r="A143" s="3" t="s">
        <v>330</v>
      </c>
      <c r="B143" s="3" t="s">
        <v>331</v>
      </c>
      <c r="C143" s="5" t="s">
        <v>437</v>
      </c>
      <c r="D143" s="5" t="s">
        <v>31</v>
      </c>
      <c r="E143" s="12">
        <f>ROUND(AVERAGE(INDEX('Assessment 3A'!$Y$6:$Y$275,MATCH(A143,'Assessment 3A'!$A$6:$A$275,0)):INDEX('Assessment 3A'!$Y$6:$Y$275,MATCH(A143,'Assessment 3A'!$A$6:$A$275,0)+8)),4)</f>
        <v>0.91700000000000004</v>
      </c>
      <c r="F143" s="5" t="str">
        <f t="shared" si="4"/>
        <v>A</v>
      </c>
    </row>
    <row r="144" spans="1:6" ht="14.25" customHeight="1" x14ac:dyDescent="0.3">
      <c r="A144" s="3" t="s">
        <v>332</v>
      </c>
      <c r="B144" s="3" t="s">
        <v>333</v>
      </c>
      <c r="C144" s="5" t="s">
        <v>437</v>
      </c>
      <c r="D144" s="5" t="s">
        <v>11</v>
      </c>
      <c r="E144" s="12">
        <f>ROUND(AVERAGE(INDEX('Assessment 3A'!$Y$6:$Y$275,MATCH(A144,'Assessment 3A'!$A$6:$A$275,0)):INDEX('Assessment 3A'!$Y$6:$Y$275,MATCH(A144,'Assessment 3A'!$A$6:$A$275,0)+8)),4)</f>
        <v>0.66149999999999998</v>
      </c>
      <c r="F144" s="5" t="str">
        <f t="shared" si="4"/>
        <v>C</v>
      </c>
    </row>
    <row r="145" spans="1:6" ht="14.25" customHeight="1" x14ac:dyDescent="0.3">
      <c r="A145" s="3" t="s">
        <v>334</v>
      </c>
      <c r="B145" s="3" t="s">
        <v>335</v>
      </c>
      <c r="C145" s="5" t="s">
        <v>437</v>
      </c>
      <c r="D145" s="5" t="s">
        <v>31</v>
      </c>
      <c r="E145" s="12">
        <f>ROUND(AVERAGE(INDEX('Assessment 3A'!$Y$6:$Y$275,MATCH(A145,'Assessment 3A'!$A$6:$A$275,0)):INDEX('Assessment 3A'!$Y$6:$Y$275,MATCH(A145,'Assessment 3A'!$A$6:$A$275,0)+8)),4)</f>
        <v>0.72670000000000001</v>
      </c>
      <c r="F145" s="5" t="str">
        <f t="shared" si="4"/>
        <v>B</v>
      </c>
    </row>
    <row r="146" spans="1:6" ht="14.25" customHeight="1" x14ac:dyDescent="0.3">
      <c r="A146" s="3" t="s">
        <v>336</v>
      </c>
      <c r="B146" s="3" t="s">
        <v>337</v>
      </c>
      <c r="C146" s="5" t="s">
        <v>437</v>
      </c>
      <c r="D146" s="5" t="s">
        <v>11</v>
      </c>
      <c r="E146" s="12">
        <f>ROUND(AVERAGE(INDEX('Assessment 3A'!$Y$6:$Y$275,MATCH(A146,'Assessment 3A'!$A$6:$A$275,0)):INDEX('Assessment 3A'!$Y$6:$Y$275,MATCH(A146,'Assessment 3A'!$A$6:$A$275,0)+8)),4)</f>
        <v>0.80740000000000001</v>
      </c>
      <c r="F146" s="5" t="str">
        <f t="shared" si="4"/>
        <v>A</v>
      </c>
    </row>
    <row r="147" spans="1:6" ht="14.25" customHeight="1" x14ac:dyDescent="0.3">
      <c r="A147" s="3" t="s">
        <v>338</v>
      </c>
      <c r="B147" s="3" t="s">
        <v>339</v>
      </c>
      <c r="C147" s="5" t="s">
        <v>437</v>
      </c>
      <c r="D147" s="5" t="s">
        <v>11</v>
      </c>
      <c r="E147" s="12">
        <f>ROUND(AVERAGE(INDEX('Assessment 3A'!$Y$6:$Y$275,MATCH(A147,'Assessment 3A'!$A$6:$A$275,0)):INDEX('Assessment 3A'!$Y$6:$Y$275,MATCH(A147,'Assessment 3A'!$A$6:$A$275,0)+8)),4)</f>
        <v>0.86929999999999996</v>
      </c>
      <c r="F147" s="5" t="str">
        <f t="shared" si="4"/>
        <v>A</v>
      </c>
    </row>
    <row r="148" spans="1:6" ht="14.25" customHeight="1" x14ac:dyDescent="0.3">
      <c r="A148" s="3" t="s">
        <v>340</v>
      </c>
      <c r="B148" s="3" t="s">
        <v>341</v>
      </c>
      <c r="C148" s="5" t="s">
        <v>437</v>
      </c>
      <c r="D148" s="5" t="s">
        <v>31</v>
      </c>
      <c r="E148" s="12">
        <f>ROUND(AVERAGE(INDEX('Assessment 3A'!$Y$6:$Y$275,MATCH(A148,'Assessment 3A'!$A$6:$A$275,0)):INDEX('Assessment 3A'!$Y$6:$Y$275,MATCH(A148,'Assessment 3A'!$A$6:$A$275,0)+8)),4)</f>
        <v>0.62109999999999999</v>
      </c>
      <c r="F148" s="5" t="str">
        <f t="shared" si="4"/>
        <v>C</v>
      </c>
    </row>
    <row r="149" spans="1:6" ht="14.25" customHeight="1" x14ac:dyDescent="0.3">
      <c r="A149" s="3" t="s">
        <v>342</v>
      </c>
      <c r="B149" s="3" t="s">
        <v>343</v>
      </c>
      <c r="C149" s="5" t="s">
        <v>437</v>
      </c>
      <c r="D149" s="5" t="s">
        <v>11</v>
      </c>
      <c r="E149" s="12">
        <f>ROUND(AVERAGE(INDEX('Assessment 3A'!$Y$6:$Y$275,MATCH(A149,'Assessment 3A'!$A$6:$A$275,0)):INDEX('Assessment 3A'!$Y$6:$Y$275,MATCH(A149,'Assessment 3A'!$A$6:$A$275,0)+8)),4)</f>
        <v>0.71040000000000003</v>
      </c>
      <c r="F149" s="5" t="str">
        <f t="shared" si="4"/>
        <v>B</v>
      </c>
    </row>
    <row r="150" spans="1:6" ht="14.25" customHeight="1" x14ac:dyDescent="0.3">
      <c r="A150" s="3" t="s">
        <v>344</v>
      </c>
      <c r="B150" s="3" t="s">
        <v>345</v>
      </c>
      <c r="C150" s="5" t="s">
        <v>437</v>
      </c>
      <c r="D150" s="5" t="s">
        <v>11</v>
      </c>
      <c r="E150" s="12">
        <f>ROUND(AVERAGE(INDEX('Assessment 3A'!$Y$6:$Y$275,MATCH(A150,'Assessment 3A'!$A$6:$A$275,0)):INDEX('Assessment 3A'!$Y$6:$Y$275,MATCH(A150,'Assessment 3A'!$A$6:$A$275,0)+8)),4)</f>
        <v>0.77410000000000001</v>
      </c>
      <c r="F150" s="5" t="str">
        <f t="shared" si="4"/>
        <v>B</v>
      </c>
    </row>
    <row r="151" spans="1:6" ht="14.25" customHeight="1" x14ac:dyDescent="0.3">
      <c r="A151" s="3" t="s">
        <v>346</v>
      </c>
      <c r="B151" s="3" t="s">
        <v>347</v>
      </c>
      <c r="C151" s="5" t="s">
        <v>437</v>
      </c>
      <c r="D151" s="5" t="s">
        <v>31</v>
      </c>
      <c r="E151" s="12">
        <f>ROUND(AVERAGE(INDEX('Assessment 3A'!$Y$6:$Y$275,MATCH(A151,'Assessment 3A'!$A$6:$A$275,0)):INDEX('Assessment 3A'!$Y$6:$Y$275,MATCH(A151,'Assessment 3A'!$A$6:$A$275,0)+8)),4)</f>
        <v>0.82889999999999997</v>
      </c>
      <c r="F151" s="5" t="str">
        <f t="shared" si="4"/>
        <v>A</v>
      </c>
    </row>
    <row r="152" spans="1:6" ht="14.25" customHeight="1" x14ac:dyDescent="0.3">
      <c r="A152" s="3" t="s">
        <v>348</v>
      </c>
      <c r="B152" s="3" t="s">
        <v>349</v>
      </c>
      <c r="C152" s="5" t="s">
        <v>437</v>
      </c>
      <c r="D152" s="5" t="s">
        <v>11</v>
      </c>
      <c r="E152" s="12">
        <f>ROUND(AVERAGE(INDEX('Assessment 3A'!$Y$6:$Y$275,MATCH(A152,'Assessment 3A'!$A$6:$A$275,0)):INDEX('Assessment 3A'!$Y$6:$Y$275,MATCH(A152,'Assessment 3A'!$A$6:$A$275,0)+8)),4)</f>
        <v>0.90329999999999999</v>
      </c>
      <c r="F152" s="5" t="str">
        <f t="shared" si="4"/>
        <v>A</v>
      </c>
    </row>
    <row r="153" spans="1:6" ht="14.25" customHeight="1" x14ac:dyDescent="0.3">
      <c r="A153" s="3" t="s">
        <v>350</v>
      </c>
      <c r="B153" s="3" t="s">
        <v>351</v>
      </c>
      <c r="C153" s="5" t="s">
        <v>437</v>
      </c>
      <c r="D153" s="5" t="s">
        <v>31</v>
      </c>
      <c r="E153" s="12">
        <f>ROUND(AVERAGE(INDEX('Assessment 3A'!$Y$6:$Y$275,MATCH(A153,'Assessment 3A'!$A$6:$A$275,0)):INDEX('Assessment 3A'!$Y$6:$Y$275,MATCH(A153,'Assessment 3A'!$A$6:$A$275,0)+8)),4)</f>
        <v>0.67</v>
      </c>
      <c r="F153" s="5" t="str">
        <f t="shared" si="4"/>
        <v>C</v>
      </c>
    </row>
    <row r="154" spans="1:6" ht="14.25" customHeight="1" x14ac:dyDescent="0.3">
      <c r="A154" s="3" t="s">
        <v>352</v>
      </c>
      <c r="B154" s="3" t="s">
        <v>353</v>
      </c>
      <c r="C154" s="5" t="s">
        <v>437</v>
      </c>
      <c r="D154" s="5" t="s">
        <v>11</v>
      </c>
      <c r="E154" s="12">
        <f>ROUND(AVERAGE(INDEX('Assessment 3A'!$Y$6:$Y$275,MATCH(A154,'Assessment 3A'!$A$6:$A$275,0)):INDEX('Assessment 3A'!$Y$6:$Y$275,MATCH(A154,'Assessment 3A'!$A$6:$A$275,0)+8)),4)</f>
        <v>0.73960000000000004</v>
      </c>
      <c r="F154" s="5" t="str">
        <f t="shared" si="4"/>
        <v>B</v>
      </c>
    </row>
    <row r="155" spans="1:6" ht="14.25" customHeight="1" x14ac:dyDescent="0.3">
      <c r="A155" s="3" t="s">
        <v>356</v>
      </c>
      <c r="B155" s="3" t="s">
        <v>357</v>
      </c>
      <c r="C155" s="5" t="s">
        <v>439</v>
      </c>
      <c r="D155" s="5" t="s">
        <v>11</v>
      </c>
      <c r="E155" s="12">
        <f>ROUND(AVERAGE(INDEX('Assessment 3B'!$Y$6:$Y$275,MATCH(A155,'Assessment 3B'!$A$6:$A$275,0)):INDEX('Assessment 3B'!$Y$6:$Y$275,MATCH(A155,'Assessment 3B'!$A$6:$A$275,0)+8)),4)</f>
        <v>0.61929999999999996</v>
      </c>
      <c r="F155" s="5" t="str">
        <f t="shared" si="4"/>
        <v>C</v>
      </c>
    </row>
    <row r="156" spans="1:6" ht="14.25" customHeight="1" x14ac:dyDescent="0.3">
      <c r="A156" s="3" t="s">
        <v>358</v>
      </c>
      <c r="B156" s="3" t="s">
        <v>359</v>
      </c>
      <c r="C156" s="5" t="s">
        <v>439</v>
      </c>
      <c r="D156" s="5" t="s">
        <v>31</v>
      </c>
      <c r="E156" s="12">
        <f>ROUND(AVERAGE(INDEX('Assessment 3B'!$Y$6:$Y$275,MATCH(A156,'Assessment 3B'!$A$6:$A$275,0)):INDEX('Assessment 3B'!$Y$6:$Y$275,MATCH(A156,'Assessment 3B'!$A$6:$A$275,0)+8)),4)</f>
        <v>0.6804</v>
      </c>
      <c r="F156" s="5" t="str">
        <f t="shared" si="4"/>
        <v>C</v>
      </c>
    </row>
    <row r="157" spans="1:6" ht="14.25" customHeight="1" x14ac:dyDescent="0.3">
      <c r="A157" s="3" t="s">
        <v>360</v>
      </c>
      <c r="B157" s="3" t="s">
        <v>361</v>
      </c>
      <c r="C157" s="5" t="s">
        <v>439</v>
      </c>
      <c r="D157" s="5" t="s">
        <v>11</v>
      </c>
      <c r="E157" s="12">
        <f>ROUND(AVERAGE(INDEX('Assessment 3B'!$Y$6:$Y$275,MATCH(A157,'Assessment 3B'!$A$6:$A$275,0)):INDEX('Assessment 3B'!$Y$6:$Y$275,MATCH(A157,'Assessment 3B'!$A$6:$A$275,0)+8)),4)</f>
        <v>0.76039999999999996</v>
      </c>
      <c r="F157" s="5" t="str">
        <f t="shared" si="4"/>
        <v>B</v>
      </c>
    </row>
    <row r="158" spans="1:6" ht="14.25" customHeight="1" x14ac:dyDescent="0.3">
      <c r="A158" s="3" t="s">
        <v>362</v>
      </c>
      <c r="B158" s="3" t="s">
        <v>363</v>
      </c>
      <c r="C158" s="5" t="s">
        <v>439</v>
      </c>
      <c r="D158" s="5" t="s">
        <v>31</v>
      </c>
      <c r="E158" s="12">
        <f>ROUND(AVERAGE(INDEX('Assessment 3B'!$Y$6:$Y$275,MATCH(A158,'Assessment 3B'!$A$6:$A$275,0)):INDEX('Assessment 3B'!$Y$6:$Y$275,MATCH(A158,'Assessment 3B'!$A$6:$A$275,0)+8)),4)</f>
        <v>0.83299999999999996</v>
      </c>
      <c r="F158" s="5" t="str">
        <f t="shared" si="4"/>
        <v>A</v>
      </c>
    </row>
    <row r="159" spans="1:6" ht="14.25" customHeight="1" x14ac:dyDescent="0.3">
      <c r="A159" s="3" t="s">
        <v>364</v>
      </c>
      <c r="B159" s="3" t="s">
        <v>365</v>
      </c>
      <c r="C159" s="5" t="s">
        <v>439</v>
      </c>
      <c r="D159" s="5" t="s">
        <v>31</v>
      </c>
      <c r="E159" s="12">
        <f>ROUND(AVERAGE(INDEX('Assessment 3B'!$Y$6:$Y$275,MATCH(A159,'Assessment 3B'!$A$6:$A$275,0)):INDEX('Assessment 3B'!$Y$6:$Y$275,MATCH(A159,'Assessment 3B'!$A$6:$A$275,0)+8)),4)</f>
        <v>0.90480000000000005</v>
      </c>
      <c r="F159" s="5" t="str">
        <f t="shared" si="4"/>
        <v>A</v>
      </c>
    </row>
    <row r="160" spans="1:6" ht="14.25" customHeight="1" x14ac:dyDescent="0.3">
      <c r="A160" s="3" t="s">
        <v>366</v>
      </c>
      <c r="B160" s="3" t="s">
        <v>367</v>
      </c>
      <c r="C160" s="5" t="s">
        <v>439</v>
      </c>
      <c r="D160" s="5" t="s">
        <v>11</v>
      </c>
      <c r="E160" s="12">
        <f>ROUND(AVERAGE(INDEX('Assessment 3B'!$Y$6:$Y$275,MATCH(A160,'Assessment 3B'!$A$6:$A$275,0)):INDEX('Assessment 3B'!$Y$6:$Y$275,MATCH(A160,'Assessment 3B'!$A$6:$A$275,0)+8)),4)</f>
        <v>0.66069999999999995</v>
      </c>
      <c r="F160" s="5" t="str">
        <f t="shared" si="4"/>
        <v>C</v>
      </c>
    </row>
    <row r="161" spans="1:6" ht="14.25" customHeight="1" x14ac:dyDescent="0.3">
      <c r="A161" s="3" t="s">
        <v>368</v>
      </c>
      <c r="B161" s="3" t="s">
        <v>369</v>
      </c>
      <c r="C161" s="5" t="s">
        <v>439</v>
      </c>
      <c r="D161" s="5" t="s">
        <v>31</v>
      </c>
      <c r="E161" s="12">
        <f>ROUND(AVERAGE(INDEX('Assessment 3B'!$Y$6:$Y$275,MATCH(A161,'Assessment 3B'!$A$6:$A$275,0)):INDEX('Assessment 3B'!$Y$6:$Y$275,MATCH(A161,'Assessment 3B'!$A$6:$A$275,0)+8)),4)</f>
        <v>0.71409999999999996</v>
      </c>
      <c r="F161" s="5" t="str">
        <f t="shared" si="4"/>
        <v>B</v>
      </c>
    </row>
    <row r="162" spans="1:6" ht="14.25" customHeight="1" x14ac:dyDescent="0.3">
      <c r="A162" s="3" t="s">
        <v>370</v>
      </c>
      <c r="B162" s="3" t="s">
        <v>371</v>
      </c>
      <c r="C162" s="5" t="s">
        <v>439</v>
      </c>
      <c r="D162" s="5" t="s">
        <v>11</v>
      </c>
      <c r="E162" s="12">
        <f>ROUND(AVERAGE(INDEX('Assessment 3B'!$Y$6:$Y$275,MATCH(A162,'Assessment 3B'!$A$6:$A$275,0)):INDEX('Assessment 3B'!$Y$6:$Y$275,MATCH(A162,'Assessment 3B'!$A$6:$A$275,0)+8)),4)</f>
        <v>0.80520000000000003</v>
      </c>
      <c r="F162" s="5" t="str">
        <f t="shared" si="4"/>
        <v>A</v>
      </c>
    </row>
    <row r="163" spans="1:6" ht="14.25" customHeight="1" x14ac:dyDescent="0.3">
      <c r="A163" s="3" t="s">
        <v>372</v>
      </c>
      <c r="B163" s="3" t="s">
        <v>373</v>
      </c>
      <c r="C163" s="5" t="s">
        <v>439</v>
      </c>
      <c r="D163" s="5" t="s">
        <v>11</v>
      </c>
      <c r="E163" s="12">
        <f>ROUND(AVERAGE(INDEX('Assessment 3B'!$Y$6:$Y$275,MATCH(A163,'Assessment 3B'!$A$6:$A$275,0)):INDEX('Assessment 3B'!$Y$6:$Y$275,MATCH(A163,'Assessment 3B'!$A$6:$A$275,0)+8)),4)</f>
        <v>0.87439999999999996</v>
      </c>
      <c r="F163" s="5" t="str">
        <f t="shared" si="4"/>
        <v>A</v>
      </c>
    </row>
    <row r="164" spans="1:6" ht="14.25" customHeight="1" x14ac:dyDescent="0.3">
      <c r="A164" s="3" t="s">
        <v>374</v>
      </c>
      <c r="B164" s="3" t="s">
        <v>375</v>
      </c>
      <c r="C164" s="5" t="s">
        <v>439</v>
      </c>
      <c r="D164" s="5" t="s">
        <v>31</v>
      </c>
      <c r="E164" s="12">
        <f>ROUND(AVERAGE(INDEX('Assessment 3B'!$Y$6:$Y$275,MATCH(A164,'Assessment 3B'!$A$6:$A$275,0)):INDEX('Assessment 3B'!$Y$6:$Y$275,MATCH(A164,'Assessment 3B'!$A$6:$A$275,0)+8)),4)</f>
        <v>0.91300000000000003</v>
      </c>
      <c r="F164" s="5" t="str">
        <f t="shared" si="4"/>
        <v>A</v>
      </c>
    </row>
    <row r="165" spans="1:6" ht="14.25" customHeight="1" x14ac:dyDescent="0.3">
      <c r="A165" s="3" t="s">
        <v>376</v>
      </c>
      <c r="B165" s="3" t="s">
        <v>377</v>
      </c>
      <c r="C165" s="5" t="s">
        <v>439</v>
      </c>
      <c r="D165" s="5" t="s">
        <v>31</v>
      </c>
      <c r="E165" s="12">
        <f>ROUND(AVERAGE(INDEX('Assessment 3B'!$Y$6:$Y$275,MATCH(A165,'Assessment 3B'!$A$6:$A$275,0)):INDEX('Assessment 3B'!$Y$6:$Y$275,MATCH(A165,'Assessment 3B'!$A$6:$A$275,0)+8)),4)</f>
        <v>0.68410000000000004</v>
      </c>
      <c r="F165" s="5" t="str">
        <f t="shared" ref="F165:F184" si="5">IF(E165="","",IF(E165&gt;=0.8,"A",IF(E165&gt;=0.7,"B",IF(E165&gt;=0.6,"C",IF(E165&gt;=0.5,"D","F")))))</f>
        <v>C</v>
      </c>
    </row>
    <row r="166" spans="1:6" ht="14.25" customHeight="1" x14ac:dyDescent="0.3">
      <c r="A166" s="3" t="s">
        <v>378</v>
      </c>
      <c r="B166" s="3" t="s">
        <v>379</v>
      </c>
      <c r="C166" s="5" t="s">
        <v>439</v>
      </c>
      <c r="D166" s="5" t="s">
        <v>11</v>
      </c>
      <c r="E166" s="12">
        <f>ROUND(AVERAGE(INDEX('Assessment 3B'!$Y$6:$Y$275,MATCH(A166,'Assessment 3B'!$A$6:$A$275,0)):INDEX('Assessment 3B'!$Y$6:$Y$275,MATCH(A166,'Assessment 3B'!$A$6:$A$275,0)+8)),4)</f>
        <v>0.75780000000000003</v>
      </c>
      <c r="F166" s="5" t="str">
        <f t="shared" si="5"/>
        <v>B</v>
      </c>
    </row>
    <row r="167" spans="1:6" ht="14.25" customHeight="1" x14ac:dyDescent="0.3">
      <c r="A167" s="3" t="s">
        <v>380</v>
      </c>
      <c r="B167" s="3" t="s">
        <v>381</v>
      </c>
      <c r="C167" s="5" t="s">
        <v>439</v>
      </c>
      <c r="D167" s="5" t="s">
        <v>11</v>
      </c>
      <c r="E167" s="12">
        <f>ROUND(AVERAGE(INDEX('Assessment 3B'!$Y$6:$Y$275,MATCH(A167,'Assessment 3B'!$A$6:$A$275,0)):INDEX('Assessment 3B'!$Y$6:$Y$275,MATCH(A167,'Assessment 3B'!$A$6:$A$275,0)+8)),4)</f>
        <v>0.82369999999999999</v>
      </c>
      <c r="F167" s="5" t="str">
        <f t="shared" si="5"/>
        <v>A</v>
      </c>
    </row>
    <row r="168" spans="1:6" ht="14.25" customHeight="1" x14ac:dyDescent="0.3">
      <c r="A168" s="3" t="s">
        <v>382</v>
      </c>
      <c r="B168" s="3" t="s">
        <v>383</v>
      </c>
      <c r="C168" s="5" t="s">
        <v>439</v>
      </c>
      <c r="D168" s="5" t="s">
        <v>31</v>
      </c>
      <c r="E168" s="12">
        <f>ROUND(AVERAGE(INDEX('Assessment 3B'!$Y$6:$Y$275,MATCH(A168,'Assessment 3B'!$A$6:$A$275,0)):INDEX('Assessment 3B'!$Y$6:$Y$275,MATCH(A168,'Assessment 3B'!$A$6:$A$275,0)+8)),4)</f>
        <v>0.8911</v>
      </c>
      <c r="F168" s="5" t="str">
        <f t="shared" si="5"/>
        <v>A</v>
      </c>
    </row>
    <row r="169" spans="1:6" ht="14.25" customHeight="1" x14ac:dyDescent="0.3">
      <c r="A169" s="3" t="s">
        <v>384</v>
      </c>
      <c r="B169" s="3" t="s">
        <v>385</v>
      </c>
      <c r="C169" s="5" t="s">
        <v>439</v>
      </c>
      <c r="D169" s="5" t="s">
        <v>11</v>
      </c>
      <c r="E169" s="12">
        <f>ROUND(AVERAGE(INDEX('Assessment 3B'!$Y$6:$Y$275,MATCH(A169,'Assessment 3B'!$A$6:$A$275,0)):INDEX('Assessment 3B'!$Y$6:$Y$275,MATCH(A169,'Assessment 3B'!$A$6:$A$275,0)+8)),4)</f>
        <v>0.63700000000000001</v>
      </c>
      <c r="F169" s="5" t="str">
        <f t="shared" si="5"/>
        <v>C</v>
      </c>
    </row>
    <row r="170" spans="1:6" ht="14.25" customHeight="1" x14ac:dyDescent="0.3">
      <c r="A170" s="3" t="s">
        <v>386</v>
      </c>
      <c r="B170" s="3" t="s">
        <v>387</v>
      </c>
      <c r="C170" s="5" t="s">
        <v>439</v>
      </c>
      <c r="D170" s="5" t="s">
        <v>31</v>
      </c>
      <c r="E170" s="12">
        <f>ROUND(AVERAGE(INDEX('Assessment 3B'!$Y$6:$Y$275,MATCH(A170,'Assessment 3B'!$A$6:$A$275,0)):INDEX('Assessment 3B'!$Y$6:$Y$275,MATCH(A170,'Assessment 3B'!$A$6:$A$275,0)+8)),4)</f>
        <v>0.7</v>
      </c>
      <c r="F170" s="5" t="str">
        <f t="shared" si="5"/>
        <v>B</v>
      </c>
    </row>
    <row r="171" spans="1:6" ht="14.25" customHeight="1" x14ac:dyDescent="0.3">
      <c r="A171" s="3" t="s">
        <v>388</v>
      </c>
      <c r="B171" s="3" t="s">
        <v>389</v>
      </c>
      <c r="C171" s="5" t="s">
        <v>439</v>
      </c>
      <c r="D171" s="5" t="s">
        <v>31</v>
      </c>
      <c r="E171" s="12">
        <f>ROUND(AVERAGE(INDEX('Assessment 3B'!$Y$6:$Y$275,MATCH(A171,'Assessment 3B'!$A$6:$A$275,0)):INDEX('Assessment 3B'!$Y$6:$Y$275,MATCH(A171,'Assessment 3B'!$A$6:$A$275,0)+8)),4)</f>
        <v>0.76190000000000002</v>
      </c>
      <c r="F171" s="5" t="str">
        <f t="shared" si="5"/>
        <v>B</v>
      </c>
    </row>
    <row r="172" spans="1:6" ht="14.25" customHeight="1" x14ac:dyDescent="0.3">
      <c r="A172" s="3" t="s">
        <v>390</v>
      </c>
      <c r="B172" s="3" t="s">
        <v>391</v>
      </c>
      <c r="C172" s="5" t="s">
        <v>439</v>
      </c>
      <c r="D172" s="5" t="s">
        <v>31</v>
      </c>
      <c r="E172" s="12">
        <f>ROUND(AVERAGE(INDEX('Assessment 3B'!$Y$6:$Y$275,MATCH(A172,'Assessment 3B'!$A$6:$A$275,0)):INDEX('Assessment 3B'!$Y$6:$Y$275,MATCH(A172,'Assessment 3B'!$A$6:$A$275,0)+8)),4)</f>
        <v>0.83960000000000001</v>
      </c>
      <c r="F172" s="5" t="str">
        <f t="shared" si="5"/>
        <v>A</v>
      </c>
    </row>
    <row r="173" spans="1:6" ht="14.25" customHeight="1" x14ac:dyDescent="0.3">
      <c r="A173" s="3" t="s">
        <v>392</v>
      </c>
      <c r="B173" s="3" t="s">
        <v>393</v>
      </c>
      <c r="C173" s="5" t="s">
        <v>439</v>
      </c>
      <c r="D173" s="5" t="s">
        <v>31</v>
      </c>
      <c r="E173" s="12">
        <f>ROUND(AVERAGE(INDEX('Assessment 3B'!$Y$6:$Y$275,MATCH(A173,'Assessment 3B'!$A$6:$A$275,0)):INDEX('Assessment 3B'!$Y$6:$Y$275,MATCH(A173,'Assessment 3B'!$A$6:$A$275,0)+8)),4)</f>
        <v>0.91810000000000003</v>
      </c>
      <c r="F173" s="5" t="str">
        <f t="shared" si="5"/>
        <v>A</v>
      </c>
    </row>
    <row r="174" spans="1:6" ht="14.25" customHeight="1" x14ac:dyDescent="0.3">
      <c r="A174" s="3" t="s">
        <v>394</v>
      </c>
      <c r="B174" s="3" t="s">
        <v>395</v>
      </c>
      <c r="C174" s="5" t="s">
        <v>439</v>
      </c>
      <c r="D174" s="5" t="s">
        <v>11</v>
      </c>
      <c r="E174" s="12">
        <f>ROUND(AVERAGE(INDEX('Assessment 3B'!$Y$6:$Y$275,MATCH(A174,'Assessment 3B'!$A$6:$A$275,0)):INDEX('Assessment 3B'!$Y$6:$Y$275,MATCH(A174,'Assessment 3B'!$A$6:$A$275,0)+8)),4)</f>
        <v>0.68110000000000004</v>
      </c>
      <c r="F174" s="5" t="str">
        <f t="shared" si="5"/>
        <v>C</v>
      </c>
    </row>
    <row r="175" spans="1:6" ht="14.25" customHeight="1" x14ac:dyDescent="0.3">
      <c r="A175" s="3" t="s">
        <v>396</v>
      </c>
      <c r="B175" s="3" t="s">
        <v>397</v>
      </c>
      <c r="C175" s="5" t="s">
        <v>439</v>
      </c>
      <c r="D175" s="5" t="s">
        <v>31</v>
      </c>
      <c r="E175" s="12">
        <f>ROUND(AVERAGE(INDEX('Assessment 3B'!$Y$6:$Y$275,MATCH(A175,'Assessment 3B'!$A$6:$A$275,0)):INDEX('Assessment 3B'!$Y$6:$Y$275,MATCH(A175,'Assessment 3B'!$A$6:$A$275,0)+8)),4)</f>
        <v>0.74329999999999996</v>
      </c>
      <c r="F175" s="5" t="str">
        <f t="shared" si="5"/>
        <v>B</v>
      </c>
    </row>
    <row r="176" spans="1:6" ht="14.25" customHeight="1" x14ac:dyDescent="0.3">
      <c r="A176" s="3" t="s">
        <v>398</v>
      </c>
      <c r="B176" s="3" t="s">
        <v>399</v>
      </c>
      <c r="C176" s="5" t="s">
        <v>439</v>
      </c>
      <c r="D176" s="5" t="s">
        <v>11</v>
      </c>
      <c r="E176" s="12">
        <f>ROUND(AVERAGE(INDEX('Assessment 3B'!$Y$6:$Y$275,MATCH(A176,'Assessment 3B'!$A$6:$A$275,0)):INDEX('Assessment 3B'!$Y$6:$Y$275,MATCH(A176,'Assessment 3B'!$A$6:$A$275,0)+8)),4)</f>
        <v>0.79849999999999999</v>
      </c>
      <c r="F176" s="5" t="str">
        <f t="shared" si="5"/>
        <v>B</v>
      </c>
    </row>
    <row r="177" spans="1:6" ht="14.25" customHeight="1" x14ac:dyDescent="0.3">
      <c r="A177" s="3" t="s">
        <v>400</v>
      </c>
      <c r="B177" s="3" t="s">
        <v>401</v>
      </c>
      <c r="C177" s="5" t="s">
        <v>439</v>
      </c>
      <c r="D177" s="5" t="s">
        <v>11</v>
      </c>
      <c r="E177" s="12">
        <f>ROUND(AVERAGE(INDEX('Assessment 3B'!$Y$6:$Y$275,MATCH(A177,'Assessment 3B'!$A$6:$A$275,0)):INDEX('Assessment 3B'!$Y$6:$Y$275,MATCH(A177,'Assessment 3B'!$A$6:$A$275,0)+8)),4)</f>
        <v>0.88370000000000004</v>
      </c>
      <c r="F177" s="5" t="str">
        <f t="shared" si="5"/>
        <v>A</v>
      </c>
    </row>
    <row r="178" spans="1:6" ht="14.25" customHeight="1" x14ac:dyDescent="0.3">
      <c r="A178" s="3" t="s">
        <v>402</v>
      </c>
      <c r="B178" s="3" t="s">
        <v>403</v>
      </c>
      <c r="C178" s="5" t="s">
        <v>439</v>
      </c>
      <c r="D178" s="5" t="s">
        <v>11</v>
      </c>
      <c r="E178" s="12">
        <f>ROUND(AVERAGE(INDEX('Assessment 3B'!$Y$6:$Y$275,MATCH(A178,'Assessment 3B'!$A$6:$A$275,0)):INDEX('Assessment 3B'!$Y$6:$Y$275,MATCH(A178,'Assessment 3B'!$A$6:$A$275,0)+8)),4)</f>
        <v>0.61370000000000002</v>
      </c>
      <c r="F178" s="5" t="str">
        <f t="shared" si="5"/>
        <v>C</v>
      </c>
    </row>
    <row r="179" spans="1:6" ht="14.25" customHeight="1" x14ac:dyDescent="0.3">
      <c r="A179" s="3" t="s">
        <v>404</v>
      </c>
      <c r="B179" s="3" t="s">
        <v>405</v>
      </c>
      <c r="C179" s="5" t="s">
        <v>439</v>
      </c>
      <c r="D179" s="5" t="s">
        <v>11</v>
      </c>
      <c r="E179" s="12">
        <f>ROUND(AVERAGE(INDEX('Assessment 3B'!$Y$6:$Y$275,MATCH(A179,'Assessment 3B'!$A$6:$A$275,0)):INDEX('Assessment 3B'!$Y$6:$Y$275,MATCH(A179,'Assessment 3B'!$A$6:$A$275,0)+8)),4)</f>
        <v>0.7107</v>
      </c>
      <c r="F179" s="5" t="str">
        <f t="shared" si="5"/>
        <v>B</v>
      </c>
    </row>
    <row r="180" spans="1:6" ht="14.25" customHeight="1" x14ac:dyDescent="0.3">
      <c r="A180" s="3" t="s">
        <v>406</v>
      </c>
      <c r="B180" s="3" t="s">
        <v>407</v>
      </c>
      <c r="C180" s="5" t="s">
        <v>439</v>
      </c>
      <c r="D180" s="5" t="s">
        <v>31</v>
      </c>
      <c r="E180" s="12">
        <f>ROUND(AVERAGE(INDEX('Assessment 3B'!$Y$6:$Y$275,MATCH(A180,'Assessment 3B'!$A$6:$A$275,0)):INDEX('Assessment 3B'!$Y$6:$Y$275,MATCH(A180,'Assessment 3B'!$A$6:$A$275,0)+8)),4)</f>
        <v>0.78220000000000001</v>
      </c>
      <c r="F180" s="5" t="str">
        <f t="shared" si="5"/>
        <v>B</v>
      </c>
    </row>
    <row r="181" spans="1:6" ht="14.25" customHeight="1" x14ac:dyDescent="0.3">
      <c r="A181" s="3" t="s">
        <v>408</v>
      </c>
      <c r="B181" s="3" t="s">
        <v>409</v>
      </c>
      <c r="C181" s="5" t="s">
        <v>439</v>
      </c>
      <c r="D181" s="5" t="s">
        <v>31</v>
      </c>
      <c r="E181" s="12">
        <f>ROUND(AVERAGE(INDEX('Assessment 3B'!$Y$6:$Y$275,MATCH(A181,'Assessment 3B'!$A$6:$A$275,0)):INDEX('Assessment 3B'!$Y$6:$Y$275,MATCH(A181,'Assessment 3B'!$A$6:$A$275,0)+8)),4)</f>
        <v>0.85189999999999999</v>
      </c>
      <c r="F181" s="5" t="str">
        <f t="shared" si="5"/>
        <v>A</v>
      </c>
    </row>
    <row r="182" spans="1:6" ht="14.25" customHeight="1" x14ac:dyDescent="0.3">
      <c r="A182" s="3" t="s">
        <v>410</v>
      </c>
      <c r="B182" s="3" t="s">
        <v>411</v>
      </c>
      <c r="C182" s="5" t="s">
        <v>439</v>
      </c>
      <c r="D182" s="5" t="s">
        <v>31</v>
      </c>
      <c r="E182" s="12">
        <f>ROUND(AVERAGE(INDEX('Assessment 3B'!$Y$6:$Y$275,MATCH(A182,'Assessment 3B'!$A$6:$A$275,0)):INDEX('Assessment 3B'!$Y$6:$Y$275,MATCH(A182,'Assessment 3B'!$A$6:$A$275,0)+8)),4)</f>
        <v>0.91220000000000001</v>
      </c>
      <c r="F182" s="5" t="str">
        <f t="shared" si="5"/>
        <v>A</v>
      </c>
    </row>
    <row r="183" spans="1:6" ht="14.25" customHeight="1" x14ac:dyDescent="0.3">
      <c r="A183" s="3" t="s">
        <v>412</v>
      </c>
      <c r="B183" s="3" t="s">
        <v>413</v>
      </c>
      <c r="C183" s="5" t="s">
        <v>439</v>
      </c>
      <c r="D183" s="5" t="s">
        <v>11</v>
      </c>
      <c r="E183" s="12">
        <f>ROUND(AVERAGE(INDEX('Assessment 3B'!$Y$6:$Y$275,MATCH(A183,'Assessment 3B'!$A$6:$A$275,0)):INDEX('Assessment 3B'!$Y$6:$Y$275,MATCH(A183,'Assessment 3B'!$A$6:$A$275,0)+8)),4)</f>
        <v>0.68220000000000003</v>
      </c>
      <c r="F183" s="5" t="str">
        <f t="shared" si="5"/>
        <v>C</v>
      </c>
    </row>
    <row r="184" spans="1:6" ht="14.25" customHeight="1" x14ac:dyDescent="0.3">
      <c r="A184" s="3" t="s">
        <v>414</v>
      </c>
      <c r="B184" s="3" t="s">
        <v>415</v>
      </c>
      <c r="C184" s="5" t="s">
        <v>439</v>
      </c>
      <c r="D184" s="5" t="s">
        <v>31</v>
      </c>
      <c r="E184" s="12">
        <f>ROUND(AVERAGE(INDEX('Assessment 3B'!$Y$6:$Y$275,MATCH(A184,'Assessment 3B'!$A$6:$A$275,0)):INDEX('Assessment 3B'!$Y$6:$Y$275,MATCH(A184,'Assessment 3B'!$A$6:$A$275,0)+8)),4)</f>
        <v>0.72330000000000005</v>
      </c>
      <c r="F184" s="5" t="str">
        <f t="shared" si="5"/>
        <v>B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zoomScaleNormal="100" workbookViewId="0">
      <selection activeCell="D15" sqref="D15"/>
    </sheetView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 ht="16.5" customHeight="1" x14ac:dyDescent="0.3">
      <c r="A1" s="41" t="s">
        <v>442</v>
      </c>
      <c r="B1" s="41"/>
      <c r="C1" s="41"/>
      <c r="D1" s="41"/>
      <c r="E1" s="41"/>
    </row>
    <row r="4" spans="1:5" ht="14.25" customHeight="1" x14ac:dyDescent="0.3">
      <c r="A4" s="4" t="s">
        <v>443</v>
      </c>
      <c r="B4" s="4" t="s">
        <v>4</v>
      </c>
      <c r="C4" s="4" t="s">
        <v>5</v>
      </c>
      <c r="D4" s="4" t="s">
        <v>417</v>
      </c>
      <c r="E4" s="4" t="s">
        <v>441</v>
      </c>
    </row>
    <row r="5" spans="1:5" ht="14.25" customHeight="1" x14ac:dyDescent="0.3">
      <c r="A5" s="5">
        <v>1</v>
      </c>
      <c r="B5" s="5" t="str">
        <f>INDEX('Students Avg'!$A$5:$A$184,ROUND((SUMPRODUCT(LARGE((LEFT('Students Avg'!$C$5:$C$184,1)="1")*('Students Avg'!$E$5:$E$184+ROW('Students Avg'!$E$5:$E$184)*0.0000001),$A5))-ROUND(SUMPRODUCT(LARGE((LEFT('Students Avg'!$C$5:$C$184,1)="1")*('Students Avg'!$E$5:$E$184+ROW('Students Avg'!$E$5:$E$184)*0.0000001),$A5)),4))*10000000,0)-4)</f>
        <v>STU040</v>
      </c>
      <c r="C5" s="3" t="str">
        <f>INDEX('Students Avg'!$B$5:$B$184,ROUND((SUMPRODUCT(LARGE((LEFT('Students Avg'!$C$5:$C$184,1)="1")*('Students Avg'!$E$5:$E$184+ROW('Students Avg'!$E$5:$E$184)*0.0000001),$A5))-ROUND(SUMPRODUCT(LARGE((LEFT('Students Avg'!$C$5:$C$184,1)="1")*('Students Avg'!$E$5:$E$184+ROW('Students Avg'!$E$5:$E$184)*0.0000001),$A5)),4))*10000000,0)-4)</f>
        <v>Otsile Setlhare</v>
      </c>
      <c r="D5" s="5" t="str">
        <f>INDEX('Students Avg'!$C$5:$C$184,ROUND((SUMPRODUCT(LARGE((LEFT('Students Avg'!$C$5:$C$184,1)="1")*('Students Avg'!$E$5:$E$184+ROW('Students Avg'!$E$5:$E$184)*0.0000001),$A5))-ROUND(SUMPRODUCT(LARGE((LEFT('Students Avg'!$C$5:$C$184,1)="1")*('Students Avg'!$E$5:$E$184+ROW('Students Avg'!$E$5:$E$184)*0.0000001),$A5)),4))*10000000,0)-4)</f>
        <v>1B</v>
      </c>
      <c r="E5" s="12">
        <f>INDEX('Students Avg'!$E$5:$E$184,ROUND((SUMPRODUCT(LARGE((LEFT('Students Avg'!$C$5:$C$184,1)="1")*('Students Avg'!$E$5:$E$184+ROW('Students Avg'!$E$5:$E$184)*0.0000001),$A5))-ROUND(SUMPRODUCT(LARGE((LEFT('Students Avg'!$C$5:$C$184,1)="1")*('Students Avg'!$E$5:$E$184+ROW('Students Avg'!$E$5:$E$184)*0.0000001),$A5)),4))*10000000,0)-4)</f>
        <v>0.93149999999999999</v>
      </c>
    </row>
    <row r="6" spans="1:5" ht="14.25" customHeight="1" x14ac:dyDescent="0.3">
      <c r="A6" s="5">
        <v>2</v>
      </c>
      <c r="B6" s="5" t="str">
        <f>INDEX('Students Avg'!$A$5:$A$184,ROUND((SUMPRODUCT(LARGE((LEFT('Students Avg'!$C$5:$C$184,1)="1")*('Students Avg'!$E$5:$E$184+ROW('Students Avg'!$E$5:$E$184)*0.0000001),$A6))-ROUND(SUMPRODUCT(LARGE((LEFT('Students Avg'!$C$5:$C$184,1)="1")*('Students Avg'!$E$5:$E$184+ROW('Students Avg'!$E$5:$E$184)*0.0000001),$A6)),4))*10000000,0)-4)</f>
        <v>STU010</v>
      </c>
      <c r="C6" s="3" t="str">
        <f>INDEX('Students Avg'!$B$5:$B$184,ROUND((SUMPRODUCT(LARGE((LEFT('Students Avg'!$C$5:$C$184,1)="1")*('Students Avg'!$E$5:$E$184+ROW('Students Avg'!$E$5:$E$184)*0.0000001),$A6))-ROUND(SUMPRODUCT(LARGE((LEFT('Students Avg'!$C$5:$C$184,1)="1")*('Students Avg'!$E$5:$E$184+ROW('Students Avg'!$E$5:$E$184)*0.0000001),$A6)),4))*10000000,0)-4)</f>
        <v>Ofentse Kealotswe</v>
      </c>
      <c r="D6" s="5" t="str">
        <f>INDEX('Students Avg'!$C$5:$C$184,ROUND((SUMPRODUCT(LARGE((LEFT('Students Avg'!$C$5:$C$184,1)="1")*('Students Avg'!$E$5:$E$184+ROW('Students Avg'!$E$5:$E$184)*0.0000001),$A6))-ROUND(SUMPRODUCT(LARGE((LEFT('Students Avg'!$C$5:$C$184,1)="1")*('Students Avg'!$E$5:$E$184+ROW('Students Avg'!$E$5:$E$184)*0.0000001),$A6)),4))*10000000,0)-4)</f>
        <v>1A</v>
      </c>
      <c r="E6" s="12">
        <f>INDEX('Students Avg'!$E$5:$E$184,ROUND((SUMPRODUCT(LARGE((LEFT('Students Avg'!$C$5:$C$184,1)="1")*('Students Avg'!$E$5:$E$184+ROW('Students Avg'!$E$5:$E$184)*0.0000001),$A6))-ROUND(SUMPRODUCT(LARGE((LEFT('Students Avg'!$C$5:$C$184,1)="1")*('Students Avg'!$E$5:$E$184+ROW('Students Avg'!$E$5:$E$184)*0.0000001),$A6)),4))*10000000,0)-4)</f>
        <v>0.92700000000000005</v>
      </c>
    </row>
    <row r="7" spans="1:5" ht="14.25" customHeight="1" x14ac:dyDescent="0.3">
      <c r="A7" s="5">
        <v>3</v>
      </c>
      <c r="B7" s="5" t="str">
        <f>INDEX('Students Avg'!$A$5:$A$184,ROUND((SUMPRODUCT(LARGE((LEFT('Students Avg'!$C$5:$C$184,1)="1")*('Students Avg'!$E$5:$E$184+ROW('Students Avg'!$E$5:$E$184)*0.0000001),$A7))-ROUND(SUMPRODUCT(LARGE((LEFT('Students Avg'!$C$5:$C$184,1)="1")*('Students Avg'!$E$5:$E$184+ROW('Students Avg'!$E$5:$E$184)*0.0000001),$A7)),4))*10000000,0)-4)</f>
        <v>STU130</v>
      </c>
      <c r="C7" s="3" t="str">
        <f>INDEX('Students Avg'!$B$5:$B$184,ROUND((SUMPRODUCT(LARGE((LEFT('Students Avg'!$C$5:$C$184,1)="1")*('Students Avg'!$E$5:$E$184+ROW('Students Avg'!$E$5:$E$184)*0.0000001),$A7))-ROUND(SUMPRODUCT(LARGE((LEFT('Students Avg'!$C$5:$C$184,1)="1")*('Students Avg'!$E$5:$E$184+ROW('Students Avg'!$E$5:$E$184)*0.0000001),$A7)),4))*10000000,0)-4)</f>
        <v>Kagiso Moeng</v>
      </c>
      <c r="D7" s="5" t="str">
        <f>INDEX('Students Avg'!$C$5:$C$184,ROUND((SUMPRODUCT(LARGE((LEFT('Students Avg'!$C$5:$C$184,1)="1")*('Students Avg'!$E$5:$E$184+ROW('Students Avg'!$E$5:$E$184)*0.0000001),$A7))-ROUND(SUMPRODUCT(LARGE((LEFT('Students Avg'!$C$5:$C$184,1)="1")*('Students Avg'!$E$5:$E$184+ROW('Students Avg'!$E$5:$E$184)*0.0000001),$A7)),4))*10000000,0)-4)</f>
        <v>3A</v>
      </c>
      <c r="E7" s="12">
        <f>INDEX('Students Avg'!$E$5:$E$184,ROUND((SUMPRODUCT(LARGE((LEFT('Students Avg'!$C$5:$C$184,1)="1")*('Students Avg'!$E$5:$E$184+ROW('Students Avg'!$E$5:$E$184)*0.0000001),$A7))-ROUND(SUMPRODUCT(LARGE((LEFT('Students Avg'!$C$5:$C$184,1)="1")*('Students Avg'!$E$5:$E$184+ROW('Students Avg'!$E$5:$E$184)*0.0000001),$A7)),4))*10000000,0)-4)</f>
        <v>0.92520000000000002</v>
      </c>
    </row>
    <row r="8" spans="1:5" ht="14.25" customHeight="1" x14ac:dyDescent="0.3">
      <c r="A8" s="5">
        <v>4</v>
      </c>
      <c r="B8" s="5" t="str">
        <f>INDEX('Students Avg'!$A$5:$A$184,ROUND((SUMPRODUCT(LARGE((LEFT('Students Avg'!$C$5:$C$184,1)="1")*('Students Avg'!$E$5:$E$184+ROW('Students Avg'!$E$5:$E$184)*0.0000001),$A8))-ROUND(SUMPRODUCT(LARGE((LEFT('Students Avg'!$C$5:$C$184,1)="1")*('Students Avg'!$E$5:$E$184+ROW('Students Avg'!$E$5:$E$184)*0.0000001),$A8)),4))*10000000,0)-4)</f>
        <v>STU049</v>
      </c>
      <c r="C8" s="3" t="str">
        <f>INDEX('Students Avg'!$B$5:$B$184,ROUND((SUMPRODUCT(LARGE((LEFT('Students Avg'!$C$5:$C$184,1)="1")*('Students Avg'!$E$5:$E$184+ROW('Students Avg'!$E$5:$E$184)*0.0000001),$A8))-ROUND(SUMPRODUCT(LARGE((LEFT('Students Avg'!$C$5:$C$184,1)="1")*('Students Avg'!$E$5:$E$184+ROW('Students Avg'!$E$5:$E$184)*0.0000001),$A8)),4))*10000000,0)-4)</f>
        <v>Onalenna Ntsima</v>
      </c>
      <c r="D8" s="5" t="str">
        <f>INDEX('Students Avg'!$C$5:$C$184,ROUND((SUMPRODUCT(LARGE((LEFT('Students Avg'!$C$5:$C$184,1)="1")*('Students Avg'!$E$5:$E$184+ROW('Students Avg'!$E$5:$E$184)*0.0000001),$A8))-ROUND(SUMPRODUCT(LARGE((LEFT('Students Avg'!$C$5:$C$184,1)="1")*('Students Avg'!$E$5:$E$184+ROW('Students Avg'!$E$5:$E$184)*0.0000001),$A8)),4))*10000000,0)-4)</f>
        <v>1B</v>
      </c>
      <c r="E8" s="12">
        <f>INDEX('Students Avg'!$E$5:$E$184,ROUND((SUMPRODUCT(LARGE((LEFT('Students Avg'!$C$5:$C$184,1)="1")*('Students Avg'!$E$5:$E$184+ROW('Students Avg'!$E$5:$E$184)*0.0000001),$A8))-ROUND(SUMPRODUCT(LARGE((LEFT('Students Avg'!$C$5:$C$184,1)="1")*('Students Avg'!$E$5:$E$184+ROW('Students Avg'!$E$5:$E$184)*0.0000001),$A8)),4))*10000000,0)-4)</f>
        <v>0.92149999999999999</v>
      </c>
    </row>
    <row r="9" spans="1:5" ht="14.25" customHeight="1" x14ac:dyDescent="0.3">
      <c r="A9" s="5">
        <v>5</v>
      </c>
      <c r="B9" s="5" t="str">
        <f>INDEX('Students Avg'!$A$5:$A$184,ROUND((SUMPRODUCT(LARGE((LEFT('Students Avg'!$C$5:$C$184,1)="1")*('Students Avg'!$E$5:$E$184+ROW('Students Avg'!$E$5:$E$184)*0.0000001),$A9))-ROUND(SUMPRODUCT(LARGE((LEFT('Students Avg'!$C$5:$C$184,1)="1")*('Students Avg'!$E$5:$E$184+ROW('Students Avg'!$E$5:$E$184)*0.0000001),$A9)),4))*10000000,0)-4)</f>
        <v>STU100</v>
      </c>
      <c r="C9" s="3" t="str">
        <f>INDEX('Students Avg'!$B$5:$B$184,ROUND((SUMPRODUCT(LARGE((LEFT('Students Avg'!$C$5:$C$184,1)="1")*('Students Avg'!$E$5:$E$184+ROW('Students Avg'!$E$5:$E$184)*0.0000001),$A9))-ROUND(SUMPRODUCT(LARGE((LEFT('Students Avg'!$C$5:$C$184,1)="1")*('Students Avg'!$E$5:$E$184+ROW('Students Avg'!$E$5:$E$184)*0.0000001),$A9)),4))*10000000,0)-4)</f>
        <v>Katlego Ramotswe</v>
      </c>
      <c r="D9" s="5" t="str">
        <f>INDEX('Students Avg'!$C$5:$C$184,ROUND((SUMPRODUCT(LARGE((LEFT('Students Avg'!$C$5:$C$184,1)="1")*('Students Avg'!$E$5:$E$184+ROW('Students Avg'!$E$5:$E$184)*0.0000001),$A9))-ROUND(SUMPRODUCT(LARGE((LEFT('Students Avg'!$C$5:$C$184,1)="1")*('Students Avg'!$E$5:$E$184+ROW('Students Avg'!$E$5:$E$184)*0.0000001),$A9)),4))*10000000,0)-4)</f>
        <v>2B</v>
      </c>
      <c r="E9" s="12">
        <f>INDEX('Students Avg'!$E$5:$E$184,ROUND((SUMPRODUCT(LARGE((LEFT('Students Avg'!$C$5:$C$184,1)="1")*('Students Avg'!$E$5:$E$184+ROW('Students Avg'!$E$5:$E$184)*0.0000001),$A9))-ROUND(SUMPRODUCT(LARGE((LEFT('Students Avg'!$C$5:$C$184,1)="1")*('Students Avg'!$E$5:$E$184+ROW('Students Avg'!$E$5:$E$184)*0.0000001),$A9)),4))*10000000,0)-4)</f>
        <v>0.9204</v>
      </c>
    </row>
    <row r="10" spans="1:5" ht="14.25" customHeight="1" x14ac:dyDescent="0.3">
      <c r="A10" s="5">
        <v>6</v>
      </c>
      <c r="B10" s="5" t="str">
        <f>INDEX('Students Avg'!$A$5:$A$184,ROUND((SUMPRODUCT(LARGE((LEFT('Students Avg'!$C$5:$C$184,1)="1")*('Students Avg'!$E$5:$E$184+ROW('Students Avg'!$E$5:$E$184)*0.0000001),$A10))-ROUND(SUMPRODUCT(LARGE((LEFT('Students Avg'!$C$5:$C$184,1)="1")*('Students Avg'!$E$5:$E$184+ROW('Students Avg'!$E$5:$E$184)*0.0000001),$A10)),4))*10000000,0)-4)</f>
        <v>STU079</v>
      </c>
      <c r="C10" s="3" t="str">
        <f>INDEX('Students Avg'!$B$5:$B$184,ROUND((SUMPRODUCT(LARGE((LEFT('Students Avg'!$C$5:$C$184,1)="1")*('Students Avg'!$E$5:$E$184+ROW('Students Avg'!$E$5:$E$184)*0.0000001),$A10))-ROUND(SUMPRODUCT(LARGE((LEFT('Students Avg'!$C$5:$C$184,1)="1")*('Students Avg'!$E$5:$E$184+ROW('Students Avg'!$E$5:$E$184)*0.0000001),$A10)),4))*10000000,0)-4)</f>
        <v>Wame Phiri</v>
      </c>
      <c r="D10" s="5" t="str">
        <f>INDEX('Students Avg'!$C$5:$C$184,ROUND((SUMPRODUCT(LARGE((LEFT('Students Avg'!$C$5:$C$184,1)="1")*('Students Avg'!$E$5:$E$184+ROW('Students Avg'!$E$5:$E$184)*0.0000001),$A10))-ROUND(SUMPRODUCT(LARGE((LEFT('Students Avg'!$C$5:$C$184,1)="1")*('Students Avg'!$E$5:$E$184+ROW('Students Avg'!$E$5:$E$184)*0.0000001),$A10)),4))*10000000,0)-4)</f>
        <v>2A</v>
      </c>
      <c r="E10" s="12">
        <f>INDEX('Students Avg'!$E$5:$E$184,ROUND((SUMPRODUCT(LARGE((LEFT('Students Avg'!$C$5:$C$184,1)="1")*('Students Avg'!$E$5:$E$184+ROW('Students Avg'!$E$5:$E$184)*0.0000001),$A10))-ROUND(SUMPRODUCT(LARGE((LEFT('Students Avg'!$C$5:$C$184,1)="1")*('Students Avg'!$E$5:$E$184+ROW('Students Avg'!$E$5:$E$184)*0.0000001),$A10)),4))*10000000,0)-4)</f>
        <v>0.91930000000000001</v>
      </c>
    </row>
    <row r="11" spans="1:5" ht="14.25" customHeight="1" x14ac:dyDescent="0.3">
      <c r="A11" s="5">
        <v>7</v>
      </c>
      <c r="B11" s="5" t="str">
        <f>INDEX('Students Avg'!$A$5:$A$184,ROUND((SUMPRODUCT(LARGE((LEFT('Students Avg'!$C$5:$C$184,1)="1")*('Students Avg'!$E$5:$E$184+ROW('Students Avg'!$E$5:$E$184)*0.0000001),$A11))-ROUND(SUMPRODUCT(LARGE((LEFT('Students Avg'!$C$5:$C$184,1)="1")*('Students Avg'!$E$5:$E$184+ROW('Students Avg'!$E$5:$E$184)*0.0000001),$A11)),4))*10000000,0)-4)</f>
        <v>STU070</v>
      </c>
      <c r="C11" s="3" t="str">
        <f>INDEX('Students Avg'!$B$5:$B$184,ROUND((SUMPRODUCT(LARGE((LEFT('Students Avg'!$C$5:$C$184,1)="1")*('Students Avg'!$E$5:$E$184+ROW('Students Avg'!$E$5:$E$184)*0.0000001),$A11))-ROUND(SUMPRODUCT(LARGE((LEFT('Students Avg'!$C$5:$C$184,1)="1")*('Students Avg'!$E$5:$E$184+ROW('Students Avg'!$E$5:$E$184)*0.0000001),$A11)),4))*10000000,0)-4)</f>
        <v>Mmoloki Tau</v>
      </c>
      <c r="D11" s="5" t="str">
        <f>INDEX('Students Avg'!$C$5:$C$184,ROUND((SUMPRODUCT(LARGE((LEFT('Students Avg'!$C$5:$C$184,1)="1")*('Students Avg'!$E$5:$E$184+ROW('Students Avg'!$E$5:$E$184)*0.0000001),$A11))-ROUND(SUMPRODUCT(LARGE((LEFT('Students Avg'!$C$5:$C$184,1)="1")*('Students Avg'!$E$5:$E$184+ROW('Students Avg'!$E$5:$E$184)*0.0000001),$A11)),4))*10000000,0)-4)</f>
        <v>2A</v>
      </c>
      <c r="E11" s="12">
        <f>INDEX('Students Avg'!$E$5:$E$184,ROUND((SUMPRODUCT(LARGE((LEFT('Students Avg'!$C$5:$C$184,1)="1")*('Students Avg'!$E$5:$E$184+ROW('Students Avg'!$E$5:$E$184)*0.0000001),$A11))-ROUND(SUMPRODUCT(LARGE((LEFT('Students Avg'!$C$5:$C$184,1)="1")*('Students Avg'!$E$5:$E$184+ROW('Students Avg'!$E$5:$E$184)*0.0000001),$A11)),4))*10000000,0)-4)</f>
        <v>0.91930000000000001</v>
      </c>
    </row>
    <row r="12" spans="1:5" ht="14.25" customHeight="1" x14ac:dyDescent="0.3">
      <c r="A12" s="5">
        <v>8</v>
      </c>
      <c r="B12" s="5" t="str">
        <f>INDEX('Students Avg'!$A$5:$A$184,ROUND((SUMPRODUCT(LARGE((LEFT('Students Avg'!$C$5:$C$184,1)="1")*('Students Avg'!$E$5:$E$184+ROW('Students Avg'!$E$5:$E$184)*0.0000001),$A12))-ROUND(SUMPRODUCT(LARGE((LEFT('Students Avg'!$C$5:$C$184,1)="1")*('Students Avg'!$E$5:$E$184+ROW('Students Avg'!$E$5:$E$184)*0.0000001),$A12)),4))*10000000,0)-4)</f>
        <v>STU169</v>
      </c>
      <c r="C12" s="3" t="str">
        <f>INDEX('Students Avg'!$B$5:$B$184,ROUND((SUMPRODUCT(LARGE((LEFT('Students Avg'!$C$5:$C$184,1)="1")*('Students Avg'!$E$5:$E$184+ROW('Students Avg'!$E$5:$E$184)*0.0000001),$A12))-ROUND(SUMPRODUCT(LARGE((LEFT('Students Avg'!$C$5:$C$184,1)="1")*('Students Avg'!$E$5:$E$184+ROW('Students Avg'!$E$5:$E$184)*0.0000001),$A12)),4))*10000000,0)-4)</f>
        <v>Ofentse Gaborone</v>
      </c>
      <c r="D12" s="5" t="str">
        <f>INDEX('Students Avg'!$C$5:$C$184,ROUND((SUMPRODUCT(LARGE((LEFT('Students Avg'!$C$5:$C$184,1)="1")*('Students Avg'!$E$5:$E$184+ROW('Students Avg'!$E$5:$E$184)*0.0000001),$A12))-ROUND(SUMPRODUCT(LARGE((LEFT('Students Avg'!$C$5:$C$184,1)="1")*('Students Avg'!$E$5:$E$184+ROW('Students Avg'!$E$5:$E$184)*0.0000001),$A12)),4))*10000000,0)-4)</f>
        <v>3B</v>
      </c>
      <c r="E12" s="12">
        <f>INDEX('Students Avg'!$E$5:$E$184,ROUND((SUMPRODUCT(LARGE((LEFT('Students Avg'!$C$5:$C$184,1)="1")*('Students Avg'!$E$5:$E$184+ROW('Students Avg'!$E$5:$E$184)*0.0000001),$A12))-ROUND(SUMPRODUCT(LARGE((LEFT('Students Avg'!$C$5:$C$184,1)="1")*('Students Avg'!$E$5:$E$184+ROW('Students Avg'!$E$5:$E$184)*0.0000001),$A12)),4))*10000000,0)-4)</f>
        <v>0.91810000000000003</v>
      </c>
    </row>
    <row r="13" spans="1:5" ht="14.25" customHeight="1" x14ac:dyDescent="0.3">
      <c r="A13" s="5">
        <v>9</v>
      </c>
      <c r="B13" s="5" t="str">
        <f>INDEX('Students Avg'!$A$5:$A$184,ROUND((SUMPRODUCT(LARGE((LEFT('Students Avg'!$C$5:$C$184,1)="1")*('Students Avg'!$E$5:$E$184+ROW('Students Avg'!$E$5:$E$184)*0.0000001),$A13))-ROUND(SUMPRODUCT(LARGE((LEFT('Students Avg'!$C$5:$C$184,1)="1")*('Students Avg'!$E$5:$E$184+ROW('Students Avg'!$E$5:$E$184)*0.0000001),$A13)),4))*10000000,0)-4)</f>
        <v>STU139</v>
      </c>
      <c r="C13" s="3" t="str">
        <f>INDEX('Students Avg'!$B$5:$B$184,ROUND((SUMPRODUCT(LARGE((LEFT('Students Avg'!$C$5:$C$184,1)="1")*('Students Avg'!$E$5:$E$184+ROW('Students Avg'!$E$5:$E$184)*0.0000001),$A13))-ROUND(SUMPRODUCT(LARGE((LEFT('Students Avg'!$C$5:$C$184,1)="1")*('Students Avg'!$E$5:$E$184+ROW('Students Avg'!$E$5:$E$184)*0.0000001),$A13)),4))*10000000,0)-4)</f>
        <v>Sethunya Seboni</v>
      </c>
      <c r="D13" s="5" t="str">
        <f>INDEX('Students Avg'!$C$5:$C$184,ROUND((SUMPRODUCT(LARGE((LEFT('Students Avg'!$C$5:$C$184,1)="1")*('Students Avg'!$E$5:$E$184+ROW('Students Avg'!$E$5:$E$184)*0.0000001),$A13))-ROUND(SUMPRODUCT(LARGE((LEFT('Students Avg'!$C$5:$C$184,1)="1")*('Students Avg'!$E$5:$E$184+ROW('Students Avg'!$E$5:$E$184)*0.0000001),$A13)),4))*10000000,0)-4)</f>
        <v>3A</v>
      </c>
      <c r="E13" s="12">
        <f>INDEX('Students Avg'!$E$5:$E$184,ROUND((SUMPRODUCT(LARGE((LEFT('Students Avg'!$C$5:$C$184,1)="1")*('Students Avg'!$E$5:$E$184+ROW('Students Avg'!$E$5:$E$184)*0.0000001),$A13))-ROUND(SUMPRODUCT(LARGE((LEFT('Students Avg'!$C$5:$C$184,1)="1")*('Students Avg'!$E$5:$E$184+ROW('Students Avg'!$E$5:$E$184)*0.0000001),$A13)),4))*10000000,0)-4)</f>
        <v>0.91700000000000004</v>
      </c>
    </row>
    <row r="14" spans="1:5" ht="14.25" customHeight="1" x14ac:dyDescent="0.3">
      <c r="A14" s="5">
        <v>10</v>
      </c>
      <c r="B14" s="5" t="str">
        <f>INDEX('Students Avg'!$A$5:$A$184,ROUND((SUMPRODUCT(LARGE((LEFT('Students Avg'!$C$5:$C$184,1)="1")*('Students Avg'!$E$5:$E$184+ROW('Students Avg'!$E$5:$E$184)*0.0000001),$A14))-ROUND(SUMPRODUCT(LARGE((LEFT('Students Avg'!$C$5:$C$184,1)="1")*('Students Avg'!$E$5:$E$184+ROW('Students Avg'!$E$5:$E$184)*0.0000001),$A14)),4))*10000000,0)-4)</f>
        <v>STU160</v>
      </c>
      <c r="C14" s="3" t="str">
        <f>INDEX('Students Avg'!$B$5:$B$184,ROUND((SUMPRODUCT(LARGE((LEFT('Students Avg'!$C$5:$C$184,1)="1")*('Students Avg'!$E$5:$E$184+ROW('Students Avg'!$E$5:$E$184)*0.0000001),$A14))-ROUND(SUMPRODUCT(LARGE((LEFT('Students Avg'!$C$5:$C$184,1)="1")*('Students Avg'!$E$5:$E$184+ROW('Students Avg'!$E$5:$E$184)*0.0000001),$A14)),4))*10000000,0)-4)</f>
        <v>Goitseone Phiri</v>
      </c>
      <c r="D14" s="5" t="str">
        <f>INDEX('Students Avg'!$C$5:$C$184,ROUND((SUMPRODUCT(LARGE((LEFT('Students Avg'!$C$5:$C$184,1)="1")*('Students Avg'!$E$5:$E$184+ROW('Students Avg'!$E$5:$E$184)*0.0000001),$A14))-ROUND(SUMPRODUCT(LARGE((LEFT('Students Avg'!$C$5:$C$184,1)="1")*('Students Avg'!$E$5:$E$184+ROW('Students Avg'!$E$5:$E$184)*0.0000001),$A14)),4))*10000000,0)-4)</f>
        <v>3B</v>
      </c>
      <c r="E14" s="12">
        <f>INDEX('Students Avg'!$E$5:$E$184,ROUND((SUMPRODUCT(LARGE((LEFT('Students Avg'!$C$5:$C$184,1)="1")*('Students Avg'!$E$5:$E$184+ROW('Students Avg'!$E$5:$E$184)*0.0000001),$A14))-ROUND(SUMPRODUCT(LARGE((LEFT('Students Avg'!$C$5:$C$184,1)="1")*('Students Avg'!$E$5:$E$184+ROW('Students Avg'!$E$5:$E$184)*0.0000001),$A14)),4))*10000000,0)-4)</f>
        <v>0.91300000000000003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 ht="16.5" customHeight="1" x14ac:dyDescent="0.3">
      <c r="A1" s="41" t="s">
        <v>444</v>
      </c>
      <c r="B1" s="41"/>
      <c r="C1" s="41"/>
      <c r="D1" s="41"/>
      <c r="E1" s="41"/>
    </row>
    <row r="4" spans="1:5" ht="14.25" customHeight="1" x14ac:dyDescent="0.3">
      <c r="A4" s="4" t="s">
        <v>443</v>
      </c>
      <c r="B4" s="4" t="s">
        <v>4</v>
      </c>
      <c r="C4" s="4" t="s">
        <v>5</v>
      </c>
      <c r="D4" s="4" t="s">
        <v>417</v>
      </c>
      <c r="E4" s="4" t="s">
        <v>441</v>
      </c>
    </row>
    <row r="5" spans="1:5" ht="14.25" customHeight="1" x14ac:dyDescent="0.3">
      <c r="A5" s="5">
        <v>1</v>
      </c>
      <c r="B5" s="5" t="e">
        <f>INDEX('Students Avg'!$A$5:$A$184,ROUND((SUMPRODUCT(LARGE((LEFT('Students Avg'!$C$5:$C$184,1)="2")*('Students Avg'!$E$5:$E$184+ROW('Students Avg'!$E$5:$E$184)*0.0000001),$A5))-ROUND(SUMPRODUCT(LARGE((LEFT('Students Avg'!$C$5:$C$184,1)="2")*('Students Avg'!$E$5:$E$184+ROW('Students Avg'!$E$5:$E$184)*0.0000001),$A5)),4))*10000000,0)-4)</f>
        <v>#VALUE!</v>
      </c>
      <c r="C5" s="3" t="e">
        <f>INDEX('Students Avg'!$B$5:$B$184,ROUND((SUMPRODUCT(LARGE((LEFT('Students Avg'!$C$5:$C$184,1)="2")*('Students Avg'!$E$5:$E$184+ROW('Students Avg'!$E$5:$E$184)*0.0000001),$A5))-ROUND(SUMPRODUCT(LARGE((LEFT('Students Avg'!$C$5:$C$184,1)="2")*('Students Avg'!$E$5:$E$184+ROW('Students Avg'!$E$5:$E$184)*0.0000001),$A5)),4))*10000000,0)-4)</f>
        <v>#VALUE!</v>
      </c>
      <c r="D5" s="5" t="e">
        <f>INDEX('Students Avg'!$C$5:$C$184,ROUND((SUMPRODUCT(LARGE((LEFT('Students Avg'!$C$5:$C$184,1)="2")*('Students Avg'!$E$5:$E$184+ROW('Students Avg'!$E$5:$E$184)*0.0000001),$A5))-ROUND(SUMPRODUCT(LARGE((LEFT('Students Avg'!$C$5:$C$184,1)="2")*('Students Avg'!$E$5:$E$184+ROW('Students Avg'!$E$5:$E$184)*0.0000001),$A5)),4))*10000000,0)-4)</f>
        <v>#VALUE!</v>
      </c>
      <c r="E5" s="12" t="e">
        <f>INDEX('Students Avg'!$E$5:$E$184,ROUND((SUMPRODUCT(LARGE((LEFT('Students Avg'!$C$5:$C$184,1)="2")*('Students Avg'!$E$5:$E$184+ROW('Students Avg'!$E$5:$E$184)*0.0000001),$A5))-ROUND(SUMPRODUCT(LARGE((LEFT('Students Avg'!$C$5:$C$184,1)="2")*('Students Avg'!$E$5:$E$184+ROW('Students Avg'!$E$5:$E$184)*0.0000001),$A5)),4))*10000000,0)-4)</f>
        <v>#VALUE!</v>
      </c>
    </row>
    <row r="6" spans="1:5" ht="14.25" customHeight="1" x14ac:dyDescent="0.3">
      <c r="A6" s="5">
        <v>2</v>
      </c>
      <c r="B6" s="5" t="e">
        <f>INDEX('Students Avg'!$A$5:$A$184,ROUND((SUMPRODUCT(LARGE((LEFT('Students Avg'!$C$5:$C$184,1)="2")*('Students Avg'!$E$5:$E$184+ROW('Students Avg'!$E$5:$E$184)*0.0000001),$A6))-ROUND(SUMPRODUCT(LARGE((LEFT('Students Avg'!$C$5:$C$184,1)="2")*('Students Avg'!$E$5:$E$184+ROW('Students Avg'!$E$5:$E$184)*0.0000001),$A6)),4))*10000000,0)-4)</f>
        <v>#VALUE!</v>
      </c>
      <c r="C6" s="3" t="e">
        <f>INDEX('Students Avg'!$B$5:$B$184,ROUND((SUMPRODUCT(LARGE((LEFT('Students Avg'!$C$5:$C$184,1)="2")*('Students Avg'!$E$5:$E$184+ROW('Students Avg'!$E$5:$E$184)*0.0000001),$A6))-ROUND(SUMPRODUCT(LARGE((LEFT('Students Avg'!$C$5:$C$184,1)="2")*('Students Avg'!$E$5:$E$184+ROW('Students Avg'!$E$5:$E$184)*0.0000001),$A6)),4))*10000000,0)-4)</f>
        <v>#VALUE!</v>
      </c>
      <c r="D6" s="5" t="e">
        <f>INDEX('Students Avg'!$C$5:$C$184,ROUND((SUMPRODUCT(LARGE((LEFT('Students Avg'!$C$5:$C$184,1)="2")*('Students Avg'!$E$5:$E$184+ROW('Students Avg'!$E$5:$E$184)*0.0000001),$A6))-ROUND(SUMPRODUCT(LARGE((LEFT('Students Avg'!$C$5:$C$184,1)="2")*('Students Avg'!$E$5:$E$184+ROW('Students Avg'!$E$5:$E$184)*0.0000001),$A6)),4))*10000000,0)-4)</f>
        <v>#VALUE!</v>
      </c>
      <c r="E6" s="12" t="e">
        <f>INDEX('Students Avg'!$E$5:$E$184,ROUND((SUMPRODUCT(LARGE((LEFT('Students Avg'!$C$5:$C$184,1)="2")*('Students Avg'!$E$5:$E$184+ROW('Students Avg'!$E$5:$E$184)*0.0000001),$A6))-ROUND(SUMPRODUCT(LARGE((LEFT('Students Avg'!$C$5:$C$184,1)="2")*('Students Avg'!$E$5:$E$184+ROW('Students Avg'!$E$5:$E$184)*0.0000001),$A6)),4))*10000000,0)-4)</f>
        <v>#VALUE!</v>
      </c>
    </row>
    <row r="7" spans="1:5" ht="14.25" customHeight="1" x14ac:dyDescent="0.3">
      <c r="A7" s="5">
        <v>3</v>
      </c>
      <c r="B7" s="5" t="e">
        <f>INDEX('Students Avg'!$A$5:$A$184,ROUND((SUMPRODUCT(LARGE((LEFT('Students Avg'!$C$5:$C$184,1)="2")*('Students Avg'!$E$5:$E$184+ROW('Students Avg'!$E$5:$E$184)*0.0000001),$A7))-ROUND(SUMPRODUCT(LARGE((LEFT('Students Avg'!$C$5:$C$184,1)="2")*('Students Avg'!$E$5:$E$184+ROW('Students Avg'!$E$5:$E$184)*0.0000001),$A7)),4))*10000000,0)-4)</f>
        <v>#VALUE!</v>
      </c>
      <c r="C7" s="3" t="e">
        <f>INDEX('Students Avg'!$B$5:$B$184,ROUND((SUMPRODUCT(LARGE((LEFT('Students Avg'!$C$5:$C$184,1)="2")*('Students Avg'!$E$5:$E$184+ROW('Students Avg'!$E$5:$E$184)*0.0000001),$A7))-ROUND(SUMPRODUCT(LARGE((LEFT('Students Avg'!$C$5:$C$184,1)="2")*('Students Avg'!$E$5:$E$184+ROW('Students Avg'!$E$5:$E$184)*0.0000001),$A7)),4))*10000000,0)-4)</f>
        <v>#VALUE!</v>
      </c>
      <c r="D7" s="5" t="e">
        <f>INDEX('Students Avg'!$C$5:$C$184,ROUND((SUMPRODUCT(LARGE((LEFT('Students Avg'!$C$5:$C$184,1)="2")*('Students Avg'!$E$5:$E$184+ROW('Students Avg'!$E$5:$E$184)*0.0000001),$A7))-ROUND(SUMPRODUCT(LARGE((LEFT('Students Avg'!$C$5:$C$184,1)="2")*('Students Avg'!$E$5:$E$184+ROW('Students Avg'!$E$5:$E$184)*0.0000001),$A7)),4))*10000000,0)-4)</f>
        <v>#VALUE!</v>
      </c>
      <c r="E7" s="12" t="e">
        <f>INDEX('Students Avg'!$E$5:$E$184,ROUND((SUMPRODUCT(LARGE((LEFT('Students Avg'!$C$5:$C$184,1)="2")*('Students Avg'!$E$5:$E$184+ROW('Students Avg'!$E$5:$E$184)*0.0000001),$A7))-ROUND(SUMPRODUCT(LARGE((LEFT('Students Avg'!$C$5:$C$184,1)="2")*('Students Avg'!$E$5:$E$184+ROW('Students Avg'!$E$5:$E$184)*0.0000001),$A7)),4))*10000000,0)-4)</f>
        <v>#VALUE!</v>
      </c>
    </row>
    <row r="8" spans="1:5" ht="14.25" customHeight="1" x14ac:dyDescent="0.3">
      <c r="A8" s="5">
        <v>4</v>
      </c>
      <c r="B8" s="5" t="e">
        <f>INDEX('Students Avg'!$A$5:$A$184,ROUND((SUMPRODUCT(LARGE((LEFT('Students Avg'!$C$5:$C$184,1)="2")*('Students Avg'!$E$5:$E$184+ROW('Students Avg'!$E$5:$E$184)*0.0000001),$A8))-ROUND(SUMPRODUCT(LARGE((LEFT('Students Avg'!$C$5:$C$184,1)="2")*('Students Avg'!$E$5:$E$184+ROW('Students Avg'!$E$5:$E$184)*0.0000001),$A8)),4))*10000000,0)-4)</f>
        <v>#VALUE!</v>
      </c>
      <c r="C8" s="3" t="e">
        <f>INDEX('Students Avg'!$B$5:$B$184,ROUND((SUMPRODUCT(LARGE((LEFT('Students Avg'!$C$5:$C$184,1)="2")*('Students Avg'!$E$5:$E$184+ROW('Students Avg'!$E$5:$E$184)*0.0000001),$A8))-ROUND(SUMPRODUCT(LARGE((LEFT('Students Avg'!$C$5:$C$184,1)="2")*('Students Avg'!$E$5:$E$184+ROW('Students Avg'!$E$5:$E$184)*0.0000001),$A8)),4))*10000000,0)-4)</f>
        <v>#VALUE!</v>
      </c>
      <c r="D8" s="5" t="e">
        <f>INDEX('Students Avg'!$C$5:$C$184,ROUND((SUMPRODUCT(LARGE((LEFT('Students Avg'!$C$5:$C$184,1)="2")*('Students Avg'!$E$5:$E$184+ROW('Students Avg'!$E$5:$E$184)*0.0000001),$A8))-ROUND(SUMPRODUCT(LARGE((LEFT('Students Avg'!$C$5:$C$184,1)="2")*('Students Avg'!$E$5:$E$184+ROW('Students Avg'!$E$5:$E$184)*0.0000001),$A8)),4))*10000000,0)-4)</f>
        <v>#VALUE!</v>
      </c>
      <c r="E8" s="12" t="e">
        <f>INDEX('Students Avg'!$E$5:$E$184,ROUND((SUMPRODUCT(LARGE((LEFT('Students Avg'!$C$5:$C$184,1)="2")*('Students Avg'!$E$5:$E$184+ROW('Students Avg'!$E$5:$E$184)*0.0000001),$A8))-ROUND(SUMPRODUCT(LARGE((LEFT('Students Avg'!$C$5:$C$184,1)="2")*('Students Avg'!$E$5:$E$184+ROW('Students Avg'!$E$5:$E$184)*0.0000001),$A8)),4))*10000000,0)-4)</f>
        <v>#VALUE!</v>
      </c>
    </row>
    <row r="9" spans="1:5" ht="14.25" customHeight="1" x14ac:dyDescent="0.3">
      <c r="A9" s="5">
        <v>5</v>
      </c>
      <c r="B9" s="5" t="e">
        <f>INDEX('Students Avg'!$A$5:$A$184,ROUND((SUMPRODUCT(LARGE((LEFT('Students Avg'!$C$5:$C$184,1)="2")*('Students Avg'!$E$5:$E$184+ROW('Students Avg'!$E$5:$E$184)*0.0000001),$A9))-ROUND(SUMPRODUCT(LARGE((LEFT('Students Avg'!$C$5:$C$184,1)="2")*('Students Avg'!$E$5:$E$184+ROW('Students Avg'!$E$5:$E$184)*0.0000001),$A9)),4))*10000000,0)-4)</f>
        <v>#VALUE!</v>
      </c>
      <c r="C9" s="3" t="e">
        <f>INDEX('Students Avg'!$B$5:$B$184,ROUND((SUMPRODUCT(LARGE((LEFT('Students Avg'!$C$5:$C$184,1)="2")*('Students Avg'!$E$5:$E$184+ROW('Students Avg'!$E$5:$E$184)*0.0000001),$A9))-ROUND(SUMPRODUCT(LARGE((LEFT('Students Avg'!$C$5:$C$184,1)="2")*('Students Avg'!$E$5:$E$184+ROW('Students Avg'!$E$5:$E$184)*0.0000001),$A9)),4))*10000000,0)-4)</f>
        <v>#VALUE!</v>
      </c>
      <c r="D9" s="5" t="e">
        <f>INDEX('Students Avg'!$C$5:$C$184,ROUND((SUMPRODUCT(LARGE((LEFT('Students Avg'!$C$5:$C$184,1)="2")*('Students Avg'!$E$5:$E$184+ROW('Students Avg'!$E$5:$E$184)*0.0000001),$A9))-ROUND(SUMPRODUCT(LARGE((LEFT('Students Avg'!$C$5:$C$184,1)="2")*('Students Avg'!$E$5:$E$184+ROW('Students Avg'!$E$5:$E$184)*0.0000001),$A9)),4))*10000000,0)-4)</f>
        <v>#VALUE!</v>
      </c>
      <c r="E9" s="12" t="e">
        <f>INDEX('Students Avg'!$E$5:$E$184,ROUND((SUMPRODUCT(LARGE((LEFT('Students Avg'!$C$5:$C$184,1)="2")*('Students Avg'!$E$5:$E$184+ROW('Students Avg'!$E$5:$E$184)*0.0000001),$A9))-ROUND(SUMPRODUCT(LARGE((LEFT('Students Avg'!$C$5:$C$184,1)="2")*('Students Avg'!$E$5:$E$184+ROW('Students Avg'!$E$5:$E$184)*0.0000001),$A9)),4))*10000000,0)-4)</f>
        <v>#VALUE!</v>
      </c>
    </row>
    <row r="10" spans="1:5" ht="14.25" customHeight="1" x14ac:dyDescent="0.3">
      <c r="A10" s="5">
        <v>6</v>
      </c>
      <c r="B10" s="5" t="e">
        <f>INDEX('Students Avg'!$A$5:$A$184,ROUND((SUMPRODUCT(LARGE((LEFT('Students Avg'!$C$5:$C$184,1)="2")*('Students Avg'!$E$5:$E$184+ROW('Students Avg'!$E$5:$E$184)*0.0000001),$A10))-ROUND(SUMPRODUCT(LARGE((LEFT('Students Avg'!$C$5:$C$184,1)="2")*('Students Avg'!$E$5:$E$184+ROW('Students Avg'!$E$5:$E$184)*0.0000001),$A10)),4))*10000000,0)-4)</f>
        <v>#VALUE!</v>
      </c>
      <c r="C10" s="3" t="e">
        <f>INDEX('Students Avg'!$B$5:$B$184,ROUND((SUMPRODUCT(LARGE((LEFT('Students Avg'!$C$5:$C$184,1)="2")*('Students Avg'!$E$5:$E$184+ROW('Students Avg'!$E$5:$E$184)*0.0000001),$A10))-ROUND(SUMPRODUCT(LARGE((LEFT('Students Avg'!$C$5:$C$184,1)="2")*('Students Avg'!$E$5:$E$184+ROW('Students Avg'!$E$5:$E$184)*0.0000001),$A10)),4))*10000000,0)-4)</f>
        <v>#VALUE!</v>
      </c>
      <c r="D10" s="5" t="e">
        <f>INDEX('Students Avg'!$C$5:$C$184,ROUND((SUMPRODUCT(LARGE((LEFT('Students Avg'!$C$5:$C$184,1)="2")*('Students Avg'!$E$5:$E$184+ROW('Students Avg'!$E$5:$E$184)*0.0000001),$A10))-ROUND(SUMPRODUCT(LARGE((LEFT('Students Avg'!$C$5:$C$184,1)="2")*('Students Avg'!$E$5:$E$184+ROW('Students Avg'!$E$5:$E$184)*0.0000001),$A10)),4))*10000000,0)-4)</f>
        <v>#VALUE!</v>
      </c>
      <c r="E10" s="12" t="e">
        <f>INDEX('Students Avg'!$E$5:$E$184,ROUND((SUMPRODUCT(LARGE((LEFT('Students Avg'!$C$5:$C$184,1)="2")*('Students Avg'!$E$5:$E$184+ROW('Students Avg'!$E$5:$E$184)*0.0000001),$A10))-ROUND(SUMPRODUCT(LARGE((LEFT('Students Avg'!$C$5:$C$184,1)="2")*('Students Avg'!$E$5:$E$184+ROW('Students Avg'!$E$5:$E$184)*0.0000001),$A10)),4))*10000000,0)-4)</f>
        <v>#VALUE!</v>
      </c>
    </row>
    <row r="11" spans="1:5" ht="14.25" customHeight="1" x14ac:dyDescent="0.3">
      <c r="A11" s="5">
        <v>7</v>
      </c>
      <c r="B11" s="5" t="e">
        <f>INDEX('Students Avg'!$A$5:$A$184,ROUND((SUMPRODUCT(LARGE((LEFT('Students Avg'!$C$5:$C$184,1)="2")*('Students Avg'!$E$5:$E$184+ROW('Students Avg'!$E$5:$E$184)*0.0000001),$A11))-ROUND(SUMPRODUCT(LARGE((LEFT('Students Avg'!$C$5:$C$184,1)="2")*('Students Avg'!$E$5:$E$184+ROW('Students Avg'!$E$5:$E$184)*0.0000001),$A11)),4))*10000000,0)-4)</f>
        <v>#VALUE!</v>
      </c>
      <c r="C11" s="3" t="e">
        <f>INDEX('Students Avg'!$B$5:$B$184,ROUND((SUMPRODUCT(LARGE((LEFT('Students Avg'!$C$5:$C$184,1)="2")*('Students Avg'!$E$5:$E$184+ROW('Students Avg'!$E$5:$E$184)*0.0000001),$A11))-ROUND(SUMPRODUCT(LARGE((LEFT('Students Avg'!$C$5:$C$184,1)="2")*('Students Avg'!$E$5:$E$184+ROW('Students Avg'!$E$5:$E$184)*0.0000001),$A11)),4))*10000000,0)-4)</f>
        <v>#VALUE!</v>
      </c>
      <c r="D11" s="5" t="e">
        <f>INDEX('Students Avg'!$C$5:$C$184,ROUND((SUMPRODUCT(LARGE((LEFT('Students Avg'!$C$5:$C$184,1)="2")*('Students Avg'!$E$5:$E$184+ROW('Students Avg'!$E$5:$E$184)*0.0000001),$A11))-ROUND(SUMPRODUCT(LARGE((LEFT('Students Avg'!$C$5:$C$184,1)="2")*('Students Avg'!$E$5:$E$184+ROW('Students Avg'!$E$5:$E$184)*0.0000001),$A11)),4))*10000000,0)-4)</f>
        <v>#VALUE!</v>
      </c>
      <c r="E11" s="12" t="e">
        <f>INDEX('Students Avg'!$E$5:$E$184,ROUND((SUMPRODUCT(LARGE((LEFT('Students Avg'!$C$5:$C$184,1)="2")*('Students Avg'!$E$5:$E$184+ROW('Students Avg'!$E$5:$E$184)*0.0000001),$A11))-ROUND(SUMPRODUCT(LARGE((LEFT('Students Avg'!$C$5:$C$184,1)="2")*('Students Avg'!$E$5:$E$184+ROW('Students Avg'!$E$5:$E$184)*0.0000001),$A11)),4))*10000000,0)-4)</f>
        <v>#VALUE!</v>
      </c>
    </row>
    <row r="12" spans="1:5" ht="14.25" customHeight="1" x14ac:dyDescent="0.3">
      <c r="A12" s="5">
        <v>8</v>
      </c>
      <c r="B12" s="5" t="e">
        <f>INDEX('Students Avg'!$A$5:$A$184,ROUND((SUMPRODUCT(LARGE((LEFT('Students Avg'!$C$5:$C$184,1)="2")*('Students Avg'!$E$5:$E$184+ROW('Students Avg'!$E$5:$E$184)*0.0000001),$A12))-ROUND(SUMPRODUCT(LARGE((LEFT('Students Avg'!$C$5:$C$184,1)="2")*('Students Avg'!$E$5:$E$184+ROW('Students Avg'!$E$5:$E$184)*0.0000001),$A12)),4))*10000000,0)-4)</f>
        <v>#VALUE!</v>
      </c>
      <c r="C12" s="3" t="e">
        <f>INDEX('Students Avg'!$B$5:$B$184,ROUND((SUMPRODUCT(LARGE((LEFT('Students Avg'!$C$5:$C$184,1)="2")*('Students Avg'!$E$5:$E$184+ROW('Students Avg'!$E$5:$E$184)*0.0000001),$A12))-ROUND(SUMPRODUCT(LARGE((LEFT('Students Avg'!$C$5:$C$184,1)="2")*('Students Avg'!$E$5:$E$184+ROW('Students Avg'!$E$5:$E$184)*0.0000001),$A12)),4))*10000000,0)-4)</f>
        <v>#VALUE!</v>
      </c>
      <c r="D12" s="5" t="e">
        <f>INDEX('Students Avg'!$C$5:$C$184,ROUND((SUMPRODUCT(LARGE((LEFT('Students Avg'!$C$5:$C$184,1)="2")*('Students Avg'!$E$5:$E$184+ROW('Students Avg'!$E$5:$E$184)*0.0000001),$A12))-ROUND(SUMPRODUCT(LARGE((LEFT('Students Avg'!$C$5:$C$184,1)="2")*('Students Avg'!$E$5:$E$184+ROW('Students Avg'!$E$5:$E$184)*0.0000001),$A12)),4))*10000000,0)-4)</f>
        <v>#VALUE!</v>
      </c>
      <c r="E12" s="12" t="e">
        <f>INDEX('Students Avg'!$E$5:$E$184,ROUND((SUMPRODUCT(LARGE((LEFT('Students Avg'!$C$5:$C$184,1)="2")*('Students Avg'!$E$5:$E$184+ROW('Students Avg'!$E$5:$E$184)*0.0000001),$A12))-ROUND(SUMPRODUCT(LARGE((LEFT('Students Avg'!$C$5:$C$184,1)="2")*('Students Avg'!$E$5:$E$184+ROW('Students Avg'!$E$5:$E$184)*0.0000001),$A12)),4))*10000000,0)-4)</f>
        <v>#VALUE!</v>
      </c>
    </row>
    <row r="13" spans="1:5" ht="14.25" customHeight="1" x14ac:dyDescent="0.3">
      <c r="A13" s="5">
        <v>9</v>
      </c>
      <c r="B13" s="5" t="e">
        <f>INDEX('Students Avg'!$A$5:$A$184,ROUND((SUMPRODUCT(LARGE((LEFT('Students Avg'!$C$5:$C$184,1)="2")*('Students Avg'!$E$5:$E$184+ROW('Students Avg'!$E$5:$E$184)*0.0000001),$A13))-ROUND(SUMPRODUCT(LARGE((LEFT('Students Avg'!$C$5:$C$184,1)="2")*('Students Avg'!$E$5:$E$184+ROW('Students Avg'!$E$5:$E$184)*0.0000001),$A13)),4))*10000000,0)-4)</f>
        <v>#VALUE!</v>
      </c>
      <c r="C13" s="3" t="e">
        <f>INDEX('Students Avg'!$B$5:$B$184,ROUND((SUMPRODUCT(LARGE((LEFT('Students Avg'!$C$5:$C$184,1)="2")*('Students Avg'!$E$5:$E$184+ROW('Students Avg'!$E$5:$E$184)*0.0000001),$A13))-ROUND(SUMPRODUCT(LARGE((LEFT('Students Avg'!$C$5:$C$184,1)="2")*('Students Avg'!$E$5:$E$184+ROW('Students Avg'!$E$5:$E$184)*0.0000001),$A13)),4))*10000000,0)-4)</f>
        <v>#VALUE!</v>
      </c>
      <c r="D13" s="5" t="e">
        <f>INDEX('Students Avg'!$C$5:$C$184,ROUND((SUMPRODUCT(LARGE((LEFT('Students Avg'!$C$5:$C$184,1)="2")*('Students Avg'!$E$5:$E$184+ROW('Students Avg'!$E$5:$E$184)*0.0000001),$A13))-ROUND(SUMPRODUCT(LARGE((LEFT('Students Avg'!$C$5:$C$184,1)="2")*('Students Avg'!$E$5:$E$184+ROW('Students Avg'!$E$5:$E$184)*0.0000001),$A13)),4))*10000000,0)-4)</f>
        <v>#VALUE!</v>
      </c>
      <c r="E13" s="12" t="e">
        <f>INDEX('Students Avg'!$E$5:$E$184,ROUND((SUMPRODUCT(LARGE((LEFT('Students Avg'!$C$5:$C$184,1)="2")*('Students Avg'!$E$5:$E$184+ROW('Students Avg'!$E$5:$E$184)*0.0000001),$A13))-ROUND(SUMPRODUCT(LARGE((LEFT('Students Avg'!$C$5:$C$184,1)="2")*('Students Avg'!$E$5:$E$184+ROW('Students Avg'!$E$5:$E$184)*0.0000001),$A13)),4))*10000000,0)-4)</f>
        <v>#VALUE!</v>
      </c>
    </row>
    <row r="14" spans="1:5" ht="14.25" customHeight="1" x14ac:dyDescent="0.3">
      <c r="A14" s="5">
        <v>10</v>
      </c>
      <c r="B14" s="5" t="e">
        <f>INDEX('Students Avg'!$A$5:$A$184,ROUND((SUMPRODUCT(LARGE((LEFT('Students Avg'!$C$5:$C$184,1)="2")*('Students Avg'!$E$5:$E$184+ROW('Students Avg'!$E$5:$E$184)*0.0000001),$A14))-ROUND(SUMPRODUCT(LARGE((LEFT('Students Avg'!$C$5:$C$184,1)="2")*('Students Avg'!$E$5:$E$184+ROW('Students Avg'!$E$5:$E$184)*0.0000001),$A14)),4))*10000000,0)-4)</f>
        <v>#VALUE!</v>
      </c>
      <c r="C14" s="3" t="e">
        <f>INDEX('Students Avg'!$B$5:$B$184,ROUND((SUMPRODUCT(LARGE((LEFT('Students Avg'!$C$5:$C$184,1)="2")*('Students Avg'!$E$5:$E$184+ROW('Students Avg'!$E$5:$E$184)*0.0000001),$A14))-ROUND(SUMPRODUCT(LARGE((LEFT('Students Avg'!$C$5:$C$184,1)="2")*('Students Avg'!$E$5:$E$184+ROW('Students Avg'!$E$5:$E$184)*0.0000001),$A14)),4))*10000000,0)-4)</f>
        <v>#VALUE!</v>
      </c>
      <c r="D14" s="5" t="e">
        <f>INDEX('Students Avg'!$C$5:$C$184,ROUND((SUMPRODUCT(LARGE((LEFT('Students Avg'!$C$5:$C$184,1)="2")*('Students Avg'!$E$5:$E$184+ROW('Students Avg'!$E$5:$E$184)*0.0000001),$A14))-ROUND(SUMPRODUCT(LARGE((LEFT('Students Avg'!$C$5:$C$184,1)="2")*('Students Avg'!$E$5:$E$184+ROW('Students Avg'!$E$5:$E$184)*0.0000001),$A14)),4))*10000000,0)-4)</f>
        <v>#VALUE!</v>
      </c>
      <c r="E14" s="12" t="e">
        <f>INDEX('Students Avg'!$E$5:$E$184,ROUND((SUMPRODUCT(LARGE((LEFT('Students Avg'!$C$5:$C$184,1)="2")*('Students Avg'!$E$5:$E$184+ROW('Students Avg'!$E$5:$E$184)*0.0000001),$A14))-ROUND(SUMPRODUCT(LARGE((LEFT('Students Avg'!$C$5:$C$184,1)="2")*('Students Avg'!$E$5:$E$184+ROW('Students Avg'!$E$5:$E$184)*0.0000001),$A14)),4))*10000000,0)-4)</f>
        <v>#VALUE!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4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 ht="16.5" customHeight="1" x14ac:dyDescent="0.3">
      <c r="A1" s="41" t="s">
        <v>445</v>
      </c>
      <c r="B1" s="41"/>
      <c r="C1" s="41"/>
      <c r="D1" s="41"/>
      <c r="E1" s="41"/>
    </row>
    <row r="4" spans="1:5" ht="14.25" customHeight="1" x14ac:dyDescent="0.3">
      <c r="A4" s="4" t="s">
        <v>443</v>
      </c>
      <c r="B4" s="4" t="s">
        <v>4</v>
      </c>
      <c r="C4" s="4" t="s">
        <v>5</v>
      </c>
      <c r="D4" s="4" t="s">
        <v>417</v>
      </c>
      <c r="E4" s="4" t="s">
        <v>441</v>
      </c>
    </row>
    <row r="5" spans="1:5" ht="14.25" customHeight="1" x14ac:dyDescent="0.3">
      <c r="A5" s="5">
        <v>1</v>
      </c>
      <c r="B5" s="5" t="e">
        <f>INDEX('Students Avg'!$A$5:$A$184,ROUND((SUMPRODUCT(LARGE((LEFT('Students Avg'!$C$5:$C$184,1)="3")*('Students Avg'!$E$5:$E$184+ROW('Students Avg'!$E$5:$E$184)*0.0000001),$A5))-ROUND(SUMPRODUCT(LARGE((LEFT('Students Avg'!$C$5:$C$184,1)="3")*('Students Avg'!$E$5:$E$184+ROW('Students Avg'!$E$5:$E$184)*0.0000001),$A5)),4))*10000000,0)-4)</f>
        <v>#VALUE!</v>
      </c>
      <c r="C5" s="3" t="e">
        <f>INDEX('Students Avg'!$B$5:$B$184,ROUND((SUMPRODUCT(LARGE((LEFT('Students Avg'!$C$5:$C$184,1)="3")*('Students Avg'!$E$5:$E$184+ROW('Students Avg'!$E$5:$E$184)*0.0000001),$A5))-ROUND(SUMPRODUCT(LARGE((LEFT('Students Avg'!$C$5:$C$184,1)="3")*('Students Avg'!$E$5:$E$184+ROW('Students Avg'!$E$5:$E$184)*0.0000001),$A5)),4))*10000000,0)-4)</f>
        <v>#VALUE!</v>
      </c>
      <c r="D5" s="5" t="e">
        <f>INDEX('Students Avg'!$C$5:$C$184,ROUND((SUMPRODUCT(LARGE((LEFT('Students Avg'!$C$5:$C$184,1)="3")*('Students Avg'!$E$5:$E$184+ROW('Students Avg'!$E$5:$E$184)*0.0000001),$A5))-ROUND(SUMPRODUCT(LARGE((LEFT('Students Avg'!$C$5:$C$184,1)="3")*('Students Avg'!$E$5:$E$184+ROW('Students Avg'!$E$5:$E$184)*0.0000001),$A5)),4))*10000000,0)-4)</f>
        <v>#VALUE!</v>
      </c>
      <c r="E5" s="12" t="e">
        <f>INDEX('Students Avg'!$E$5:$E$184,ROUND((SUMPRODUCT(LARGE((LEFT('Students Avg'!$C$5:$C$184,1)="3")*('Students Avg'!$E$5:$E$184+ROW('Students Avg'!$E$5:$E$184)*0.0000001),$A5))-ROUND(SUMPRODUCT(LARGE((LEFT('Students Avg'!$C$5:$C$184,1)="3")*('Students Avg'!$E$5:$E$184+ROW('Students Avg'!$E$5:$E$184)*0.0000001),$A5)),4))*10000000,0)-4)</f>
        <v>#VALUE!</v>
      </c>
    </row>
    <row r="6" spans="1:5" ht="14.25" customHeight="1" x14ac:dyDescent="0.3">
      <c r="A6" s="5">
        <v>2</v>
      </c>
      <c r="B6" s="5" t="e">
        <f>INDEX('Students Avg'!$A$5:$A$184,ROUND((SUMPRODUCT(LARGE((LEFT('Students Avg'!$C$5:$C$184,1)="3")*('Students Avg'!$E$5:$E$184+ROW('Students Avg'!$E$5:$E$184)*0.0000001),$A6))-ROUND(SUMPRODUCT(LARGE((LEFT('Students Avg'!$C$5:$C$184,1)="3")*('Students Avg'!$E$5:$E$184+ROW('Students Avg'!$E$5:$E$184)*0.0000001),$A6)),4))*10000000,0)-4)</f>
        <v>#VALUE!</v>
      </c>
      <c r="C6" s="3" t="e">
        <f>INDEX('Students Avg'!$B$5:$B$184,ROUND((SUMPRODUCT(LARGE((LEFT('Students Avg'!$C$5:$C$184,1)="3")*('Students Avg'!$E$5:$E$184+ROW('Students Avg'!$E$5:$E$184)*0.0000001),$A6))-ROUND(SUMPRODUCT(LARGE((LEFT('Students Avg'!$C$5:$C$184,1)="3")*('Students Avg'!$E$5:$E$184+ROW('Students Avg'!$E$5:$E$184)*0.0000001),$A6)),4))*10000000,0)-4)</f>
        <v>#VALUE!</v>
      </c>
      <c r="D6" s="5" t="e">
        <f>INDEX('Students Avg'!$C$5:$C$184,ROUND((SUMPRODUCT(LARGE((LEFT('Students Avg'!$C$5:$C$184,1)="3")*('Students Avg'!$E$5:$E$184+ROW('Students Avg'!$E$5:$E$184)*0.0000001),$A6))-ROUND(SUMPRODUCT(LARGE((LEFT('Students Avg'!$C$5:$C$184,1)="3")*('Students Avg'!$E$5:$E$184+ROW('Students Avg'!$E$5:$E$184)*0.0000001),$A6)),4))*10000000,0)-4)</f>
        <v>#VALUE!</v>
      </c>
      <c r="E6" s="12" t="e">
        <f>INDEX('Students Avg'!$E$5:$E$184,ROUND((SUMPRODUCT(LARGE((LEFT('Students Avg'!$C$5:$C$184,1)="3")*('Students Avg'!$E$5:$E$184+ROW('Students Avg'!$E$5:$E$184)*0.0000001),$A6))-ROUND(SUMPRODUCT(LARGE((LEFT('Students Avg'!$C$5:$C$184,1)="3")*('Students Avg'!$E$5:$E$184+ROW('Students Avg'!$E$5:$E$184)*0.0000001),$A6)),4))*10000000,0)-4)</f>
        <v>#VALUE!</v>
      </c>
    </row>
    <row r="7" spans="1:5" ht="14.25" customHeight="1" x14ac:dyDescent="0.3">
      <c r="A7" s="5">
        <v>3</v>
      </c>
      <c r="B7" s="5" t="e">
        <f>INDEX('Students Avg'!$A$5:$A$184,ROUND((SUMPRODUCT(LARGE((LEFT('Students Avg'!$C$5:$C$184,1)="3")*('Students Avg'!$E$5:$E$184+ROW('Students Avg'!$E$5:$E$184)*0.0000001),$A7))-ROUND(SUMPRODUCT(LARGE((LEFT('Students Avg'!$C$5:$C$184,1)="3")*('Students Avg'!$E$5:$E$184+ROW('Students Avg'!$E$5:$E$184)*0.0000001),$A7)),4))*10000000,0)-4)</f>
        <v>#VALUE!</v>
      </c>
      <c r="C7" s="3" t="e">
        <f>INDEX('Students Avg'!$B$5:$B$184,ROUND((SUMPRODUCT(LARGE((LEFT('Students Avg'!$C$5:$C$184,1)="3")*('Students Avg'!$E$5:$E$184+ROW('Students Avg'!$E$5:$E$184)*0.0000001),$A7))-ROUND(SUMPRODUCT(LARGE((LEFT('Students Avg'!$C$5:$C$184,1)="3")*('Students Avg'!$E$5:$E$184+ROW('Students Avg'!$E$5:$E$184)*0.0000001),$A7)),4))*10000000,0)-4)</f>
        <v>#VALUE!</v>
      </c>
      <c r="D7" s="5" t="e">
        <f>INDEX('Students Avg'!$C$5:$C$184,ROUND((SUMPRODUCT(LARGE((LEFT('Students Avg'!$C$5:$C$184,1)="3")*('Students Avg'!$E$5:$E$184+ROW('Students Avg'!$E$5:$E$184)*0.0000001),$A7))-ROUND(SUMPRODUCT(LARGE((LEFT('Students Avg'!$C$5:$C$184,1)="3")*('Students Avg'!$E$5:$E$184+ROW('Students Avg'!$E$5:$E$184)*0.0000001),$A7)),4))*10000000,0)-4)</f>
        <v>#VALUE!</v>
      </c>
      <c r="E7" s="12" t="e">
        <f>INDEX('Students Avg'!$E$5:$E$184,ROUND((SUMPRODUCT(LARGE((LEFT('Students Avg'!$C$5:$C$184,1)="3")*('Students Avg'!$E$5:$E$184+ROW('Students Avg'!$E$5:$E$184)*0.0000001),$A7))-ROUND(SUMPRODUCT(LARGE((LEFT('Students Avg'!$C$5:$C$184,1)="3")*('Students Avg'!$E$5:$E$184+ROW('Students Avg'!$E$5:$E$184)*0.0000001),$A7)),4))*10000000,0)-4)</f>
        <v>#VALUE!</v>
      </c>
    </row>
    <row r="8" spans="1:5" ht="14.25" customHeight="1" x14ac:dyDescent="0.3">
      <c r="A8" s="5">
        <v>4</v>
      </c>
      <c r="B8" s="5" t="e">
        <f>INDEX('Students Avg'!$A$5:$A$184,ROUND((SUMPRODUCT(LARGE((LEFT('Students Avg'!$C$5:$C$184,1)="3")*('Students Avg'!$E$5:$E$184+ROW('Students Avg'!$E$5:$E$184)*0.0000001),$A8))-ROUND(SUMPRODUCT(LARGE((LEFT('Students Avg'!$C$5:$C$184,1)="3")*('Students Avg'!$E$5:$E$184+ROW('Students Avg'!$E$5:$E$184)*0.0000001),$A8)),4))*10000000,0)-4)</f>
        <v>#VALUE!</v>
      </c>
      <c r="C8" s="3" t="e">
        <f>INDEX('Students Avg'!$B$5:$B$184,ROUND((SUMPRODUCT(LARGE((LEFT('Students Avg'!$C$5:$C$184,1)="3")*('Students Avg'!$E$5:$E$184+ROW('Students Avg'!$E$5:$E$184)*0.0000001),$A8))-ROUND(SUMPRODUCT(LARGE((LEFT('Students Avg'!$C$5:$C$184,1)="3")*('Students Avg'!$E$5:$E$184+ROW('Students Avg'!$E$5:$E$184)*0.0000001),$A8)),4))*10000000,0)-4)</f>
        <v>#VALUE!</v>
      </c>
      <c r="D8" s="5" t="e">
        <f>INDEX('Students Avg'!$C$5:$C$184,ROUND((SUMPRODUCT(LARGE((LEFT('Students Avg'!$C$5:$C$184,1)="3")*('Students Avg'!$E$5:$E$184+ROW('Students Avg'!$E$5:$E$184)*0.0000001),$A8))-ROUND(SUMPRODUCT(LARGE((LEFT('Students Avg'!$C$5:$C$184,1)="3")*('Students Avg'!$E$5:$E$184+ROW('Students Avg'!$E$5:$E$184)*0.0000001),$A8)),4))*10000000,0)-4)</f>
        <v>#VALUE!</v>
      </c>
      <c r="E8" s="12" t="e">
        <f>INDEX('Students Avg'!$E$5:$E$184,ROUND((SUMPRODUCT(LARGE((LEFT('Students Avg'!$C$5:$C$184,1)="3")*('Students Avg'!$E$5:$E$184+ROW('Students Avg'!$E$5:$E$184)*0.0000001),$A8))-ROUND(SUMPRODUCT(LARGE((LEFT('Students Avg'!$C$5:$C$184,1)="3")*('Students Avg'!$E$5:$E$184+ROW('Students Avg'!$E$5:$E$184)*0.0000001),$A8)),4))*10000000,0)-4)</f>
        <v>#VALUE!</v>
      </c>
    </row>
    <row r="9" spans="1:5" ht="14.25" customHeight="1" x14ac:dyDescent="0.3">
      <c r="A9" s="5">
        <v>5</v>
      </c>
      <c r="B9" s="5" t="e">
        <f>INDEX('Students Avg'!$A$5:$A$184,ROUND((SUMPRODUCT(LARGE((LEFT('Students Avg'!$C$5:$C$184,1)="3")*('Students Avg'!$E$5:$E$184+ROW('Students Avg'!$E$5:$E$184)*0.0000001),$A9))-ROUND(SUMPRODUCT(LARGE((LEFT('Students Avg'!$C$5:$C$184,1)="3")*('Students Avg'!$E$5:$E$184+ROW('Students Avg'!$E$5:$E$184)*0.0000001),$A9)),4))*10000000,0)-4)</f>
        <v>#VALUE!</v>
      </c>
      <c r="C9" s="3" t="e">
        <f>INDEX('Students Avg'!$B$5:$B$184,ROUND((SUMPRODUCT(LARGE((LEFT('Students Avg'!$C$5:$C$184,1)="3")*('Students Avg'!$E$5:$E$184+ROW('Students Avg'!$E$5:$E$184)*0.0000001),$A9))-ROUND(SUMPRODUCT(LARGE((LEFT('Students Avg'!$C$5:$C$184,1)="3")*('Students Avg'!$E$5:$E$184+ROW('Students Avg'!$E$5:$E$184)*0.0000001),$A9)),4))*10000000,0)-4)</f>
        <v>#VALUE!</v>
      </c>
      <c r="D9" s="5" t="e">
        <f>INDEX('Students Avg'!$C$5:$C$184,ROUND((SUMPRODUCT(LARGE((LEFT('Students Avg'!$C$5:$C$184,1)="3")*('Students Avg'!$E$5:$E$184+ROW('Students Avg'!$E$5:$E$184)*0.0000001),$A9))-ROUND(SUMPRODUCT(LARGE((LEFT('Students Avg'!$C$5:$C$184,1)="3")*('Students Avg'!$E$5:$E$184+ROW('Students Avg'!$E$5:$E$184)*0.0000001),$A9)),4))*10000000,0)-4)</f>
        <v>#VALUE!</v>
      </c>
      <c r="E9" s="12" t="e">
        <f>INDEX('Students Avg'!$E$5:$E$184,ROUND((SUMPRODUCT(LARGE((LEFT('Students Avg'!$C$5:$C$184,1)="3")*('Students Avg'!$E$5:$E$184+ROW('Students Avg'!$E$5:$E$184)*0.0000001),$A9))-ROUND(SUMPRODUCT(LARGE((LEFT('Students Avg'!$C$5:$C$184,1)="3")*('Students Avg'!$E$5:$E$184+ROW('Students Avg'!$E$5:$E$184)*0.0000001),$A9)),4))*10000000,0)-4)</f>
        <v>#VALUE!</v>
      </c>
    </row>
    <row r="10" spans="1:5" ht="14.25" customHeight="1" x14ac:dyDescent="0.3">
      <c r="A10" s="5">
        <v>6</v>
      </c>
      <c r="B10" s="5" t="e">
        <f>INDEX('Students Avg'!$A$5:$A$184,ROUND((SUMPRODUCT(LARGE((LEFT('Students Avg'!$C$5:$C$184,1)="3")*('Students Avg'!$E$5:$E$184+ROW('Students Avg'!$E$5:$E$184)*0.0000001),$A10))-ROUND(SUMPRODUCT(LARGE((LEFT('Students Avg'!$C$5:$C$184,1)="3")*('Students Avg'!$E$5:$E$184+ROW('Students Avg'!$E$5:$E$184)*0.0000001),$A10)),4))*10000000,0)-4)</f>
        <v>#VALUE!</v>
      </c>
      <c r="C10" s="3" t="e">
        <f>INDEX('Students Avg'!$B$5:$B$184,ROUND((SUMPRODUCT(LARGE((LEFT('Students Avg'!$C$5:$C$184,1)="3")*('Students Avg'!$E$5:$E$184+ROW('Students Avg'!$E$5:$E$184)*0.0000001),$A10))-ROUND(SUMPRODUCT(LARGE((LEFT('Students Avg'!$C$5:$C$184,1)="3")*('Students Avg'!$E$5:$E$184+ROW('Students Avg'!$E$5:$E$184)*0.0000001),$A10)),4))*10000000,0)-4)</f>
        <v>#VALUE!</v>
      </c>
      <c r="D10" s="5" t="e">
        <f>INDEX('Students Avg'!$C$5:$C$184,ROUND((SUMPRODUCT(LARGE((LEFT('Students Avg'!$C$5:$C$184,1)="3")*('Students Avg'!$E$5:$E$184+ROW('Students Avg'!$E$5:$E$184)*0.0000001),$A10))-ROUND(SUMPRODUCT(LARGE((LEFT('Students Avg'!$C$5:$C$184,1)="3")*('Students Avg'!$E$5:$E$184+ROW('Students Avg'!$E$5:$E$184)*0.0000001),$A10)),4))*10000000,0)-4)</f>
        <v>#VALUE!</v>
      </c>
      <c r="E10" s="12" t="e">
        <f>INDEX('Students Avg'!$E$5:$E$184,ROUND((SUMPRODUCT(LARGE((LEFT('Students Avg'!$C$5:$C$184,1)="3")*('Students Avg'!$E$5:$E$184+ROW('Students Avg'!$E$5:$E$184)*0.0000001),$A10))-ROUND(SUMPRODUCT(LARGE((LEFT('Students Avg'!$C$5:$C$184,1)="3")*('Students Avg'!$E$5:$E$184+ROW('Students Avg'!$E$5:$E$184)*0.0000001),$A10)),4))*10000000,0)-4)</f>
        <v>#VALUE!</v>
      </c>
    </row>
    <row r="11" spans="1:5" ht="14.25" customHeight="1" x14ac:dyDescent="0.3">
      <c r="A11" s="5">
        <v>7</v>
      </c>
      <c r="B11" s="5" t="e">
        <f>INDEX('Students Avg'!$A$5:$A$184,ROUND((SUMPRODUCT(LARGE((LEFT('Students Avg'!$C$5:$C$184,1)="3")*('Students Avg'!$E$5:$E$184+ROW('Students Avg'!$E$5:$E$184)*0.0000001),$A11))-ROUND(SUMPRODUCT(LARGE((LEFT('Students Avg'!$C$5:$C$184,1)="3")*('Students Avg'!$E$5:$E$184+ROW('Students Avg'!$E$5:$E$184)*0.0000001),$A11)),4))*10000000,0)-4)</f>
        <v>#VALUE!</v>
      </c>
      <c r="C11" s="3" t="e">
        <f>INDEX('Students Avg'!$B$5:$B$184,ROUND((SUMPRODUCT(LARGE((LEFT('Students Avg'!$C$5:$C$184,1)="3")*('Students Avg'!$E$5:$E$184+ROW('Students Avg'!$E$5:$E$184)*0.0000001),$A11))-ROUND(SUMPRODUCT(LARGE((LEFT('Students Avg'!$C$5:$C$184,1)="3")*('Students Avg'!$E$5:$E$184+ROW('Students Avg'!$E$5:$E$184)*0.0000001),$A11)),4))*10000000,0)-4)</f>
        <v>#VALUE!</v>
      </c>
      <c r="D11" s="5" t="e">
        <f>INDEX('Students Avg'!$C$5:$C$184,ROUND((SUMPRODUCT(LARGE((LEFT('Students Avg'!$C$5:$C$184,1)="3")*('Students Avg'!$E$5:$E$184+ROW('Students Avg'!$E$5:$E$184)*0.0000001),$A11))-ROUND(SUMPRODUCT(LARGE((LEFT('Students Avg'!$C$5:$C$184,1)="3")*('Students Avg'!$E$5:$E$184+ROW('Students Avg'!$E$5:$E$184)*0.0000001),$A11)),4))*10000000,0)-4)</f>
        <v>#VALUE!</v>
      </c>
      <c r="E11" s="12" t="e">
        <f>INDEX('Students Avg'!$E$5:$E$184,ROUND((SUMPRODUCT(LARGE((LEFT('Students Avg'!$C$5:$C$184,1)="3")*('Students Avg'!$E$5:$E$184+ROW('Students Avg'!$E$5:$E$184)*0.0000001),$A11))-ROUND(SUMPRODUCT(LARGE((LEFT('Students Avg'!$C$5:$C$184,1)="3")*('Students Avg'!$E$5:$E$184+ROW('Students Avg'!$E$5:$E$184)*0.0000001),$A11)),4))*10000000,0)-4)</f>
        <v>#VALUE!</v>
      </c>
    </row>
    <row r="12" spans="1:5" ht="14.25" customHeight="1" x14ac:dyDescent="0.3">
      <c r="A12" s="5">
        <v>8</v>
      </c>
      <c r="B12" s="5" t="e">
        <f>INDEX('Students Avg'!$A$5:$A$184,ROUND((SUMPRODUCT(LARGE((LEFT('Students Avg'!$C$5:$C$184,1)="3")*('Students Avg'!$E$5:$E$184+ROW('Students Avg'!$E$5:$E$184)*0.0000001),$A12))-ROUND(SUMPRODUCT(LARGE((LEFT('Students Avg'!$C$5:$C$184,1)="3")*('Students Avg'!$E$5:$E$184+ROW('Students Avg'!$E$5:$E$184)*0.0000001),$A12)),4))*10000000,0)-4)</f>
        <v>#VALUE!</v>
      </c>
      <c r="C12" s="3" t="e">
        <f>INDEX('Students Avg'!$B$5:$B$184,ROUND((SUMPRODUCT(LARGE((LEFT('Students Avg'!$C$5:$C$184,1)="3")*('Students Avg'!$E$5:$E$184+ROW('Students Avg'!$E$5:$E$184)*0.0000001),$A12))-ROUND(SUMPRODUCT(LARGE((LEFT('Students Avg'!$C$5:$C$184,1)="3")*('Students Avg'!$E$5:$E$184+ROW('Students Avg'!$E$5:$E$184)*0.0000001),$A12)),4))*10000000,0)-4)</f>
        <v>#VALUE!</v>
      </c>
      <c r="D12" s="5" t="e">
        <f>INDEX('Students Avg'!$C$5:$C$184,ROUND((SUMPRODUCT(LARGE((LEFT('Students Avg'!$C$5:$C$184,1)="3")*('Students Avg'!$E$5:$E$184+ROW('Students Avg'!$E$5:$E$184)*0.0000001),$A12))-ROUND(SUMPRODUCT(LARGE((LEFT('Students Avg'!$C$5:$C$184,1)="3")*('Students Avg'!$E$5:$E$184+ROW('Students Avg'!$E$5:$E$184)*0.0000001),$A12)),4))*10000000,0)-4)</f>
        <v>#VALUE!</v>
      </c>
      <c r="E12" s="12" t="e">
        <f>INDEX('Students Avg'!$E$5:$E$184,ROUND((SUMPRODUCT(LARGE((LEFT('Students Avg'!$C$5:$C$184,1)="3")*('Students Avg'!$E$5:$E$184+ROW('Students Avg'!$E$5:$E$184)*0.0000001),$A12))-ROUND(SUMPRODUCT(LARGE((LEFT('Students Avg'!$C$5:$C$184,1)="3")*('Students Avg'!$E$5:$E$184+ROW('Students Avg'!$E$5:$E$184)*0.0000001),$A12)),4))*10000000,0)-4)</f>
        <v>#VALUE!</v>
      </c>
    </row>
    <row r="13" spans="1:5" ht="14.25" customHeight="1" x14ac:dyDescent="0.3">
      <c r="A13" s="5">
        <v>9</v>
      </c>
      <c r="B13" s="5" t="e">
        <f>INDEX('Students Avg'!$A$5:$A$184,ROUND((SUMPRODUCT(LARGE((LEFT('Students Avg'!$C$5:$C$184,1)="3")*('Students Avg'!$E$5:$E$184+ROW('Students Avg'!$E$5:$E$184)*0.0000001),$A13))-ROUND(SUMPRODUCT(LARGE((LEFT('Students Avg'!$C$5:$C$184,1)="3")*('Students Avg'!$E$5:$E$184+ROW('Students Avg'!$E$5:$E$184)*0.0000001),$A13)),4))*10000000,0)-4)</f>
        <v>#VALUE!</v>
      </c>
      <c r="C13" s="3" t="e">
        <f>INDEX('Students Avg'!$B$5:$B$184,ROUND((SUMPRODUCT(LARGE((LEFT('Students Avg'!$C$5:$C$184,1)="3")*('Students Avg'!$E$5:$E$184+ROW('Students Avg'!$E$5:$E$184)*0.0000001),$A13))-ROUND(SUMPRODUCT(LARGE((LEFT('Students Avg'!$C$5:$C$184,1)="3")*('Students Avg'!$E$5:$E$184+ROW('Students Avg'!$E$5:$E$184)*0.0000001),$A13)),4))*10000000,0)-4)</f>
        <v>#VALUE!</v>
      </c>
      <c r="D13" s="5" t="e">
        <f>INDEX('Students Avg'!$C$5:$C$184,ROUND((SUMPRODUCT(LARGE((LEFT('Students Avg'!$C$5:$C$184,1)="3")*('Students Avg'!$E$5:$E$184+ROW('Students Avg'!$E$5:$E$184)*0.0000001),$A13))-ROUND(SUMPRODUCT(LARGE((LEFT('Students Avg'!$C$5:$C$184,1)="3")*('Students Avg'!$E$5:$E$184+ROW('Students Avg'!$E$5:$E$184)*0.0000001),$A13)),4))*10000000,0)-4)</f>
        <v>#VALUE!</v>
      </c>
      <c r="E13" s="12" t="e">
        <f>INDEX('Students Avg'!$E$5:$E$184,ROUND((SUMPRODUCT(LARGE((LEFT('Students Avg'!$C$5:$C$184,1)="3")*('Students Avg'!$E$5:$E$184+ROW('Students Avg'!$E$5:$E$184)*0.0000001),$A13))-ROUND(SUMPRODUCT(LARGE((LEFT('Students Avg'!$C$5:$C$184,1)="3")*('Students Avg'!$E$5:$E$184+ROW('Students Avg'!$E$5:$E$184)*0.0000001),$A13)),4))*10000000,0)-4)</f>
        <v>#VALUE!</v>
      </c>
    </row>
    <row r="14" spans="1:5" ht="14.25" customHeight="1" x14ac:dyDescent="0.3">
      <c r="A14" s="5">
        <v>10</v>
      </c>
      <c r="B14" s="5" t="e">
        <f>INDEX('Students Avg'!$A$5:$A$184,ROUND((SUMPRODUCT(LARGE((LEFT('Students Avg'!$C$5:$C$184,1)="3")*('Students Avg'!$E$5:$E$184+ROW('Students Avg'!$E$5:$E$184)*0.0000001),$A14))-ROUND(SUMPRODUCT(LARGE((LEFT('Students Avg'!$C$5:$C$184,1)="3")*('Students Avg'!$E$5:$E$184+ROW('Students Avg'!$E$5:$E$184)*0.0000001),$A14)),4))*10000000,0)-4)</f>
        <v>#VALUE!</v>
      </c>
      <c r="C14" s="3" t="e">
        <f>INDEX('Students Avg'!$B$5:$B$184,ROUND((SUMPRODUCT(LARGE((LEFT('Students Avg'!$C$5:$C$184,1)="3")*('Students Avg'!$E$5:$E$184+ROW('Students Avg'!$E$5:$E$184)*0.0000001),$A14))-ROUND(SUMPRODUCT(LARGE((LEFT('Students Avg'!$C$5:$C$184,1)="3")*('Students Avg'!$E$5:$E$184+ROW('Students Avg'!$E$5:$E$184)*0.0000001),$A14)),4))*10000000,0)-4)</f>
        <v>#VALUE!</v>
      </c>
      <c r="D14" s="5" t="e">
        <f>INDEX('Students Avg'!$C$5:$C$184,ROUND((SUMPRODUCT(LARGE((LEFT('Students Avg'!$C$5:$C$184,1)="3")*('Students Avg'!$E$5:$E$184+ROW('Students Avg'!$E$5:$E$184)*0.0000001),$A14))-ROUND(SUMPRODUCT(LARGE((LEFT('Students Avg'!$C$5:$C$184,1)="3")*('Students Avg'!$E$5:$E$184+ROW('Students Avg'!$E$5:$E$184)*0.0000001),$A14)),4))*10000000,0)-4)</f>
        <v>#VALUE!</v>
      </c>
      <c r="E14" s="12" t="e">
        <f>INDEX('Students Avg'!$E$5:$E$184,ROUND((SUMPRODUCT(LARGE((LEFT('Students Avg'!$C$5:$C$184,1)="3")*('Students Avg'!$E$5:$E$184+ROW('Students Avg'!$E$5:$E$184)*0.0000001),$A14))-ROUND(SUMPRODUCT(LARGE((LEFT('Students Avg'!$C$5:$C$184,1)="3")*('Students Avg'!$E$5:$E$184+ROW('Students Avg'!$E$5:$E$184)*0.0000001),$A14)),4))*10000000,0)-4)</f>
        <v>#VALUE!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7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 ht="16.5" customHeight="1" x14ac:dyDescent="0.3">
      <c r="A1" s="41" t="s">
        <v>446</v>
      </c>
      <c r="B1" s="41"/>
      <c r="C1" s="41"/>
      <c r="D1" s="41"/>
      <c r="E1" s="41"/>
    </row>
    <row r="4" spans="1:5" ht="14.25" customHeight="1" x14ac:dyDescent="0.3">
      <c r="A4" s="4" t="s">
        <v>447</v>
      </c>
      <c r="B4" s="4" t="s">
        <v>4</v>
      </c>
      <c r="C4" s="4" t="s">
        <v>5</v>
      </c>
      <c r="D4" s="4" t="s">
        <v>417</v>
      </c>
      <c r="E4" s="4" t="s">
        <v>441</v>
      </c>
    </row>
    <row r="5" spans="1:5" ht="14.25" customHeight="1" x14ac:dyDescent="0.3">
      <c r="A5" s="5" t="s">
        <v>448</v>
      </c>
      <c r="B5" s="5" t="str">
        <f>INDEX('Students Avg'!$A$5:$A$184,ROUND((SUMPRODUCT(LARGE((LEFT('Students Avg'!$C$5:$C$184,1)="1")*('Students Avg'!$E$5:$E$184+ROW('Students Avg'!$E$5:$E$184)*0.0000001),1))-ROUND(SUMPRODUCT(LARGE((LEFT('Students Avg'!$C$5:$C$184,1)="1")*('Students Avg'!$E$5:$E$184+ROW('Students Avg'!$E$5:$E$184)*0.0000001),1)),4))*10000000,0)-4)</f>
        <v>STU040</v>
      </c>
      <c r="C5" s="3" t="str">
        <f>INDEX('Students Avg'!$B$5:$B$184,ROUND((SUMPRODUCT(LARGE((LEFT('Students Avg'!$C$5:$C$184,1)="1")*('Students Avg'!$E$5:$E$184+ROW('Students Avg'!$E$5:$E$184)*0.0000001),1))-ROUND(SUMPRODUCT(LARGE((LEFT('Students Avg'!$C$5:$C$184,1)="1")*('Students Avg'!$E$5:$E$184+ROW('Students Avg'!$E$5:$E$184)*0.0000001),1)),4))*10000000,0)-4)</f>
        <v>Otsile Setlhare</v>
      </c>
      <c r="D5" s="5" t="str">
        <f>INDEX('Students Avg'!$C$5:$C$184,ROUND((SUMPRODUCT(LARGE((LEFT('Students Avg'!$C$5:$C$184,1)="1")*('Students Avg'!$E$5:$E$184+ROW('Students Avg'!$E$5:$E$184)*0.0000001),1))-ROUND(SUMPRODUCT(LARGE((LEFT('Students Avg'!$C$5:$C$184,1)="1")*('Students Avg'!$E$5:$E$184+ROW('Students Avg'!$E$5:$E$184)*0.0000001),1)),4))*10000000,0)-4)</f>
        <v>1B</v>
      </c>
      <c r="E5" s="12">
        <f>INDEX('Students Avg'!$E$5:$E$184,ROUND((SUMPRODUCT(LARGE((LEFT('Students Avg'!$C$5:$C$184,1)="1")*('Students Avg'!$E$5:$E$184+ROW('Students Avg'!$E$5:$E$184)*0.0000001),1))-ROUND(SUMPRODUCT(LARGE((LEFT('Students Avg'!$C$5:$C$184,1)="1")*('Students Avg'!$E$5:$E$184+ROW('Students Avg'!$E$5:$E$184)*0.0000001),1)),4))*10000000,0)-4)</f>
        <v>0.93149999999999999</v>
      </c>
    </row>
    <row r="6" spans="1:5" ht="14.25" customHeight="1" x14ac:dyDescent="0.3">
      <c r="A6" s="5" t="s">
        <v>449</v>
      </c>
      <c r="B6" s="5" t="e">
        <f>INDEX('Students Avg'!$A$5:$A$184,ROUND((SUMPRODUCT(LARGE((LEFT('Students Avg'!$C$5:$C$184,1)="2")*('Students Avg'!$E$5:$E$184+ROW('Students Avg'!$E$5:$E$184)*0.0000001),1))-ROUND(SUMPRODUCT(LARGE((LEFT('Students Avg'!$C$5:$C$184,1)="2")*('Students Avg'!$E$5:$E$184+ROW('Students Avg'!$E$5:$E$184)*0.0000001),1)),4))*10000000,0)-4)</f>
        <v>#VALUE!</v>
      </c>
      <c r="C6" s="3" t="e">
        <f>INDEX('Students Avg'!$B$5:$B$184,ROUND((SUMPRODUCT(LARGE((LEFT('Students Avg'!$C$5:$C$184,1)="2")*('Students Avg'!$E$5:$E$184+ROW('Students Avg'!$E$5:$E$184)*0.0000001),1))-ROUND(SUMPRODUCT(LARGE((LEFT('Students Avg'!$C$5:$C$184,1)="2")*('Students Avg'!$E$5:$E$184+ROW('Students Avg'!$E$5:$E$184)*0.0000001),1)),4))*10000000,0)-4)</f>
        <v>#VALUE!</v>
      </c>
      <c r="D6" s="5" t="e">
        <f>INDEX('Students Avg'!$C$5:$C$184,ROUND((SUMPRODUCT(LARGE((LEFT('Students Avg'!$C$5:$C$184,1)="2")*('Students Avg'!$E$5:$E$184+ROW('Students Avg'!$E$5:$E$184)*0.0000001),1))-ROUND(SUMPRODUCT(LARGE((LEFT('Students Avg'!$C$5:$C$184,1)="2")*('Students Avg'!$E$5:$E$184+ROW('Students Avg'!$E$5:$E$184)*0.0000001),1)),4))*10000000,0)-4)</f>
        <v>#VALUE!</v>
      </c>
      <c r="E6" s="12" t="e">
        <f>INDEX('Students Avg'!$E$5:$E$184,ROUND((SUMPRODUCT(LARGE((LEFT('Students Avg'!$C$5:$C$184,1)="2")*('Students Avg'!$E$5:$E$184+ROW('Students Avg'!$E$5:$E$184)*0.0000001),1))-ROUND(SUMPRODUCT(LARGE((LEFT('Students Avg'!$C$5:$C$184,1)="2")*('Students Avg'!$E$5:$E$184+ROW('Students Avg'!$E$5:$E$184)*0.0000001),1)),4))*10000000,0)-4)</f>
        <v>#VALUE!</v>
      </c>
    </row>
    <row r="7" spans="1:5" ht="14.25" customHeight="1" x14ac:dyDescent="0.3">
      <c r="A7" s="5" t="s">
        <v>450</v>
      </c>
      <c r="B7" s="5" t="e">
        <f>INDEX('Students Avg'!$A$5:$A$184,ROUND((SUMPRODUCT(LARGE((LEFT('Students Avg'!$C$5:$C$184,1)="3")*('Students Avg'!$E$5:$E$184+ROW('Students Avg'!$E$5:$E$184)*0.0000001),1))-ROUND(SUMPRODUCT(LARGE((LEFT('Students Avg'!$C$5:$C$184,1)="3")*('Students Avg'!$E$5:$E$184+ROW('Students Avg'!$E$5:$E$184)*0.0000001),1)),4))*10000000,0)-4)</f>
        <v>#VALUE!</v>
      </c>
      <c r="C7" s="3" t="e">
        <f>INDEX('Students Avg'!$B$5:$B$184,ROUND((SUMPRODUCT(LARGE((LEFT('Students Avg'!$C$5:$C$184,1)="3")*('Students Avg'!$E$5:$E$184+ROW('Students Avg'!$E$5:$E$184)*0.0000001),1))-ROUND(SUMPRODUCT(LARGE((LEFT('Students Avg'!$C$5:$C$184,1)="3")*('Students Avg'!$E$5:$E$184+ROW('Students Avg'!$E$5:$E$184)*0.0000001),1)),4))*10000000,0)-4)</f>
        <v>#VALUE!</v>
      </c>
      <c r="D7" s="5" t="e">
        <f>INDEX('Students Avg'!$C$5:$C$184,ROUND((SUMPRODUCT(LARGE((LEFT('Students Avg'!$C$5:$C$184,1)="3")*('Students Avg'!$E$5:$E$184+ROW('Students Avg'!$E$5:$E$184)*0.0000001),1))-ROUND(SUMPRODUCT(LARGE((LEFT('Students Avg'!$C$5:$C$184,1)="3")*('Students Avg'!$E$5:$E$184+ROW('Students Avg'!$E$5:$E$184)*0.0000001),1)),4))*10000000,0)-4)</f>
        <v>#VALUE!</v>
      </c>
      <c r="E7" s="12" t="e">
        <f>INDEX('Students Avg'!$E$5:$E$184,ROUND((SUMPRODUCT(LARGE((LEFT('Students Avg'!$C$5:$C$184,1)="3")*('Students Avg'!$E$5:$E$184+ROW('Students Avg'!$E$5:$E$184)*0.0000001),1))-ROUND(SUMPRODUCT(LARGE((LEFT('Students Avg'!$C$5:$C$184,1)="3")*('Students Avg'!$E$5:$E$184+ROW('Students Avg'!$E$5:$E$184)*0.0000001),1)),4))*10000000,0)-4)</f>
        <v>#VALUE!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64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2" customWidth="1"/>
    <col min="3" max="3" width="20" customWidth="1"/>
    <col min="4" max="4" width="10" customWidth="1"/>
    <col min="5" max="5" width="12" customWidth="1"/>
  </cols>
  <sheetData>
    <row r="1" spans="1:5" ht="16.5" customHeight="1" x14ac:dyDescent="0.3">
      <c r="A1" s="41" t="s">
        <v>451</v>
      </c>
      <c r="B1" s="41"/>
      <c r="C1" s="41"/>
      <c r="D1" s="41"/>
      <c r="E1" s="41"/>
    </row>
    <row r="2" spans="1:5" ht="14.25" customHeight="1" x14ac:dyDescent="0.3">
      <c r="A2" s="14" t="str">
        <f>"Students below 50%: "&amp;COUNTIF('Students Avg'!$E$5:$E$184,"&lt;0.5")&amp;" of "&amp;COUNTA('Students Avg'!$A$5:$A$184)</f>
        <v>Students below 50%: 0 of 180</v>
      </c>
    </row>
    <row r="4" spans="1:5" ht="14.25" customHeight="1" x14ac:dyDescent="0.3">
      <c r="A4" s="4" t="s">
        <v>443</v>
      </c>
      <c r="B4" s="4" t="s">
        <v>4</v>
      </c>
      <c r="C4" s="4" t="s">
        <v>5</v>
      </c>
      <c r="D4" s="4" t="s">
        <v>417</v>
      </c>
      <c r="E4" s="4" t="s">
        <v>441</v>
      </c>
    </row>
    <row r="5" spans="1:5" ht="14.25" customHeight="1" x14ac:dyDescent="0.3">
      <c r="A5" s="5" t="str">
        <f>IF(B5="","",1)</f>
        <v/>
      </c>
      <c r="B5" s="5" t="str">
        <f>IF(SUMPRODUCT(LARGE(('Students Avg'!$E$5:$E$184&lt;0.5)*(1-('Students Avg'!$E$5:$E$184+ROW('Students Avg'!$E$5:$E$184)*0.0000001)),1))=0,"",INDEX('Students Avg'!$A$5:$A$184,ROUND(((1-SUMPRODUCT(LARGE(('Students Avg'!$E$5:$E$184&lt;0.5)*(1-('Students Avg'!$E$5:$E$184+ROW('Students Avg'!$E$5:$E$184)*0.0000001)),1)))-ROUND((1-SUMPRODUCT(LARGE(('Students Avg'!$E$5:$E$184&lt;0.5)*(1-('Students Avg'!$E$5:$E$184+ROW('Students Avg'!$E$5:$E$184)*0.0000001)),1))),4))*10000000,0)-4))</f>
        <v/>
      </c>
      <c r="C5" s="3" t="str">
        <f>IF(SUMPRODUCT(LARGE(('Students Avg'!$E$5:$E$184&lt;0.5)*(1-('Students Avg'!$E$5:$E$184+ROW('Students Avg'!$E$5:$E$184)*0.0000001)),1))=0,"",INDEX('Students Avg'!$B$5:$B$184,ROUND(((1-SUMPRODUCT(LARGE(('Students Avg'!$E$5:$E$184&lt;0.5)*(1-('Students Avg'!$E$5:$E$184+ROW('Students Avg'!$E$5:$E$184)*0.0000001)),1)))-ROUND((1-SUMPRODUCT(LARGE(('Students Avg'!$E$5:$E$184&lt;0.5)*(1-('Students Avg'!$E$5:$E$184+ROW('Students Avg'!$E$5:$E$184)*0.0000001)),1))),4))*10000000,0)-4))</f>
        <v/>
      </c>
      <c r="D5" s="5" t="str">
        <f>IF(SUMPRODUCT(LARGE(('Students Avg'!$E$5:$E$184&lt;0.5)*(1-('Students Avg'!$E$5:$E$184+ROW('Students Avg'!$E$5:$E$184)*0.0000001)),1))=0,"",INDEX('Students Avg'!$C$5:$C$184,ROUND(((1-SUMPRODUCT(LARGE(('Students Avg'!$E$5:$E$184&lt;0.5)*(1-('Students Avg'!$E$5:$E$184+ROW('Students Avg'!$E$5:$E$184)*0.0000001)),1)))-ROUND((1-SUMPRODUCT(LARGE(('Students Avg'!$E$5:$E$184&lt;0.5)*(1-('Students Avg'!$E$5:$E$184+ROW('Students Avg'!$E$5:$E$184)*0.0000001)),1))),4))*10000000,0)-4))</f>
        <v/>
      </c>
      <c r="E5" s="12" t="str">
        <f>IF(SUMPRODUCT(LARGE(('Students Avg'!$E$5:$E$184&lt;0.5)*(1-('Students Avg'!$E$5:$E$184+ROW('Students Avg'!$E$5:$E$184)*0.0000001)),1))=0,"",INDEX('Students Avg'!$E$5:$E$184,ROUND(((1-SUMPRODUCT(LARGE(('Students Avg'!$E$5:$E$184&lt;0.5)*(1-('Students Avg'!$E$5:$E$184+ROW('Students Avg'!$E$5:$E$184)*0.0000001)),1)))-ROUND((1-SUMPRODUCT(LARGE(('Students Avg'!$E$5:$E$184&lt;0.5)*(1-('Students Avg'!$E$5:$E$184+ROW('Students Avg'!$E$5:$E$184)*0.0000001)),1))),4))*10000000,0)-4))</f>
        <v/>
      </c>
    </row>
    <row r="6" spans="1:5" ht="14.25" customHeight="1" x14ac:dyDescent="0.3">
      <c r="A6" s="5" t="str">
        <f>IF(B6="","",2)</f>
        <v/>
      </c>
      <c r="B6" s="5" t="str">
        <f>IF(SUMPRODUCT(LARGE(('Students Avg'!$E$5:$E$184&lt;0.5)*(1-('Students Avg'!$E$5:$E$184+ROW('Students Avg'!$E$5:$E$184)*0.0000001)),2))=0,"",INDEX('Students Avg'!$A$5:$A$184,ROUND(((1-SUMPRODUCT(LARGE(('Students Avg'!$E$5:$E$184&lt;0.5)*(1-('Students Avg'!$E$5:$E$184+ROW('Students Avg'!$E$5:$E$184)*0.0000001)),2)))-ROUND((1-SUMPRODUCT(LARGE(('Students Avg'!$E$5:$E$184&lt;0.5)*(1-('Students Avg'!$E$5:$E$184+ROW('Students Avg'!$E$5:$E$184)*0.0000001)),2))),4))*10000000,0)-4))</f>
        <v/>
      </c>
      <c r="C6" s="3" t="str">
        <f>IF(SUMPRODUCT(LARGE(('Students Avg'!$E$5:$E$184&lt;0.5)*(1-('Students Avg'!$E$5:$E$184+ROW('Students Avg'!$E$5:$E$184)*0.0000001)),2))=0,"",INDEX('Students Avg'!$B$5:$B$184,ROUND(((1-SUMPRODUCT(LARGE(('Students Avg'!$E$5:$E$184&lt;0.5)*(1-('Students Avg'!$E$5:$E$184+ROW('Students Avg'!$E$5:$E$184)*0.0000001)),2)))-ROUND((1-SUMPRODUCT(LARGE(('Students Avg'!$E$5:$E$184&lt;0.5)*(1-('Students Avg'!$E$5:$E$184+ROW('Students Avg'!$E$5:$E$184)*0.0000001)),2))),4))*10000000,0)-4))</f>
        <v/>
      </c>
      <c r="D6" s="5" t="str">
        <f>IF(SUMPRODUCT(LARGE(('Students Avg'!$E$5:$E$184&lt;0.5)*(1-('Students Avg'!$E$5:$E$184+ROW('Students Avg'!$E$5:$E$184)*0.0000001)),2))=0,"",INDEX('Students Avg'!$C$5:$C$184,ROUND(((1-SUMPRODUCT(LARGE(('Students Avg'!$E$5:$E$184&lt;0.5)*(1-('Students Avg'!$E$5:$E$184+ROW('Students Avg'!$E$5:$E$184)*0.0000001)),2)))-ROUND((1-SUMPRODUCT(LARGE(('Students Avg'!$E$5:$E$184&lt;0.5)*(1-('Students Avg'!$E$5:$E$184+ROW('Students Avg'!$E$5:$E$184)*0.0000001)),2))),4))*10000000,0)-4))</f>
        <v/>
      </c>
      <c r="E6" s="12" t="str">
        <f>IF(SUMPRODUCT(LARGE(('Students Avg'!$E$5:$E$184&lt;0.5)*(1-('Students Avg'!$E$5:$E$184+ROW('Students Avg'!$E$5:$E$184)*0.0000001)),2))=0,"",INDEX('Students Avg'!$E$5:$E$184,ROUND(((1-SUMPRODUCT(LARGE(('Students Avg'!$E$5:$E$184&lt;0.5)*(1-('Students Avg'!$E$5:$E$184+ROW('Students Avg'!$E$5:$E$184)*0.0000001)),2)))-ROUND((1-SUMPRODUCT(LARGE(('Students Avg'!$E$5:$E$184&lt;0.5)*(1-('Students Avg'!$E$5:$E$184+ROW('Students Avg'!$E$5:$E$184)*0.0000001)),2))),4))*10000000,0)-4))</f>
        <v/>
      </c>
    </row>
    <row r="7" spans="1:5" ht="14.25" customHeight="1" x14ac:dyDescent="0.3">
      <c r="A7" s="5" t="str">
        <f>IF(B7="","",3)</f>
        <v/>
      </c>
      <c r="B7" s="5" t="str">
        <f>IF(SUMPRODUCT(LARGE(('Students Avg'!$E$5:$E$184&lt;0.5)*(1-('Students Avg'!$E$5:$E$184+ROW('Students Avg'!$E$5:$E$184)*0.0000001)),3))=0,"",INDEX('Students Avg'!$A$5:$A$184,ROUND(((1-SUMPRODUCT(LARGE(('Students Avg'!$E$5:$E$184&lt;0.5)*(1-('Students Avg'!$E$5:$E$184+ROW('Students Avg'!$E$5:$E$184)*0.0000001)),3)))-ROUND((1-SUMPRODUCT(LARGE(('Students Avg'!$E$5:$E$184&lt;0.5)*(1-('Students Avg'!$E$5:$E$184+ROW('Students Avg'!$E$5:$E$184)*0.0000001)),3))),4))*10000000,0)-4))</f>
        <v/>
      </c>
      <c r="C7" s="3" t="str">
        <f>IF(SUMPRODUCT(LARGE(('Students Avg'!$E$5:$E$184&lt;0.5)*(1-('Students Avg'!$E$5:$E$184+ROW('Students Avg'!$E$5:$E$184)*0.0000001)),3))=0,"",INDEX('Students Avg'!$B$5:$B$184,ROUND(((1-SUMPRODUCT(LARGE(('Students Avg'!$E$5:$E$184&lt;0.5)*(1-('Students Avg'!$E$5:$E$184+ROW('Students Avg'!$E$5:$E$184)*0.0000001)),3)))-ROUND((1-SUMPRODUCT(LARGE(('Students Avg'!$E$5:$E$184&lt;0.5)*(1-('Students Avg'!$E$5:$E$184+ROW('Students Avg'!$E$5:$E$184)*0.0000001)),3))),4))*10000000,0)-4))</f>
        <v/>
      </c>
      <c r="D7" s="5" t="str">
        <f>IF(SUMPRODUCT(LARGE(('Students Avg'!$E$5:$E$184&lt;0.5)*(1-('Students Avg'!$E$5:$E$184+ROW('Students Avg'!$E$5:$E$184)*0.0000001)),3))=0,"",INDEX('Students Avg'!$C$5:$C$184,ROUND(((1-SUMPRODUCT(LARGE(('Students Avg'!$E$5:$E$184&lt;0.5)*(1-('Students Avg'!$E$5:$E$184+ROW('Students Avg'!$E$5:$E$184)*0.0000001)),3)))-ROUND((1-SUMPRODUCT(LARGE(('Students Avg'!$E$5:$E$184&lt;0.5)*(1-('Students Avg'!$E$5:$E$184+ROW('Students Avg'!$E$5:$E$184)*0.0000001)),3))),4))*10000000,0)-4))</f>
        <v/>
      </c>
      <c r="E7" s="12" t="str">
        <f>IF(SUMPRODUCT(LARGE(('Students Avg'!$E$5:$E$184&lt;0.5)*(1-('Students Avg'!$E$5:$E$184+ROW('Students Avg'!$E$5:$E$184)*0.0000001)),3))=0,"",INDEX('Students Avg'!$E$5:$E$184,ROUND(((1-SUMPRODUCT(LARGE(('Students Avg'!$E$5:$E$184&lt;0.5)*(1-('Students Avg'!$E$5:$E$184+ROW('Students Avg'!$E$5:$E$184)*0.0000001)),3)))-ROUND((1-SUMPRODUCT(LARGE(('Students Avg'!$E$5:$E$184&lt;0.5)*(1-('Students Avg'!$E$5:$E$184+ROW('Students Avg'!$E$5:$E$184)*0.0000001)),3))),4))*10000000,0)-4))</f>
        <v/>
      </c>
    </row>
    <row r="8" spans="1:5" ht="14.25" customHeight="1" x14ac:dyDescent="0.3">
      <c r="A8" s="5" t="str">
        <f>IF(B8="","",4)</f>
        <v/>
      </c>
      <c r="B8" s="5" t="str">
        <f>IF(SUMPRODUCT(LARGE(('Students Avg'!$E$5:$E$184&lt;0.5)*(1-('Students Avg'!$E$5:$E$184+ROW('Students Avg'!$E$5:$E$184)*0.0000001)),4))=0,"",INDEX('Students Avg'!$A$5:$A$184,ROUND(((1-SUMPRODUCT(LARGE(('Students Avg'!$E$5:$E$184&lt;0.5)*(1-('Students Avg'!$E$5:$E$184+ROW('Students Avg'!$E$5:$E$184)*0.0000001)),4)))-ROUND((1-SUMPRODUCT(LARGE(('Students Avg'!$E$5:$E$184&lt;0.5)*(1-('Students Avg'!$E$5:$E$184+ROW('Students Avg'!$E$5:$E$184)*0.0000001)),4))),4))*10000000,0)-4))</f>
        <v/>
      </c>
      <c r="C8" s="3" t="str">
        <f>IF(SUMPRODUCT(LARGE(('Students Avg'!$E$5:$E$184&lt;0.5)*(1-('Students Avg'!$E$5:$E$184+ROW('Students Avg'!$E$5:$E$184)*0.0000001)),4))=0,"",INDEX('Students Avg'!$B$5:$B$184,ROUND(((1-SUMPRODUCT(LARGE(('Students Avg'!$E$5:$E$184&lt;0.5)*(1-('Students Avg'!$E$5:$E$184+ROW('Students Avg'!$E$5:$E$184)*0.0000001)),4)))-ROUND((1-SUMPRODUCT(LARGE(('Students Avg'!$E$5:$E$184&lt;0.5)*(1-('Students Avg'!$E$5:$E$184+ROW('Students Avg'!$E$5:$E$184)*0.0000001)),4))),4))*10000000,0)-4))</f>
        <v/>
      </c>
      <c r="D8" s="5" t="str">
        <f>IF(SUMPRODUCT(LARGE(('Students Avg'!$E$5:$E$184&lt;0.5)*(1-('Students Avg'!$E$5:$E$184+ROW('Students Avg'!$E$5:$E$184)*0.0000001)),4))=0,"",INDEX('Students Avg'!$C$5:$C$184,ROUND(((1-SUMPRODUCT(LARGE(('Students Avg'!$E$5:$E$184&lt;0.5)*(1-('Students Avg'!$E$5:$E$184+ROW('Students Avg'!$E$5:$E$184)*0.0000001)),4)))-ROUND((1-SUMPRODUCT(LARGE(('Students Avg'!$E$5:$E$184&lt;0.5)*(1-('Students Avg'!$E$5:$E$184+ROW('Students Avg'!$E$5:$E$184)*0.0000001)),4))),4))*10000000,0)-4))</f>
        <v/>
      </c>
      <c r="E8" s="12" t="str">
        <f>IF(SUMPRODUCT(LARGE(('Students Avg'!$E$5:$E$184&lt;0.5)*(1-('Students Avg'!$E$5:$E$184+ROW('Students Avg'!$E$5:$E$184)*0.0000001)),4))=0,"",INDEX('Students Avg'!$E$5:$E$184,ROUND(((1-SUMPRODUCT(LARGE(('Students Avg'!$E$5:$E$184&lt;0.5)*(1-('Students Avg'!$E$5:$E$184+ROW('Students Avg'!$E$5:$E$184)*0.0000001)),4)))-ROUND((1-SUMPRODUCT(LARGE(('Students Avg'!$E$5:$E$184&lt;0.5)*(1-('Students Avg'!$E$5:$E$184+ROW('Students Avg'!$E$5:$E$184)*0.0000001)),4))),4))*10000000,0)-4))</f>
        <v/>
      </c>
    </row>
    <row r="9" spans="1:5" ht="14.25" customHeight="1" x14ac:dyDescent="0.3">
      <c r="A9" s="5" t="str">
        <f>IF(B9="","",5)</f>
        <v/>
      </c>
      <c r="B9" s="5" t="str">
        <f>IF(SUMPRODUCT(LARGE(('Students Avg'!$E$5:$E$184&lt;0.5)*(1-('Students Avg'!$E$5:$E$184+ROW('Students Avg'!$E$5:$E$184)*0.0000001)),5))=0,"",INDEX('Students Avg'!$A$5:$A$184,ROUND(((1-SUMPRODUCT(LARGE(('Students Avg'!$E$5:$E$184&lt;0.5)*(1-('Students Avg'!$E$5:$E$184+ROW('Students Avg'!$E$5:$E$184)*0.0000001)),5)))-ROUND((1-SUMPRODUCT(LARGE(('Students Avg'!$E$5:$E$184&lt;0.5)*(1-('Students Avg'!$E$5:$E$184+ROW('Students Avg'!$E$5:$E$184)*0.0000001)),5))),4))*10000000,0)-4))</f>
        <v/>
      </c>
      <c r="C9" s="3" t="str">
        <f>IF(SUMPRODUCT(LARGE(('Students Avg'!$E$5:$E$184&lt;0.5)*(1-('Students Avg'!$E$5:$E$184+ROW('Students Avg'!$E$5:$E$184)*0.0000001)),5))=0,"",INDEX('Students Avg'!$B$5:$B$184,ROUND(((1-SUMPRODUCT(LARGE(('Students Avg'!$E$5:$E$184&lt;0.5)*(1-('Students Avg'!$E$5:$E$184+ROW('Students Avg'!$E$5:$E$184)*0.0000001)),5)))-ROUND((1-SUMPRODUCT(LARGE(('Students Avg'!$E$5:$E$184&lt;0.5)*(1-('Students Avg'!$E$5:$E$184+ROW('Students Avg'!$E$5:$E$184)*0.0000001)),5))),4))*10000000,0)-4))</f>
        <v/>
      </c>
      <c r="D9" s="5" t="str">
        <f>IF(SUMPRODUCT(LARGE(('Students Avg'!$E$5:$E$184&lt;0.5)*(1-('Students Avg'!$E$5:$E$184+ROW('Students Avg'!$E$5:$E$184)*0.0000001)),5))=0,"",INDEX('Students Avg'!$C$5:$C$184,ROUND(((1-SUMPRODUCT(LARGE(('Students Avg'!$E$5:$E$184&lt;0.5)*(1-('Students Avg'!$E$5:$E$184+ROW('Students Avg'!$E$5:$E$184)*0.0000001)),5)))-ROUND((1-SUMPRODUCT(LARGE(('Students Avg'!$E$5:$E$184&lt;0.5)*(1-('Students Avg'!$E$5:$E$184+ROW('Students Avg'!$E$5:$E$184)*0.0000001)),5))),4))*10000000,0)-4))</f>
        <v/>
      </c>
      <c r="E9" s="12" t="str">
        <f>IF(SUMPRODUCT(LARGE(('Students Avg'!$E$5:$E$184&lt;0.5)*(1-('Students Avg'!$E$5:$E$184+ROW('Students Avg'!$E$5:$E$184)*0.0000001)),5))=0,"",INDEX('Students Avg'!$E$5:$E$184,ROUND(((1-SUMPRODUCT(LARGE(('Students Avg'!$E$5:$E$184&lt;0.5)*(1-('Students Avg'!$E$5:$E$184+ROW('Students Avg'!$E$5:$E$184)*0.0000001)),5)))-ROUND((1-SUMPRODUCT(LARGE(('Students Avg'!$E$5:$E$184&lt;0.5)*(1-('Students Avg'!$E$5:$E$184+ROW('Students Avg'!$E$5:$E$184)*0.0000001)),5))),4))*10000000,0)-4))</f>
        <v/>
      </c>
    </row>
    <row r="10" spans="1:5" ht="14.25" customHeight="1" x14ac:dyDescent="0.3">
      <c r="A10" s="5" t="str">
        <f>IF(B10="","",6)</f>
        <v/>
      </c>
      <c r="B10" s="5" t="str">
        <f>IF(SUMPRODUCT(LARGE(('Students Avg'!$E$5:$E$184&lt;0.5)*(1-('Students Avg'!$E$5:$E$184+ROW('Students Avg'!$E$5:$E$184)*0.0000001)),6))=0,"",INDEX('Students Avg'!$A$5:$A$184,ROUND(((1-SUMPRODUCT(LARGE(('Students Avg'!$E$5:$E$184&lt;0.5)*(1-('Students Avg'!$E$5:$E$184+ROW('Students Avg'!$E$5:$E$184)*0.0000001)),6)))-ROUND((1-SUMPRODUCT(LARGE(('Students Avg'!$E$5:$E$184&lt;0.5)*(1-('Students Avg'!$E$5:$E$184+ROW('Students Avg'!$E$5:$E$184)*0.0000001)),6))),4))*10000000,0)-4))</f>
        <v/>
      </c>
      <c r="C10" s="3" t="str">
        <f>IF(SUMPRODUCT(LARGE(('Students Avg'!$E$5:$E$184&lt;0.5)*(1-('Students Avg'!$E$5:$E$184+ROW('Students Avg'!$E$5:$E$184)*0.0000001)),6))=0,"",INDEX('Students Avg'!$B$5:$B$184,ROUND(((1-SUMPRODUCT(LARGE(('Students Avg'!$E$5:$E$184&lt;0.5)*(1-('Students Avg'!$E$5:$E$184+ROW('Students Avg'!$E$5:$E$184)*0.0000001)),6)))-ROUND((1-SUMPRODUCT(LARGE(('Students Avg'!$E$5:$E$184&lt;0.5)*(1-('Students Avg'!$E$5:$E$184+ROW('Students Avg'!$E$5:$E$184)*0.0000001)),6))),4))*10000000,0)-4))</f>
        <v/>
      </c>
      <c r="D10" s="5" t="str">
        <f>IF(SUMPRODUCT(LARGE(('Students Avg'!$E$5:$E$184&lt;0.5)*(1-('Students Avg'!$E$5:$E$184+ROW('Students Avg'!$E$5:$E$184)*0.0000001)),6))=0,"",INDEX('Students Avg'!$C$5:$C$184,ROUND(((1-SUMPRODUCT(LARGE(('Students Avg'!$E$5:$E$184&lt;0.5)*(1-('Students Avg'!$E$5:$E$184+ROW('Students Avg'!$E$5:$E$184)*0.0000001)),6)))-ROUND((1-SUMPRODUCT(LARGE(('Students Avg'!$E$5:$E$184&lt;0.5)*(1-('Students Avg'!$E$5:$E$184+ROW('Students Avg'!$E$5:$E$184)*0.0000001)),6))),4))*10000000,0)-4))</f>
        <v/>
      </c>
      <c r="E10" s="12" t="str">
        <f>IF(SUMPRODUCT(LARGE(('Students Avg'!$E$5:$E$184&lt;0.5)*(1-('Students Avg'!$E$5:$E$184+ROW('Students Avg'!$E$5:$E$184)*0.0000001)),6))=0,"",INDEX('Students Avg'!$E$5:$E$184,ROUND(((1-SUMPRODUCT(LARGE(('Students Avg'!$E$5:$E$184&lt;0.5)*(1-('Students Avg'!$E$5:$E$184+ROW('Students Avg'!$E$5:$E$184)*0.0000001)),6)))-ROUND((1-SUMPRODUCT(LARGE(('Students Avg'!$E$5:$E$184&lt;0.5)*(1-('Students Avg'!$E$5:$E$184+ROW('Students Avg'!$E$5:$E$184)*0.0000001)),6))),4))*10000000,0)-4))</f>
        <v/>
      </c>
    </row>
    <row r="11" spans="1:5" ht="14.25" customHeight="1" x14ac:dyDescent="0.3">
      <c r="A11" s="5" t="str">
        <f>IF(B11="","",7)</f>
        <v/>
      </c>
      <c r="B11" s="5" t="str">
        <f>IF(SUMPRODUCT(LARGE(('Students Avg'!$E$5:$E$184&lt;0.5)*(1-('Students Avg'!$E$5:$E$184+ROW('Students Avg'!$E$5:$E$184)*0.0000001)),7))=0,"",INDEX('Students Avg'!$A$5:$A$184,ROUND(((1-SUMPRODUCT(LARGE(('Students Avg'!$E$5:$E$184&lt;0.5)*(1-('Students Avg'!$E$5:$E$184+ROW('Students Avg'!$E$5:$E$184)*0.0000001)),7)))-ROUND((1-SUMPRODUCT(LARGE(('Students Avg'!$E$5:$E$184&lt;0.5)*(1-('Students Avg'!$E$5:$E$184+ROW('Students Avg'!$E$5:$E$184)*0.0000001)),7))),4))*10000000,0)-4))</f>
        <v/>
      </c>
      <c r="C11" s="3" t="str">
        <f>IF(SUMPRODUCT(LARGE(('Students Avg'!$E$5:$E$184&lt;0.5)*(1-('Students Avg'!$E$5:$E$184+ROW('Students Avg'!$E$5:$E$184)*0.0000001)),7))=0,"",INDEX('Students Avg'!$B$5:$B$184,ROUND(((1-SUMPRODUCT(LARGE(('Students Avg'!$E$5:$E$184&lt;0.5)*(1-('Students Avg'!$E$5:$E$184+ROW('Students Avg'!$E$5:$E$184)*0.0000001)),7)))-ROUND((1-SUMPRODUCT(LARGE(('Students Avg'!$E$5:$E$184&lt;0.5)*(1-('Students Avg'!$E$5:$E$184+ROW('Students Avg'!$E$5:$E$184)*0.0000001)),7))),4))*10000000,0)-4))</f>
        <v/>
      </c>
      <c r="D11" s="5" t="str">
        <f>IF(SUMPRODUCT(LARGE(('Students Avg'!$E$5:$E$184&lt;0.5)*(1-('Students Avg'!$E$5:$E$184+ROW('Students Avg'!$E$5:$E$184)*0.0000001)),7))=0,"",INDEX('Students Avg'!$C$5:$C$184,ROUND(((1-SUMPRODUCT(LARGE(('Students Avg'!$E$5:$E$184&lt;0.5)*(1-('Students Avg'!$E$5:$E$184+ROW('Students Avg'!$E$5:$E$184)*0.0000001)),7)))-ROUND((1-SUMPRODUCT(LARGE(('Students Avg'!$E$5:$E$184&lt;0.5)*(1-('Students Avg'!$E$5:$E$184+ROW('Students Avg'!$E$5:$E$184)*0.0000001)),7))),4))*10000000,0)-4))</f>
        <v/>
      </c>
      <c r="E11" s="12" t="str">
        <f>IF(SUMPRODUCT(LARGE(('Students Avg'!$E$5:$E$184&lt;0.5)*(1-('Students Avg'!$E$5:$E$184+ROW('Students Avg'!$E$5:$E$184)*0.0000001)),7))=0,"",INDEX('Students Avg'!$E$5:$E$184,ROUND(((1-SUMPRODUCT(LARGE(('Students Avg'!$E$5:$E$184&lt;0.5)*(1-('Students Avg'!$E$5:$E$184+ROW('Students Avg'!$E$5:$E$184)*0.0000001)),7)))-ROUND((1-SUMPRODUCT(LARGE(('Students Avg'!$E$5:$E$184&lt;0.5)*(1-('Students Avg'!$E$5:$E$184+ROW('Students Avg'!$E$5:$E$184)*0.0000001)),7))),4))*10000000,0)-4))</f>
        <v/>
      </c>
    </row>
    <row r="12" spans="1:5" ht="14.25" customHeight="1" x14ac:dyDescent="0.3">
      <c r="A12" s="5" t="str">
        <f>IF(B12="","",8)</f>
        <v/>
      </c>
      <c r="B12" s="5" t="str">
        <f>IF(SUMPRODUCT(LARGE(('Students Avg'!$E$5:$E$184&lt;0.5)*(1-('Students Avg'!$E$5:$E$184+ROW('Students Avg'!$E$5:$E$184)*0.0000001)),8))=0,"",INDEX('Students Avg'!$A$5:$A$184,ROUND(((1-SUMPRODUCT(LARGE(('Students Avg'!$E$5:$E$184&lt;0.5)*(1-('Students Avg'!$E$5:$E$184+ROW('Students Avg'!$E$5:$E$184)*0.0000001)),8)))-ROUND((1-SUMPRODUCT(LARGE(('Students Avg'!$E$5:$E$184&lt;0.5)*(1-('Students Avg'!$E$5:$E$184+ROW('Students Avg'!$E$5:$E$184)*0.0000001)),8))),4))*10000000,0)-4))</f>
        <v/>
      </c>
      <c r="C12" s="3" t="str">
        <f>IF(SUMPRODUCT(LARGE(('Students Avg'!$E$5:$E$184&lt;0.5)*(1-('Students Avg'!$E$5:$E$184+ROW('Students Avg'!$E$5:$E$184)*0.0000001)),8))=0,"",INDEX('Students Avg'!$B$5:$B$184,ROUND(((1-SUMPRODUCT(LARGE(('Students Avg'!$E$5:$E$184&lt;0.5)*(1-('Students Avg'!$E$5:$E$184+ROW('Students Avg'!$E$5:$E$184)*0.0000001)),8)))-ROUND((1-SUMPRODUCT(LARGE(('Students Avg'!$E$5:$E$184&lt;0.5)*(1-('Students Avg'!$E$5:$E$184+ROW('Students Avg'!$E$5:$E$184)*0.0000001)),8))),4))*10000000,0)-4))</f>
        <v/>
      </c>
      <c r="D12" s="5" t="str">
        <f>IF(SUMPRODUCT(LARGE(('Students Avg'!$E$5:$E$184&lt;0.5)*(1-('Students Avg'!$E$5:$E$184+ROW('Students Avg'!$E$5:$E$184)*0.0000001)),8))=0,"",INDEX('Students Avg'!$C$5:$C$184,ROUND(((1-SUMPRODUCT(LARGE(('Students Avg'!$E$5:$E$184&lt;0.5)*(1-('Students Avg'!$E$5:$E$184+ROW('Students Avg'!$E$5:$E$184)*0.0000001)),8)))-ROUND((1-SUMPRODUCT(LARGE(('Students Avg'!$E$5:$E$184&lt;0.5)*(1-('Students Avg'!$E$5:$E$184+ROW('Students Avg'!$E$5:$E$184)*0.0000001)),8))),4))*10000000,0)-4))</f>
        <v/>
      </c>
      <c r="E12" s="12" t="str">
        <f>IF(SUMPRODUCT(LARGE(('Students Avg'!$E$5:$E$184&lt;0.5)*(1-('Students Avg'!$E$5:$E$184+ROW('Students Avg'!$E$5:$E$184)*0.0000001)),8))=0,"",INDEX('Students Avg'!$E$5:$E$184,ROUND(((1-SUMPRODUCT(LARGE(('Students Avg'!$E$5:$E$184&lt;0.5)*(1-('Students Avg'!$E$5:$E$184+ROW('Students Avg'!$E$5:$E$184)*0.0000001)),8)))-ROUND((1-SUMPRODUCT(LARGE(('Students Avg'!$E$5:$E$184&lt;0.5)*(1-('Students Avg'!$E$5:$E$184+ROW('Students Avg'!$E$5:$E$184)*0.0000001)),8))),4))*10000000,0)-4))</f>
        <v/>
      </c>
    </row>
    <row r="13" spans="1:5" ht="14.25" customHeight="1" x14ac:dyDescent="0.3">
      <c r="A13" s="5" t="str">
        <f>IF(B13="","",9)</f>
        <v/>
      </c>
      <c r="B13" s="5" t="str">
        <f>IF(SUMPRODUCT(LARGE(('Students Avg'!$E$5:$E$184&lt;0.5)*(1-('Students Avg'!$E$5:$E$184+ROW('Students Avg'!$E$5:$E$184)*0.0000001)),9))=0,"",INDEX('Students Avg'!$A$5:$A$184,ROUND(((1-SUMPRODUCT(LARGE(('Students Avg'!$E$5:$E$184&lt;0.5)*(1-('Students Avg'!$E$5:$E$184+ROW('Students Avg'!$E$5:$E$184)*0.0000001)),9)))-ROUND((1-SUMPRODUCT(LARGE(('Students Avg'!$E$5:$E$184&lt;0.5)*(1-('Students Avg'!$E$5:$E$184+ROW('Students Avg'!$E$5:$E$184)*0.0000001)),9))),4))*10000000,0)-4))</f>
        <v/>
      </c>
      <c r="C13" s="3" t="str">
        <f>IF(SUMPRODUCT(LARGE(('Students Avg'!$E$5:$E$184&lt;0.5)*(1-('Students Avg'!$E$5:$E$184+ROW('Students Avg'!$E$5:$E$184)*0.0000001)),9))=0,"",INDEX('Students Avg'!$B$5:$B$184,ROUND(((1-SUMPRODUCT(LARGE(('Students Avg'!$E$5:$E$184&lt;0.5)*(1-('Students Avg'!$E$5:$E$184+ROW('Students Avg'!$E$5:$E$184)*0.0000001)),9)))-ROUND((1-SUMPRODUCT(LARGE(('Students Avg'!$E$5:$E$184&lt;0.5)*(1-('Students Avg'!$E$5:$E$184+ROW('Students Avg'!$E$5:$E$184)*0.0000001)),9))),4))*10000000,0)-4))</f>
        <v/>
      </c>
      <c r="D13" s="5" t="str">
        <f>IF(SUMPRODUCT(LARGE(('Students Avg'!$E$5:$E$184&lt;0.5)*(1-('Students Avg'!$E$5:$E$184+ROW('Students Avg'!$E$5:$E$184)*0.0000001)),9))=0,"",INDEX('Students Avg'!$C$5:$C$184,ROUND(((1-SUMPRODUCT(LARGE(('Students Avg'!$E$5:$E$184&lt;0.5)*(1-('Students Avg'!$E$5:$E$184+ROW('Students Avg'!$E$5:$E$184)*0.0000001)),9)))-ROUND((1-SUMPRODUCT(LARGE(('Students Avg'!$E$5:$E$184&lt;0.5)*(1-('Students Avg'!$E$5:$E$184+ROW('Students Avg'!$E$5:$E$184)*0.0000001)),9))),4))*10000000,0)-4))</f>
        <v/>
      </c>
      <c r="E13" s="12" t="str">
        <f>IF(SUMPRODUCT(LARGE(('Students Avg'!$E$5:$E$184&lt;0.5)*(1-('Students Avg'!$E$5:$E$184+ROW('Students Avg'!$E$5:$E$184)*0.0000001)),9))=0,"",INDEX('Students Avg'!$E$5:$E$184,ROUND(((1-SUMPRODUCT(LARGE(('Students Avg'!$E$5:$E$184&lt;0.5)*(1-('Students Avg'!$E$5:$E$184+ROW('Students Avg'!$E$5:$E$184)*0.0000001)),9)))-ROUND((1-SUMPRODUCT(LARGE(('Students Avg'!$E$5:$E$184&lt;0.5)*(1-('Students Avg'!$E$5:$E$184+ROW('Students Avg'!$E$5:$E$184)*0.0000001)),9))),4))*10000000,0)-4))</f>
        <v/>
      </c>
    </row>
    <row r="14" spans="1:5" ht="14.25" customHeight="1" x14ac:dyDescent="0.3">
      <c r="A14" s="5" t="str">
        <f>IF(B14="","",10)</f>
        <v/>
      </c>
      <c r="B14" s="5" t="str">
        <f>IF(SUMPRODUCT(LARGE(('Students Avg'!$E$5:$E$184&lt;0.5)*(1-('Students Avg'!$E$5:$E$184+ROW('Students Avg'!$E$5:$E$184)*0.0000001)),10))=0,"",INDEX('Students Avg'!$A$5:$A$184,ROUND(((1-SUMPRODUCT(LARGE(('Students Avg'!$E$5:$E$184&lt;0.5)*(1-('Students Avg'!$E$5:$E$184+ROW('Students Avg'!$E$5:$E$184)*0.0000001)),10)))-ROUND((1-SUMPRODUCT(LARGE(('Students Avg'!$E$5:$E$184&lt;0.5)*(1-('Students Avg'!$E$5:$E$184+ROW('Students Avg'!$E$5:$E$184)*0.0000001)),10))),4))*10000000,0)-4))</f>
        <v/>
      </c>
      <c r="C14" s="3" t="str">
        <f>IF(SUMPRODUCT(LARGE(('Students Avg'!$E$5:$E$184&lt;0.5)*(1-('Students Avg'!$E$5:$E$184+ROW('Students Avg'!$E$5:$E$184)*0.0000001)),10))=0,"",INDEX('Students Avg'!$B$5:$B$184,ROUND(((1-SUMPRODUCT(LARGE(('Students Avg'!$E$5:$E$184&lt;0.5)*(1-('Students Avg'!$E$5:$E$184+ROW('Students Avg'!$E$5:$E$184)*0.0000001)),10)))-ROUND((1-SUMPRODUCT(LARGE(('Students Avg'!$E$5:$E$184&lt;0.5)*(1-('Students Avg'!$E$5:$E$184+ROW('Students Avg'!$E$5:$E$184)*0.0000001)),10))),4))*10000000,0)-4))</f>
        <v/>
      </c>
      <c r="D14" s="5" t="str">
        <f>IF(SUMPRODUCT(LARGE(('Students Avg'!$E$5:$E$184&lt;0.5)*(1-('Students Avg'!$E$5:$E$184+ROW('Students Avg'!$E$5:$E$184)*0.0000001)),10))=0,"",INDEX('Students Avg'!$C$5:$C$184,ROUND(((1-SUMPRODUCT(LARGE(('Students Avg'!$E$5:$E$184&lt;0.5)*(1-('Students Avg'!$E$5:$E$184+ROW('Students Avg'!$E$5:$E$184)*0.0000001)),10)))-ROUND((1-SUMPRODUCT(LARGE(('Students Avg'!$E$5:$E$184&lt;0.5)*(1-('Students Avg'!$E$5:$E$184+ROW('Students Avg'!$E$5:$E$184)*0.0000001)),10))),4))*10000000,0)-4))</f>
        <v/>
      </c>
      <c r="E14" s="12" t="str">
        <f>IF(SUMPRODUCT(LARGE(('Students Avg'!$E$5:$E$184&lt;0.5)*(1-('Students Avg'!$E$5:$E$184+ROW('Students Avg'!$E$5:$E$184)*0.0000001)),10))=0,"",INDEX('Students Avg'!$E$5:$E$184,ROUND(((1-SUMPRODUCT(LARGE(('Students Avg'!$E$5:$E$184&lt;0.5)*(1-('Students Avg'!$E$5:$E$184+ROW('Students Avg'!$E$5:$E$184)*0.0000001)),10)))-ROUND((1-SUMPRODUCT(LARGE(('Students Avg'!$E$5:$E$184&lt;0.5)*(1-('Students Avg'!$E$5:$E$184+ROW('Students Avg'!$E$5:$E$184)*0.0000001)),10))),4))*10000000,0)-4))</f>
        <v/>
      </c>
    </row>
    <row r="15" spans="1:5" ht="14.25" customHeight="1" x14ac:dyDescent="0.3">
      <c r="A15" s="5" t="str">
        <f>IF(B15="","",11)</f>
        <v/>
      </c>
      <c r="B15" s="5" t="str">
        <f>IF(SUMPRODUCT(LARGE(('Students Avg'!$E$5:$E$184&lt;0.5)*(1-('Students Avg'!$E$5:$E$184+ROW('Students Avg'!$E$5:$E$184)*0.0000001)),11))=0,"",INDEX('Students Avg'!$A$5:$A$184,ROUND(((1-SUMPRODUCT(LARGE(('Students Avg'!$E$5:$E$184&lt;0.5)*(1-('Students Avg'!$E$5:$E$184+ROW('Students Avg'!$E$5:$E$184)*0.0000001)),11)))-ROUND((1-SUMPRODUCT(LARGE(('Students Avg'!$E$5:$E$184&lt;0.5)*(1-('Students Avg'!$E$5:$E$184+ROW('Students Avg'!$E$5:$E$184)*0.0000001)),11))),4))*10000000,0)-4))</f>
        <v/>
      </c>
      <c r="C15" s="3" t="str">
        <f>IF(SUMPRODUCT(LARGE(('Students Avg'!$E$5:$E$184&lt;0.5)*(1-('Students Avg'!$E$5:$E$184+ROW('Students Avg'!$E$5:$E$184)*0.0000001)),11))=0,"",INDEX('Students Avg'!$B$5:$B$184,ROUND(((1-SUMPRODUCT(LARGE(('Students Avg'!$E$5:$E$184&lt;0.5)*(1-('Students Avg'!$E$5:$E$184+ROW('Students Avg'!$E$5:$E$184)*0.0000001)),11)))-ROUND((1-SUMPRODUCT(LARGE(('Students Avg'!$E$5:$E$184&lt;0.5)*(1-('Students Avg'!$E$5:$E$184+ROW('Students Avg'!$E$5:$E$184)*0.0000001)),11))),4))*10000000,0)-4))</f>
        <v/>
      </c>
      <c r="D15" s="5" t="str">
        <f>IF(SUMPRODUCT(LARGE(('Students Avg'!$E$5:$E$184&lt;0.5)*(1-('Students Avg'!$E$5:$E$184+ROW('Students Avg'!$E$5:$E$184)*0.0000001)),11))=0,"",INDEX('Students Avg'!$C$5:$C$184,ROUND(((1-SUMPRODUCT(LARGE(('Students Avg'!$E$5:$E$184&lt;0.5)*(1-('Students Avg'!$E$5:$E$184+ROW('Students Avg'!$E$5:$E$184)*0.0000001)),11)))-ROUND((1-SUMPRODUCT(LARGE(('Students Avg'!$E$5:$E$184&lt;0.5)*(1-('Students Avg'!$E$5:$E$184+ROW('Students Avg'!$E$5:$E$184)*0.0000001)),11))),4))*10000000,0)-4))</f>
        <v/>
      </c>
      <c r="E15" s="12" t="str">
        <f>IF(SUMPRODUCT(LARGE(('Students Avg'!$E$5:$E$184&lt;0.5)*(1-('Students Avg'!$E$5:$E$184+ROW('Students Avg'!$E$5:$E$184)*0.0000001)),11))=0,"",INDEX('Students Avg'!$E$5:$E$184,ROUND(((1-SUMPRODUCT(LARGE(('Students Avg'!$E$5:$E$184&lt;0.5)*(1-('Students Avg'!$E$5:$E$184+ROW('Students Avg'!$E$5:$E$184)*0.0000001)),11)))-ROUND((1-SUMPRODUCT(LARGE(('Students Avg'!$E$5:$E$184&lt;0.5)*(1-('Students Avg'!$E$5:$E$184+ROW('Students Avg'!$E$5:$E$184)*0.0000001)),11))),4))*10000000,0)-4))</f>
        <v/>
      </c>
    </row>
    <row r="16" spans="1:5" ht="14.25" customHeight="1" x14ac:dyDescent="0.3">
      <c r="A16" s="5" t="str">
        <f>IF(B16="","",12)</f>
        <v/>
      </c>
      <c r="B16" s="5" t="str">
        <f>IF(SUMPRODUCT(LARGE(('Students Avg'!$E$5:$E$184&lt;0.5)*(1-('Students Avg'!$E$5:$E$184+ROW('Students Avg'!$E$5:$E$184)*0.0000001)),12))=0,"",INDEX('Students Avg'!$A$5:$A$184,ROUND(((1-SUMPRODUCT(LARGE(('Students Avg'!$E$5:$E$184&lt;0.5)*(1-('Students Avg'!$E$5:$E$184+ROW('Students Avg'!$E$5:$E$184)*0.0000001)),12)))-ROUND((1-SUMPRODUCT(LARGE(('Students Avg'!$E$5:$E$184&lt;0.5)*(1-('Students Avg'!$E$5:$E$184+ROW('Students Avg'!$E$5:$E$184)*0.0000001)),12))),4))*10000000,0)-4))</f>
        <v/>
      </c>
      <c r="C16" s="3" t="str">
        <f>IF(SUMPRODUCT(LARGE(('Students Avg'!$E$5:$E$184&lt;0.5)*(1-('Students Avg'!$E$5:$E$184+ROW('Students Avg'!$E$5:$E$184)*0.0000001)),12))=0,"",INDEX('Students Avg'!$B$5:$B$184,ROUND(((1-SUMPRODUCT(LARGE(('Students Avg'!$E$5:$E$184&lt;0.5)*(1-('Students Avg'!$E$5:$E$184+ROW('Students Avg'!$E$5:$E$184)*0.0000001)),12)))-ROUND((1-SUMPRODUCT(LARGE(('Students Avg'!$E$5:$E$184&lt;0.5)*(1-('Students Avg'!$E$5:$E$184+ROW('Students Avg'!$E$5:$E$184)*0.0000001)),12))),4))*10000000,0)-4))</f>
        <v/>
      </c>
      <c r="D16" s="5" t="str">
        <f>IF(SUMPRODUCT(LARGE(('Students Avg'!$E$5:$E$184&lt;0.5)*(1-('Students Avg'!$E$5:$E$184+ROW('Students Avg'!$E$5:$E$184)*0.0000001)),12))=0,"",INDEX('Students Avg'!$C$5:$C$184,ROUND(((1-SUMPRODUCT(LARGE(('Students Avg'!$E$5:$E$184&lt;0.5)*(1-('Students Avg'!$E$5:$E$184+ROW('Students Avg'!$E$5:$E$184)*0.0000001)),12)))-ROUND((1-SUMPRODUCT(LARGE(('Students Avg'!$E$5:$E$184&lt;0.5)*(1-('Students Avg'!$E$5:$E$184+ROW('Students Avg'!$E$5:$E$184)*0.0000001)),12))),4))*10000000,0)-4))</f>
        <v/>
      </c>
      <c r="E16" s="12" t="str">
        <f>IF(SUMPRODUCT(LARGE(('Students Avg'!$E$5:$E$184&lt;0.5)*(1-('Students Avg'!$E$5:$E$184+ROW('Students Avg'!$E$5:$E$184)*0.0000001)),12))=0,"",INDEX('Students Avg'!$E$5:$E$184,ROUND(((1-SUMPRODUCT(LARGE(('Students Avg'!$E$5:$E$184&lt;0.5)*(1-('Students Avg'!$E$5:$E$184+ROW('Students Avg'!$E$5:$E$184)*0.0000001)),12)))-ROUND((1-SUMPRODUCT(LARGE(('Students Avg'!$E$5:$E$184&lt;0.5)*(1-('Students Avg'!$E$5:$E$184+ROW('Students Avg'!$E$5:$E$184)*0.0000001)),12))),4))*10000000,0)-4))</f>
        <v/>
      </c>
    </row>
    <row r="17" spans="1:5" ht="14.25" customHeight="1" x14ac:dyDescent="0.3">
      <c r="A17" s="5" t="str">
        <f>IF(B17="","",13)</f>
        <v/>
      </c>
      <c r="B17" s="5" t="str">
        <f>IF(SUMPRODUCT(LARGE(('Students Avg'!$E$5:$E$184&lt;0.5)*(1-('Students Avg'!$E$5:$E$184+ROW('Students Avg'!$E$5:$E$184)*0.0000001)),13))=0,"",INDEX('Students Avg'!$A$5:$A$184,ROUND(((1-SUMPRODUCT(LARGE(('Students Avg'!$E$5:$E$184&lt;0.5)*(1-('Students Avg'!$E$5:$E$184+ROW('Students Avg'!$E$5:$E$184)*0.0000001)),13)))-ROUND((1-SUMPRODUCT(LARGE(('Students Avg'!$E$5:$E$184&lt;0.5)*(1-('Students Avg'!$E$5:$E$184+ROW('Students Avg'!$E$5:$E$184)*0.0000001)),13))),4))*10000000,0)-4))</f>
        <v/>
      </c>
      <c r="C17" s="3" t="str">
        <f>IF(SUMPRODUCT(LARGE(('Students Avg'!$E$5:$E$184&lt;0.5)*(1-('Students Avg'!$E$5:$E$184+ROW('Students Avg'!$E$5:$E$184)*0.0000001)),13))=0,"",INDEX('Students Avg'!$B$5:$B$184,ROUND(((1-SUMPRODUCT(LARGE(('Students Avg'!$E$5:$E$184&lt;0.5)*(1-('Students Avg'!$E$5:$E$184+ROW('Students Avg'!$E$5:$E$184)*0.0000001)),13)))-ROUND((1-SUMPRODUCT(LARGE(('Students Avg'!$E$5:$E$184&lt;0.5)*(1-('Students Avg'!$E$5:$E$184+ROW('Students Avg'!$E$5:$E$184)*0.0000001)),13))),4))*10000000,0)-4))</f>
        <v/>
      </c>
      <c r="D17" s="5" t="str">
        <f>IF(SUMPRODUCT(LARGE(('Students Avg'!$E$5:$E$184&lt;0.5)*(1-('Students Avg'!$E$5:$E$184+ROW('Students Avg'!$E$5:$E$184)*0.0000001)),13))=0,"",INDEX('Students Avg'!$C$5:$C$184,ROUND(((1-SUMPRODUCT(LARGE(('Students Avg'!$E$5:$E$184&lt;0.5)*(1-('Students Avg'!$E$5:$E$184+ROW('Students Avg'!$E$5:$E$184)*0.0000001)),13)))-ROUND((1-SUMPRODUCT(LARGE(('Students Avg'!$E$5:$E$184&lt;0.5)*(1-('Students Avg'!$E$5:$E$184+ROW('Students Avg'!$E$5:$E$184)*0.0000001)),13))),4))*10000000,0)-4))</f>
        <v/>
      </c>
      <c r="E17" s="12" t="str">
        <f>IF(SUMPRODUCT(LARGE(('Students Avg'!$E$5:$E$184&lt;0.5)*(1-('Students Avg'!$E$5:$E$184+ROW('Students Avg'!$E$5:$E$184)*0.0000001)),13))=0,"",INDEX('Students Avg'!$E$5:$E$184,ROUND(((1-SUMPRODUCT(LARGE(('Students Avg'!$E$5:$E$184&lt;0.5)*(1-('Students Avg'!$E$5:$E$184+ROW('Students Avg'!$E$5:$E$184)*0.0000001)),13)))-ROUND((1-SUMPRODUCT(LARGE(('Students Avg'!$E$5:$E$184&lt;0.5)*(1-('Students Avg'!$E$5:$E$184+ROW('Students Avg'!$E$5:$E$184)*0.0000001)),13))),4))*10000000,0)-4))</f>
        <v/>
      </c>
    </row>
    <row r="18" spans="1:5" ht="14.25" customHeight="1" x14ac:dyDescent="0.3">
      <c r="A18" s="5" t="str">
        <f>IF(B18="","",14)</f>
        <v/>
      </c>
      <c r="B18" s="5" t="str">
        <f>IF(SUMPRODUCT(LARGE(('Students Avg'!$E$5:$E$184&lt;0.5)*(1-('Students Avg'!$E$5:$E$184+ROW('Students Avg'!$E$5:$E$184)*0.0000001)),14))=0,"",INDEX('Students Avg'!$A$5:$A$184,ROUND(((1-SUMPRODUCT(LARGE(('Students Avg'!$E$5:$E$184&lt;0.5)*(1-('Students Avg'!$E$5:$E$184+ROW('Students Avg'!$E$5:$E$184)*0.0000001)),14)))-ROUND((1-SUMPRODUCT(LARGE(('Students Avg'!$E$5:$E$184&lt;0.5)*(1-('Students Avg'!$E$5:$E$184+ROW('Students Avg'!$E$5:$E$184)*0.0000001)),14))),4))*10000000,0)-4))</f>
        <v/>
      </c>
      <c r="C18" s="3" t="str">
        <f>IF(SUMPRODUCT(LARGE(('Students Avg'!$E$5:$E$184&lt;0.5)*(1-('Students Avg'!$E$5:$E$184+ROW('Students Avg'!$E$5:$E$184)*0.0000001)),14))=0,"",INDEX('Students Avg'!$B$5:$B$184,ROUND(((1-SUMPRODUCT(LARGE(('Students Avg'!$E$5:$E$184&lt;0.5)*(1-('Students Avg'!$E$5:$E$184+ROW('Students Avg'!$E$5:$E$184)*0.0000001)),14)))-ROUND((1-SUMPRODUCT(LARGE(('Students Avg'!$E$5:$E$184&lt;0.5)*(1-('Students Avg'!$E$5:$E$184+ROW('Students Avg'!$E$5:$E$184)*0.0000001)),14))),4))*10000000,0)-4))</f>
        <v/>
      </c>
      <c r="D18" s="5" t="str">
        <f>IF(SUMPRODUCT(LARGE(('Students Avg'!$E$5:$E$184&lt;0.5)*(1-('Students Avg'!$E$5:$E$184+ROW('Students Avg'!$E$5:$E$184)*0.0000001)),14))=0,"",INDEX('Students Avg'!$C$5:$C$184,ROUND(((1-SUMPRODUCT(LARGE(('Students Avg'!$E$5:$E$184&lt;0.5)*(1-('Students Avg'!$E$5:$E$184+ROW('Students Avg'!$E$5:$E$184)*0.0000001)),14)))-ROUND((1-SUMPRODUCT(LARGE(('Students Avg'!$E$5:$E$184&lt;0.5)*(1-('Students Avg'!$E$5:$E$184+ROW('Students Avg'!$E$5:$E$184)*0.0000001)),14))),4))*10000000,0)-4))</f>
        <v/>
      </c>
      <c r="E18" s="12" t="str">
        <f>IF(SUMPRODUCT(LARGE(('Students Avg'!$E$5:$E$184&lt;0.5)*(1-('Students Avg'!$E$5:$E$184+ROW('Students Avg'!$E$5:$E$184)*0.0000001)),14))=0,"",INDEX('Students Avg'!$E$5:$E$184,ROUND(((1-SUMPRODUCT(LARGE(('Students Avg'!$E$5:$E$184&lt;0.5)*(1-('Students Avg'!$E$5:$E$184+ROW('Students Avg'!$E$5:$E$184)*0.0000001)),14)))-ROUND((1-SUMPRODUCT(LARGE(('Students Avg'!$E$5:$E$184&lt;0.5)*(1-('Students Avg'!$E$5:$E$184+ROW('Students Avg'!$E$5:$E$184)*0.0000001)),14))),4))*10000000,0)-4))</f>
        <v/>
      </c>
    </row>
    <row r="19" spans="1:5" ht="14.25" customHeight="1" x14ac:dyDescent="0.3">
      <c r="A19" s="5" t="str">
        <f>IF(B19="","",15)</f>
        <v/>
      </c>
      <c r="B19" s="5" t="str">
        <f>IF(SUMPRODUCT(LARGE(('Students Avg'!$E$5:$E$184&lt;0.5)*(1-('Students Avg'!$E$5:$E$184+ROW('Students Avg'!$E$5:$E$184)*0.0000001)),15))=0,"",INDEX('Students Avg'!$A$5:$A$184,ROUND(((1-SUMPRODUCT(LARGE(('Students Avg'!$E$5:$E$184&lt;0.5)*(1-('Students Avg'!$E$5:$E$184+ROW('Students Avg'!$E$5:$E$184)*0.0000001)),15)))-ROUND((1-SUMPRODUCT(LARGE(('Students Avg'!$E$5:$E$184&lt;0.5)*(1-('Students Avg'!$E$5:$E$184+ROW('Students Avg'!$E$5:$E$184)*0.0000001)),15))),4))*10000000,0)-4))</f>
        <v/>
      </c>
      <c r="C19" s="3" t="str">
        <f>IF(SUMPRODUCT(LARGE(('Students Avg'!$E$5:$E$184&lt;0.5)*(1-('Students Avg'!$E$5:$E$184+ROW('Students Avg'!$E$5:$E$184)*0.0000001)),15))=0,"",INDEX('Students Avg'!$B$5:$B$184,ROUND(((1-SUMPRODUCT(LARGE(('Students Avg'!$E$5:$E$184&lt;0.5)*(1-('Students Avg'!$E$5:$E$184+ROW('Students Avg'!$E$5:$E$184)*0.0000001)),15)))-ROUND((1-SUMPRODUCT(LARGE(('Students Avg'!$E$5:$E$184&lt;0.5)*(1-('Students Avg'!$E$5:$E$184+ROW('Students Avg'!$E$5:$E$184)*0.0000001)),15))),4))*10000000,0)-4))</f>
        <v/>
      </c>
      <c r="D19" s="5" t="str">
        <f>IF(SUMPRODUCT(LARGE(('Students Avg'!$E$5:$E$184&lt;0.5)*(1-('Students Avg'!$E$5:$E$184+ROW('Students Avg'!$E$5:$E$184)*0.0000001)),15))=0,"",INDEX('Students Avg'!$C$5:$C$184,ROUND(((1-SUMPRODUCT(LARGE(('Students Avg'!$E$5:$E$184&lt;0.5)*(1-('Students Avg'!$E$5:$E$184+ROW('Students Avg'!$E$5:$E$184)*0.0000001)),15)))-ROUND((1-SUMPRODUCT(LARGE(('Students Avg'!$E$5:$E$184&lt;0.5)*(1-('Students Avg'!$E$5:$E$184+ROW('Students Avg'!$E$5:$E$184)*0.0000001)),15))),4))*10000000,0)-4))</f>
        <v/>
      </c>
      <c r="E19" s="12" t="str">
        <f>IF(SUMPRODUCT(LARGE(('Students Avg'!$E$5:$E$184&lt;0.5)*(1-('Students Avg'!$E$5:$E$184+ROW('Students Avg'!$E$5:$E$184)*0.0000001)),15))=0,"",INDEX('Students Avg'!$E$5:$E$184,ROUND(((1-SUMPRODUCT(LARGE(('Students Avg'!$E$5:$E$184&lt;0.5)*(1-('Students Avg'!$E$5:$E$184+ROW('Students Avg'!$E$5:$E$184)*0.0000001)),15)))-ROUND((1-SUMPRODUCT(LARGE(('Students Avg'!$E$5:$E$184&lt;0.5)*(1-('Students Avg'!$E$5:$E$184+ROW('Students Avg'!$E$5:$E$184)*0.0000001)),15))),4))*10000000,0)-4))</f>
        <v/>
      </c>
    </row>
    <row r="20" spans="1:5" ht="14.25" customHeight="1" x14ac:dyDescent="0.3">
      <c r="A20" s="5" t="str">
        <f>IF(B20="","",16)</f>
        <v/>
      </c>
      <c r="B20" s="5" t="str">
        <f>IF(SUMPRODUCT(LARGE(('Students Avg'!$E$5:$E$184&lt;0.5)*(1-('Students Avg'!$E$5:$E$184+ROW('Students Avg'!$E$5:$E$184)*0.0000001)),16))=0,"",INDEX('Students Avg'!$A$5:$A$184,ROUND(((1-SUMPRODUCT(LARGE(('Students Avg'!$E$5:$E$184&lt;0.5)*(1-('Students Avg'!$E$5:$E$184+ROW('Students Avg'!$E$5:$E$184)*0.0000001)),16)))-ROUND((1-SUMPRODUCT(LARGE(('Students Avg'!$E$5:$E$184&lt;0.5)*(1-('Students Avg'!$E$5:$E$184+ROW('Students Avg'!$E$5:$E$184)*0.0000001)),16))),4))*10000000,0)-4))</f>
        <v/>
      </c>
      <c r="C20" s="3" t="str">
        <f>IF(SUMPRODUCT(LARGE(('Students Avg'!$E$5:$E$184&lt;0.5)*(1-('Students Avg'!$E$5:$E$184+ROW('Students Avg'!$E$5:$E$184)*0.0000001)),16))=0,"",INDEX('Students Avg'!$B$5:$B$184,ROUND(((1-SUMPRODUCT(LARGE(('Students Avg'!$E$5:$E$184&lt;0.5)*(1-('Students Avg'!$E$5:$E$184+ROW('Students Avg'!$E$5:$E$184)*0.0000001)),16)))-ROUND((1-SUMPRODUCT(LARGE(('Students Avg'!$E$5:$E$184&lt;0.5)*(1-('Students Avg'!$E$5:$E$184+ROW('Students Avg'!$E$5:$E$184)*0.0000001)),16))),4))*10000000,0)-4))</f>
        <v/>
      </c>
      <c r="D20" s="5" t="str">
        <f>IF(SUMPRODUCT(LARGE(('Students Avg'!$E$5:$E$184&lt;0.5)*(1-('Students Avg'!$E$5:$E$184+ROW('Students Avg'!$E$5:$E$184)*0.0000001)),16))=0,"",INDEX('Students Avg'!$C$5:$C$184,ROUND(((1-SUMPRODUCT(LARGE(('Students Avg'!$E$5:$E$184&lt;0.5)*(1-('Students Avg'!$E$5:$E$184+ROW('Students Avg'!$E$5:$E$184)*0.0000001)),16)))-ROUND((1-SUMPRODUCT(LARGE(('Students Avg'!$E$5:$E$184&lt;0.5)*(1-('Students Avg'!$E$5:$E$184+ROW('Students Avg'!$E$5:$E$184)*0.0000001)),16))),4))*10000000,0)-4))</f>
        <v/>
      </c>
      <c r="E20" s="12" t="str">
        <f>IF(SUMPRODUCT(LARGE(('Students Avg'!$E$5:$E$184&lt;0.5)*(1-('Students Avg'!$E$5:$E$184+ROW('Students Avg'!$E$5:$E$184)*0.0000001)),16))=0,"",INDEX('Students Avg'!$E$5:$E$184,ROUND(((1-SUMPRODUCT(LARGE(('Students Avg'!$E$5:$E$184&lt;0.5)*(1-('Students Avg'!$E$5:$E$184+ROW('Students Avg'!$E$5:$E$184)*0.0000001)),16)))-ROUND((1-SUMPRODUCT(LARGE(('Students Avg'!$E$5:$E$184&lt;0.5)*(1-('Students Avg'!$E$5:$E$184+ROW('Students Avg'!$E$5:$E$184)*0.0000001)),16))),4))*10000000,0)-4))</f>
        <v/>
      </c>
    </row>
    <row r="21" spans="1:5" ht="14.25" customHeight="1" x14ac:dyDescent="0.3">
      <c r="A21" s="5" t="str">
        <f>IF(B21="","",17)</f>
        <v/>
      </c>
      <c r="B21" s="5" t="str">
        <f>IF(SUMPRODUCT(LARGE(('Students Avg'!$E$5:$E$184&lt;0.5)*(1-('Students Avg'!$E$5:$E$184+ROW('Students Avg'!$E$5:$E$184)*0.0000001)),17))=0,"",INDEX('Students Avg'!$A$5:$A$184,ROUND(((1-SUMPRODUCT(LARGE(('Students Avg'!$E$5:$E$184&lt;0.5)*(1-('Students Avg'!$E$5:$E$184+ROW('Students Avg'!$E$5:$E$184)*0.0000001)),17)))-ROUND((1-SUMPRODUCT(LARGE(('Students Avg'!$E$5:$E$184&lt;0.5)*(1-('Students Avg'!$E$5:$E$184+ROW('Students Avg'!$E$5:$E$184)*0.0000001)),17))),4))*10000000,0)-4))</f>
        <v/>
      </c>
      <c r="C21" s="3" t="str">
        <f>IF(SUMPRODUCT(LARGE(('Students Avg'!$E$5:$E$184&lt;0.5)*(1-('Students Avg'!$E$5:$E$184+ROW('Students Avg'!$E$5:$E$184)*0.0000001)),17))=0,"",INDEX('Students Avg'!$B$5:$B$184,ROUND(((1-SUMPRODUCT(LARGE(('Students Avg'!$E$5:$E$184&lt;0.5)*(1-('Students Avg'!$E$5:$E$184+ROW('Students Avg'!$E$5:$E$184)*0.0000001)),17)))-ROUND((1-SUMPRODUCT(LARGE(('Students Avg'!$E$5:$E$184&lt;0.5)*(1-('Students Avg'!$E$5:$E$184+ROW('Students Avg'!$E$5:$E$184)*0.0000001)),17))),4))*10000000,0)-4))</f>
        <v/>
      </c>
      <c r="D21" s="5" t="str">
        <f>IF(SUMPRODUCT(LARGE(('Students Avg'!$E$5:$E$184&lt;0.5)*(1-('Students Avg'!$E$5:$E$184+ROW('Students Avg'!$E$5:$E$184)*0.0000001)),17))=0,"",INDEX('Students Avg'!$C$5:$C$184,ROUND(((1-SUMPRODUCT(LARGE(('Students Avg'!$E$5:$E$184&lt;0.5)*(1-('Students Avg'!$E$5:$E$184+ROW('Students Avg'!$E$5:$E$184)*0.0000001)),17)))-ROUND((1-SUMPRODUCT(LARGE(('Students Avg'!$E$5:$E$184&lt;0.5)*(1-('Students Avg'!$E$5:$E$184+ROW('Students Avg'!$E$5:$E$184)*0.0000001)),17))),4))*10000000,0)-4))</f>
        <v/>
      </c>
      <c r="E21" s="12" t="str">
        <f>IF(SUMPRODUCT(LARGE(('Students Avg'!$E$5:$E$184&lt;0.5)*(1-('Students Avg'!$E$5:$E$184+ROW('Students Avg'!$E$5:$E$184)*0.0000001)),17))=0,"",INDEX('Students Avg'!$E$5:$E$184,ROUND(((1-SUMPRODUCT(LARGE(('Students Avg'!$E$5:$E$184&lt;0.5)*(1-('Students Avg'!$E$5:$E$184+ROW('Students Avg'!$E$5:$E$184)*0.0000001)),17)))-ROUND((1-SUMPRODUCT(LARGE(('Students Avg'!$E$5:$E$184&lt;0.5)*(1-('Students Avg'!$E$5:$E$184+ROW('Students Avg'!$E$5:$E$184)*0.0000001)),17))),4))*10000000,0)-4))</f>
        <v/>
      </c>
    </row>
    <row r="22" spans="1:5" ht="14.25" customHeight="1" x14ac:dyDescent="0.3">
      <c r="A22" s="5" t="str">
        <f>IF(B22="","",18)</f>
        <v/>
      </c>
      <c r="B22" s="5" t="str">
        <f>IF(SUMPRODUCT(LARGE(('Students Avg'!$E$5:$E$184&lt;0.5)*(1-('Students Avg'!$E$5:$E$184+ROW('Students Avg'!$E$5:$E$184)*0.0000001)),18))=0,"",INDEX('Students Avg'!$A$5:$A$184,ROUND(((1-SUMPRODUCT(LARGE(('Students Avg'!$E$5:$E$184&lt;0.5)*(1-('Students Avg'!$E$5:$E$184+ROW('Students Avg'!$E$5:$E$184)*0.0000001)),18)))-ROUND((1-SUMPRODUCT(LARGE(('Students Avg'!$E$5:$E$184&lt;0.5)*(1-('Students Avg'!$E$5:$E$184+ROW('Students Avg'!$E$5:$E$184)*0.0000001)),18))),4))*10000000,0)-4))</f>
        <v/>
      </c>
      <c r="C22" s="3" t="str">
        <f>IF(SUMPRODUCT(LARGE(('Students Avg'!$E$5:$E$184&lt;0.5)*(1-('Students Avg'!$E$5:$E$184+ROW('Students Avg'!$E$5:$E$184)*0.0000001)),18))=0,"",INDEX('Students Avg'!$B$5:$B$184,ROUND(((1-SUMPRODUCT(LARGE(('Students Avg'!$E$5:$E$184&lt;0.5)*(1-('Students Avg'!$E$5:$E$184+ROW('Students Avg'!$E$5:$E$184)*0.0000001)),18)))-ROUND((1-SUMPRODUCT(LARGE(('Students Avg'!$E$5:$E$184&lt;0.5)*(1-('Students Avg'!$E$5:$E$184+ROW('Students Avg'!$E$5:$E$184)*0.0000001)),18))),4))*10000000,0)-4))</f>
        <v/>
      </c>
      <c r="D22" s="5" t="str">
        <f>IF(SUMPRODUCT(LARGE(('Students Avg'!$E$5:$E$184&lt;0.5)*(1-('Students Avg'!$E$5:$E$184+ROW('Students Avg'!$E$5:$E$184)*0.0000001)),18))=0,"",INDEX('Students Avg'!$C$5:$C$184,ROUND(((1-SUMPRODUCT(LARGE(('Students Avg'!$E$5:$E$184&lt;0.5)*(1-('Students Avg'!$E$5:$E$184+ROW('Students Avg'!$E$5:$E$184)*0.0000001)),18)))-ROUND((1-SUMPRODUCT(LARGE(('Students Avg'!$E$5:$E$184&lt;0.5)*(1-('Students Avg'!$E$5:$E$184+ROW('Students Avg'!$E$5:$E$184)*0.0000001)),18))),4))*10000000,0)-4))</f>
        <v/>
      </c>
      <c r="E22" s="12" t="str">
        <f>IF(SUMPRODUCT(LARGE(('Students Avg'!$E$5:$E$184&lt;0.5)*(1-('Students Avg'!$E$5:$E$184+ROW('Students Avg'!$E$5:$E$184)*0.0000001)),18))=0,"",INDEX('Students Avg'!$E$5:$E$184,ROUND(((1-SUMPRODUCT(LARGE(('Students Avg'!$E$5:$E$184&lt;0.5)*(1-('Students Avg'!$E$5:$E$184+ROW('Students Avg'!$E$5:$E$184)*0.0000001)),18)))-ROUND((1-SUMPRODUCT(LARGE(('Students Avg'!$E$5:$E$184&lt;0.5)*(1-('Students Avg'!$E$5:$E$184+ROW('Students Avg'!$E$5:$E$184)*0.0000001)),18))),4))*10000000,0)-4))</f>
        <v/>
      </c>
    </row>
    <row r="23" spans="1:5" ht="14.25" customHeight="1" x14ac:dyDescent="0.3">
      <c r="A23" s="5" t="str">
        <f>IF(B23="","",19)</f>
        <v/>
      </c>
      <c r="B23" s="5" t="str">
        <f>IF(SUMPRODUCT(LARGE(('Students Avg'!$E$5:$E$184&lt;0.5)*(1-('Students Avg'!$E$5:$E$184+ROW('Students Avg'!$E$5:$E$184)*0.0000001)),19))=0,"",INDEX('Students Avg'!$A$5:$A$184,ROUND(((1-SUMPRODUCT(LARGE(('Students Avg'!$E$5:$E$184&lt;0.5)*(1-('Students Avg'!$E$5:$E$184+ROW('Students Avg'!$E$5:$E$184)*0.0000001)),19)))-ROUND((1-SUMPRODUCT(LARGE(('Students Avg'!$E$5:$E$184&lt;0.5)*(1-('Students Avg'!$E$5:$E$184+ROW('Students Avg'!$E$5:$E$184)*0.0000001)),19))),4))*10000000,0)-4))</f>
        <v/>
      </c>
      <c r="C23" s="3" t="str">
        <f>IF(SUMPRODUCT(LARGE(('Students Avg'!$E$5:$E$184&lt;0.5)*(1-('Students Avg'!$E$5:$E$184+ROW('Students Avg'!$E$5:$E$184)*0.0000001)),19))=0,"",INDEX('Students Avg'!$B$5:$B$184,ROUND(((1-SUMPRODUCT(LARGE(('Students Avg'!$E$5:$E$184&lt;0.5)*(1-('Students Avg'!$E$5:$E$184+ROW('Students Avg'!$E$5:$E$184)*0.0000001)),19)))-ROUND((1-SUMPRODUCT(LARGE(('Students Avg'!$E$5:$E$184&lt;0.5)*(1-('Students Avg'!$E$5:$E$184+ROW('Students Avg'!$E$5:$E$184)*0.0000001)),19))),4))*10000000,0)-4))</f>
        <v/>
      </c>
      <c r="D23" s="5" t="str">
        <f>IF(SUMPRODUCT(LARGE(('Students Avg'!$E$5:$E$184&lt;0.5)*(1-('Students Avg'!$E$5:$E$184+ROW('Students Avg'!$E$5:$E$184)*0.0000001)),19))=0,"",INDEX('Students Avg'!$C$5:$C$184,ROUND(((1-SUMPRODUCT(LARGE(('Students Avg'!$E$5:$E$184&lt;0.5)*(1-('Students Avg'!$E$5:$E$184+ROW('Students Avg'!$E$5:$E$184)*0.0000001)),19)))-ROUND((1-SUMPRODUCT(LARGE(('Students Avg'!$E$5:$E$184&lt;0.5)*(1-('Students Avg'!$E$5:$E$184+ROW('Students Avg'!$E$5:$E$184)*0.0000001)),19))),4))*10000000,0)-4))</f>
        <v/>
      </c>
      <c r="E23" s="12" t="str">
        <f>IF(SUMPRODUCT(LARGE(('Students Avg'!$E$5:$E$184&lt;0.5)*(1-('Students Avg'!$E$5:$E$184+ROW('Students Avg'!$E$5:$E$184)*0.0000001)),19))=0,"",INDEX('Students Avg'!$E$5:$E$184,ROUND(((1-SUMPRODUCT(LARGE(('Students Avg'!$E$5:$E$184&lt;0.5)*(1-('Students Avg'!$E$5:$E$184+ROW('Students Avg'!$E$5:$E$184)*0.0000001)),19)))-ROUND((1-SUMPRODUCT(LARGE(('Students Avg'!$E$5:$E$184&lt;0.5)*(1-('Students Avg'!$E$5:$E$184+ROW('Students Avg'!$E$5:$E$184)*0.0000001)),19))),4))*10000000,0)-4))</f>
        <v/>
      </c>
    </row>
    <row r="24" spans="1:5" ht="14.25" customHeight="1" x14ac:dyDescent="0.3">
      <c r="A24" s="5" t="str">
        <f>IF(B24="","",20)</f>
        <v/>
      </c>
      <c r="B24" s="5" t="str">
        <f>IF(SUMPRODUCT(LARGE(('Students Avg'!$E$5:$E$184&lt;0.5)*(1-('Students Avg'!$E$5:$E$184+ROW('Students Avg'!$E$5:$E$184)*0.0000001)),20))=0,"",INDEX('Students Avg'!$A$5:$A$184,ROUND(((1-SUMPRODUCT(LARGE(('Students Avg'!$E$5:$E$184&lt;0.5)*(1-('Students Avg'!$E$5:$E$184+ROW('Students Avg'!$E$5:$E$184)*0.0000001)),20)))-ROUND((1-SUMPRODUCT(LARGE(('Students Avg'!$E$5:$E$184&lt;0.5)*(1-('Students Avg'!$E$5:$E$184+ROW('Students Avg'!$E$5:$E$184)*0.0000001)),20))),4))*10000000,0)-4))</f>
        <v/>
      </c>
      <c r="C24" s="3" t="str">
        <f>IF(SUMPRODUCT(LARGE(('Students Avg'!$E$5:$E$184&lt;0.5)*(1-('Students Avg'!$E$5:$E$184+ROW('Students Avg'!$E$5:$E$184)*0.0000001)),20))=0,"",INDEX('Students Avg'!$B$5:$B$184,ROUND(((1-SUMPRODUCT(LARGE(('Students Avg'!$E$5:$E$184&lt;0.5)*(1-('Students Avg'!$E$5:$E$184+ROW('Students Avg'!$E$5:$E$184)*0.0000001)),20)))-ROUND((1-SUMPRODUCT(LARGE(('Students Avg'!$E$5:$E$184&lt;0.5)*(1-('Students Avg'!$E$5:$E$184+ROW('Students Avg'!$E$5:$E$184)*0.0000001)),20))),4))*10000000,0)-4))</f>
        <v/>
      </c>
      <c r="D24" s="5" t="str">
        <f>IF(SUMPRODUCT(LARGE(('Students Avg'!$E$5:$E$184&lt;0.5)*(1-('Students Avg'!$E$5:$E$184+ROW('Students Avg'!$E$5:$E$184)*0.0000001)),20))=0,"",INDEX('Students Avg'!$C$5:$C$184,ROUND(((1-SUMPRODUCT(LARGE(('Students Avg'!$E$5:$E$184&lt;0.5)*(1-('Students Avg'!$E$5:$E$184+ROW('Students Avg'!$E$5:$E$184)*0.0000001)),20)))-ROUND((1-SUMPRODUCT(LARGE(('Students Avg'!$E$5:$E$184&lt;0.5)*(1-('Students Avg'!$E$5:$E$184+ROW('Students Avg'!$E$5:$E$184)*0.0000001)),20))),4))*10000000,0)-4))</f>
        <v/>
      </c>
      <c r="E24" s="12" t="str">
        <f>IF(SUMPRODUCT(LARGE(('Students Avg'!$E$5:$E$184&lt;0.5)*(1-('Students Avg'!$E$5:$E$184+ROW('Students Avg'!$E$5:$E$184)*0.0000001)),20))=0,"",INDEX('Students Avg'!$E$5:$E$184,ROUND(((1-SUMPRODUCT(LARGE(('Students Avg'!$E$5:$E$184&lt;0.5)*(1-('Students Avg'!$E$5:$E$184+ROW('Students Avg'!$E$5:$E$184)*0.0000001)),20)))-ROUND((1-SUMPRODUCT(LARGE(('Students Avg'!$E$5:$E$184&lt;0.5)*(1-('Students Avg'!$E$5:$E$184+ROW('Students Avg'!$E$5:$E$184)*0.0000001)),20))),4))*10000000,0)-4))</f>
        <v/>
      </c>
    </row>
    <row r="25" spans="1:5" ht="14.25" customHeight="1" x14ac:dyDescent="0.3">
      <c r="A25" s="5" t="str">
        <f>IF(B25="","",21)</f>
        <v/>
      </c>
      <c r="B25" s="5" t="str">
        <f>IF(SUMPRODUCT(LARGE(('Students Avg'!$E$5:$E$184&lt;0.5)*(1-('Students Avg'!$E$5:$E$184+ROW('Students Avg'!$E$5:$E$184)*0.0000001)),21))=0,"",INDEX('Students Avg'!$A$5:$A$184,ROUND(((1-SUMPRODUCT(LARGE(('Students Avg'!$E$5:$E$184&lt;0.5)*(1-('Students Avg'!$E$5:$E$184+ROW('Students Avg'!$E$5:$E$184)*0.0000001)),21)))-ROUND((1-SUMPRODUCT(LARGE(('Students Avg'!$E$5:$E$184&lt;0.5)*(1-('Students Avg'!$E$5:$E$184+ROW('Students Avg'!$E$5:$E$184)*0.0000001)),21))),4))*10000000,0)-4))</f>
        <v/>
      </c>
      <c r="C25" s="3" t="str">
        <f>IF(SUMPRODUCT(LARGE(('Students Avg'!$E$5:$E$184&lt;0.5)*(1-('Students Avg'!$E$5:$E$184+ROW('Students Avg'!$E$5:$E$184)*0.0000001)),21))=0,"",INDEX('Students Avg'!$B$5:$B$184,ROUND(((1-SUMPRODUCT(LARGE(('Students Avg'!$E$5:$E$184&lt;0.5)*(1-('Students Avg'!$E$5:$E$184+ROW('Students Avg'!$E$5:$E$184)*0.0000001)),21)))-ROUND((1-SUMPRODUCT(LARGE(('Students Avg'!$E$5:$E$184&lt;0.5)*(1-('Students Avg'!$E$5:$E$184+ROW('Students Avg'!$E$5:$E$184)*0.0000001)),21))),4))*10000000,0)-4))</f>
        <v/>
      </c>
      <c r="D25" s="5" t="str">
        <f>IF(SUMPRODUCT(LARGE(('Students Avg'!$E$5:$E$184&lt;0.5)*(1-('Students Avg'!$E$5:$E$184+ROW('Students Avg'!$E$5:$E$184)*0.0000001)),21))=0,"",INDEX('Students Avg'!$C$5:$C$184,ROUND(((1-SUMPRODUCT(LARGE(('Students Avg'!$E$5:$E$184&lt;0.5)*(1-('Students Avg'!$E$5:$E$184+ROW('Students Avg'!$E$5:$E$184)*0.0000001)),21)))-ROUND((1-SUMPRODUCT(LARGE(('Students Avg'!$E$5:$E$184&lt;0.5)*(1-('Students Avg'!$E$5:$E$184+ROW('Students Avg'!$E$5:$E$184)*0.0000001)),21))),4))*10000000,0)-4))</f>
        <v/>
      </c>
      <c r="E25" s="12" t="str">
        <f>IF(SUMPRODUCT(LARGE(('Students Avg'!$E$5:$E$184&lt;0.5)*(1-('Students Avg'!$E$5:$E$184+ROW('Students Avg'!$E$5:$E$184)*0.0000001)),21))=0,"",INDEX('Students Avg'!$E$5:$E$184,ROUND(((1-SUMPRODUCT(LARGE(('Students Avg'!$E$5:$E$184&lt;0.5)*(1-('Students Avg'!$E$5:$E$184+ROW('Students Avg'!$E$5:$E$184)*0.0000001)),21)))-ROUND((1-SUMPRODUCT(LARGE(('Students Avg'!$E$5:$E$184&lt;0.5)*(1-('Students Avg'!$E$5:$E$184+ROW('Students Avg'!$E$5:$E$184)*0.0000001)),21))),4))*10000000,0)-4))</f>
        <v/>
      </c>
    </row>
    <row r="26" spans="1:5" ht="14.25" customHeight="1" x14ac:dyDescent="0.3">
      <c r="A26" s="5" t="str">
        <f>IF(B26="","",22)</f>
        <v/>
      </c>
      <c r="B26" s="5" t="str">
        <f>IF(SUMPRODUCT(LARGE(('Students Avg'!$E$5:$E$184&lt;0.5)*(1-('Students Avg'!$E$5:$E$184+ROW('Students Avg'!$E$5:$E$184)*0.0000001)),22))=0,"",INDEX('Students Avg'!$A$5:$A$184,ROUND(((1-SUMPRODUCT(LARGE(('Students Avg'!$E$5:$E$184&lt;0.5)*(1-('Students Avg'!$E$5:$E$184+ROW('Students Avg'!$E$5:$E$184)*0.0000001)),22)))-ROUND((1-SUMPRODUCT(LARGE(('Students Avg'!$E$5:$E$184&lt;0.5)*(1-('Students Avg'!$E$5:$E$184+ROW('Students Avg'!$E$5:$E$184)*0.0000001)),22))),4))*10000000,0)-4))</f>
        <v/>
      </c>
      <c r="C26" s="3" t="str">
        <f>IF(SUMPRODUCT(LARGE(('Students Avg'!$E$5:$E$184&lt;0.5)*(1-('Students Avg'!$E$5:$E$184+ROW('Students Avg'!$E$5:$E$184)*0.0000001)),22))=0,"",INDEX('Students Avg'!$B$5:$B$184,ROUND(((1-SUMPRODUCT(LARGE(('Students Avg'!$E$5:$E$184&lt;0.5)*(1-('Students Avg'!$E$5:$E$184+ROW('Students Avg'!$E$5:$E$184)*0.0000001)),22)))-ROUND((1-SUMPRODUCT(LARGE(('Students Avg'!$E$5:$E$184&lt;0.5)*(1-('Students Avg'!$E$5:$E$184+ROW('Students Avg'!$E$5:$E$184)*0.0000001)),22))),4))*10000000,0)-4))</f>
        <v/>
      </c>
      <c r="D26" s="5" t="str">
        <f>IF(SUMPRODUCT(LARGE(('Students Avg'!$E$5:$E$184&lt;0.5)*(1-('Students Avg'!$E$5:$E$184+ROW('Students Avg'!$E$5:$E$184)*0.0000001)),22))=0,"",INDEX('Students Avg'!$C$5:$C$184,ROUND(((1-SUMPRODUCT(LARGE(('Students Avg'!$E$5:$E$184&lt;0.5)*(1-('Students Avg'!$E$5:$E$184+ROW('Students Avg'!$E$5:$E$184)*0.0000001)),22)))-ROUND((1-SUMPRODUCT(LARGE(('Students Avg'!$E$5:$E$184&lt;0.5)*(1-('Students Avg'!$E$5:$E$184+ROW('Students Avg'!$E$5:$E$184)*0.0000001)),22))),4))*10000000,0)-4))</f>
        <v/>
      </c>
      <c r="E26" s="12" t="str">
        <f>IF(SUMPRODUCT(LARGE(('Students Avg'!$E$5:$E$184&lt;0.5)*(1-('Students Avg'!$E$5:$E$184+ROW('Students Avg'!$E$5:$E$184)*0.0000001)),22))=0,"",INDEX('Students Avg'!$E$5:$E$184,ROUND(((1-SUMPRODUCT(LARGE(('Students Avg'!$E$5:$E$184&lt;0.5)*(1-('Students Avg'!$E$5:$E$184+ROW('Students Avg'!$E$5:$E$184)*0.0000001)),22)))-ROUND((1-SUMPRODUCT(LARGE(('Students Avg'!$E$5:$E$184&lt;0.5)*(1-('Students Avg'!$E$5:$E$184+ROW('Students Avg'!$E$5:$E$184)*0.0000001)),22))),4))*10000000,0)-4))</f>
        <v/>
      </c>
    </row>
    <row r="27" spans="1:5" ht="14.25" customHeight="1" x14ac:dyDescent="0.3">
      <c r="A27" s="5" t="str">
        <f>IF(B27="","",23)</f>
        <v/>
      </c>
      <c r="B27" s="5" t="str">
        <f>IF(SUMPRODUCT(LARGE(('Students Avg'!$E$5:$E$184&lt;0.5)*(1-('Students Avg'!$E$5:$E$184+ROW('Students Avg'!$E$5:$E$184)*0.0000001)),23))=0,"",INDEX('Students Avg'!$A$5:$A$184,ROUND(((1-SUMPRODUCT(LARGE(('Students Avg'!$E$5:$E$184&lt;0.5)*(1-('Students Avg'!$E$5:$E$184+ROW('Students Avg'!$E$5:$E$184)*0.0000001)),23)))-ROUND((1-SUMPRODUCT(LARGE(('Students Avg'!$E$5:$E$184&lt;0.5)*(1-('Students Avg'!$E$5:$E$184+ROW('Students Avg'!$E$5:$E$184)*0.0000001)),23))),4))*10000000,0)-4))</f>
        <v/>
      </c>
      <c r="C27" s="3" t="str">
        <f>IF(SUMPRODUCT(LARGE(('Students Avg'!$E$5:$E$184&lt;0.5)*(1-('Students Avg'!$E$5:$E$184+ROW('Students Avg'!$E$5:$E$184)*0.0000001)),23))=0,"",INDEX('Students Avg'!$B$5:$B$184,ROUND(((1-SUMPRODUCT(LARGE(('Students Avg'!$E$5:$E$184&lt;0.5)*(1-('Students Avg'!$E$5:$E$184+ROW('Students Avg'!$E$5:$E$184)*0.0000001)),23)))-ROUND((1-SUMPRODUCT(LARGE(('Students Avg'!$E$5:$E$184&lt;0.5)*(1-('Students Avg'!$E$5:$E$184+ROW('Students Avg'!$E$5:$E$184)*0.0000001)),23))),4))*10000000,0)-4))</f>
        <v/>
      </c>
      <c r="D27" s="5" t="str">
        <f>IF(SUMPRODUCT(LARGE(('Students Avg'!$E$5:$E$184&lt;0.5)*(1-('Students Avg'!$E$5:$E$184+ROW('Students Avg'!$E$5:$E$184)*0.0000001)),23))=0,"",INDEX('Students Avg'!$C$5:$C$184,ROUND(((1-SUMPRODUCT(LARGE(('Students Avg'!$E$5:$E$184&lt;0.5)*(1-('Students Avg'!$E$5:$E$184+ROW('Students Avg'!$E$5:$E$184)*0.0000001)),23)))-ROUND((1-SUMPRODUCT(LARGE(('Students Avg'!$E$5:$E$184&lt;0.5)*(1-('Students Avg'!$E$5:$E$184+ROW('Students Avg'!$E$5:$E$184)*0.0000001)),23))),4))*10000000,0)-4))</f>
        <v/>
      </c>
      <c r="E27" s="12" t="str">
        <f>IF(SUMPRODUCT(LARGE(('Students Avg'!$E$5:$E$184&lt;0.5)*(1-('Students Avg'!$E$5:$E$184+ROW('Students Avg'!$E$5:$E$184)*0.0000001)),23))=0,"",INDEX('Students Avg'!$E$5:$E$184,ROUND(((1-SUMPRODUCT(LARGE(('Students Avg'!$E$5:$E$184&lt;0.5)*(1-('Students Avg'!$E$5:$E$184+ROW('Students Avg'!$E$5:$E$184)*0.0000001)),23)))-ROUND((1-SUMPRODUCT(LARGE(('Students Avg'!$E$5:$E$184&lt;0.5)*(1-('Students Avg'!$E$5:$E$184+ROW('Students Avg'!$E$5:$E$184)*0.0000001)),23))),4))*10000000,0)-4))</f>
        <v/>
      </c>
    </row>
    <row r="28" spans="1:5" ht="14.25" customHeight="1" x14ac:dyDescent="0.3">
      <c r="A28" s="5" t="str">
        <f>IF(B28="","",24)</f>
        <v/>
      </c>
      <c r="B28" s="5" t="str">
        <f>IF(SUMPRODUCT(LARGE(('Students Avg'!$E$5:$E$184&lt;0.5)*(1-('Students Avg'!$E$5:$E$184+ROW('Students Avg'!$E$5:$E$184)*0.0000001)),24))=0,"",INDEX('Students Avg'!$A$5:$A$184,ROUND(((1-SUMPRODUCT(LARGE(('Students Avg'!$E$5:$E$184&lt;0.5)*(1-('Students Avg'!$E$5:$E$184+ROW('Students Avg'!$E$5:$E$184)*0.0000001)),24)))-ROUND((1-SUMPRODUCT(LARGE(('Students Avg'!$E$5:$E$184&lt;0.5)*(1-('Students Avg'!$E$5:$E$184+ROW('Students Avg'!$E$5:$E$184)*0.0000001)),24))),4))*10000000,0)-4))</f>
        <v/>
      </c>
      <c r="C28" s="3" t="str">
        <f>IF(SUMPRODUCT(LARGE(('Students Avg'!$E$5:$E$184&lt;0.5)*(1-('Students Avg'!$E$5:$E$184+ROW('Students Avg'!$E$5:$E$184)*0.0000001)),24))=0,"",INDEX('Students Avg'!$B$5:$B$184,ROUND(((1-SUMPRODUCT(LARGE(('Students Avg'!$E$5:$E$184&lt;0.5)*(1-('Students Avg'!$E$5:$E$184+ROW('Students Avg'!$E$5:$E$184)*0.0000001)),24)))-ROUND((1-SUMPRODUCT(LARGE(('Students Avg'!$E$5:$E$184&lt;0.5)*(1-('Students Avg'!$E$5:$E$184+ROW('Students Avg'!$E$5:$E$184)*0.0000001)),24))),4))*10000000,0)-4))</f>
        <v/>
      </c>
      <c r="D28" s="5" t="str">
        <f>IF(SUMPRODUCT(LARGE(('Students Avg'!$E$5:$E$184&lt;0.5)*(1-('Students Avg'!$E$5:$E$184+ROW('Students Avg'!$E$5:$E$184)*0.0000001)),24))=0,"",INDEX('Students Avg'!$C$5:$C$184,ROUND(((1-SUMPRODUCT(LARGE(('Students Avg'!$E$5:$E$184&lt;0.5)*(1-('Students Avg'!$E$5:$E$184+ROW('Students Avg'!$E$5:$E$184)*0.0000001)),24)))-ROUND((1-SUMPRODUCT(LARGE(('Students Avg'!$E$5:$E$184&lt;0.5)*(1-('Students Avg'!$E$5:$E$184+ROW('Students Avg'!$E$5:$E$184)*0.0000001)),24))),4))*10000000,0)-4))</f>
        <v/>
      </c>
      <c r="E28" s="12" t="str">
        <f>IF(SUMPRODUCT(LARGE(('Students Avg'!$E$5:$E$184&lt;0.5)*(1-('Students Avg'!$E$5:$E$184+ROW('Students Avg'!$E$5:$E$184)*0.0000001)),24))=0,"",INDEX('Students Avg'!$E$5:$E$184,ROUND(((1-SUMPRODUCT(LARGE(('Students Avg'!$E$5:$E$184&lt;0.5)*(1-('Students Avg'!$E$5:$E$184+ROW('Students Avg'!$E$5:$E$184)*0.0000001)),24)))-ROUND((1-SUMPRODUCT(LARGE(('Students Avg'!$E$5:$E$184&lt;0.5)*(1-('Students Avg'!$E$5:$E$184+ROW('Students Avg'!$E$5:$E$184)*0.0000001)),24))),4))*10000000,0)-4))</f>
        <v/>
      </c>
    </row>
    <row r="29" spans="1:5" ht="14.25" customHeight="1" x14ac:dyDescent="0.3">
      <c r="A29" s="5" t="str">
        <f>IF(B29="","",25)</f>
        <v/>
      </c>
      <c r="B29" s="5" t="str">
        <f>IF(SUMPRODUCT(LARGE(('Students Avg'!$E$5:$E$184&lt;0.5)*(1-('Students Avg'!$E$5:$E$184+ROW('Students Avg'!$E$5:$E$184)*0.0000001)),25))=0,"",INDEX('Students Avg'!$A$5:$A$184,ROUND(((1-SUMPRODUCT(LARGE(('Students Avg'!$E$5:$E$184&lt;0.5)*(1-('Students Avg'!$E$5:$E$184+ROW('Students Avg'!$E$5:$E$184)*0.0000001)),25)))-ROUND((1-SUMPRODUCT(LARGE(('Students Avg'!$E$5:$E$184&lt;0.5)*(1-('Students Avg'!$E$5:$E$184+ROW('Students Avg'!$E$5:$E$184)*0.0000001)),25))),4))*10000000,0)-4))</f>
        <v/>
      </c>
      <c r="C29" s="3" t="str">
        <f>IF(SUMPRODUCT(LARGE(('Students Avg'!$E$5:$E$184&lt;0.5)*(1-('Students Avg'!$E$5:$E$184+ROW('Students Avg'!$E$5:$E$184)*0.0000001)),25))=0,"",INDEX('Students Avg'!$B$5:$B$184,ROUND(((1-SUMPRODUCT(LARGE(('Students Avg'!$E$5:$E$184&lt;0.5)*(1-('Students Avg'!$E$5:$E$184+ROW('Students Avg'!$E$5:$E$184)*0.0000001)),25)))-ROUND((1-SUMPRODUCT(LARGE(('Students Avg'!$E$5:$E$184&lt;0.5)*(1-('Students Avg'!$E$5:$E$184+ROW('Students Avg'!$E$5:$E$184)*0.0000001)),25))),4))*10000000,0)-4))</f>
        <v/>
      </c>
      <c r="D29" s="5" t="str">
        <f>IF(SUMPRODUCT(LARGE(('Students Avg'!$E$5:$E$184&lt;0.5)*(1-('Students Avg'!$E$5:$E$184+ROW('Students Avg'!$E$5:$E$184)*0.0000001)),25))=0,"",INDEX('Students Avg'!$C$5:$C$184,ROUND(((1-SUMPRODUCT(LARGE(('Students Avg'!$E$5:$E$184&lt;0.5)*(1-('Students Avg'!$E$5:$E$184+ROW('Students Avg'!$E$5:$E$184)*0.0000001)),25)))-ROUND((1-SUMPRODUCT(LARGE(('Students Avg'!$E$5:$E$184&lt;0.5)*(1-('Students Avg'!$E$5:$E$184+ROW('Students Avg'!$E$5:$E$184)*0.0000001)),25))),4))*10000000,0)-4))</f>
        <v/>
      </c>
      <c r="E29" s="12" t="str">
        <f>IF(SUMPRODUCT(LARGE(('Students Avg'!$E$5:$E$184&lt;0.5)*(1-('Students Avg'!$E$5:$E$184+ROW('Students Avg'!$E$5:$E$184)*0.0000001)),25))=0,"",INDEX('Students Avg'!$E$5:$E$184,ROUND(((1-SUMPRODUCT(LARGE(('Students Avg'!$E$5:$E$184&lt;0.5)*(1-('Students Avg'!$E$5:$E$184+ROW('Students Avg'!$E$5:$E$184)*0.0000001)),25)))-ROUND((1-SUMPRODUCT(LARGE(('Students Avg'!$E$5:$E$184&lt;0.5)*(1-('Students Avg'!$E$5:$E$184+ROW('Students Avg'!$E$5:$E$184)*0.0000001)),25))),4))*10000000,0)-4))</f>
        <v/>
      </c>
    </row>
    <row r="30" spans="1:5" ht="14.25" customHeight="1" x14ac:dyDescent="0.3">
      <c r="A30" s="5" t="str">
        <f>IF(B30="","",26)</f>
        <v/>
      </c>
      <c r="B30" s="5" t="str">
        <f>IF(SUMPRODUCT(LARGE(('Students Avg'!$E$5:$E$184&lt;0.5)*(1-('Students Avg'!$E$5:$E$184+ROW('Students Avg'!$E$5:$E$184)*0.0000001)),26))=0,"",INDEX('Students Avg'!$A$5:$A$184,ROUND(((1-SUMPRODUCT(LARGE(('Students Avg'!$E$5:$E$184&lt;0.5)*(1-('Students Avg'!$E$5:$E$184+ROW('Students Avg'!$E$5:$E$184)*0.0000001)),26)))-ROUND((1-SUMPRODUCT(LARGE(('Students Avg'!$E$5:$E$184&lt;0.5)*(1-('Students Avg'!$E$5:$E$184+ROW('Students Avg'!$E$5:$E$184)*0.0000001)),26))),4))*10000000,0)-4))</f>
        <v/>
      </c>
      <c r="C30" s="3" t="str">
        <f>IF(SUMPRODUCT(LARGE(('Students Avg'!$E$5:$E$184&lt;0.5)*(1-('Students Avg'!$E$5:$E$184+ROW('Students Avg'!$E$5:$E$184)*0.0000001)),26))=0,"",INDEX('Students Avg'!$B$5:$B$184,ROUND(((1-SUMPRODUCT(LARGE(('Students Avg'!$E$5:$E$184&lt;0.5)*(1-('Students Avg'!$E$5:$E$184+ROW('Students Avg'!$E$5:$E$184)*0.0000001)),26)))-ROUND((1-SUMPRODUCT(LARGE(('Students Avg'!$E$5:$E$184&lt;0.5)*(1-('Students Avg'!$E$5:$E$184+ROW('Students Avg'!$E$5:$E$184)*0.0000001)),26))),4))*10000000,0)-4))</f>
        <v/>
      </c>
      <c r="D30" s="5" t="str">
        <f>IF(SUMPRODUCT(LARGE(('Students Avg'!$E$5:$E$184&lt;0.5)*(1-('Students Avg'!$E$5:$E$184+ROW('Students Avg'!$E$5:$E$184)*0.0000001)),26))=0,"",INDEX('Students Avg'!$C$5:$C$184,ROUND(((1-SUMPRODUCT(LARGE(('Students Avg'!$E$5:$E$184&lt;0.5)*(1-('Students Avg'!$E$5:$E$184+ROW('Students Avg'!$E$5:$E$184)*0.0000001)),26)))-ROUND((1-SUMPRODUCT(LARGE(('Students Avg'!$E$5:$E$184&lt;0.5)*(1-('Students Avg'!$E$5:$E$184+ROW('Students Avg'!$E$5:$E$184)*0.0000001)),26))),4))*10000000,0)-4))</f>
        <v/>
      </c>
      <c r="E30" s="12" t="str">
        <f>IF(SUMPRODUCT(LARGE(('Students Avg'!$E$5:$E$184&lt;0.5)*(1-('Students Avg'!$E$5:$E$184+ROW('Students Avg'!$E$5:$E$184)*0.0000001)),26))=0,"",INDEX('Students Avg'!$E$5:$E$184,ROUND(((1-SUMPRODUCT(LARGE(('Students Avg'!$E$5:$E$184&lt;0.5)*(1-('Students Avg'!$E$5:$E$184+ROW('Students Avg'!$E$5:$E$184)*0.0000001)),26)))-ROUND((1-SUMPRODUCT(LARGE(('Students Avg'!$E$5:$E$184&lt;0.5)*(1-('Students Avg'!$E$5:$E$184+ROW('Students Avg'!$E$5:$E$184)*0.0000001)),26))),4))*10000000,0)-4))</f>
        <v/>
      </c>
    </row>
    <row r="31" spans="1:5" ht="14.25" customHeight="1" x14ac:dyDescent="0.3">
      <c r="A31" s="5" t="str">
        <f>IF(B31="","",27)</f>
        <v/>
      </c>
      <c r="B31" s="5" t="str">
        <f>IF(SUMPRODUCT(LARGE(('Students Avg'!$E$5:$E$184&lt;0.5)*(1-('Students Avg'!$E$5:$E$184+ROW('Students Avg'!$E$5:$E$184)*0.0000001)),27))=0,"",INDEX('Students Avg'!$A$5:$A$184,ROUND(((1-SUMPRODUCT(LARGE(('Students Avg'!$E$5:$E$184&lt;0.5)*(1-('Students Avg'!$E$5:$E$184+ROW('Students Avg'!$E$5:$E$184)*0.0000001)),27)))-ROUND((1-SUMPRODUCT(LARGE(('Students Avg'!$E$5:$E$184&lt;0.5)*(1-('Students Avg'!$E$5:$E$184+ROW('Students Avg'!$E$5:$E$184)*0.0000001)),27))),4))*10000000,0)-4))</f>
        <v/>
      </c>
      <c r="C31" s="3" t="str">
        <f>IF(SUMPRODUCT(LARGE(('Students Avg'!$E$5:$E$184&lt;0.5)*(1-('Students Avg'!$E$5:$E$184+ROW('Students Avg'!$E$5:$E$184)*0.0000001)),27))=0,"",INDEX('Students Avg'!$B$5:$B$184,ROUND(((1-SUMPRODUCT(LARGE(('Students Avg'!$E$5:$E$184&lt;0.5)*(1-('Students Avg'!$E$5:$E$184+ROW('Students Avg'!$E$5:$E$184)*0.0000001)),27)))-ROUND((1-SUMPRODUCT(LARGE(('Students Avg'!$E$5:$E$184&lt;0.5)*(1-('Students Avg'!$E$5:$E$184+ROW('Students Avg'!$E$5:$E$184)*0.0000001)),27))),4))*10000000,0)-4))</f>
        <v/>
      </c>
      <c r="D31" s="5" t="str">
        <f>IF(SUMPRODUCT(LARGE(('Students Avg'!$E$5:$E$184&lt;0.5)*(1-('Students Avg'!$E$5:$E$184+ROW('Students Avg'!$E$5:$E$184)*0.0000001)),27))=0,"",INDEX('Students Avg'!$C$5:$C$184,ROUND(((1-SUMPRODUCT(LARGE(('Students Avg'!$E$5:$E$184&lt;0.5)*(1-('Students Avg'!$E$5:$E$184+ROW('Students Avg'!$E$5:$E$184)*0.0000001)),27)))-ROUND((1-SUMPRODUCT(LARGE(('Students Avg'!$E$5:$E$184&lt;0.5)*(1-('Students Avg'!$E$5:$E$184+ROW('Students Avg'!$E$5:$E$184)*0.0000001)),27))),4))*10000000,0)-4))</f>
        <v/>
      </c>
      <c r="E31" s="12" t="str">
        <f>IF(SUMPRODUCT(LARGE(('Students Avg'!$E$5:$E$184&lt;0.5)*(1-('Students Avg'!$E$5:$E$184+ROW('Students Avg'!$E$5:$E$184)*0.0000001)),27))=0,"",INDEX('Students Avg'!$E$5:$E$184,ROUND(((1-SUMPRODUCT(LARGE(('Students Avg'!$E$5:$E$184&lt;0.5)*(1-('Students Avg'!$E$5:$E$184+ROW('Students Avg'!$E$5:$E$184)*0.0000001)),27)))-ROUND((1-SUMPRODUCT(LARGE(('Students Avg'!$E$5:$E$184&lt;0.5)*(1-('Students Avg'!$E$5:$E$184+ROW('Students Avg'!$E$5:$E$184)*0.0000001)),27))),4))*10000000,0)-4))</f>
        <v/>
      </c>
    </row>
    <row r="32" spans="1:5" ht="14.25" customHeight="1" x14ac:dyDescent="0.3">
      <c r="A32" s="5" t="str">
        <f>IF(B32="","",28)</f>
        <v/>
      </c>
      <c r="B32" s="5" t="str">
        <f>IF(SUMPRODUCT(LARGE(('Students Avg'!$E$5:$E$184&lt;0.5)*(1-('Students Avg'!$E$5:$E$184+ROW('Students Avg'!$E$5:$E$184)*0.0000001)),28))=0,"",INDEX('Students Avg'!$A$5:$A$184,ROUND(((1-SUMPRODUCT(LARGE(('Students Avg'!$E$5:$E$184&lt;0.5)*(1-('Students Avg'!$E$5:$E$184+ROW('Students Avg'!$E$5:$E$184)*0.0000001)),28)))-ROUND((1-SUMPRODUCT(LARGE(('Students Avg'!$E$5:$E$184&lt;0.5)*(1-('Students Avg'!$E$5:$E$184+ROW('Students Avg'!$E$5:$E$184)*0.0000001)),28))),4))*10000000,0)-4))</f>
        <v/>
      </c>
      <c r="C32" s="3" t="str">
        <f>IF(SUMPRODUCT(LARGE(('Students Avg'!$E$5:$E$184&lt;0.5)*(1-('Students Avg'!$E$5:$E$184+ROW('Students Avg'!$E$5:$E$184)*0.0000001)),28))=0,"",INDEX('Students Avg'!$B$5:$B$184,ROUND(((1-SUMPRODUCT(LARGE(('Students Avg'!$E$5:$E$184&lt;0.5)*(1-('Students Avg'!$E$5:$E$184+ROW('Students Avg'!$E$5:$E$184)*0.0000001)),28)))-ROUND((1-SUMPRODUCT(LARGE(('Students Avg'!$E$5:$E$184&lt;0.5)*(1-('Students Avg'!$E$5:$E$184+ROW('Students Avg'!$E$5:$E$184)*0.0000001)),28))),4))*10000000,0)-4))</f>
        <v/>
      </c>
      <c r="D32" s="5" t="str">
        <f>IF(SUMPRODUCT(LARGE(('Students Avg'!$E$5:$E$184&lt;0.5)*(1-('Students Avg'!$E$5:$E$184+ROW('Students Avg'!$E$5:$E$184)*0.0000001)),28))=0,"",INDEX('Students Avg'!$C$5:$C$184,ROUND(((1-SUMPRODUCT(LARGE(('Students Avg'!$E$5:$E$184&lt;0.5)*(1-('Students Avg'!$E$5:$E$184+ROW('Students Avg'!$E$5:$E$184)*0.0000001)),28)))-ROUND((1-SUMPRODUCT(LARGE(('Students Avg'!$E$5:$E$184&lt;0.5)*(1-('Students Avg'!$E$5:$E$184+ROW('Students Avg'!$E$5:$E$184)*0.0000001)),28))),4))*10000000,0)-4))</f>
        <v/>
      </c>
      <c r="E32" s="12" t="str">
        <f>IF(SUMPRODUCT(LARGE(('Students Avg'!$E$5:$E$184&lt;0.5)*(1-('Students Avg'!$E$5:$E$184+ROW('Students Avg'!$E$5:$E$184)*0.0000001)),28))=0,"",INDEX('Students Avg'!$E$5:$E$184,ROUND(((1-SUMPRODUCT(LARGE(('Students Avg'!$E$5:$E$184&lt;0.5)*(1-('Students Avg'!$E$5:$E$184+ROW('Students Avg'!$E$5:$E$184)*0.0000001)),28)))-ROUND((1-SUMPRODUCT(LARGE(('Students Avg'!$E$5:$E$184&lt;0.5)*(1-('Students Avg'!$E$5:$E$184+ROW('Students Avg'!$E$5:$E$184)*0.0000001)),28))),4))*10000000,0)-4))</f>
        <v/>
      </c>
    </row>
    <row r="33" spans="1:5" ht="14.25" customHeight="1" x14ac:dyDescent="0.3">
      <c r="A33" s="5" t="str">
        <f>IF(B33="","",29)</f>
        <v/>
      </c>
      <c r="B33" s="5" t="str">
        <f>IF(SUMPRODUCT(LARGE(('Students Avg'!$E$5:$E$184&lt;0.5)*(1-('Students Avg'!$E$5:$E$184+ROW('Students Avg'!$E$5:$E$184)*0.0000001)),29))=0,"",INDEX('Students Avg'!$A$5:$A$184,ROUND(((1-SUMPRODUCT(LARGE(('Students Avg'!$E$5:$E$184&lt;0.5)*(1-('Students Avg'!$E$5:$E$184+ROW('Students Avg'!$E$5:$E$184)*0.0000001)),29)))-ROUND((1-SUMPRODUCT(LARGE(('Students Avg'!$E$5:$E$184&lt;0.5)*(1-('Students Avg'!$E$5:$E$184+ROW('Students Avg'!$E$5:$E$184)*0.0000001)),29))),4))*10000000,0)-4))</f>
        <v/>
      </c>
      <c r="C33" s="3" t="str">
        <f>IF(SUMPRODUCT(LARGE(('Students Avg'!$E$5:$E$184&lt;0.5)*(1-('Students Avg'!$E$5:$E$184+ROW('Students Avg'!$E$5:$E$184)*0.0000001)),29))=0,"",INDEX('Students Avg'!$B$5:$B$184,ROUND(((1-SUMPRODUCT(LARGE(('Students Avg'!$E$5:$E$184&lt;0.5)*(1-('Students Avg'!$E$5:$E$184+ROW('Students Avg'!$E$5:$E$184)*0.0000001)),29)))-ROUND((1-SUMPRODUCT(LARGE(('Students Avg'!$E$5:$E$184&lt;0.5)*(1-('Students Avg'!$E$5:$E$184+ROW('Students Avg'!$E$5:$E$184)*0.0000001)),29))),4))*10000000,0)-4))</f>
        <v/>
      </c>
      <c r="D33" s="5" t="str">
        <f>IF(SUMPRODUCT(LARGE(('Students Avg'!$E$5:$E$184&lt;0.5)*(1-('Students Avg'!$E$5:$E$184+ROW('Students Avg'!$E$5:$E$184)*0.0000001)),29))=0,"",INDEX('Students Avg'!$C$5:$C$184,ROUND(((1-SUMPRODUCT(LARGE(('Students Avg'!$E$5:$E$184&lt;0.5)*(1-('Students Avg'!$E$5:$E$184+ROW('Students Avg'!$E$5:$E$184)*0.0000001)),29)))-ROUND((1-SUMPRODUCT(LARGE(('Students Avg'!$E$5:$E$184&lt;0.5)*(1-('Students Avg'!$E$5:$E$184+ROW('Students Avg'!$E$5:$E$184)*0.0000001)),29))),4))*10000000,0)-4))</f>
        <v/>
      </c>
      <c r="E33" s="12" t="str">
        <f>IF(SUMPRODUCT(LARGE(('Students Avg'!$E$5:$E$184&lt;0.5)*(1-('Students Avg'!$E$5:$E$184+ROW('Students Avg'!$E$5:$E$184)*0.0000001)),29))=0,"",INDEX('Students Avg'!$E$5:$E$184,ROUND(((1-SUMPRODUCT(LARGE(('Students Avg'!$E$5:$E$184&lt;0.5)*(1-('Students Avg'!$E$5:$E$184+ROW('Students Avg'!$E$5:$E$184)*0.0000001)),29)))-ROUND((1-SUMPRODUCT(LARGE(('Students Avg'!$E$5:$E$184&lt;0.5)*(1-('Students Avg'!$E$5:$E$184+ROW('Students Avg'!$E$5:$E$184)*0.0000001)),29))),4))*10000000,0)-4))</f>
        <v/>
      </c>
    </row>
    <row r="34" spans="1:5" ht="14.25" customHeight="1" x14ac:dyDescent="0.3">
      <c r="A34" s="5" t="str">
        <f>IF(B34="","",30)</f>
        <v/>
      </c>
      <c r="B34" s="5" t="str">
        <f>IF(SUMPRODUCT(LARGE(('Students Avg'!$E$5:$E$184&lt;0.5)*(1-('Students Avg'!$E$5:$E$184+ROW('Students Avg'!$E$5:$E$184)*0.0000001)),30))=0,"",INDEX('Students Avg'!$A$5:$A$184,ROUND(((1-SUMPRODUCT(LARGE(('Students Avg'!$E$5:$E$184&lt;0.5)*(1-('Students Avg'!$E$5:$E$184+ROW('Students Avg'!$E$5:$E$184)*0.0000001)),30)))-ROUND((1-SUMPRODUCT(LARGE(('Students Avg'!$E$5:$E$184&lt;0.5)*(1-('Students Avg'!$E$5:$E$184+ROW('Students Avg'!$E$5:$E$184)*0.0000001)),30))),4))*10000000,0)-4))</f>
        <v/>
      </c>
      <c r="C34" s="3" t="str">
        <f>IF(SUMPRODUCT(LARGE(('Students Avg'!$E$5:$E$184&lt;0.5)*(1-('Students Avg'!$E$5:$E$184+ROW('Students Avg'!$E$5:$E$184)*0.0000001)),30))=0,"",INDEX('Students Avg'!$B$5:$B$184,ROUND(((1-SUMPRODUCT(LARGE(('Students Avg'!$E$5:$E$184&lt;0.5)*(1-('Students Avg'!$E$5:$E$184+ROW('Students Avg'!$E$5:$E$184)*0.0000001)),30)))-ROUND((1-SUMPRODUCT(LARGE(('Students Avg'!$E$5:$E$184&lt;0.5)*(1-('Students Avg'!$E$5:$E$184+ROW('Students Avg'!$E$5:$E$184)*0.0000001)),30))),4))*10000000,0)-4))</f>
        <v/>
      </c>
      <c r="D34" s="5" t="str">
        <f>IF(SUMPRODUCT(LARGE(('Students Avg'!$E$5:$E$184&lt;0.5)*(1-('Students Avg'!$E$5:$E$184+ROW('Students Avg'!$E$5:$E$184)*0.0000001)),30))=0,"",INDEX('Students Avg'!$C$5:$C$184,ROUND(((1-SUMPRODUCT(LARGE(('Students Avg'!$E$5:$E$184&lt;0.5)*(1-('Students Avg'!$E$5:$E$184+ROW('Students Avg'!$E$5:$E$184)*0.0000001)),30)))-ROUND((1-SUMPRODUCT(LARGE(('Students Avg'!$E$5:$E$184&lt;0.5)*(1-('Students Avg'!$E$5:$E$184+ROW('Students Avg'!$E$5:$E$184)*0.0000001)),30))),4))*10000000,0)-4))</f>
        <v/>
      </c>
      <c r="E34" s="12" t="str">
        <f>IF(SUMPRODUCT(LARGE(('Students Avg'!$E$5:$E$184&lt;0.5)*(1-('Students Avg'!$E$5:$E$184+ROW('Students Avg'!$E$5:$E$184)*0.0000001)),30))=0,"",INDEX('Students Avg'!$E$5:$E$184,ROUND(((1-SUMPRODUCT(LARGE(('Students Avg'!$E$5:$E$184&lt;0.5)*(1-('Students Avg'!$E$5:$E$184+ROW('Students Avg'!$E$5:$E$184)*0.0000001)),30)))-ROUND((1-SUMPRODUCT(LARGE(('Students Avg'!$E$5:$E$184&lt;0.5)*(1-('Students Avg'!$E$5:$E$184+ROW('Students Avg'!$E$5:$E$184)*0.0000001)),30))),4))*10000000,0)-4))</f>
        <v/>
      </c>
    </row>
    <row r="35" spans="1:5" ht="14.25" customHeight="1" x14ac:dyDescent="0.3">
      <c r="A35" s="5" t="str">
        <f>IF(B35="","",31)</f>
        <v/>
      </c>
      <c r="B35" s="5" t="str">
        <f>IF(SUMPRODUCT(LARGE(('Students Avg'!$E$5:$E$184&lt;0.5)*(1-('Students Avg'!$E$5:$E$184+ROW('Students Avg'!$E$5:$E$184)*0.0000001)),31))=0,"",INDEX('Students Avg'!$A$5:$A$184,ROUND(((1-SUMPRODUCT(LARGE(('Students Avg'!$E$5:$E$184&lt;0.5)*(1-('Students Avg'!$E$5:$E$184+ROW('Students Avg'!$E$5:$E$184)*0.0000001)),31)))-ROUND((1-SUMPRODUCT(LARGE(('Students Avg'!$E$5:$E$184&lt;0.5)*(1-('Students Avg'!$E$5:$E$184+ROW('Students Avg'!$E$5:$E$184)*0.0000001)),31))),4))*10000000,0)-4))</f>
        <v/>
      </c>
      <c r="C35" s="3" t="str">
        <f>IF(SUMPRODUCT(LARGE(('Students Avg'!$E$5:$E$184&lt;0.5)*(1-('Students Avg'!$E$5:$E$184+ROW('Students Avg'!$E$5:$E$184)*0.0000001)),31))=0,"",INDEX('Students Avg'!$B$5:$B$184,ROUND(((1-SUMPRODUCT(LARGE(('Students Avg'!$E$5:$E$184&lt;0.5)*(1-('Students Avg'!$E$5:$E$184+ROW('Students Avg'!$E$5:$E$184)*0.0000001)),31)))-ROUND((1-SUMPRODUCT(LARGE(('Students Avg'!$E$5:$E$184&lt;0.5)*(1-('Students Avg'!$E$5:$E$184+ROW('Students Avg'!$E$5:$E$184)*0.0000001)),31))),4))*10000000,0)-4))</f>
        <v/>
      </c>
      <c r="D35" s="5" t="str">
        <f>IF(SUMPRODUCT(LARGE(('Students Avg'!$E$5:$E$184&lt;0.5)*(1-('Students Avg'!$E$5:$E$184+ROW('Students Avg'!$E$5:$E$184)*0.0000001)),31))=0,"",INDEX('Students Avg'!$C$5:$C$184,ROUND(((1-SUMPRODUCT(LARGE(('Students Avg'!$E$5:$E$184&lt;0.5)*(1-('Students Avg'!$E$5:$E$184+ROW('Students Avg'!$E$5:$E$184)*0.0000001)),31)))-ROUND((1-SUMPRODUCT(LARGE(('Students Avg'!$E$5:$E$184&lt;0.5)*(1-('Students Avg'!$E$5:$E$184+ROW('Students Avg'!$E$5:$E$184)*0.0000001)),31))),4))*10000000,0)-4))</f>
        <v/>
      </c>
      <c r="E35" s="12" t="str">
        <f>IF(SUMPRODUCT(LARGE(('Students Avg'!$E$5:$E$184&lt;0.5)*(1-('Students Avg'!$E$5:$E$184+ROW('Students Avg'!$E$5:$E$184)*0.0000001)),31))=0,"",INDEX('Students Avg'!$E$5:$E$184,ROUND(((1-SUMPRODUCT(LARGE(('Students Avg'!$E$5:$E$184&lt;0.5)*(1-('Students Avg'!$E$5:$E$184+ROW('Students Avg'!$E$5:$E$184)*0.0000001)),31)))-ROUND((1-SUMPRODUCT(LARGE(('Students Avg'!$E$5:$E$184&lt;0.5)*(1-('Students Avg'!$E$5:$E$184+ROW('Students Avg'!$E$5:$E$184)*0.0000001)),31))),4))*10000000,0)-4))</f>
        <v/>
      </c>
    </row>
    <row r="36" spans="1:5" ht="14.25" customHeight="1" x14ac:dyDescent="0.3">
      <c r="A36" s="5" t="str">
        <f>IF(B36="","",32)</f>
        <v/>
      </c>
      <c r="B36" s="5" t="str">
        <f>IF(SUMPRODUCT(LARGE(('Students Avg'!$E$5:$E$184&lt;0.5)*(1-('Students Avg'!$E$5:$E$184+ROW('Students Avg'!$E$5:$E$184)*0.0000001)),32))=0,"",INDEX('Students Avg'!$A$5:$A$184,ROUND(((1-SUMPRODUCT(LARGE(('Students Avg'!$E$5:$E$184&lt;0.5)*(1-('Students Avg'!$E$5:$E$184+ROW('Students Avg'!$E$5:$E$184)*0.0000001)),32)))-ROUND((1-SUMPRODUCT(LARGE(('Students Avg'!$E$5:$E$184&lt;0.5)*(1-('Students Avg'!$E$5:$E$184+ROW('Students Avg'!$E$5:$E$184)*0.0000001)),32))),4))*10000000,0)-4))</f>
        <v/>
      </c>
      <c r="C36" s="3" t="str">
        <f>IF(SUMPRODUCT(LARGE(('Students Avg'!$E$5:$E$184&lt;0.5)*(1-('Students Avg'!$E$5:$E$184+ROW('Students Avg'!$E$5:$E$184)*0.0000001)),32))=0,"",INDEX('Students Avg'!$B$5:$B$184,ROUND(((1-SUMPRODUCT(LARGE(('Students Avg'!$E$5:$E$184&lt;0.5)*(1-('Students Avg'!$E$5:$E$184+ROW('Students Avg'!$E$5:$E$184)*0.0000001)),32)))-ROUND((1-SUMPRODUCT(LARGE(('Students Avg'!$E$5:$E$184&lt;0.5)*(1-('Students Avg'!$E$5:$E$184+ROW('Students Avg'!$E$5:$E$184)*0.0000001)),32))),4))*10000000,0)-4))</f>
        <v/>
      </c>
      <c r="D36" s="5" t="str">
        <f>IF(SUMPRODUCT(LARGE(('Students Avg'!$E$5:$E$184&lt;0.5)*(1-('Students Avg'!$E$5:$E$184+ROW('Students Avg'!$E$5:$E$184)*0.0000001)),32))=0,"",INDEX('Students Avg'!$C$5:$C$184,ROUND(((1-SUMPRODUCT(LARGE(('Students Avg'!$E$5:$E$184&lt;0.5)*(1-('Students Avg'!$E$5:$E$184+ROW('Students Avg'!$E$5:$E$184)*0.0000001)),32)))-ROUND((1-SUMPRODUCT(LARGE(('Students Avg'!$E$5:$E$184&lt;0.5)*(1-('Students Avg'!$E$5:$E$184+ROW('Students Avg'!$E$5:$E$184)*0.0000001)),32))),4))*10000000,0)-4))</f>
        <v/>
      </c>
      <c r="E36" s="12" t="str">
        <f>IF(SUMPRODUCT(LARGE(('Students Avg'!$E$5:$E$184&lt;0.5)*(1-('Students Avg'!$E$5:$E$184+ROW('Students Avg'!$E$5:$E$184)*0.0000001)),32))=0,"",INDEX('Students Avg'!$E$5:$E$184,ROUND(((1-SUMPRODUCT(LARGE(('Students Avg'!$E$5:$E$184&lt;0.5)*(1-('Students Avg'!$E$5:$E$184+ROW('Students Avg'!$E$5:$E$184)*0.0000001)),32)))-ROUND((1-SUMPRODUCT(LARGE(('Students Avg'!$E$5:$E$184&lt;0.5)*(1-('Students Avg'!$E$5:$E$184+ROW('Students Avg'!$E$5:$E$184)*0.0000001)),32))),4))*10000000,0)-4))</f>
        <v/>
      </c>
    </row>
    <row r="37" spans="1:5" ht="14.25" customHeight="1" x14ac:dyDescent="0.3">
      <c r="A37" s="5" t="str">
        <f>IF(B37="","",33)</f>
        <v/>
      </c>
      <c r="B37" s="5" t="str">
        <f>IF(SUMPRODUCT(LARGE(('Students Avg'!$E$5:$E$184&lt;0.5)*(1-('Students Avg'!$E$5:$E$184+ROW('Students Avg'!$E$5:$E$184)*0.0000001)),33))=0,"",INDEX('Students Avg'!$A$5:$A$184,ROUND(((1-SUMPRODUCT(LARGE(('Students Avg'!$E$5:$E$184&lt;0.5)*(1-('Students Avg'!$E$5:$E$184+ROW('Students Avg'!$E$5:$E$184)*0.0000001)),33)))-ROUND((1-SUMPRODUCT(LARGE(('Students Avg'!$E$5:$E$184&lt;0.5)*(1-('Students Avg'!$E$5:$E$184+ROW('Students Avg'!$E$5:$E$184)*0.0000001)),33))),4))*10000000,0)-4))</f>
        <v/>
      </c>
      <c r="C37" s="3" t="str">
        <f>IF(SUMPRODUCT(LARGE(('Students Avg'!$E$5:$E$184&lt;0.5)*(1-('Students Avg'!$E$5:$E$184+ROW('Students Avg'!$E$5:$E$184)*0.0000001)),33))=0,"",INDEX('Students Avg'!$B$5:$B$184,ROUND(((1-SUMPRODUCT(LARGE(('Students Avg'!$E$5:$E$184&lt;0.5)*(1-('Students Avg'!$E$5:$E$184+ROW('Students Avg'!$E$5:$E$184)*0.0000001)),33)))-ROUND((1-SUMPRODUCT(LARGE(('Students Avg'!$E$5:$E$184&lt;0.5)*(1-('Students Avg'!$E$5:$E$184+ROW('Students Avg'!$E$5:$E$184)*0.0000001)),33))),4))*10000000,0)-4))</f>
        <v/>
      </c>
      <c r="D37" s="5" t="str">
        <f>IF(SUMPRODUCT(LARGE(('Students Avg'!$E$5:$E$184&lt;0.5)*(1-('Students Avg'!$E$5:$E$184+ROW('Students Avg'!$E$5:$E$184)*0.0000001)),33))=0,"",INDEX('Students Avg'!$C$5:$C$184,ROUND(((1-SUMPRODUCT(LARGE(('Students Avg'!$E$5:$E$184&lt;0.5)*(1-('Students Avg'!$E$5:$E$184+ROW('Students Avg'!$E$5:$E$184)*0.0000001)),33)))-ROUND((1-SUMPRODUCT(LARGE(('Students Avg'!$E$5:$E$184&lt;0.5)*(1-('Students Avg'!$E$5:$E$184+ROW('Students Avg'!$E$5:$E$184)*0.0000001)),33))),4))*10000000,0)-4))</f>
        <v/>
      </c>
      <c r="E37" s="12" t="str">
        <f>IF(SUMPRODUCT(LARGE(('Students Avg'!$E$5:$E$184&lt;0.5)*(1-('Students Avg'!$E$5:$E$184+ROW('Students Avg'!$E$5:$E$184)*0.0000001)),33))=0,"",INDEX('Students Avg'!$E$5:$E$184,ROUND(((1-SUMPRODUCT(LARGE(('Students Avg'!$E$5:$E$184&lt;0.5)*(1-('Students Avg'!$E$5:$E$184+ROW('Students Avg'!$E$5:$E$184)*0.0000001)),33)))-ROUND((1-SUMPRODUCT(LARGE(('Students Avg'!$E$5:$E$184&lt;0.5)*(1-('Students Avg'!$E$5:$E$184+ROW('Students Avg'!$E$5:$E$184)*0.0000001)),33))),4))*10000000,0)-4))</f>
        <v/>
      </c>
    </row>
    <row r="38" spans="1:5" ht="14.25" customHeight="1" x14ac:dyDescent="0.3">
      <c r="A38" s="5" t="str">
        <f>IF(B38="","",34)</f>
        <v/>
      </c>
      <c r="B38" s="5" t="str">
        <f>IF(SUMPRODUCT(LARGE(('Students Avg'!$E$5:$E$184&lt;0.5)*(1-('Students Avg'!$E$5:$E$184+ROW('Students Avg'!$E$5:$E$184)*0.0000001)),34))=0,"",INDEX('Students Avg'!$A$5:$A$184,ROUND(((1-SUMPRODUCT(LARGE(('Students Avg'!$E$5:$E$184&lt;0.5)*(1-('Students Avg'!$E$5:$E$184+ROW('Students Avg'!$E$5:$E$184)*0.0000001)),34)))-ROUND((1-SUMPRODUCT(LARGE(('Students Avg'!$E$5:$E$184&lt;0.5)*(1-('Students Avg'!$E$5:$E$184+ROW('Students Avg'!$E$5:$E$184)*0.0000001)),34))),4))*10000000,0)-4))</f>
        <v/>
      </c>
      <c r="C38" s="3" t="str">
        <f>IF(SUMPRODUCT(LARGE(('Students Avg'!$E$5:$E$184&lt;0.5)*(1-('Students Avg'!$E$5:$E$184+ROW('Students Avg'!$E$5:$E$184)*0.0000001)),34))=0,"",INDEX('Students Avg'!$B$5:$B$184,ROUND(((1-SUMPRODUCT(LARGE(('Students Avg'!$E$5:$E$184&lt;0.5)*(1-('Students Avg'!$E$5:$E$184+ROW('Students Avg'!$E$5:$E$184)*0.0000001)),34)))-ROUND((1-SUMPRODUCT(LARGE(('Students Avg'!$E$5:$E$184&lt;0.5)*(1-('Students Avg'!$E$5:$E$184+ROW('Students Avg'!$E$5:$E$184)*0.0000001)),34))),4))*10000000,0)-4))</f>
        <v/>
      </c>
      <c r="D38" s="5" t="str">
        <f>IF(SUMPRODUCT(LARGE(('Students Avg'!$E$5:$E$184&lt;0.5)*(1-('Students Avg'!$E$5:$E$184+ROW('Students Avg'!$E$5:$E$184)*0.0000001)),34))=0,"",INDEX('Students Avg'!$C$5:$C$184,ROUND(((1-SUMPRODUCT(LARGE(('Students Avg'!$E$5:$E$184&lt;0.5)*(1-('Students Avg'!$E$5:$E$184+ROW('Students Avg'!$E$5:$E$184)*0.0000001)),34)))-ROUND((1-SUMPRODUCT(LARGE(('Students Avg'!$E$5:$E$184&lt;0.5)*(1-('Students Avg'!$E$5:$E$184+ROW('Students Avg'!$E$5:$E$184)*0.0000001)),34))),4))*10000000,0)-4))</f>
        <v/>
      </c>
      <c r="E38" s="12" t="str">
        <f>IF(SUMPRODUCT(LARGE(('Students Avg'!$E$5:$E$184&lt;0.5)*(1-('Students Avg'!$E$5:$E$184+ROW('Students Avg'!$E$5:$E$184)*0.0000001)),34))=0,"",INDEX('Students Avg'!$E$5:$E$184,ROUND(((1-SUMPRODUCT(LARGE(('Students Avg'!$E$5:$E$184&lt;0.5)*(1-('Students Avg'!$E$5:$E$184+ROW('Students Avg'!$E$5:$E$184)*0.0000001)),34)))-ROUND((1-SUMPRODUCT(LARGE(('Students Avg'!$E$5:$E$184&lt;0.5)*(1-('Students Avg'!$E$5:$E$184+ROW('Students Avg'!$E$5:$E$184)*0.0000001)),34))),4))*10000000,0)-4))</f>
        <v/>
      </c>
    </row>
    <row r="39" spans="1:5" ht="14.25" customHeight="1" x14ac:dyDescent="0.3">
      <c r="A39" s="5" t="str">
        <f>IF(B39="","",35)</f>
        <v/>
      </c>
      <c r="B39" s="5" t="str">
        <f>IF(SUMPRODUCT(LARGE(('Students Avg'!$E$5:$E$184&lt;0.5)*(1-('Students Avg'!$E$5:$E$184+ROW('Students Avg'!$E$5:$E$184)*0.0000001)),35))=0,"",INDEX('Students Avg'!$A$5:$A$184,ROUND(((1-SUMPRODUCT(LARGE(('Students Avg'!$E$5:$E$184&lt;0.5)*(1-('Students Avg'!$E$5:$E$184+ROW('Students Avg'!$E$5:$E$184)*0.0000001)),35)))-ROUND((1-SUMPRODUCT(LARGE(('Students Avg'!$E$5:$E$184&lt;0.5)*(1-('Students Avg'!$E$5:$E$184+ROW('Students Avg'!$E$5:$E$184)*0.0000001)),35))),4))*10000000,0)-4))</f>
        <v/>
      </c>
      <c r="C39" s="3" t="str">
        <f>IF(SUMPRODUCT(LARGE(('Students Avg'!$E$5:$E$184&lt;0.5)*(1-('Students Avg'!$E$5:$E$184+ROW('Students Avg'!$E$5:$E$184)*0.0000001)),35))=0,"",INDEX('Students Avg'!$B$5:$B$184,ROUND(((1-SUMPRODUCT(LARGE(('Students Avg'!$E$5:$E$184&lt;0.5)*(1-('Students Avg'!$E$5:$E$184+ROW('Students Avg'!$E$5:$E$184)*0.0000001)),35)))-ROUND((1-SUMPRODUCT(LARGE(('Students Avg'!$E$5:$E$184&lt;0.5)*(1-('Students Avg'!$E$5:$E$184+ROW('Students Avg'!$E$5:$E$184)*0.0000001)),35))),4))*10000000,0)-4))</f>
        <v/>
      </c>
      <c r="D39" s="5" t="str">
        <f>IF(SUMPRODUCT(LARGE(('Students Avg'!$E$5:$E$184&lt;0.5)*(1-('Students Avg'!$E$5:$E$184+ROW('Students Avg'!$E$5:$E$184)*0.0000001)),35))=0,"",INDEX('Students Avg'!$C$5:$C$184,ROUND(((1-SUMPRODUCT(LARGE(('Students Avg'!$E$5:$E$184&lt;0.5)*(1-('Students Avg'!$E$5:$E$184+ROW('Students Avg'!$E$5:$E$184)*0.0000001)),35)))-ROUND((1-SUMPRODUCT(LARGE(('Students Avg'!$E$5:$E$184&lt;0.5)*(1-('Students Avg'!$E$5:$E$184+ROW('Students Avg'!$E$5:$E$184)*0.0000001)),35))),4))*10000000,0)-4))</f>
        <v/>
      </c>
      <c r="E39" s="12" t="str">
        <f>IF(SUMPRODUCT(LARGE(('Students Avg'!$E$5:$E$184&lt;0.5)*(1-('Students Avg'!$E$5:$E$184+ROW('Students Avg'!$E$5:$E$184)*0.0000001)),35))=0,"",INDEX('Students Avg'!$E$5:$E$184,ROUND(((1-SUMPRODUCT(LARGE(('Students Avg'!$E$5:$E$184&lt;0.5)*(1-('Students Avg'!$E$5:$E$184+ROW('Students Avg'!$E$5:$E$184)*0.0000001)),35)))-ROUND((1-SUMPRODUCT(LARGE(('Students Avg'!$E$5:$E$184&lt;0.5)*(1-('Students Avg'!$E$5:$E$184+ROW('Students Avg'!$E$5:$E$184)*0.0000001)),35))),4))*10000000,0)-4))</f>
        <v/>
      </c>
    </row>
    <row r="40" spans="1:5" ht="14.25" customHeight="1" x14ac:dyDescent="0.3">
      <c r="A40" s="5" t="str">
        <f>IF(B40="","",36)</f>
        <v/>
      </c>
      <c r="B40" s="5" t="str">
        <f>IF(SUMPRODUCT(LARGE(('Students Avg'!$E$5:$E$184&lt;0.5)*(1-('Students Avg'!$E$5:$E$184+ROW('Students Avg'!$E$5:$E$184)*0.0000001)),36))=0,"",INDEX('Students Avg'!$A$5:$A$184,ROUND(((1-SUMPRODUCT(LARGE(('Students Avg'!$E$5:$E$184&lt;0.5)*(1-('Students Avg'!$E$5:$E$184+ROW('Students Avg'!$E$5:$E$184)*0.0000001)),36)))-ROUND((1-SUMPRODUCT(LARGE(('Students Avg'!$E$5:$E$184&lt;0.5)*(1-('Students Avg'!$E$5:$E$184+ROW('Students Avg'!$E$5:$E$184)*0.0000001)),36))),4))*10000000,0)-4))</f>
        <v/>
      </c>
      <c r="C40" s="3" t="str">
        <f>IF(SUMPRODUCT(LARGE(('Students Avg'!$E$5:$E$184&lt;0.5)*(1-('Students Avg'!$E$5:$E$184+ROW('Students Avg'!$E$5:$E$184)*0.0000001)),36))=0,"",INDEX('Students Avg'!$B$5:$B$184,ROUND(((1-SUMPRODUCT(LARGE(('Students Avg'!$E$5:$E$184&lt;0.5)*(1-('Students Avg'!$E$5:$E$184+ROW('Students Avg'!$E$5:$E$184)*0.0000001)),36)))-ROUND((1-SUMPRODUCT(LARGE(('Students Avg'!$E$5:$E$184&lt;0.5)*(1-('Students Avg'!$E$5:$E$184+ROW('Students Avg'!$E$5:$E$184)*0.0000001)),36))),4))*10000000,0)-4))</f>
        <v/>
      </c>
      <c r="D40" s="5" t="str">
        <f>IF(SUMPRODUCT(LARGE(('Students Avg'!$E$5:$E$184&lt;0.5)*(1-('Students Avg'!$E$5:$E$184+ROW('Students Avg'!$E$5:$E$184)*0.0000001)),36))=0,"",INDEX('Students Avg'!$C$5:$C$184,ROUND(((1-SUMPRODUCT(LARGE(('Students Avg'!$E$5:$E$184&lt;0.5)*(1-('Students Avg'!$E$5:$E$184+ROW('Students Avg'!$E$5:$E$184)*0.0000001)),36)))-ROUND((1-SUMPRODUCT(LARGE(('Students Avg'!$E$5:$E$184&lt;0.5)*(1-('Students Avg'!$E$5:$E$184+ROW('Students Avg'!$E$5:$E$184)*0.0000001)),36))),4))*10000000,0)-4))</f>
        <v/>
      </c>
      <c r="E40" s="12" t="str">
        <f>IF(SUMPRODUCT(LARGE(('Students Avg'!$E$5:$E$184&lt;0.5)*(1-('Students Avg'!$E$5:$E$184+ROW('Students Avg'!$E$5:$E$184)*0.0000001)),36))=0,"",INDEX('Students Avg'!$E$5:$E$184,ROUND(((1-SUMPRODUCT(LARGE(('Students Avg'!$E$5:$E$184&lt;0.5)*(1-('Students Avg'!$E$5:$E$184+ROW('Students Avg'!$E$5:$E$184)*0.0000001)),36)))-ROUND((1-SUMPRODUCT(LARGE(('Students Avg'!$E$5:$E$184&lt;0.5)*(1-('Students Avg'!$E$5:$E$184+ROW('Students Avg'!$E$5:$E$184)*0.0000001)),36))),4))*10000000,0)-4))</f>
        <v/>
      </c>
    </row>
    <row r="41" spans="1:5" ht="14.25" customHeight="1" x14ac:dyDescent="0.3">
      <c r="A41" s="5" t="str">
        <f>IF(B41="","",37)</f>
        <v/>
      </c>
      <c r="B41" s="5" t="str">
        <f>IF(SUMPRODUCT(LARGE(('Students Avg'!$E$5:$E$184&lt;0.5)*(1-('Students Avg'!$E$5:$E$184+ROW('Students Avg'!$E$5:$E$184)*0.0000001)),37))=0,"",INDEX('Students Avg'!$A$5:$A$184,ROUND(((1-SUMPRODUCT(LARGE(('Students Avg'!$E$5:$E$184&lt;0.5)*(1-('Students Avg'!$E$5:$E$184+ROW('Students Avg'!$E$5:$E$184)*0.0000001)),37)))-ROUND((1-SUMPRODUCT(LARGE(('Students Avg'!$E$5:$E$184&lt;0.5)*(1-('Students Avg'!$E$5:$E$184+ROW('Students Avg'!$E$5:$E$184)*0.0000001)),37))),4))*10000000,0)-4))</f>
        <v/>
      </c>
      <c r="C41" s="3" t="str">
        <f>IF(SUMPRODUCT(LARGE(('Students Avg'!$E$5:$E$184&lt;0.5)*(1-('Students Avg'!$E$5:$E$184+ROW('Students Avg'!$E$5:$E$184)*0.0000001)),37))=0,"",INDEX('Students Avg'!$B$5:$B$184,ROUND(((1-SUMPRODUCT(LARGE(('Students Avg'!$E$5:$E$184&lt;0.5)*(1-('Students Avg'!$E$5:$E$184+ROW('Students Avg'!$E$5:$E$184)*0.0000001)),37)))-ROUND((1-SUMPRODUCT(LARGE(('Students Avg'!$E$5:$E$184&lt;0.5)*(1-('Students Avg'!$E$5:$E$184+ROW('Students Avg'!$E$5:$E$184)*0.0000001)),37))),4))*10000000,0)-4))</f>
        <v/>
      </c>
      <c r="D41" s="5" t="str">
        <f>IF(SUMPRODUCT(LARGE(('Students Avg'!$E$5:$E$184&lt;0.5)*(1-('Students Avg'!$E$5:$E$184+ROW('Students Avg'!$E$5:$E$184)*0.0000001)),37))=0,"",INDEX('Students Avg'!$C$5:$C$184,ROUND(((1-SUMPRODUCT(LARGE(('Students Avg'!$E$5:$E$184&lt;0.5)*(1-('Students Avg'!$E$5:$E$184+ROW('Students Avg'!$E$5:$E$184)*0.0000001)),37)))-ROUND((1-SUMPRODUCT(LARGE(('Students Avg'!$E$5:$E$184&lt;0.5)*(1-('Students Avg'!$E$5:$E$184+ROW('Students Avg'!$E$5:$E$184)*0.0000001)),37))),4))*10000000,0)-4))</f>
        <v/>
      </c>
      <c r="E41" s="12" t="str">
        <f>IF(SUMPRODUCT(LARGE(('Students Avg'!$E$5:$E$184&lt;0.5)*(1-('Students Avg'!$E$5:$E$184+ROW('Students Avg'!$E$5:$E$184)*0.0000001)),37))=0,"",INDEX('Students Avg'!$E$5:$E$184,ROUND(((1-SUMPRODUCT(LARGE(('Students Avg'!$E$5:$E$184&lt;0.5)*(1-('Students Avg'!$E$5:$E$184+ROW('Students Avg'!$E$5:$E$184)*0.0000001)),37)))-ROUND((1-SUMPRODUCT(LARGE(('Students Avg'!$E$5:$E$184&lt;0.5)*(1-('Students Avg'!$E$5:$E$184+ROW('Students Avg'!$E$5:$E$184)*0.0000001)),37))),4))*10000000,0)-4))</f>
        <v/>
      </c>
    </row>
    <row r="42" spans="1:5" ht="14.25" customHeight="1" x14ac:dyDescent="0.3">
      <c r="A42" s="5" t="str">
        <f>IF(B42="","",38)</f>
        <v/>
      </c>
      <c r="B42" s="5" t="str">
        <f>IF(SUMPRODUCT(LARGE(('Students Avg'!$E$5:$E$184&lt;0.5)*(1-('Students Avg'!$E$5:$E$184+ROW('Students Avg'!$E$5:$E$184)*0.0000001)),38))=0,"",INDEX('Students Avg'!$A$5:$A$184,ROUND(((1-SUMPRODUCT(LARGE(('Students Avg'!$E$5:$E$184&lt;0.5)*(1-('Students Avg'!$E$5:$E$184+ROW('Students Avg'!$E$5:$E$184)*0.0000001)),38)))-ROUND((1-SUMPRODUCT(LARGE(('Students Avg'!$E$5:$E$184&lt;0.5)*(1-('Students Avg'!$E$5:$E$184+ROW('Students Avg'!$E$5:$E$184)*0.0000001)),38))),4))*10000000,0)-4))</f>
        <v/>
      </c>
      <c r="C42" s="3" t="str">
        <f>IF(SUMPRODUCT(LARGE(('Students Avg'!$E$5:$E$184&lt;0.5)*(1-('Students Avg'!$E$5:$E$184+ROW('Students Avg'!$E$5:$E$184)*0.0000001)),38))=0,"",INDEX('Students Avg'!$B$5:$B$184,ROUND(((1-SUMPRODUCT(LARGE(('Students Avg'!$E$5:$E$184&lt;0.5)*(1-('Students Avg'!$E$5:$E$184+ROW('Students Avg'!$E$5:$E$184)*0.0000001)),38)))-ROUND((1-SUMPRODUCT(LARGE(('Students Avg'!$E$5:$E$184&lt;0.5)*(1-('Students Avg'!$E$5:$E$184+ROW('Students Avg'!$E$5:$E$184)*0.0000001)),38))),4))*10000000,0)-4))</f>
        <v/>
      </c>
      <c r="D42" s="5" t="str">
        <f>IF(SUMPRODUCT(LARGE(('Students Avg'!$E$5:$E$184&lt;0.5)*(1-('Students Avg'!$E$5:$E$184+ROW('Students Avg'!$E$5:$E$184)*0.0000001)),38))=0,"",INDEX('Students Avg'!$C$5:$C$184,ROUND(((1-SUMPRODUCT(LARGE(('Students Avg'!$E$5:$E$184&lt;0.5)*(1-('Students Avg'!$E$5:$E$184+ROW('Students Avg'!$E$5:$E$184)*0.0000001)),38)))-ROUND((1-SUMPRODUCT(LARGE(('Students Avg'!$E$5:$E$184&lt;0.5)*(1-('Students Avg'!$E$5:$E$184+ROW('Students Avg'!$E$5:$E$184)*0.0000001)),38))),4))*10000000,0)-4))</f>
        <v/>
      </c>
      <c r="E42" s="12" t="str">
        <f>IF(SUMPRODUCT(LARGE(('Students Avg'!$E$5:$E$184&lt;0.5)*(1-('Students Avg'!$E$5:$E$184+ROW('Students Avg'!$E$5:$E$184)*0.0000001)),38))=0,"",INDEX('Students Avg'!$E$5:$E$184,ROUND(((1-SUMPRODUCT(LARGE(('Students Avg'!$E$5:$E$184&lt;0.5)*(1-('Students Avg'!$E$5:$E$184+ROW('Students Avg'!$E$5:$E$184)*0.0000001)),38)))-ROUND((1-SUMPRODUCT(LARGE(('Students Avg'!$E$5:$E$184&lt;0.5)*(1-('Students Avg'!$E$5:$E$184+ROW('Students Avg'!$E$5:$E$184)*0.0000001)),38))),4))*10000000,0)-4))</f>
        <v/>
      </c>
    </row>
    <row r="43" spans="1:5" ht="14.25" customHeight="1" x14ac:dyDescent="0.3">
      <c r="A43" s="5" t="str">
        <f>IF(B43="","",39)</f>
        <v/>
      </c>
      <c r="B43" s="5" t="str">
        <f>IF(SUMPRODUCT(LARGE(('Students Avg'!$E$5:$E$184&lt;0.5)*(1-('Students Avg'!$E$5:$E$184+ROW('Students Avg'!$E$5:$E$184)*0.0000001)),39))=0,"",INDEX('Students Avg'!$A$5:$A$184,ROUND(((1-SUMPRODUCT(LARGE(('Students Avg'!$E$5:$E$184&lt;0.5)*(1-('Students Avg'!$E$5:$E$184+ROW('Students Avg'!$E$5:$E$184)*0.0000001)),39)))-ROUND((1-SUMPRODUCT(LARGE(('Students Avg'!$E$5:$E$184&lt;0.5)*(1-('Students Avg'!$E$5:$E$184+ROW('Students Avg'!$E$5:$E$184)*0.0000001)),39))),4))*10000000,0)-4))</f>
        <v/>
      </c>
      <c r="C43" s="3" t="str">
        <f>IF(SUMPRODUCT(LARGE(('Students Avg'!$E$5:$E$184&lt;0.5)*(1-('Students Avg'!$E$5:$E$184+ROW('Students Avg'!$E$5:$E$184)*0.0000001)),39))=0,"",INDEX('Students Avg'!$B$5:$B$184,ROUND(((1-SUMPRODUCT(LARGE(('Students Avg'!$E$5:$E$184&lt;0.5)*(1-('Students Avg'!$E$5:$E$184+ROW('Students Avg'!$E$5:$E$184)*0.0000001)),39)))-ROUND((1-SUMPRODUCT(LARGE(('Students Avg'!$E$5:$E$184&lt;0.5)*(1-('Students Avg'!$E$5:$E$184+ROW('Students Avg'!$E$5:$E$184)*0.0000001)),39))),4))*10000000,0)-4))</f>
        <v/>
      </c>
      <c r="D43" s="5" t="str">
        <f>IF(SUMPRODUCT(LARGE(('Students Avg'!$E$5:$E$184&lt;0.5)*(1-('Students Avg'!$E$5:$E$184+ROW('Students Avg'!$E$5:$E$184)*0.0000001)),39))=0,"",INDEX('Students Avg'!$C$5:$C$184,ROUND(((1-SUMPRODUCT(LARGE(('Students Avg'!$E$5:$E$184&lt;0.5)*(1-('Students Avg'!$E$5:$E$184+ROW('Students Avg'!$E$5:$E$184)*0.0000001)),39)))-ROUND((1-SUMPRODUCT(LARGE(('Students Avg'!$E$5:$E$184&lt;0.5)*(1-('Students Avg'!$E$5:$E$184+ROW('Students Avg'!$E$5:$E$184)*0.0000001)),39))),4))*10000000,0)-4))</f>
        <v/>
      </c>
      <c r="E43" s="12" t="str">
        <f>IF(SUMPRODUCT(LARGE(('Students Avg'!$E$5:$E$184&lt;0.5)*(1-('Students Avg'!$E$5:$E$184+ROW('Students Avg'!$E$5:$E$184)*0.0000001)),39))=0,"",INDEX('Students Avg'!$E$5:$E$184,ROUND(((1-SUMPRODUCT(LARGE(('Students Avg'!$E$5:$E$184&lt;0.5)*(1-('Students Avg'!$E$5:$E$184+ROW('Students Avg'!$E$5:$E$184)*0.0000001)),39)))-ROUND((1-SUMPRODUCT(LARGE(('Students Avg'!$E$5:$E$184&lt;0.5)*(1-('Students Avg'!$E$5:$E$184+ROW('Students Avg'!$E$5:$E$184)*0.0000001)),39))),4))*10000000,0)-4))</f>
        <v/>
      </c>
    </row>
    <row r="44" spans="1:5" ht="14.25" customHeight="1" x14ac:dyDescent="0.3">
      <c r="A44" s="5" t="str">
        <f>IF(B44="","",40)</f>
        <v/>
      </c>
      <c r="B44" s="5" t="str">
        <f>IF(SUMPRODUCT(LARGE(('Students Avg'!$E$5:$E$184&lt;0.5)*(1-('Students Avg'!$E$5:$E$184+ROW('Students Avg'!$E$5:$E$184)*0.0000001)),40))=0,"",INDEX('Students Avg'!$A$5:$A$184,ROUND(((1-SUMPRODUCT(LARGE(('Students Avg'!$E$5:$E$184&lt;0.5)*(1-('Students Avg'!$E$5:$E$184+ROW('Students Avg'!$E$5:$E$184)*0.0000001)),40)))-ROUND((1-SUMPRODUCT(LARGE(('Students Avg'!$E$5:$E$184&lt;0.5)*(1-('Students Avg'!$E$5:$E$184+ROW('Students Avg'!$E$5:$E$184)*0.0000001)),40))),4))*10000000,0)-4))</f>
        <v/>
      </c>
      <c r="C44" s="3" t="str">
        <f>IF(SUMPRODUCT(LARGE(('Students Avg'!$E$5:$E$184&lt;0.5)*(1-('Students Avg'!$E$5:$E$184+ROW('Students Avg'!$E$5:$E$184)*0.0000001)),40))=0,"",INDEX('Students Avg'!$B$5:$B$184,ROUND(((1-SUMPRODUCT(LARGE(('Students Avg'!$E$5:$E$184&lt;0.5)*(1-('Students Avg'!$E$5:$E$184+ROW('Students Avg'!$E$5:$E$184)*0.0000001)),40)))-ROUND((1-SUMPRODUCT(LARGE(('Students Avg'!$E$5:$E$184&lt;0.5)*(1-('Students Avg'!$E$5:$E$184+ROW('Students Avg'!$E$5:$E$184)*0.0000001)),40))),4))*10000000,0)-4))</f>
        <v/>
      </c>
      <c r="D44" s="5" t="str">
        <f>IF(SUMPRODUCT(LARGE(('Students Avg'!$E$5:$E$184&lt;0.5)*(1-('Students Avg'!$E$5:$E$184+ROW('Students Avg'!$E$5:$E$184)*0.0000001)),40))=0,"",INDEX('Students Avg'!$C$5:$C$184,ROUND(((1-SUMPRODUCT(LARGE(('Students Avg'!$E$5:$E$184&lt;0.5)*(1-('Students Avg'!$E$5:$E$184+ROW('Students Avg'!$E$5:$E$184)*0.0000001)),40)))-ROUND((1-SUMPRODUCT(LARGE(('Students Avg'!$E$5:$E$184&lt;0.5)*(1-('Students Avg'!$E$5:$E$184+ROW('Students Avg'!$E$5:$E$184)*0.0000001)),40))),4))*10000000,0)-4))</f>
        <v/>
      </c>
      <c r="E44" s="12" t="str">
        <f>IF(SUMPRODUCT(LARGE(('Students Avg'!$E$5:$E$184&lt;0.5)*(1-('Students Avg'!$E$5:$E$184+ROW('Students Avg'!$E$5:$E$184)*0.0000001)),40))=0,"",INDEX('Students Avg'!$E$5:$E$184,ROUND(((1-SUMPRODUCT(LARGE(('Students Avg'!$E$5:$E$184&lt;0.5)*(1-('Students Avg'!$E$5:$E$184+ROW('Students Avg'!$E$5:$E$184)*0.0000001)),40)))-ROUND((1-SUMPRODUCT(LARGE(('Students Avg'!$E$5:$E$184&lt;0.5)*(1-('Students Avg'!$E$5:$E$184+ROW('Students Avg'!$E$5:$E$184)*0.0000001)),40))),4))*10000000,0)-4))</f>
        <v/>
      </c>
    </row>
    <row r="45" spans="1:5" ht="14.25" customHeight="1" x14ac:dyDescent="0.3">
      <c r="A45" s="5" t="str">
        <f>IF(B45="","",41)</f>
        <v/>
      </c>
      <c r="B45" s="5" t="str">
        <f>IF(SUMPRODUCT(LARGE(('Students Avg'!$E$5:$E$184&lt;0.5)*(1-('Students Avg'!$E$5:$E$184+ROW('Students Avg'!$E$5:$E$184)*0.0000001)),41))=0,"",INDEX('Students Avg'!$A$5:$A$184,ROUND(((1-SUMPRODUCT(LARGE(('Students Avg'!$E$5:$E$184&lt;0.5)*(1-('Students Avg'!$E$5:$E$184+ROW('Students Avg'!$E$5:$E$184)*0.0000001)),41)))-ROUND((1-SUMPRODUCT(LARGE(('Students Avg'!$E$5:$E$184&lt;0.5)*(1-('Students Avg'!$E$5:$E$184+ROW('Students Avg'!$E$5:$E$184)*0.0000001)),41))),4))*10000000,0)-4))</f>
        <v/>
      </c>
      <c r="C45" s="3" t="str">
        <f>IF(SUMPRODUCT(LARGE(('Students Avg'!$E$5:$E$184&lt;0.5)*(1-('Students Avg'!$E$5:$E$184+ROW('Students Avg'!$E$5:$E$184)*0.0000001)),41))=0,"",INDEX('Students Avg'!$B$5:$B$184,ROUND(((1-SUMPRODUCT(LARGE(('Students Avg'!$E$5:$E$184&lt;0.5)*(1-('Students Avg'!$E$5:$E$184+ROW('Students Avg'!$E$5:$E$184)*0.0000001)),41)))-ROUND((1-SUMPRODUCT(LARGE(('Students Avg'!$E$5:$E$184&lt;0.5)*(1-('Students Avg'!$E$5:$E$184+ROW('Students Avg'!$E$5:$E$184)*0.0000001)),41))),4))*10000000,0)-4))</f>
        <v/>
      </c>
      <c r="D45" s="5" t="str">
        <f>IF(SUMPRODUCT(LARGE(('Students Avg'!$E$5:$E$184&lt;0.5)*(1-('Students Avg'!$E$5:$E$184+ROW('Students Avg'!$E$5:$E$184)*0.0000001)),41))=0,"",INDEX('Students Avg'!$C$5:$C$184,ROUND(((1-SUMPRODUCT(LARGE(('Students Avg'!$E$5:$E$184&lt;0.5)*(1-('Students Avg'!$E$5:$E$184+ROW('Students Avg'!$E$5:$E$184)*0.0000001)),41)))-ROUND((1-SUMPRODUCT(LARGE(('Students Avg'!$E$5:$E$184&lt;0.5)*(1-('Students Avg'!$E$5:$E$184+ROW('Students Avg'!$E$5:$E$184)*0.0000001)),41))),4))*10000000,0)-4))</f>
        <v/>
      </c>
      <c r="E45" s="12" t="str">
        <f>IF(SUMPRODUCT(LARGE(('Students Avg'!$E$5:$E$184&lt;0.5)*(1-('Students Avg'!$E$5:$E$184+ROW('Students Avg'!$E$5:$E$184)*0.0000001)),41))=0,"",INDEX('Students Avg'!$E$5:$E$184,ROUND(((1-SUMPRODUCT(LARGE(('Students Avg'!$E$5:$E$184&lt;0.5)*(1-('Students Avg'!$E$5:$E$184+ROW('Students Avg'!$E$5:$E$184)*0.0000001)),41)))-ROUND((1-SUMPRODUCT(LARGE(('Students Avg'!$E$5:$E$184&lt;0.5)*(1-('Students Avg'!$E$5:$E$184+ROW('Students Avg'!$E$5:$E$184)*0.0000001)),41))),4))*10000000,0)-4))</f>
        <v/>
      </c>
    </row>
    <row r="46" spans="1:5" ht="14.25" customHeight="1" x14ac:dyDescent="0.3">
      <c r="A46" s="5" t="str">
        <f>IF(B46="","",42)</f>
        <v/>
      </c>
      <c r="B46" s="5" t="str">
        <f>IF(SUMPRODUCT(LARGE(('Students Avg'!$E$5:$E$184&lt;0.5)*(1-('Students Avg'!$E$5:$E$184+ROW('Students Avg'!$E$5:$E$184)*0.0000001)),42))=0,"",INDEX('Students Avg'!$A$5:$A$184,ROUND(((1-SUMPRODUCT(LARGE(('Students Avg'!$E$5:$E$184&lt;0.5)*(1-('Students Avg'!$E$5:$E$184+ROW('Students Avg'!$E$5:$E$184)*0.0000001)),42)))-ROUND((1-SUMPRODUCT(LARGE(('Students Avg'!$E$5:$E$184&lt;0.5)*(1-('Students Avg'!$E$5:$E$184+ROW('Students Avg'!$E$5:$E$184)*0.0000001)),42))),4))*10000000,0)-4))</f>
        <v/>
      </c>
      <c r="C46" s="3" t="str">
        <f>IF(SUMPRODUCT(LARGE(('Students Avg'!$E$5:$E$184&lt;0.5)*(1-('Students Avg'!$E$5:$E$184+ROW('Students Avg'!$E$5:$E$184)*0.0000001)),42))=0,"",INDEX('Students Avg'!$B$5:$B$184,ROUND(((1-SUMPRODUCT(LARGE(('Students Avg'!$E$5:$E$184&lt;0.5)*(1-('Students Avg'!$E$5:$E$184+ROW('Students Avg'!$E$5:$E$184)*0.0000001)),42)))-ROUND((1-SUMPRODUCT(LARGE(('Students Avg'!$E$5:$E$184&lt;0.5)*(1-('Students Avg'!$E$5:$E$184+ROW('Students Avg'!$E$5:$E$184)*0.0000001)),42))),4))*10000000,0)-4))</f>
        <v/>
      </c>
      <c r="D46" s="5" t="str">
        <f>IF(SUMPRODUCT(LARGE(('Students Avg'!$E$5:$E$184&lt;0.5)*(1-('Students Avg'!$E$5:$E$184+ROW('Students Avg'!$E$5:$E$184)*0.0000001)),42))=0,"",INDEX('Students Avg'!$C$5:$C$184,ROUND(((1-SUMPRODUCT(LARGE(('Students Avg'!$E$5:$E$184&lt;0.5)*(1-('Students Avg'!$E$5:$E$184+ROW('Students Avg'!$E$5:$E$184)*0.0000001)),42)))-ROUND((1-SUMPRODUCT(LARGE(('Students Avg'!$E$5:$E$184&lt;0.5)*(1-('Students Avg'!$E$5:$E$184+ROW('Students Avg'!$E$5:$E$184)*0.0000001)),42))),4))*10000000,0)-4))</f>
        <v/>
      </c>
      <c r="E46" s="12" t="str">
        <f>IF(SUMPRODUCT(LARGE(('Students Avg'!$E$5:$E$184&lt;0.5)*(1-('Students Avg'!$E$5:$E$184+ROW('Students Avg'!$E$5:$E$184)*0.0000001)),42))=0,"",INDEX('Students Avg'!$E$5:$E$184,ROUND(((1-SUMPRODUCT(LARGE(('Students Avg'!$E$5:$E$184&lt;0.5)*(1-('Students Avg'!$E$5:$E$184+ROW('Students Avg'!$E$5:$E$184)*0.0000001)),42)))-ROUND((1-SUMPRODUCT(LARGE(('Students Avg'!$E$5:$E$184&lt;0.5)*(1-('Students Avg'!$E$5:$E$184+ROW('Students Avg'!$E$5:$E$184)*0.0000001)),42))),4))*10000000,0)-4))</f>
        <v/>
      </c>
    </row>
    <row r="47" spans="1:5" ht="14.25" customHeight="1" x14ac:dyDescent="0.3">
      <c r="A47" s="5" t="str">
        <f>IF(B47="","",43)</f>
        <v/>
      </c>
      <c r="B47" s="5" t="str">
        <f>IF(SUMPRODUCT(LARGE(('Students Avg'!$E$5:$E$184&lt;0.5)*(1-('Students Avg'!$E$5:$E$184+ROW('Students Avg'!$E$5:$E$184)*0.0000001)),43))=0,"",INDEX('Students Avg'!$A$5:$A$184,ROUND(((1-SUMPRODUCT(LARGE(('Students Avg'!$E$5:$E$184&lt;0.5)*(1-('Students Avg'!$E$5:$E$184+ROW('Students Avg'!$E$5:$E$184)*0.0000001)),43)))-ROUND((1-SUMPRODUCT(LARGE(('Students Avg'!$E$5:$E$184&lt;0.5)*(1-('Students Avg'!$E$5:$E$184+ROW('Students Avg'!$E$5:$E$184)*0.0000001)),43))),4))*10000000,0)-4))</f>
        <v/>
      </c>
      <c r="C47" s="3" t="str">
        <f>IF(SUMPRODUCT(LARGE(('Students Avg'!$E$5:$E$184&lt;0.5)*(1-('Students Avg'!$E$5:$E$184+ROW('Students Avg'!$E$5:$E$184)*0.0000001)),43))=0,"",INDEX('Students Avg'!$B$5:$B$184,ROUND(((1-SUMPRODUCT(LARGE(('Students Avg'!$E$5:$E$184&lt;0.5)*(1-('Students Avg'!$E$5:$E$184+ROW('Students Avg'!$E$5:$E$184)*0.0000001)),43)))-ROUND((1-SUMPRODUCT(LARGE(('Students Avg'!$E$5:$E$184&lt;0.5)*(1-('Students Avg'!$E$5:$E$184+ROW('Students Avg'!$E$5:$E$184)*0.0000001)),43))),4))*10000000,0)-4))</f>
        <v/>
      </c>
      <c r="D47" s="5" t="str">
        <f>IF(SUMPRODUCT(LARGE(('Students Avg'!$E$5:$E$184&lt;0.5)*(1-('Students Avg'!$E$5:$E$184+ROW('Students Avg'!$E$5:$E$184)*0.0000001)),43))=0,"",INDEX('Students Avg'!$C$5:$C$184,ROUND(((1-SUMPRODUCT(LARGE(('Students Avg'!$E$5:$E$184&lt;0.5)*(1-('Students Avg'!$E$5:$E$184+ROW('Students Avg'!$E$5:$E$184)*0.0000001)),43)))-ROUND((1-SUMPRODUCT(LARGE(('Students Avg'!$E$5:$E$184&lt;0.5)*(1-('Students Avg'!$E$5:$E$184+ROW('Students Avg'!$E$5:$E$184)*0.0000001)),43))),4))*10000000,0)-4))</f>
        <v/>
      </c>
      <c r="E47" s="12" t="str">
        <f>IF(SUMPRODUCT(LARGE(('Students Avg'!$E$5:$E$184&lt;0.5)*(1-('Students Avg'!$E$5:$E$184+ROW('Students Avg'!$E$5:$E$184)*0.0000001)),43))=0,"",INDEX('Students Avg'!$E$5:$E$184,ROUND(((1-SUMPRODUCT(LARGE(('Students Avg'!$E$5:$E$184&lt;0.5)*(1-('Students Avg'!$E$5:$E$184+ROW('Students Avg'!$E$5:$E$184)*0.0000001)),43)))-ROUND((1-SUMPRODUCT(LARGE(('Students Avg'!$E$5:$E$184&lt;0.5)*(1-('Students Avg'!$E$5:$E$184+ROW('Students Avg'!$E$5:$E$184)*0.0000001)),43))),4))*10000000,0)-4))</f>
        <v/>
      </c>
    </row>
    <row r="48" spans="1:5" ht="14.25" customHeight="1" x14ac:dyDescent="0.3">
      <c r="A48" s="5" t="str">
        <f>IF(B48="","",44)</f>
        <v/>
      </c>
      <c r="B48" s="5" t="str">
        <f>IF(SUMPRODUCT(LARGE(('Students Avg'!$E$5:$E$184&lt;0.5)*(1-('Students Avg'!$E$5:$E$184+ROW('Students Avg'!$E$5:$E$184)*0.0000001)),44))=0,"",INDEX('Students Avg'!$A$5:$A$184,ROUND(((1-SUMPRODUCT(LARGE(('Students Avg'!$E$5:$E$184&lt;0.5)*(1-('Students Avg'!$E$5:$E$184+ROW('Students Avg'!$E$5:$E$184)*0.0000001)),44)))-ROUND((1-SUMPRODUCT(LARGE(('Students Avg'!$E$5:$E$184&lt;0.5)*(1-('Students Avg'!$E$5:$E$184+ROW('Students Avg'!$E$5:$E$184)*0.0000001)),44))),4))*10000000,0)-4))</f>
        <v/>
      </c>
      <c r="C48" s="3" t="str">
        <f>IF(SUMPRODUCT(LARGE(('Students Avg'!$E$5:$E$184&lt;0.5)*(1-('Students Avg'!$E$5:$E$184+ROW('Students Avg'!$E$5:$E$184)*0.0000001)),44))=0,"",INDEX('Students Avg'!$B$5:$B$184,ROUND(((1-SUMPRODUCT(LARGE(('Students Avg'!$E$5:$E$184&lt;0.5)*(1-('Students Avg'!$E$5:$E$184+ROW('Students Avg'!$E$5:$E$184)*0.0000001)),44)))-ROUND((1-SUMPRODUCT(LARGE(('Students Avg'!$E$5:$E$184&lt;0.5)*(1-('Students Avg'!$E$5:$E$184+ROW('Students Avg'!$E$5:$E$184)*0.0000001)),44))),4))*10000000,0)-4))</f>
        <v/>
      </c>
      <c r="D48" s="5" t="str">
        <f>IF(SUMPRODUCT(LARGE(('Students Avg'!$E$5:$E$184&lt;0.5)*(1-('Students Avg'!$E$5:$E$184+ROW('Students Avg'!$E$5:$E$184)*0.0000001)),44))=0,"",INDEX('Students Avg'!$C$5:$C$184,ROUND(((1-SUMPRODUCT(LARGE(('Students Avg'!$E$5:$E$184&lt;0.5)*(1-('Students Avg'!$E$5:$E$184+ROW('Students Avg'!$E$5:$E$184)*0.0000001)),44)))-ROUND((1-SUMPRODUCT(LARGE(('Students Avg'!$E$5:$E$184&lt;0.5)*(1-('Students Avg'!$E$5:$E$184+ROW('Students Avg'!$E$5:$E$184)*0.0000001)),44))),4))*10000000,0)-4))</f>
        <v/>
      </c>
      <c r="E48" s="12" t="str">
        <f>IF(SUMPRODUCT(LARGE(('Students Avg'!$E$5:$E$184&lt;0.5)*(1-('Students Avg'!$E$5:$E$184+ROW('Students Avg'!$E$5:$E$184)*0.0000001)),44))=0,"",INDEX('Students Avg'!$E$5:$E$184,ROUND(((1-SUMPRODUCT(LARGE(('Students Avg'!$E$5:$E$184&lt;0.5)*(1-('Students Avg'!$E$5:$E$184+ROW('Students Avg'!$E$5:$E$184)*0.0000001)),44)))-ROUND((1-SUMPRODUCT(LARGE(('Students Avg'!$E$5:$E$184&lt;0.5)*(1-('Students Avg'!$E$5:$E$184+ROW('Students Avg'!$E$5:$E$184)*0.0000001)),44))),4))*10000000,0)-4))</f>
        <v/>
      </c>
    </row>
    <row r="49" spans="1:5" ht="14.25" customHeight="1" x14ac:dyDescent="0.3">
      <c r="A49" s="5" t="str">
        <f>IF(B49="","",45)</f>
        <v/>
      </c>
      <c r="B49" s="5" t="str">
        <f>IF(SUMPRODUCT(LARGE(('Students Avg'!$E$5:$E$184&lt;0.5)*(1-('Students Avg'!$E$5:$E$184+ROW('Students Avg'!$E$5:$E$184)*0.0000001)),45))=0,"",INDEX('Students Avg'!$A$5:$A$184,ROUND(((1-SUMPRODUCT(LARGE(('Students Avg'!$E$5:$E$184&lt;0.5)*(1-('Students Avg'!$E$5:$E$184+ROW('Students Avg'!$E$5:$E$184)*0.0000001)),45)))-ROUND((1-SUMPRODUCT(LARGE(('Students Avg'!$E$5:$E$184&lt;0.5)*(1-('Students Avg'!$E$5:$E$184+ROW('Students Avg'!$E$5:$E$184)*0.0000001)),45))),4))*10000000,0)-4))</f>
        <v/>
      </c>
      <c r="C49" s="3" t="str">
        <f>IF(SUMPRODUCT(LARGE(('Students Avg'!$E$5:$E$184&lt;0.5)*(1-('Students Avg'!$E$5:$E$184+ROW('Students Avg'!$E$5:$E$184)*0.0000001)),45))=0,"",INDEX('Students Avg'!$B$5:$B$184,ROUND(((1-SUMPRODUCT(LARGE(('Students Avg'!$E$5:$E$184&lt;0.5)*(1-('Students Avg'!$E$5:$E$184+ROW('Students Avg'!$E$5:$E$184)*0.0000001)),45)))-ROUND((1-SUMPRODUCT(LARGE(('Students Avg'!$E$5:$E$184&lt;0.5)*(1-('Students Avg'!$E$5:$E$184+ROW('Students Avg'!$E$5:$E$184)*0.0000001)),45))),4))*10000000,0)-4))</f>
        <v/>
      </c>
      <c r="D49" s="5" t="str">
        <f>IF(SUMPRODUCT(LARGE(('Students Avg'!$E$5:$E$184&lt;0.5)*(1-('Students Avg'!$E$5:$E$184+ROW('Students Avg'!$E$5:$E$184)*0.0000001)),45))=0,"",INDEX('Students Avg'!$C$5:$C$184,ROUND(((1-SUMPRODUCT(LARGE(('Students Avg'!$E$5:$E$184&lt;0.5)*(1-('Students Avg'!$E$5:$E$184+ROW('Students Avg'!$E$5:$E$184)*0.0000001)),45)))-ROUND((1-SUMPRODUCT(LARGE(('Students Avg'!$E$5:$E$184&lt;0.5)*(1-('Students Avg'!$E$5:$E$184+ROW('Students Avg'!$E$5:$E$184)*0.0000001)),45))),4))*10000000,0)-4))</f>
        <v/>
      </c>
      <c r="E49" s="12" t="str">
        <f>IF(SUMPRODUCT(LARGE(('Students Avg'!$E$5:$E$184&lt;0.5)*(1-('Students Avg'!$E$5:$E$184+ROW('Students Avg'!$E$5:$E$184)*0.0000001)),45))=0,"",INDEX('Students Avg'!$E$5:$E$184,ROUND(((1-SUMPRODUCT(LARGE(('Students Avg'!$E$5:$E$184&lt;0.5)*(1-('Students Avg'!$E$5:$E$184+ROW('Students Avg'!$E$5:$E$184)*0.0000001)),45)))-ROUND((1-SUMPRODUCT(LARGE(('Students Avg'!$E$5:$E$184&lt;0.5)*(1-('Students Avg'!$E$5:$E$184+ROW('Students Avg'!$E$5:$E$184)*0.0000001)),45))),4))*10000000,0)-4))</f>
        <v/>
      </c>
    </row>
    <row r="50" spans="1:5" ht="14.25" customHeight="1" x14ac:dyDescent="0.3">
      <c r="A50" s="5" t="str">
        <f>IF(B50="","",46)</f>
        <v/>
      </c>
      <c r="B50" s="5" t="str">
        <f>IF(SUMPRODUCT(LARGE(('Students Avg'!$E$5:$E$184&lt;0.5)*(1-('Students Avg'!$E$5:$E$184+ROW('Students Avg'!$E$5:$E$184)*0.0000001)),46))=0,"",INDEX('Students Avg'!$A$5:$A$184,ROUND(((1-SUMPRODUCT(LARGE(('Students Avg'!$E$5:$E$184&lt;0.5)*(1-('Students Avg'!$E$5:$E$184+ROW('Students Avg'!$E$5:$E$184)*0.0000001)),46)))-ROUND((1-SUMPRODUCT(LARGE(('Students Avg'!$E$5:$E$184&lt;0.5)*(1-('Students Avg'!$E$5:$E$184+ROW('Students Avg'!$E$5:$E$184)*0.0000001)),46))),4))*10000000,0)-4))</f>
        <v/>
      </c>
      <c r="C50" s="3" t="str">
        <f>IF(SUMPRODUCT(LARGE(('Students Avg'!$E$5:$E$184&lt;0.5)*(1-('Students Avg'!$E$5:$E$184+ROW('Students Avg'!$E$5:$E$184)*0.0000001)),46))=0,"",INDEX('Students Avg'!$B$5:$B$184,ROUND(((1-SUMPRODUCT(LARGE(('Students Avg'!$E$5:$E$184&lt;0.5)*(1-('Students Avg'!$E$5:$E$184+ROW('Students Avg'!$E$5:$E$184)*0.0000001)),46)))-ROUND((1-SUMPRODUCT(LARGE(('Students Avg'!$E$5:$E$184&lt;0.5)*(1-('Students Avg'!$E$5:$E$184+ROW('Students Avg'!$E$5:$E$184)*0.0000001)),46))),4))*10000000,0)-4))</f>
        <v/>
      </c>
      <c r="D50" s="5" t="str">
        <f>IF(SUMPRODUCT(LARGE(('Students Avg'!$E$5:$E$184&lt;0.5)*(1-('Students Avg'!$E$5:$E$184+ROW('Students Avg'!$E$5:$E$184)*0.0000001)),46))=0,"",INDEX('Students Avg'!$C$5:$C$184,ROUND(((1-SUMPRODUCT(LARGE(('Students Avg'!$E$5:$E$184&lt;0.5)*(1-('Students Avg'!$E$5:$E$184+ROW('Students Avg'!$E$5:$E$184)*0.0000001)),46)))-ROUND((1-SUMPRODUCT(LARGE(('Students Avg'!$E$5:$E$184&lt;0.5)*(1-('Students Avg'!$E$5:$E$184+ROW('Students Avg'!$E$5:$E$184)*0.0000001)),46))),4))*10000000,0)-4))</f>
        <v/>
      </c>
      <c r="E50" s="12" t="str">
        <f>IF(SUMPRODUCT(LARGE(('Students Avg'!$E$5:$E$184&lt;0.5)*(1-('Students Avg'!$E$5:$E$184+ROW('Students Avg'!$E$5:$E$184)*0.0000001)),46))=0,"",INDEX('Students Avg'!$E$5:$E$184,ROUND(((1-SUMPRODUCT(LARGE(('Students Avg'!$E$5:$E$184&lt;0.5)*(1-('Students Avg'!$E$5:$E$184+ROW('Students Avg'!$E$5:$E$184)*0.0000001)),46)))-ROUND((1-SUMPRODUCT(LARGE(('Students Avg'!$E$5:$E$184&lt;0.5)*(1-('Students Avg'!$E$5:$E$184+ROW('Students Avg'!$E$5:$E$184)*0.0000001)),46))),4))*10000000,0)-4))</f>
        <v/>
      </c>
    </row>
    <row r="51" spans="1:5" ht="14.25" customHeight="1" x14ac:dyDescent="0.3">
      <c r="A51" s="5" t="str">
        <f>IF(B51="","",47)</f>
        <v/>
      </c>
      <c r="B51" s="5" t="str">
        <f>IF(SUMPRODUCT(LARGE(('Students Avg'!$E$5:$E$184&lt;0.5)*(1-('Students Avg'!$E$5:$E$184+ROW('Students Avg'!$E$5:$E$184)*0.0000001)),47))=0,"",INDEX('Students Avg'!$A$5:$A$184,ROUND(((1-SUMPRODUCT(LARGE(('Students Avg'!$E$5:$E$184&lt;0.5)*(1-('Students Avg'!$E$5:$E$184+ROW('Students Avg'!$E$5:$E$184)*0.0000001)),47)))-ROUND((1-SUMPRODUCT(LARGE(('Students Avg'!$E$5:$E$184&lt;0.5)*(1-('Students Avg'!$E$5:$E$184+ROW('Students Avg'!$E$5:$E$184)*0.0000001)),47))),4))*10000000,0)-4))</f>
        <v/>
      </c>
      <c r="C51" s="3" t="str">
        <f>IF(SUMPRODUCT(LARGE(('Students Avg'!$E$5:$E$184&lt;0.5)*(1-('Students Avg'!$E$5:$E$184+ROW('Students Avg'!$E$5:$E$184)*0.0000001)),47))=0,"",INDEX('Students Avg'!$B$5:$B$184,ROUND(((1-SUMPRODUCT(LARGE(('Students Avg'!$E$5:$E$184&lt;0.5)*(1-('Students Avg'!$E$5:$E$184+ROW('Students Avg'!$E$5:$E$184)*0.0000001)),47)))-ROUND((1-SUMPRODUCT(LARGE(('Students Avg'!$E$5:$E$184&lt;0.5)*(1-('Students Avg'!$E$5:$E$184+ROW('Students Avg'!$E$5:$E$184)*0.0000001)),47))),4))*10000000,0)-4))</f>
        <v/>
      </c>
      <c r="D51" s="5" t="str">
        <f>IF(SUMPRODUCT(LARGE(('Students Avg'!$E$5:$E$184&lt;0.5)*(1-('Students Avg'!$E$5:$E$184+ROW('Students Avg'!$E$5:$E$184)*0.0000001)),47))=0,"",INDEX('Students Avg'!$C$5:$C$184,ROUND(((1-SUMPRODUCT(LARGE(('Students Avg'!$E$5:$E$184&lt;0.5)*(1-('Students Avg'!$E$5:$E$184+ROW('Students Avg'!$E$5:$E$184)*0.0000001)),47)))-ROUND((1-SUMPRODUCT(LARGE(('Students Avg'!$E$5:$E$184&lt;0.5)*(1-('Students Avg'!$E$5:$E$184+ROW('Students Avg'!$E$5:$E$184)*0.0000001)),47))),4))*10000000,0)-4))</f>
        <v/>
      </c>
      <c r="E51" s="12" t="str">
        <f>IF(SUMPRODUCT(LARGE(('Students Avg'!$E$5:$E$184&lt;0.5)*(1-('Students Avg'!$E$5:$E$184+ROW('Students Avg'!$E$5:$E$184)*0.0000001)),47))=0,"",INDEX('Students Avg'!$E$5:$E$184,ROUND(((1-SUMPRODUCT(LARGE(('Students Avg'!$E$5:$E$184&lt;0.5)*(1-('Students Avg'!$E$5:$E$184+ROW('Students Avg'!$E$5:$E$184)*0.0000001)),47)))-ROUND((1-SUMPRODUCT(LARGE(('Students Avg'!$E$5:$E$184&lt;0.5)*(1-('Students Avg'!$E$5:$E$184+ROW('Students Avg'!$E$5:$E$184)*0.0000001)),47))),4))*10000000,0)-4))</f>
        <v/>
      </c>
    </row>
    <row r="52" spans="1:5" ht="14.25" customHeight="1" x14ac:dyDescent="0.3">
      <c r="A52" s="5" t="str">
        <f>IF(B52="","",48)</f>
        <v/>
      </c>
      <c r="B52" s="5" t="str">
        <f>IF(SUMPRODUCT(LARGE(('Students Avg'!$E$5:$E$184&lt;0.5)*(1-('Students Avg'!$E$5:$E$184+ROW('Students Avg'!$E$5:$E$184)*0.0000001)),48))=0,"",INDEX('Students Avg'!$A$5:$A$184,ROUND(((1-SUMPRODUCT(LARGE(('Students Avg'!$E$5:$E$184&lt;0.5)*(1-('Students Avg'!$E$5:$E$184+ROW('Students Avg'!$E$5:$E$184)*0.0000001)),48)))-ROUND((1-SUMPRODUCT(LARGE(('Students Avg'!$E$5:$E$184&lt;0.5)*(1-('Students Avg'!$E$5:$E$184+ROW('Students Avg'!$E$5:$E$184)*0.0000001)),48))),4))*10000000,0)-4))</f>
        <v/>
      </c>
      <c r="C52" s="3" t="str">
        <f>IF(SUMPRODUCT(LARGE(('Students Avg'!$E$5:$E$184&lt;0.5)*(1-('Students Avg'!$E$5:$E$184+ROW('Students Avg'!$E$5:$E$184)*0.0000001)),48))=0,"",INDEX('Students Avg'!$B$5:$B$184,ROUND(((1-SUMPRODUCT(LARGE(('Students Avg'!$E$5:$E$184&lt;0.5)*(1-('Students Avg'!$E$5:$E$184+ROW('Students Avg'!$E$5:$E$184)*0.0000001)),48)))-ROUND((1-SUMPRODUCT(LARGE(('Students Avg'!$E$5:$E$184&lt;0.5)*(1-('Students Avg'!$E$5:$E$184+ROW('Students Avg'!$E$5:$E$184)*0.0000001)),48))),4))*10000000,0)-4))</f>
        <v/>
      </c>
      <c r="D52" s="5" t="str">
        <f>IF(SUMPRODUCT(LARGE(('Students Avg'!$E$5:$E$184&lt;0.5)*(1-('Students Avg'!$E$5:$E$184+ROW('Students Avg'!$E$5:$E$184)*0.0000001)),48))=0,"",INDEX('Students Avg'!$C$5:$C$184,ROUND(((1-SUMPRODUCT(LARGE(('Students Avg'!$E$5:$E$184&lt;0.5)*(1-('Students Avg'!$E$5:$E$184+ROW('Students Avg'!$E$5:$E$184)*0.0000001)),48)))-ROUND((1-SUMPRODUCT(LARGE(('Students Avg'!$E$5:$E$184&lt;0.5)*(1-('Students Avg'!$E$5:$E$184+ROW('Students Avg'!$E$5:$E$184)*0.0000001)),48))),4))*10000000,0)-4))</f>
        <v/>
      </c>
      <c r="E52" s="12" t="str">
        <f>IF(SUMPRODUCT(LARGE(('Students Avg'!$E$5:$E$184&lt;0.5)*(1-('Students Avg'!$E$5:$E$184+ROW('Students Avg'!$E$5:$E$184)*0.0000001)),48))=0,"",INDEX('Students Avg'!$E$5:$E$184,ROUND(((1-SUMPRODUCT(LARGE(('Students Avg'!$E$5:$E$184&lt;0.5)*(1-('Students Avg'!$E$5:$E$184+ROW('Students Avg'!$E$5:$E$184)*0.0000001)),48)))-ROUND((1-SUMPRODUCT(LARGE(('Students Avg'!$E$5:$E$184&lt;0.5)*(1-('Students Avg'!$E$5:$E$184+ROW('Students Avg'!$E$5:$E$184)*0.0000001)),48))),4))*10000000,0)-4))</f>
        <v/>
      </c>
    </row>
    <row r="53" spans="1:5" ht="14.25" customHeight="1" x14ac:dyDescent="0.3">
      <c r="A53" s="5" t="str">
        <f>IF(B53="","",49)</f>
        <v/>
      </c>
      <c r="B53" s="5" t="str">
        <f>IF(SUMPRODUCT(LARGE(('Students Avg'!$E$5:$E$184&lt;0.5)*(1-('Students Avg'!$E$5:$E$184+ROW('Students Avg'!$E$5:$E$184)*0.0000001)),49))=0,"",INDEX('Students Avg'!$A$5:$A$184,ROUND(((1-SUMPRODUCT(LARGE(('Students Avg'!$E$5:$E$184&lt;0.5)*(1-('Students Avg'!$E$5:$E$184+ROW('Students Avg'!$E$5:$E$184)*0.0000001)),49)))-ROUND((1-SUMPRODUCT(LARGE(('Students Avg'!$E$5:$E$184&lt;0.5)*(1-('Students Avg'!$E$5:$E$184+ROW('Students Avg'!$E$5:$E$184)*0.0000001)),49))),4))*10000000,0)-4))</f>
        <v/>
      </c>
      <c r="C53" s="3" t="str">
        <f>IF(SUMPRODUCT(LARGE(('Students Avg'!$E$5:$E$184&lt;0.5)*(1-('Students Avg'!$E$5:$E$184+ROW('Students Avg'!$E$5:$E$184)*0.0000001)),49))=0,"",INDEX('Students Avg'!$B$5:$B$184,ROUND(((1-SUMPRODUCT(LARGE(('Students Avg'!$E$5:$E$184&lt;0.5)*(1-('Students Avg'!$E$5:$E$184+ROW('Students Avg'!$E$5:$E$184)*0.0000001)),49)))-ROUND((1-SUMPRODUCT(LARGE(('Students Avg'!$E$5:$E$184&lt;0.5)*(1-('Students Avg'!$E$5:$E$184+ROW('Students Avg'!$E$5:$E$184)*0.0000001)),49))),4))*10000000,0)-4))</f>
        <v/>
      </c>
      <c r="D53" s="5" t="str">
        <f>IF(SUMPRODUCT(LARGE(('Students Avg'!$E$5:$E$184&lt;0.5)*(1-('Students Avg'!$E$5:$E$184+ROW('Students Avg'!$E$5:$E$184)*0.0000001)),49))=0,"",INDEX('Students Avg'!$C$5:$C$184,ROUND(((1-SUMPRODUCT(LARGE(('Students Avg'!$E$5:$E$184&lt;0.5)*(1-('Students Avg'!$E$5:$E$184+ROW('Students Avg'!$E$5:$E$184)*0.0000001)),49)))-ROUND((1-SUMPRODUCT(LARGE(('Students Avg'!$E$5:$E$184&lt;0.5)*(1-('Students Avg'!$E$5:$E$184+ROW('Students Avg'!$E$5:$E$184)*0.0000001)),49))),4))*10000000,0)-4))</f>
        <v/>
      </c>
      <c r="E53" s="12" t="str">
        <f>IF(SUMPRODUCT(LARGE(('Students Avg'!$E$5:$E$184&lt;0.5)*(1-('Students Avg'!$E$5:$E$184+ROW('Students Avg'!$E$5:$E$184)*0.0000001)),49))=0,"",INDEX('Students Avg'!$E$5:$E$184,ROUND(((1-SUMPRODUCT(LARGE(('Students Avg'!$E$5:$E$184&lt;0.5)*(1-('Students Avg'!$E$5:$E$184+ROW('Students Avg'!$E$5:$E$184)*0.0000001)),49)))-ROUND((1-SUMPRODUCT(LARGE(('Students Avg'!$E$5:$E$184&lt;0.5)*(1-('Students Avg'!$E$5:$E$184+ROW('Students Avg'!$E$5:$E$184)*0.0000001)),49))),4))*10000000,0)-4))</f>
        <v/>
      </c>
    </row>
    <row r="54" spans="1:5" ht="14.25" customHeight="1" x14ac:dyDescent="0.3">
      <c r="A54" s="5" t="str">
        <f>IF(B54="","",50)</f>
        <v/>
      </c>
      <c r="B54" s="5" t="str">
        <f>IF(SUMPRODUCT(LARGE(('Students Avg'!$E$5:$E$184&lt;0.5)*(1-('Students Avg'!$E$5:$E$184+ROW('Students Avg'!$E$5:$E$184)*0.0000001)),50))=0,"",INDEX('Students Avg'!$A$5:$A$184,ROUND(((1-SUMPRODUCT(LARGE(('Students Avg'!$E$5:$E$184&lt;0.5)*(1-('Students Avg'!$E$5:$E$184+ROW('Students Avg'!$E$5:$E$184)*0.0000001)),50)))-ROUND((1-SUMPRODUCT(LARGE(('Students Avg'!$E$5:$E$184&lt;0.5)*(1-('Students Avg'!$E$5:$E$184+ROW('Students Avg'!$E$5:$E$184)*0.0000001)),50))),4))*10000000,0)-4))</f>
        <v/>
      </c>
      <c r="C54" s="3" t="str">
        <f>IF(SUMPRODUCT(LARGE(('Students Avg'!$E$5:$E$184&lt;0.5)*(1-('Students Avg'!$E$5:$E$184+ROW('Students Avg'!$E$5:$E$184)*0.0000001)),50))=0,"",INDEX('Students Avg'!$B$5:$B$184,ROUND(((1-SUMPRODUCT(LARGE(('Students Avg'!$E$5:$E$184&lt;0.5)*(1-('Students Avg'!$E$5:$E$184+ROW('Students Avg'!$E$5:$E$184)*0.0000001)),50)))-ROUND((1-SUMPRODUCT(LARGE(('Students Avg'!$E$5:$E$184&lt;0.5)*(1-('Students Avg'!$E$5:$E$184+ROW('Students Avg'!$E$5:$E$184)*0.0000001)),50))),4))*10000000,0)-4))</f>
        <v/>
      </c>
      <c r="D54" s="5" t="str">
        <f>IF(SUMPRODUCT(LARGE(('Students Avg'!$E$5:$E$184&lt;0.5)*(1-('Students Avg'!$E$5:$E$184+ROW('Students Avg'!$E$5:$E$184)*0.0000001)),50))=0,"",INDEX('Students Avg'!$C$5:$C$184,ROUND(((1-SUMPRODUCT(LARGE(('Students Avg'!$E$5:$E$184&lt;0.5)*(1-('Students Avg'!$E$5:$E$184+ROW('Students Avg'!$E$5:$E$184)*0.0000001)),50)))-ROUND((1-SUMPRODUCT(LARGE(('Students Avg'!$E$5:$E$184&lt;0.5)*(1-('Students Avg'!$E$5:$E$184+ROW('Students Avg'!$E$5:$E$184)*0.0000001)),50))),4))*10000000,0)-4))</f>
        <v/>
      </c>
      <c r="E54" s="12" t="str">
        <f>IF(SUMPRODUCT(LARGE(('Students Avg'!$E$5:$E$184&lt;0.5)*(1-('Students Avg'!$E$5:$E$184+ROW('Students Avg'!$E$5:$E$184)*0.0000001)),50))=0,"",INDEX('Students Avg'!$E$5:$E$184,ROUND(((1-SUMPRODUCT(LARGE(('Students Avg'!$E$5:$E$184&lt;0.5)*(1-('Students Avg'!$E$5:$E$184+ROW('Students Avg'!$E$5:$E$184)*0.0000001)),50)))-ROUND((1-SUMPRODUCT(LARGE(('Students Avg'!$E$5:$E$184&lt;0.5)*(1-('Students Avg'!$E$5:$E$184+ROW('Students Avg'!$E$5:$E$184)*0.0000001)),50))),4))*10000000,0)-4))</f>
        <v/>
      </c>
    </row>
    <row r="55" spans="1:5" ht="14.25" customHeight="1" x14ac:dyDescent="0.3">
      <c r="A55" s="5" t="str">
        <f>IF(B55="","",51)</f>
        <v/>
      </c>
      <c r="B55" s="5" t="str">
        <f>IF(SUMPRODUCT(LARGE(('Students Avg'!$E$5:$E$184&lt;0.5)*(1-('Students Avg'!$E$5:$E$184+ROW('Students Avg'!$E$5:$E$184)*0.0000001)),51))=0,"",INDEX('Students Avg'!$A$5:$A$184,ROUND(((1-SUMPRODUCT(LARGE(('Students Avg'!$E$5:$E$184&lt;0.5)*(1-('Students Avg'!$E$5:$E$184+ROW('Students Avg'!$E$5:$E$184)*0.0000001)),51)))-ROUND((1-SUMPRODUCT(LARGE(('Students Avg'!$E$5:$E$184&lt;0.5)*(1-('Students Avg'!$E$5:$E$184+ROW('Students Avg'!$E$5:$E$184)*0.0000001)),51))),4))*10000000,0)-4))</f>
        <v/>
      </c>
      <c r="C55" s="3" t="str">
        <f>IF(SUMPRODUCT(LARGE(('Students Avg'!$E$5:$E$184&lt;0.5)*(1-('Students Avg'!$E$5:$E$184+ROW('Students Avg'!$E$5:$E$184)*0.0000001)),51))=0,"",INDEX('Students Avg'!$B$5:$B$184,ROUND(((1-SUMPRODUCT(LARGE(('Students Avg'!$E$5:$E$184&lt;0.5)*(1-('Students Avg'!$E$5:$E$184+ROW('Students Avg'!$E$5:$E$184)*0.0000001)),51)))-ROUND((1-SUMPRODUCT(LARGE(('Students Avg'!$E$5:$E$184&lt;0.5)*(1-('Students Avg'!$E$5:$E$184+ROW('Students Avg'!$E$5:$E$184)*0.0000001)),51))),4))*10000000,0)-4))</f>
        <v/>
      </c>
      <c r="D55" s="5" t="str">
        <f>IF(SUMPRODUCT(LARGE(('Students Avg'!$E$5:$E$184&lt;0.5)*(1-('Students Avg'!$E$5:$E$184+ROW('Students Avg'!$E$5:$E$184)*0.0000001)),51))=0,"",INDEX('Students Avg'!$C$5:$C$184,ROUND(((1-SUMPRODUCT(LARGE(('Students Avg'!$E$5:$E$184&lt;0.5)*(1-('Students Avg'!$E$5:$E$184+ROW('Students Avg'!$E$5:$E$184)*0.0000001)),51)))-ROUND((1-SUMPRODUCT(LARGE(('Students Avg'!$E$5:$E$184&lt;0.5)*(1-('Students Avg'!$E$5:$E$184+ROW('Students Avg'!$E$5:$E$184)*0.0000001)),51))),4))*10000000,0)-4))</f>
        <v/>
      </c>
      <c r="E55" s="12" t="str">
        <f>IF(SUMPRODUCT(LARGE(('Students Avg'!$E$5:$E$184&lt;0.5)*(1-('Students Avg'!$E$5:$E$184+ROW('Students Avg'!$E$5:$E$184)*0.0000001)),51))=0,"",INDEX('Students Avg'!$E$5:$E$184,ROUND(((1-SUMPRODUCT(LARGE(('Students Avg'!$E$5:$E$184&lt;0.5)*(1-('Students Avg'!$E$5:$E$184+ROW('Students Avg'!$E$5:$E$184)*0.0000001)),51)))-ROUND((1-SUMPRODUCT(LARGE(('Students Avg'!$E$5:$E$184&lt;0.5)*(1-('Students Avg'!$E$5:$E$184+ROW('Students Avg'!$E$5:$E$184)*0.0000001)),51))),4))*10000000,0)-4))</f>
        <v/>
      </c>
    </row>
    <row r="56" spans="1:5" ht="14.25" customHeight="1" x14ac:dyDescent="0.3">
      <c r="A56" s="5" t="str">
        <f>IF(B56="","",52)</f>
        <v/>
      </c>
      <c r="B56" s="5" t="str">
        <f>IF(SUMPRODUCT(LARGE(('Students Avg'!$E$5:$E$184&lt;0.5)*(1-('Students Avg'!$E$5:$E$184+ROW('Students Avg'!$E$5:$E$184)*0.0000001)),52))=0,"",INDEX('Students Avg'!$A$5:$A$184,ROUND(((1-SUMPRODUCT(LARGE(('Students Avg'!$E$5:$E$184&lt;0.5)*(1-('Students Avg'!$E$5:$E$184+ROW('Students Avg'!$E$5:$E$184)*0.0000001)),52)))-ROUND((1-SUMPRODUCT(LARGE(('Students Avg'!$E$5:$E$184&lt;0.5)*(1-('Students Avg'!$E$5:$E$184+ROW('Students Avg'!$E$5:$E$184)*0.0000001)),52))),4))*10000000,0)-4))</f>
        <v/>
      </c>
      <c r="C56" s="3" t="str">
        <f>IF(SUMPRODUCT(LARGE(('Students Avg'!$E$5:$E$184&lt;0.5)*(1-('Students Avg'!$E$5:$E$184+ROW('Students Avg'!$E$5:$E$184)*0.0000001)),52))=0,"",INDEX('Students Avg'!$B$5:$B$184,ROUND(((1-SUMPRODUCT(LARGE(('Students Avg'!$E$5:$E$184&lt;0.5)*(1-('Students Avg'!$E$5:$E$184+ROW('Students Avg'!$E$5:$E$184)*0.0000001)),52)))-ROUND((1-SUMPRODUCT(LARGE(('Students Avg'!$E$5:$E$184&lt;0.5)*(1-('Students Avg'!$E$5:$E$184+ROW('Students Avg'!$E$5:$E$184)*0.0000001)),52))),4))*10000000,0)-4))</f>
        <v/>
      </c>
      <c r="D56" s="5" t="str">
        <f>IF(SUMPRODUCT(LARGE(('Students Avg'!$E$5:$E$184&lt;0.5)*(1-('Students Avg'!$E$5:$E$184+ROW('Students Avg'!$E$5:$E$184)*0.0000001)),52))=0,"",INDEX('Students Avg'!$C$5:$C$184,ROUND(((1-SUMPRODUCT(LARGE(('Students Avg'!$E$5:$E$184&lt;0.5)*(1-('Students Avg'!$E$5:$E$184+ROW('Students Avg'!$E$5:$E$184)*0.0000001)),52)))-ROUND((1-SUMPRODUCT(LARGE(('Students Avg'!$E$5:$E$184&lt;0.5)*(1-('Students Avg'!$E$5:$E$184+ROW('Students Avg'!$E$5:$E$184)*0.0000001)),52))),4))*10000000,0)-4))</f>
        <v/>
      </c>
      <c r="E56" s="12" t="str">
        <f>IF(SUMPRODUCT(LARGE(('Students Avg'!$E$5:$E$184&lt;0.5)*(1-('Students Avg'!$E$5:$E$184+ROW('Students Avg'!$E$5:$E$184)*0.0000001)),52))=0,"",INDEX('Students Avg'!$E$5:$E$184,ROUND(((1-SUMPRODUCT(LARGE(('Students Avg'!$E$5:$E$184&lt;0.5)*(1-('Students Avg'!$E$5:$E$184+ROW('Students Avg'!$E$5:$E$184)*0.0000001)),52)))-ROUND((1-SUMPRODUCT(LARGE(('Students Avg'!$E$5:$E$184&lt;0.5)*(1-('Students Avg'!$E$5:$E$184+ROW('Students Avg'!$E$5:$E$184)*0.0000001)),52))),4))*10000000,0)-4))</f>
        <v/>
      </c>
    </row>
    <row r="57" spans="1:5" ht="14.25" customHeight="1" x14ac:dyDescent="0.3">
      <c r="A57" s="5" t="str">
        <f>IF(B57="","",53)</f>
        <v/>
      </c>
      <c r="B57" s="5" t="str">
        <f>IF(SUMPRODUCT(LARGE(('Students Avg'!$E$5:$E$184&lt;0.5)*(1-('Students Avg'!$E$5:$E$184+ROW('Students Avg'!$E$5:$E$184)*0.0000001)),53))=0,"",INDEX('Students Avg'!$A$5:$A$184,ROUND(((1-SUMPRODUCT(LARGE(('Students Avg'!$E$5:$E$184&lt;0.5)*(1-('Students Avg'!$E$5:$E$184+ROW('Students Avg'!$E$5:$E$184)*0.0000001)),53)))-ROUND((1-SUMPRODUCT(LARGE(('Students Avg'!$E$5:$E$184&lt;0.5)*(1-('Students Avg'!$E$5:$E$184+ROW('Students Avg'!$E$5:$E$184)*0.0000001)),53))),4))*10000000,0)-4))</f>
        <v/>
      </c>
      <c r="C57" s="3" t="str">
        <f>IF(SUMPRODUCT(LARGE(('Students Avg'!$E$5:$E$184&lt;0.5)*(1-('Students Avg'!$E$5:$E$184+ROW('Students Avg'!$E$5:$E$184)*0.0000001)),53))=0,"",INDEX('Students Avg'!$B$5:$B$184,ROUND(((1-SUMPRODUCT(LARGE(('Students Avg'!$E$5:$E$184&lt;0.5)*(1-('Students Avg'!$E$5:$E$184+ROW('Students Avg'!$E$5:$E$184)*0.0000001)),53)))-ROUND((1-SUMPRODUCT(LARGE(('Students Avg'!$E$5:$E$184&lt;0.5)*(1-('Students Avg'!$E$5:$E$184+ROW('Students Avg'!$E$5:$E$184)*0.0000001)),53))),4))*10000000,0)-4))</f>
        <v/>
      </c>
      <c r="D57" s="5" t="str">
        <f>IF(SUMPRODUCT(LARGE(('Students Avg'!$E$5:$E$184&lt;0.5)*(1-('Students Avg'!$E$5:$E$184+ROW('Students Avg'!$E$5:$E$184)*0.0000001)),53))=0,"",INDEX('Students Avg'!$C$5:$C$184,ROUND(((1-SUMPRODUCT(LARGE(('Students Avg'!$E$5:$E$184&lt;0.5)*(1-('Students Avg'!$E$5:$E$184+ROW('Students Avg'!$E$5:$E$184)*0.0000001)),53)))-ROUND((1-SUMPRODUCT(LARGE(('Students Avg'!$E$5:$E$184&lt;0.5)*(1-('Students Avg'!$E$5:$E$184+ROW('Students Avg'!$E$5:$E$184)*0.0000001)),53))),4))*10000000,0)-4))</f>
        <v/>
      </c>
      <c r="E57" s="12" t="str">
        <f>IF(SUMPRODUCT(LARGE(('Students Avg'!$E$5:$E$184&lt;0.5)*(1-('Students Avg'!$E$5:$E$184+ROW('Students Avg'!$E$5:$E$184)*0.0000001)),53))=0,"",INDEX('Students Avg'!$E$5:$E$184,ROUND(((1-SUMPRODUCT(LARGE(('Students Avg'!$E$5:$E$184&lt;0.5)*(1-('Students Avg'!$E$5:$E$184+ROW('Students Avg'!$E$5:$E$184)*0.0000001)),53)))-ROUND((1-SUMPRODUCT(LARGE(('Students Avg'!$E$5:$E$184&lt;0.5)*(1-('Students Avg'!$E$5:$E$184+ROW('Students Avg'!$E$5:$E$184)*0.0000001)),53))),4))*10000000,0)-4))</f>
        <v/>
      </c>
    </row>
    <row r="58" spans="1:5" ht="14.25" customHeight="1" x14ac:dyDescent="0.3">
      <c r="A58" s="5" t="str">
        <f>IF(B58="","",54)</f>
        <v/>
      </c>
      <c r="B58" s="5" t="str">
        <f>IF(SUMPRODUCT(LARGE(('Students Avg'!$E$5:$E$184&lt;0.5)*(1-('Students Avg'!$E$5:$E$184+ROW('Students Avg'!$E$5:$E$184)*0.0000001)),54))=0,"",INDEX('Students Avg'!$A$5:$A$184,ROUND(((1-SUMPRODUCT(LARGE(('Students Avg'!$E$5:$E$184&lt;0.5)*(1-('Students Avg'!$E$5:$E$184+ROW('Students Avg'!$E$5:$E$184)*0.0000001)),54)))-ROUND((1-SUMPRODUCT(LARGE(('Students Avg'!$E$5:$E$184&lt;0.5)*(1-('Students Avg'!$E$5:$E$184+ROW('Students Avg'!$E$5:$E$184)*0.0000001)),54))),4))*10000000,0)-4))</f>
        <v/>
      </c>
      <c r="C58" s="3" t="str">
        <f>IF(SUMPRODUCT(LARGE(('Students Avg'!$E$5:$E$184&lt;0.5)*(1-('Students Avg'!$E$5:$E$184+ROW('Students Avg'!$E$5:$E$184)*0.0000001)),54))=0,"",INDEX('Students Avg'!$B$5:$B$184,ROUND(((1-SUMPRODUCT(LARGE(('Students Avg'!$E$5:$E$184&lt;0.5)*(1-('Students Avg'!$E$5:$E$184+ROW('Students Avg'!$E$5:$E$184)*0.0000001)),54)))-ROUND((1-SUMPRODUCT(LARGE(('Students Avg'!$E$5:$E$184&lt;0.5)*(1-('Students Avg'!$E$5:$E$184+ROW('Students Avg'!$E$5:$E$184)*0.0000001)),54))),4))*10000000,0)-4))</f>
        <v/>
      </c>
      <c r="D58" s="5" t="str">
        <f>IF(SUMPRODUCT(LARGE(('Students Avg'!$E$5:$E$184&lt;0.5)*(1-('Students Avg'!$E$5:$E$184+ROW('Students Avg'!$E$5:$E$184)*0.0000001)),54))=0,"",INDEX('Students Avg'!$C$5:$C$184,ROUND(((1-SUMPRODUCT(LARGE(('Students Avg'!$E$5:$E$184&lt;0.5)*(1-('Students Avg'!$E$5:$E$184+ROW('Students Avg'!$E$5:$E$184)*0.0000001)),54)))-ROUND((1-SUMPRODUCT(LARGE(('Students Avg'!$E$5:$E$184&lt;0.5)*(1-('Students Avg'!$E$5:$E$184+ROW('Students Avg'!$E$5:$E$184)*0.0000001)),54))),4))*10000000,0)-4))</f>
        <v/>
      </c>
      <c r="E58" s="12" t="str">
        <f>IF(SUMPRODUCT(LARGE(('Students Avg'!$E$5:$E$184&lt;0.5)*(1-('Students Avg'!$E$5:$E$184+ROW('Students Avg'!$E$5:$E$184)*0.0000001)),54))=0,"",INDEX('Students Avg'!$E$5:$E$184,ROUND(((1-SUMPRODUCT(LARGE(('Students Avg'!$E$5:$E$184&lt;0.5)*(1-('Students Avg'!$E$5:$E$184+ROW('Students Avg'!$E$5:$E$184)*0.0000001)),54)))-ROUND((1-SUMPRODUCT(LARGE(('Students Avg'!$E$5:$E$184&lt;0.5)*(1-('Students Avg'!$E$5:$E$184+ROW('Students Avg'!$E$5:$E$184)*0.0000001)),54))),4))*10000000,0)-4))</f>
        <v/>
      </c>
    </row>
    <row r="59" spans="1:5" ht="14.25" customHeight="1" x14ac:dyDescent="0.3">
      <c r="A59" s="5" t="str">
        <f>IF(B59="","",55)</f>
        <v/>
      </c>
      <c r="B59" s="5" t="str">
        <f>IF(SUMPRODUCT(LARGE(('Students Avg'!$E$5:$E$184&lt;0.5)*(1-('Students Avg'!$E$5:$E$184+ROW('Students Avg'!$E$5:$E$184)*0.0000001)),55))=0,"",INDEX('Students Avg'!$A$5:$A$184,ROUND(((1-SUMPRODUCT(LARGE(('Students Avg'!$E$5:$E$184&lt;0.5)*(1-('Students Avg'!$E$5:$E$184+ROW('Students Avg'!$E$5:$E$184)*0.0000001)),55)))-ROUND((1-SUMPRODUCT(LARGE(('Students Avg'!$E$5:$E$184&lt;0.5)*(1-('Students Avg'!$E$5:$E$184+ROW('Students Avg'!$E$5:$E$184)*0.0000001)),55))),4))*10000000,0)-4))</f>
        <v/>
      </c>
      <c r="C59" s="3" t="str">
        <f>IF(SUMPRODUCT(LARGE(('Students Avg'!$E$5:$E$184&lt;0.5)*(1-('Students Avg'!$E$5:$E$184+ROW('Students Avg'!$E$5:$E$184)*0.0000001)),55))=0,"",INDEX('Students Avg'!$B$5:$B$184,ROUND(((1-SUMPRODUCT(LARGE(('Students Avg'!$E$5:$E$184&lt;0.5)*(1-('Students Avg'!$E$5:$E$184+ROW('Students Avg'!$E$5:$E$184)*0.0000001)),55)))-ROUND((1-SUMPRODUCT(LARGE(('Students Avg'!$E$5:$E$184&lt;0.5)*(1-('Students Avg'!$E$5:$E$184+ROW('Students Avg'!$E$5:$E$184)*0.0000001)),55))),4))*10000000,0)-4))</f>
        <v/>
      </c>
      <c r="D59" s="5" t="str">
        <f>IF(SUMPRODUCT(LARGE(('Students Avg'!$E$5:$E$184&lt;0.5)*(1-('Students Avg'!$E$5:$E$184+ROW('Students Avg'!$E$5:$E$184)*0.0000001)),55))=0,"",INDEX('Students Avg'!$C$5:$C$184,ROUND(((1-SUMPRODUCT(LARGE(('Students Avg'!$E$5:$E$184&lt;0.5)*(1-('Students Avg'!$E$5:$E$184+ROW('Students Avg'!$E$5:$E$184)*0.0000001)),55)))-ROUND((1-SUMPRODUCT(LARGE(('Students Avg'!$E$5:$E$184&lt;0.5)*(1-('Students Avg'!$E$5:$E$184+ROW('Students Avg'!$E$5:$E$184)*0.0000001)),55))),4))*10000000,0)-4))</f>
        <v/>
      </c>
      <c r="E59" s="12" t="str">
        <f>IF(SUMPRODUCT(LARGE(('Students Avg'!$E$5:$E$184&lt;0.5)*(1-('Students Avg'!$E$5:$E$184+ROW('Students Avg'!$E$5:$E$184)*0.0000001)),55))=0,"",INDEX('Students Avg'!$E$5:$E$184,ROUND(((1-SUMPRODUCT(LARGE(('Students Avg'!$E$5:$E$184&lt;0.5)*(1-('Students Avg'!$E$5:$E$184+ROW('Students Avg'!$E$5:$E$184)*0.0000001)),55)))-ROUND((1-SUMPRODUCT(LARGE(('Students Avg'!$E$5:$E$184&lt;0.5)*(1-('Students Avg'!$E$5:$E$184+ROW('Students Avg'!$E$5:$E$184)*0.0000001)),55))),4))*10000000,0)-4))</f>
        <v/>
      </c>
    </row>
    <row r="60" spans="1:5" ht="14.25" customHeight="1" x14ac:dyDescent="0.3">
      <c r="A60" s="5" t="str">
        <f>IF(B60="","",56)</f>
        <v/>
      </c>
      <c r="B60" s="5" t="str">
        <f>IF(SUMPRODUCT(LARGE(('Students Avg'!$E$5:$E$184&lt;0.5)*(1-('Students Avg'!$E$5:$E$184+ROW('Students Avg'!$E$5:$E$184)*0.0000001)),56))=0,"",INDEX('Students Avg'!$A$5:$A$184,ROUND(((1-SUMPRODUCT(LARGE(('Students Avg'!$E$5:$E$184&lt;0.5)*(1-('Students Avg'!$E$5:$E$184+ROW('Students Avg'!$E$5:$E$184)*0.0000001)),56)))-ROUND((1-SUMPRODUCT(LARGE(('Students Avg'!$E$5:$E$184&lt;0.5)*(1-('Students Avg'!$E$5:$E$184+ROW('Students Avg'!$E$5:$E$184)*0.0000001)),56))),4))*10000000,0)-4))</f>
        <v/>
      </c>
      <c r="C60" s="3" t="str">
        <f>IF(SUMPRODUCT(LARGE(('Students Avg'!$E$5:$E$184&lt;0.5)*(1-('Students Avg'!$E$5:$E$184+ROW('Students Avg'!$E$5:$E$184)*0.0000001)),56))=0,"",INDEX('Students Avg'!$B$5:$B$184,ROUND(((1-SUMPRODUCT(LARGE(('Students Avg'!$E$5:$E$184&lt;0.5)*(1-('Students Avg'!$E$5:$E$184+ROW('Students Avg'!$E$5:$E$184)*0.0000001)),56)))-ROUND((1-SUMPRODUCT(LARGE(('Students Avg'!$E$5:$E$184&lt;0.5)*(1-('Students Avg'!$E$5:$E$184+ROW('Students Avg'!$E$5:$E$184)*0.0000001)),56))),4))*10000000,0)-4))</f>
        <v/>
      </c>
      <c r="D60" s="5" t="str">
        <f>IF(SUMPRODUCT(LARGE(('Students Avg'!$E$5:$E$184&lt;0.5)*(1-('Students Avg'!$E$5:$E$184+ROW('Students Avg'!$E$5:$E$184)*0.0000001)),56))=0,"",INDEX('Students Avg'!$C$5:$C$184,ROUND(((1-SUMPRODUCT(LARGE(('Students Avg'!$E$5:$E$184&lt;0.5)*(1-('Students Avg'!$E$5:$E$184+ROW('Students Avg'!$E$5:$E$184)*0.0000001)),56)))-ROUND((1-SUMPRODUCT(LARGE(('Students Avg'!$E$5:$E$184&lt;0.5)*(1-('Students Avg'!$E$5:$E$184+ROW('Students Avg'!$E$5:$E$184)*0.0000001)),56))),4))*10000000,0)-4))</f>
        <v/>
      </c>
      <c r="E60" s="12" t="str">
        <f>IF(SUMPRODUCT(LARGE(('Students Avg'!$E$5:$E$184&lt;0.5)*(1-('Students Avg'!$E$5:$E$184+ROW('Students Avg'!$E$5:$E$184)*0.0000001)),56))=0,"",INDEX('Students Avg'!$E$5:$E$184,ROUND(((1-SUMPRODUCT(LARGE(('Students Avg'!$E$5:$E$184&lt;0.5)*(1-('Students Avg'!$E$5:$E$184+ROW('Students Avg'!$E$5:$E$184)*0.0000001)),56)))-ROUND((1-SUMPRODUCT(LARGE(('Students Avg'!$E$5:$E$184&lt;0.5)*(1-('Students Avg'!$E$5:$E$184+ROW('Students Avg'!$E$5:$E$184)*0.0000001)),56))),4))*10000000,0)-4))</f>
        <v/>
      </c>
    </row>
    <row r="61" spans="1:5" ht="14.25" customHeight="1" x14ac:dyDescent="0.3">
      <c r="A61" s="5" t="str">
        <f>IF(B61="","",57)</f>
        <v/>
      </c>
      <c r="B61" s="5" t="str">
        <f>IF(SUMPRODUCT(LARGE(('Students Avg'!$E$5:$E$184&lt;0.5)*(1-('Students Avg'!$E$5:$E$184+ROW('Students Avg'!$E$5:$E$184)*0.0000001)),57))=0,"",INDEX('Students Avg'!$A$5:$A$184,ROUND(((1-SUMPRODUCT(LARGE(('Students Avg'!$E$5:$E$184&lt;0.5)*(1-('Students Avg'!$E$5:$E$184+ROW('Students Avg'!$E$5:$E$184)*0.0000001)),57)))-ROUND((1-SUMPRODUCT(LARGE(('Students Avg'!$E$5:$E$184&lt;0.5)*(1-('Students Avg'!$E$5:$E$184+ROW('Students Avg'!$E$5:$E$184)*0.0000001)),57))),4))*10000000,0)-4))</f>
        <v/>
      </c>
      <c r="C61" s="3" t="str">
        <f>IF(SUMPRODUCT(LARGE(('Students Avg'!$E$5:$E$184&lt;0.5)*(1-('Students Avg'!$E$5:$E$184+ROW('Students Avg'!$E$5:$E$184)*0.0000001)),57))=0,"",INDEX('Students Avg'!$B$5:$B$184,ROUND(((1-SUMPRODUCT(LARGE(('Students Avg'!$E$5:$E$184&lt;0.5)*(1-('Students Avg'!$E$5:$E$184+ROW('Students Avg'!$E$5:$E$184)*0.0000001)),57)))-ROUND((1-SUMPRODUCT(LARGE(('Students Avg'!$E$5:$E$184&lt;0.5)*(1-('Students Avg'!$E$5:$E$184+ROW('Students Avg'!$E$5:$E$184)*0.0000001)),57))),4))*10000000,0)-4))</f>
        <v/>
      </c>
      <c r="D61" s="5" t="str">
        <f>IF(SUMPRODUCT(LARGE(('Students Avg'!$E$5:$E$184&lt;0.5)*(1-('Students Avg'!$E$5:$E$184+ROW('Students Avg'!$E$5:$E$184)*0.0000001)),57))=0,"",INDEX('Students Avg'!$C$5:$C$184,ROUND(((1-SUMPRODUCT(LARGE(('Students Avg'!$E$5:$E$184&lt;0.5)*(1-('Students Avg'!$E$5:$E$184+ROW('Students Avg'!$E$5:$E$184)*0.0000001)),57)))-ROUND((1-SUMPRODUCT(LARGE(('Students Avg'!$E$5:$E$184&lt;0.5)*(1-('Students Avg'!$E$5:$E$184+ROW('Students Avg'!$E$5:$E$184)*0.0000001)),57))),4))*10000000,0)-4))</f>
        <v/>
      </c>
      <c r="E61" s="12" t="str">
        <f>IF(SUMPRODUCT(LARGE(('Students Avg'!$E$5:$E$184&lt;0.5)*(1-('Students Avg'!$E$5:$E$184+ROW('Students Avg'!$E$5:$E$184)*0.0000001)),57))=0,"",INDEX('Students Avg'!$E$5:$E$184,ROUND(((1-SUMPRODUCT(LARGE(('Students Avg'!$E$5:$E$184&lt;0.5)*(1-('Students Avg'!$E$5:$E$184+ROW('Students Avg'!$E$5:$E$184)*0.0000001)),57)))-ROUND((1-SUMPRODUCT(LARGE(('Students Avg'!$E$5:$E$184&lt;0.5)*(1-('Students Avg'!$E$5:$E$184+ROW('Students Avg'!$E$5:$E$184)*0.0000001)),57))),4))*10000000,0)-4))</f>
        <v/>
      </c>
    </row>
    <row r="62" spans="1:5" ht="14.25" customHeight="1" x14ac:dyDescent="0.3">
      <c r="A62" s="5" t="str">
        <f>IF(B62="","",58)</f>
        <v/>
      </c>
      <c r="B62" s="5" t="str">
        <f>IF(SUMPRODUCT(LARGE(('Students Avg'!$E$5:$E$184&lt;0.5)*(1-('Students Avg'!$E$5:$E$184+ROW('Students Avg'!$E$5:$E$184)*0.0000001)),58))=0,"",INDEX('Students Avg'!$A$5:$A$184,ROUND(((1-SUMPRODUCT(LARGE(('Students Avg'!$E$5:$E$184&lt;0.5)*(1-('Students Avg'!$E$5:$E$184+ROW('Students Avg'!$E$5:$E$184)*0.0000001)),58)))-ROUND((1-SUMPRODUCT(LARGE(('Students Avg'!$E$5:$E$184&lt;0.5)*(1-('Students Avg'!$E$5:$E$184+ROW('Students Avg'!$E$5:$E$184)*0.0000001)),58))),4))*10000000,0)-4))</f>
        <v/>
      </c>
      <c r="C62" s="3" t="str">
        <f>IF(SUMPRODUCT(LARGE(('Students Avg'!$E$5:$E$184&lt;0.5)*(1-('Students Avg'!$E$5:$E$184+ROW('Students Avg'!$E$5:$E$184)*0.0000001)),58))=0,"",INDEX('Students Avg'!$B$5:$B$184,ROUND(((1-SUMPRODUCT(LARGE(('Students Avg'!$E$5:$E$184&lt;0.5)*(1-('Students Avg'!$E$5:$E$184+ROW('Students Avg'!$E$5:$E$184)*0.0000001)),58)))-ROUND((1-SUMPRODUCT(LARGE(('Students Avg'!$E$5:$E$184&lt;0.5)*(1-('Students Avg'!$E$5:$E$184+ROW('Students Avg'!$E$5:$E$184)*0.0000001)),58))),4))*10000000,0)-4))</f>
        <v/>
      </c>
      <c r="D62" s="5" t="str">
        <f>IF(SUMPRODUCT(LARGE(('Students Avg'!$E$5:$E$184&lt;0.5)*(1-('Students Avg'!$E$5:$E$184+ROW('Students Avg'!$E$5:$E$184)*0.0000001)),58))=0,"",INDEX('Students Avg'!$C$5:$C$184,ROUND(((1-SUMPRODUCT(LARGE(('Students Avg'!$E$5:$E$184&lt;0.5)*(1-('Students Avg'!$E$5:$E$184+ROW('Students Avg'!$E$5:$E$184)*0.0000001)),58)))-ROUND((1-SUMPRODUCT(LARGE(('Students Avg'!$E$5:$E$184&lt;0.5)*(1-('Students Avg'!$E$5:$E$184+ROW('Students Avg'!$E$5:$E$184)*0.0000001)),58))),4))*10000000,0)-4))</f>
        <v/>
      </c>
      <c r="E62" s="12" t="str">
        <f>IF(SUMPRODUCT(LARGE(('Students Avg'!$E$5:$E$184&lt;0.5)*(1-('Students Avg'!$E$5:$E$184+ROW('Students Avg'!$E$5:$E$184)*0.0000001)),58))=0,"",INDEX('Students Avg'!$E$5:$E$184,ROUND(((1-SUMPRODUCT(LARGE(('Students Avg'!$E$5:$E$184&lt;0.5)*(1-('Students Avg'!$E$5:$E$184+ROW('Students Avg'!$E$5:$E$184)*0.0000001)),58)))-ROUND((1-SUMPRODUCT(LARGE(('Students Avg'!$E$5:$E$184&lt;0.5)*(1-('Students Avg'!$E$5:$E$184+ROW('Students Avg'!$E$5:$E$184)*0.0000001)),58))),4))*10000000,0)-4))</f>
        <v/>
      </c>
    </row>
    <row r="63" spans="1:5" ht="14.25" customHeight="1" x14ac:dyDescent="0.3">
      <c r="A63" s="5" t="str">
        <f>IF(B63="","",59)</f>
        <v/>
      </c>
      <c r="B63" s="5" t="str">
        <f>IF(SUMPRODUCT(LARGE(('Students Avg'!$E$5:$E$184&lt;0.5)*(1-('Students Avg'!$E$5:$E$184+ROW('Students Avg'!$E$5:$E$184)*0.0000001)),59))=0,"",INDEX('Students Avg'!$A$5:$A$184,ROUND(((1-SUMPRODUCT(LARGE(('Students Avg'!$E$5:$E$184&lt;0.5)*(1-('Students Avg'!$E$5:$E$184+ROW('Students Avg'!$E$5:$E$184)*0.0000001)),59)))-ROUND((1-SUMPRODUCT(LARGE(('Students Avg'!$E$5:$E$184&lt;0.5)*(1-('Students Avg'!$E$5:$E$184+ROW('Students Avg'!$E$5:$E$184)*0.0000001)),59))),4))*10000000,0)-4))</f>
        <v/>
      </c>
      <c r="C63" s="3" t="str">
        <f>IF(SUMPRODUCT(LARGE(('Students Avg'!$E$5:$E$184&lt;0.5)*(1-('Students Avg'!$E$5:$E$184+ROW('Students Avg'!$E$5:$E$184)*0.0000001)),59))=0,"",INDEX('Students Avg'!$B$5:$B$184,ROUND(((1-SUMPRODUCT(LARGE(('Students Avg'!$E$5:$E$184&lt;0.5)*(1-('Students Avg'!$E$5:$E$184+ROW('Students Avg'!$E$5:$E$184)*0.0000001)),59)))-ROUND((1-SUMPRODUCT(LARGE(('Students Avg'!$E$5:$E$184&lt;0.5)*(1-('Students Avg'!$E$5:$E$184+ROW('Students Avg'!$E$5:$E$184)*0.0000001)),59))),4))*10000000,0)-4))</f>
        <v/>
      </c>
      <c r="D63" s="5" t="str">
        <f>IF(SUMPRODUCT(LARGE(('Students Avg'!$E$5:$E$184&lt;0.5)*(1-('Students Avg'!$E$5:$E$184+ROW('Students Avg'!$E$5:$E$184)*0.0000001)),59))=0,"",INDEX('Students Avg'!$C$5:$C$184,ROUND(((1-SUMPRODUCT(LARGE(('Students Avg'!$E$5:$E$184&lt;0.5)*(1-('Students Avg'!$E$5:$E$184+ROW('Students Avg'!$E$5:$E$184)*0.0000001)),59)))-ROUND((1-SUMPRODUCT(LARGE(('Students Avg'!$E$5:$E$184&lt;0.5)*(1-('Students Avg'!$E$5:$E$184+ROW('Students Avg'!$E$5:$E$184)*0.0000001)),59))),4))*10000000,0)-4))</f>
        <v/>
      </c>
      <c r="E63" s="12" t="str">
        <f>IF(SUMPRODUCT(LARGE(('Students Avg'!$E$5:$E$184&lt;0.5)*(1-('Students Avg'!$E$5:$E$184+ROW('Students Avg'!$E$5:$E$184)*0.0000001)),59))=0,"",INDEX('Students Avg'!$E$5:$E$184,ROUND(((1-SUMPRODUCT(LARGE(('Students Avg'!$E$5:$E$184&lt;0.5)*(1-('Students Avg'!$E$5:$E$184+ROW('Students Avg'!$E$5:$E$184)*0.0000001)),59)))-ROUND((1-SUMPRODUCT(LARGE(('Students Avg'!$E$5:$E$184&lt;0.5)*(1-('Students Avg'!$E$5:$E$184+ROW('Students Avg'!$E$5:$E$184)*0.0000001)),59))),4))*10000000,0)-4))</f>
        <v/>
      </c>
    </row>
    <row r="64" spans="1:5" ht="14.25" customHeight="1" x14ac:dyDescent="0.3">
      <c r="A64" s="5" t="str">
        <f>IF(B64="","",60)</f>
        <v/>
      </c>
      <c r="B64" s="5" t="str">
        <f>IF(SUMPRODUCT(LARGE(('Students Avg'!$E$5:$E$184&lt;0.5)*(1-('Students Avg'!$E$5:$E$184+ROW('Students Avg'!$E$5:$E$184)*0.0000001)),60))=0,"",INDEX('Students Avg'!$A$5:$A$184,ROUND(((1-SUMPRODUCT(LARGE(('Students Avg'!$E$5:$E$184&lt;0.5)*(1-('Students Avg'!$E$5:$E$184+ROW('Students Avg'!$E$5:$E$184)*0.0000001)),60)))-ROUND((1-SUMPRODUCT(LARGE(('Students Avg'!$E$5:$E$184&lt;0.5)*(1-('Students Avg'!$E$5:$E$184+ROW('Students Avg'!$E$5:$E$184)*0.0000001)),60))),4))*10000000,0)-4))</f>
        <v/>
      </c>
      <c r="C64" s="3" t="str">
        <f>IF(SUMPRODUCT(LARGE(('Students Avg'!$E$5:$E$184&lt;0.5)*(1-('Students Avg'!$E$5:$E$184+ROW('Students Avg'!$E$5:$E$184)*0.0000001)),60))=0,"",INDEX('Students Avg'!$B$5:$B$184,ROUND(((1-SUMPRODUCT(LARGE(('Students Avg'!$E$5:$E$184&lt;0.5)*(1-('Students Avg'!$E$5:$E$184+ROW('Students Avg'!$E$5:$E$184)*0.0000001)),60)))-ROUND((1-SUMPRODUCT(LARGE(('Students Avg'!$E$5:$E$184&lt;0.5)*(1-('Students Avg'!$E$5:$E$184+ROW('Students Avg'!$E$5:$E$184)*0.0000001)),60))),4))*10000000,0)-4))</f>
        <v/>
      </c>
      <c r="D64" s="5" t="str">
        <f>IF(SUMPRODUCT(LARGE(('Students Avg'!$E$5:$E$184&lt;0.5)*(1-('Students Avg'!$E$5:$E$184+ROW('Students Avg'!$E$5:$E$184)*0.0000001)),60))=0,"",INDEX('Students Avg'!$C$5:$C$184,ROUND(((1-SUMPRODUCT(LARGE(('Students Avg'!$E$5:$E$184&lt;0.5)*(1-('Students Avg'!$E$5:$E$184+ROW('Students Avg'!$E$5:$E$184)*0.0000001)),60)))-ROUND((1-SUMPRODUCT(LARGE(('Students Avg'!$E$5:$E$184&lt;0.5)*(1-('Students Avg'!$E$5:$E$184+ROW('Students Avg'!$E$5:$E$184)*0.0000001)),60))),4))*10000000,0)-4))</f>
        <v/>
      </c>
      <c r="E64" s="12" t="str">
        <f>IF(SUMPRODUCT(LARGE(('Students Avg'!$E$5:$E$184&lt;0.5)*(1-('Students Avg'!$E$5:$E$184+ROW('Students Avg'!$E$5:$E$184)*0.0000001)),60))=0,"",INDEX('Students Avg'!$E$5:$E$184,ROUND(((1-SUMPRODUCT(LARGE(('Students Avg'!$E$5:$E$184&lt;0.5)*(1-('Students Avg'!$E$5:$E$184+ROW('Students Avg'!$E$5:$E$184)*0.0000001)),60)))-ROUND((1-SUMPRODUCT(LARGE(('Students Avg'!$E$5:$E$184&lt;0.5)*(1-('Students Avg'!$E$5:$E$184+ROW('Students Avg'!$E$5:$E$184)*0.0000001)),60))),4))*10000000,0)-4))</f>
        <v/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1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8" customWidth="1"/>
    <col min="3" max="3" width="12" customWidth="1"/>
  </cols>
  <sheetData>
    <row r="1" spans="1:3" ht="16.5" customHeight="1" x14ac:dyDescent="0.3">
      <c r="A1" s="41" t="s">
        <v>452</v>
      </c>
      <c r="B1" s="41"/>
      <c r="C1" s="41"/>
    </row>
    <row r="4" spans="1:3" ht="26.25" customHeight="1" x14ac:dyDescent="0.3">
      <c r="A4" s="4" t="s">
        <v>417</v>
      </c>
      <c r="B4" s="4" t="s">
        <v>453</v>
      </c>
      <c r="C4" s="4" t="s">
        <v>441</v>
      </c>
    </row>
    <row r="5" spans="1:3" ht="14.25" customHeight="1" x14ac:dyDescent="0.3">
      <c r="A5" s="3" t="s">
        <v>429</v>
      </c>
      <c r="B5" s="5">
        <f>COUNTIF('Students Avg'!$C$5:$C$184,A5)</f>
        <v>30</v>
      </c>
      <c r="C5" s="12">
        <f>ROUND(AVERAGEIF('Students Avg'!$C$5:$C$184,A5,'Students Avg'!$E$5:$E$184),4)</f>
        <v>0.77449999999999997</v>
      </c>
    </row>
    <row r="6" spans="1:3" ht="14.25" customHeight="1" x14ac:dyDescent="0.3">
      <c r="A6" s="3" t="s">
        <v>431</v>
      </c>
      <c r="B6" s="5">
        <f>COUNTIF('Students Avg'!$C$5:$C$184,A6)</f>
        <v>30</v>
      </c>
      <c r="C6" s="12">
        <f>ROUND(AVERAGEIF('Students Avg'!$C$5:$C$184,A6,'Students Avg'!$E$5:$E$184),4)</f>
        <v>0.77210000000000001</v>
      </c>
    </row>
    <row r="7" spans="1:3" ht="14.25" customHeight="1" x14ac:dyDescent="0.3">
      <c r="A7" s="3" t="s">
        <v>433</v>
      </c>
      <c r="B7" s="5">
        <f>COUNTIF('Students Avg'!$C$5:$C$184,A7)</f>
        <v>30</v>
      </c>
      <c r="C7" s="12">
        <f>ROUND(AVERAGEIF('Students Avg'!$C$5:$C$184,A7,'Students Avg'!$E$5:$E$184),4)</f>
        <v>0.77210000000000001</v>
      </c>
    </row>
    <row r="8" spans="1:3" ht="14.25" customHeight="1" x14ac:dyDescent="0.3">
      <c r="A8" s="3" t="s">
        <v>435</v>
      </c>
      <c r="B8" s="5">
        <f>COUNTIF('Students Avg'!$C$5:$C$184,A8)</f>
        <v>30</v>
      </c>
      <c r="C8" s="12">
        <f>ROUND(AVERAGEIF('Students Avg'!$C$5:$C$184,A8,'Students Avg'!$E$5:$E$184),4)</f>
        <v>0.77290000000000003</v>
      </c>
    </row>
    <row r="9" spans="1:3" ht="14.25" customHeight="1" x14ac:dyDescent="0.3">
      <c r="A9" s="3" t="s">
        <v>437</v>
      </c>
      <c r="B9" s="5">
        <f>COUNTIF('Students Avg'!$C$5:$C$184,A9)</f>
        <v>30</v>
      </c>
      <c r="C9" s="12">
        <f>ROUND(AVERAGEIF('Students Avg'!$C$5:$C$184,A9,'Students Avg'!$E$5:$E$184),4)</f>
        <v>0.77070000000000005</v>
      </c>
    </row>
    <row r="10" spans="1:3" ht="14.25" customHeight="1" x14ac:dyDescent="0.3">
      <c r="A10" s="3" t="s">
        <v>439</v>
      </c>
      <c r="B10" s="5">
        <f>COUNTIF('Students Avg'!$C$5:$C$184,A10)</f>
        <v>30</v>
      </c>
      <c r="C10" s="12">
        <f>ROUND(AVERAGEIF('Students Avg'!$C$5:$C$184,A10,'Students Avg'!$E$5:$E$184),4)</f>
        <v>0.77200000000000002</v>
      </c>
    </row>
    <row r="11" spans="1:3" ht="14.25" customHeight="1" x14ac:dyDescent="0.3">
      <c r="A11" s="3" t="s">
        <v>454</v>
      </c>
      <c r="B11" s="5">
        <f>SUM(B5:B10)</f>
        <v>180</v>
      </c>
      <c r="C11" s="12">
        <f>ROUND(AVERAGE('Students Avg'!$E$5:$E$184),4)</f>
        <v>0.77239999999999998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6"/>
  <sheetViews>
    <sheetView zoomScaleNormal="100" workbookViewId="0">
      <pane ySplit="4" topLeftCell="A5" activePane="bottomLeft" state="frozen"/>
      <selection pane="bottomLeft" activeCell="D4" sqref="D4"/>
    </sheetView>
  </sheetViews>
  <sheetFormatPr defaultColWidth="8.6640625" defaultRowHeight="14.4" x14ac:dyDescent="0.3"/>
  <cols>
    <col min="1" max="1" width="18" customWidth="1"/>
    <col min="2" max="2" width="22" customWidth="1"/>
    <col min="3" max="3" width="10" customWidth="1"/>
    <col min="4" max="4" width="16" customWidth="1"/>
    <col min="5" max="5" width="12" customWidth="1"/>
  </cols>
  <sheetData>
    <row r="1" spans="1:5" ht="16.5" customHeight="1" x14ac:dyDescent="0.3">
      <c r="A1" s="41" t="s">
        <v>455</v>
      </c>
      <c r="B1" s="41"/>
      <c r="C1" s="41"/>
      <c r="D1" s="41"/>
      <c r="E1" s="41"/>
    </row>
    <row r="4" spans="1:5" ht="26.25" customHeight="1" x14ac:dyDescent="0.3">
      <c r="A4" s="4" t="s">
        <v>418</v>
      </c>
      <c r="B4" s="4" t="s">
        <v>7</v>
      </c>
      <c r="C4" s="4" t="s">
        <v>417</v>
      </c>
      <c r="D4" s="4" t="s">
        <v>456</v>
      </c>
      <c r="E4" s="4" t="s">
        <v>441</v>
      </c>
    </row>
    <row r="5" spans="1:5" ht="14.25" customHeight="1" x14ac:dyDescent="0.3">
      <c r="A5" s="3" t="s">
        <v>2</v>
      </c>
      <c r="B5" s="3" t="s">
        <v>12</v>
      </c>
      <c r="C5" s="5" t="s">
        <v>429</v>
      </c>
      <c r="D5" s="5">
        <f>COUNTIFS('Assessments 1A'!$F$6:$F$275,A5)</f>
        <v>30</v>
      </c>
      <c r="E5" s="12">
        <f>ROUND(AVERAGEIFS('Assessments 1A'!$Y$6:$Y$275,'Assessments 1A'!$F$6:$F$275,A5),4)</f>
        <v>0.73029999999999995</v>
      </c>
    </row>
    <row r="6" spans="1:5" ht="14.25" customHeight="1" x14ac:dyDescent="0.3">
      <c r="A6" s="3" t="s">
        <v>95</v>
      </c>
      <c r="B6" s="3" t="s">
        <v>12</v>
      </c>
      <c r="C6" s="5" t="s">
        <v>431</v>
      </c>
      <c r="D6" s="5">
        <f>COUNTIFS('Assessment 1B'!$F$6:$F$275,A6)</f>
        <v>30</v>
      </c>
      <c r="E6" s="12">
        <f>ROUND(AVERAGEIFS('Assessment 1B'!$Y$6:$Y$275,'Assessment 1B'!$F$6:$F$275,A6),4)</f>
        <v>0.71430000000000005</v>
      </c>
    </row>
    <row r="7" spans="1:5" ht="14.25" customHeight="1" x14ac:dyDescent="0.3">
      <c r="A7" s="3" t="s">
        <v>2</v>
      </c>
      <c r="B7" s="3" t="s">
        <v>12</v>
      </c>
      <c r="C7" s="5" t="s">
        <v>433</v>
      </c>
      <c r="D7" s="5">
        <f>COUNTIFS('Assessment 2A'!$F$6:$F$275,A7)</f>
        <v>30</v>
      </c>
      <c r="E7" s="12">
        <f>ROUND(AVERAGEIFS('Assessment 2A'!$Y$6:$Y$275,'Assessment 2A'!$F$6:$F$275,A7),4)</f>
        <v>0.71730000000000005</v>
      </c>
    </row>
    <row r="8" spans="1:5" ht="14.25" customHeight="1" x14ac:dyDescent="0.3">
      <c r="A8" s="3" t="s">
        <v>95</v>
      </c>
      <c r="B8" s="3" t="s">
        <v>12</v>
      </c>
      <c r="C8" s="5" t="s">
        <v>435</v>
      </c>
      <c r="D8" s="5">
        <f>COUNTIFS('Assessment 2B'!$F$6:$F$275,A8)</f>
        <v>30</v>
      </c>
      <c r="E8" s="12">
        <f>ROUND(AVERAGEIFS('Assessment 2B'!$Y$6:$Y$275,'Assessment 2B'!$F$6:$F$275,A8),4)</f>
        <v>0.72260000000000002</v>
      </c>
    </row>
    <row r="9" spans="1:5" ht="14.25" customHeight="1" x14ac:dyDescent="0.3">
      <c r="A9" s="3" t="s">
        <v>2</v>
      </c>
      <c r="B9" s="3" t="s">
        <v>12</v>
      </c>
      <c r="C9" s="5" t="s">
        <v>437</v>
      </c>
      <c r="D9" s="5">
        <f>COUNTIFS('Assessment 3A'!$F$6:$F$275,A9)</f>
        <v>30</v>
      </c>
      <c r="E9" s="12">
        <f>ROUND(AVERAGEIFS('Assessment 3A'!$Y$6:$Y$275,'Assessment 3A'!$F$6:$F$275,A9),4)</f>
        <v>0.72109999999999996</v>
      </c>
    </row>
    <row r="10" spans="1:5" ht="14.25" customHeight="1" x14ac:dyDescent="0.3">
      <c r="A10" s="3" t="s">
        <v>95</v>
      </c>
      <c r="B10" s="3" t="s">
        <v>12</v>
      </c>
      <c r="C10" s="5" t="s">
        <v>439</v>
      </c>
      <c r="D10" s="5">
        <f>COUNTIFS('Assessment 3B'!$F$6:$F$275,A10)</f>
        <v>30</v>
      </c>
      <c r="E10" s="12">
        <f>ROUND(AVERAGEIFS('Assessment 3B'!$Y$6:$Y$275,'Assessment 3B'!$F$6:$F$275,A10),4)</f>
        <v>0.71440000000000003</v>
      </c>
    </row>
    <row r="11" spans="1:5" ht="14.25" customHeight="1" x14ac:dyDescent="0.3">
      <c r="A11" s="3" t="s">
        <v>14</v>
      </c>
      <c r="B11" s="3" t="s">
        <v>13</v>
      </c>
      <c r="C11" s="5" t="s">
        <v>429</v>
      </c>
      <c r="D11" s="5">
        <f>COUNTIFS('Assessments 1A'!$F$6:$F$275,A11)</f>
        <v>30</v>
      </c>
      <c r="E11" s="12">
        <f>ROUND(AVERAGEIFS('Assessments 1A'!$Y$6:$Y$275,'Assessments 1A'!$F$6:$F$275,A11),4)</f>
        <v>0.76270000000000004</v>
      </c>
    </row>
    <row r="12" spans="1:5" ht="14.25" customHeight="1" x14ac:dyDescent="0.3">
      <c r="A12" s="3" t="s">
        <v>99</v>
      </c>
      <c r="B12" s="3" t="s">
        <v>13</v>
      </c>
      <c r="C12" s="5" t="s">
        <v>431</v>
      </c>
      <c r="D12" s="5">
        <f>COUNTIFS('Assessment 1B'!$F$6:$F$275,A12)</f>
        <v>30</v>
      </c>
      <c r="E12" s="12">
        <f>ROUND(AVERAGEIFS('Assessment 1B'!$Y$6:$Y$275,'Assessment 1B'!$F$6:$F$275,A12),4)</f>
        <v>0.76390000000000002</v>
      </c>
    </row>
    <row r="13" spans="1:5" ht="14.25" customHeight="1" x14ac:dyDescent="0.3">
      <c r="A13" s="3" t="s">
        <v>14</v>
      </c>
      <c r="B13" s="3" t="s">
        <v>13</v>
      </c>
      <c r="C13" s="5" t="s">
        <v>433</v>
      </c>
      <c r="D13" s="5">
        <f>COUNTIFS('Assessment 2A'!$F$6:$F$275,A13)</f>
        <v>30</v>
      </c>
      <c r="E13" s="12">
        <f>ROUND(AVERAGEIFS('Assessment 2A'!$Y$6:$Y$275,'Assessment 2A'!$F$6:$F$275,A13),4)</f>
        <v>0.76880000000000004</v>
      </c>
    </row>
    <row r="14" spans="1:5" ht="14.25" customHeight="1" x14ac:dyDescent="0.3">
      <c r="A14" s="3" t="s">
        <v>99</v>
      </c>
      <c r="B14" s="3" t="s">
        <v>13</v>
      </c>
      <c r="C14" s="5" t="s">
        <v>435</v>
      </c>
      <c r="D14" s="5">
        <f>COUNTIFS('Assessment 2B'!$F$6:$F$275,A14)</f>
        <v>30</v>
      </c>
      <c r="E14" s="12">
        <f>ROUND(AVERAGEIFS('Assessment 2B'!$Y$6:$Y$275,'Assessment 2B'!$F$6:$F$275,A14),4)</f>
        <v>0.76829999999999998</v>
      </c>
    </row>
    <row r="15" spans="1:5" ht="14.25" customHeight="1" x14ac:dyDescent="0.3">
      <c r="A15" s="3" t="s">
        <v>14</v>
      </c>
      <c r="B15" s="3" t="s">
        <v>13</v>
      </c>
      <c r="C15" s="5" t="s">
        <v>437</v>
      </c>
      <c r="D15" s="5">
        <f>COUNTIFS('Assessment 3A'!$F$6:$F$275,A15)</f>
        <v>30</v>
      </c>
      <c r="E15" s="12">
        <f>ROUND(AVERAGEIFS('Assessment 3A'!$Y$6:$Y$275,'Assessment 3A'!$F$6:$F$275,A15),4)</f>
        <v>0.77070000000000005</v>
      </c>
    </row>
    <row r="16" spans="1:5" ht="14.25" customHeight="1" x14ac:dyDescent="0.3">
      <c r="A16" s="3" t="s">
        <v>99</v>
      </c>
      <c r="B16" s="3" t="s">
        <v>13</v>
      </c>
      <c r="C16" s="5" t="s">
        <v>439</v>
      </c>
      <c r="D16" s="5">
        <f>COUNTIFS('Assessment 3B'!$F$6:$F$275,A16)</f>
        <v>30</v>
      </c>
      <c r="E16" s="12">
        <f>ROUND(AVERAGEIFS('Assessment 3B'!$Y$6:$Y$275,'Assessment 3B'!$F$6:$F$275,A16),4)</f>
        <v>0.76849999999999996</v>
      </c>
    </row>
    <row r="17" spans="1:5" ht="14.25" customHeight="1" x14ac:dyDescent="0.3">
      <c r="A17" s="3" t="s">
        <v>16</v>
      </c>
      <c r="B17" s="3" t="s">
        <v>15</v>
      </c>
      <c r="C17" s="5" t="s">
        <v>429</v>
      </c>
      <c r="D17" s="5">
        <f>COUNTIFS('Assessments 1A'!$F$6:$F$275,A17)</f>
        <v>30</v>
      </c>
      <c r="E17" s="12">
        <f>ROUND(AVERAGEIFS('Assessments 1A'!$Y$6:$Y$275,'Assessments 1A'!$F$6:$F$275,A17),4)</f>
        <v>0.81859999999999999</v>
      </c>
    </row>
    <row r="18" spans="1:5" ht="14.25" customHeight="1" x14ac:dyDescent="0.3">
      <c r="A18" s="3" t="s">
        <v>100</v>
      </c>
      <c r="B18" s="3" t="s">
        <v>15</v>
      </c>
      <c r="C18" s="5" t="s">
        <v>431</v>
      </c>
      <c r="D18" s="5">
        <f>COUNTIFS('Assessment 1B'!$F$6:$F$275,A18)</f>
        <v>30</v>
      </c>
      <c r="E18" s="12">
        <f>ROUND(AVERAGEIFS('Assessment 1B'!$Y$6:$Y$275,'Assessment 1B'!$F$6:$F$275,A18),4)</f>
        <v>0.81230000000000002</v>
      </c>
    </row>
    <row r="19" spans="1:5" ht="14.25" customHeight="1" x14ac:dyDescent="0.3">
      <c r="A19" s="3" t="s">
        <v>16</v>
      </c>
      <c r="B19" s="3" t="s">
        <v>15</v>
      </c>
      <c r="C19" s="5" t="s">
        <v>433</v>
      </c>
      <c r="D19" s="5">
        <f>COUNTIFS('Assessment 2A'!$F$6:$F$275,A19)</f>
        <v>30</v>
      </c>
      <c r="E19" s="12">
        <f>ROUND(AVERAGEIFS('Assessment 2A'!$Y$6:$Y$275,'Assessment 2A'!$F$6:$F$275,A19),4)</f>
        <v>0.81059999999999999</v>
      </c>
    </row>
    <row r="20" spans="1:5" ht="14.25" customHeight="1" x14ac:dyDescent="0.3">
      <c r="A20" s="3" t="s">
        <v>100</v>
      </c>
      <c r="B20" s="3" t="s">
        <v>15</v>
      </c>
      <c r="C20" s="5" t="s">
        <v>435</v>
      </c>
      <c r="D20" s="5">
        <f>COUNTIFS('Assessment 2B'!$F$6:$F$275,A20)</f>
        <v>30</v>
      </c>
      <c r="E20" s="12">
        <f>ROUND(AVERAGEIFS('Assessment 2B'!$Y$6:$Y$275,'Assessment 2B'!$F$6:$F$275,A20),4)</f>
        <v>0.81140000000000001</v>
      </c>
    </row>
    <row r="21" spans="1:5" ht="14.25" customHeight="1" x14ac:dyDescent="0.3">
      <c r="A21" s="3" t="s">
        <v>16</v>
      </c>
      <c r="B21" s="3" t="s">
        <v>15</v>
      </c>
      <c r="C21" s="5" t="s">
        <v>437</v>
      </c>
      <c r="D21" s="5">
        <f>COUNTIFS('Assessment 3A'!$F$6:$F$275,A21)</f>
        <v>30</v>
      </c>
      <c r="E21" s="12">
        <f>ROUND(AVERAGEIFS('Assessment 3A'!$Y$6:$Y$275,'Assessment 3A'!$F$6:$F$275,A21),4)</f>
        <v>0.81940000000000002</v>
      </c>
    </row>
    <row r="22" spans="1:5" ht="14.25" customHeight="1" x14ac:dyDescent="0.3">
      <c r="A22" s="3" t="s">
        <v>100</v>
      </c>
      <c r="B22" s="3" t="s">
        <v>15</v>
      </c>
      <c r="C22" s="5" t="s">
        <v>439</v>
      </c>
      <c r="D22" s="5">
        <f>COUNTIFS('Assessment 3B'!$F$6:$F$275,A22)</f>
        <v>30</v>
      </c>
      <c r="E22" s="12">
        <f>ROUND(AVERAGEIFS('Assessment 3B'!$Y$6:$Y$275,'Assessment 3B'!$F$6:$F$275,A22),4)</f>
        <v>0.81740000000000002</v>
      </c>
    </row>
    <row r="23" spans="1:5" ht="14.25" customHeight="1" x14ac:dyDescent="0.3">
      <c r="A23" s="3" t="s">
        <v>18</v>
      </c>
      <c r="B23" s="3" t="s">
        <v>17</v>
      </c>
      <c r="C23" s="5" t="s">
        <v>429</v>
      </c>
      <c r="D23" s="5">
        <f>COUNTIFS('Assessments 1A'!$F$6:$F$275,A23)</f>
        <v>30</v>
      </c>
      <c r="E23" s="12">
        <f>ROUND(AVERAGEIFS('Assessments 1A'!$Y$6:$Y$275,'Assessments 1A'!$F$6:$F$275,A23),4)</f>
        <v>0.73719999999999997</v>
      </c>
    </row>
    <row r="24" spans="1:5" ht="14.25" customHeight="1" x14ac:dyDescent="0.3">
      <c r="A24" s="3" t="s">
        <v>101</v>
      </c>
      <c r="B24" s="3" t="s">
        <v>17</v>
      </c>
      <c r="C24" s="5" t="s">
        <v>431</v>
      </c>
      <c r="D24" s="5">
        <f>COUNTIFS('Assessment 1B'!$F$6:$F$275,A24)</f>
        <v>30</v>
      </c>
      <c r="E24" s="12">
        <f>ROUND(AVERAGEIFS('Assessment 1B'!$Y$6:$Y$275,'Assessment 1B'!$F$6:$F$275,A24),4)</f>
        <v>0.73419999999999996</v>
      </c>
    </row>
    <row r="25" spans="1:5" ht="14.25" customHeight="1" x14ac:dyDescent="0.3">
      <c r="A25" s="3" t="s">
        <v>18</v>
      </c>
      <c r="B25" s="3" t="s">
        <v>17</v>
      </c>
      <c r="C25" s="5" t="s">
        <v>433</v>
      </c>
      <c r="D25" s="5">
        <f>COUNTIFS('Assessment 2A'!$F$6:$F$275,A25)</f>
        <v>30</v>
      </c>
      <c r="E25" s="12">
        <f>ROUND(AVERAGEIFS('Assessment 2A'!$Y$6:$Y$275,'Assessment 2A'!$F$6:$F$275,A25),4)</f>
        <v>0.73540000000000005</v>
      </c>
    </row>
    <row r="26" spans="1:5" ht="14.25" customHeight="1" x14ac:dyDescent="0.3">
      <c r="A26" s="3" t="s">
        <v>101</v>
      </c>
      <c r="B26" s="3" t="s">
        <v>17</v>
      </c>
      <c r="C26" s="5" t="s">
        <v>435</v>
      </c>
      <c r="D26" s="5">
        <f>COUNTIFS('Assessment 2B'!$F$6:$F$275,A26)</f>
        <v>30</v>
      </c>
      <c r="E26" s="12">
        <f>ROUND(AVERAGEIFS('Assessment 2B'!$Y$6:$Y$275,'Assessment 2B'!$F$6:$F$275,A26),4)</f>
        <v>0.73509999999999998</v>
      </c>
    </row>
    <row r="27" spans="1:5" ht="14.25" customHeight="1" x14ac:dyDescent="0.3">
      <c r="A27" s="3" t="s">
        <v>18</v>
      </c>
      <c r="B27" s="3" t="s">
        <v>17</v>
      </c>
      <c r="C27" s="5" t="s">
        <v>437</v>
      </c>
      <c r="D27" s="5">
        <f>COUNTIFS('Assessment 3A'!$F$6:$F$275,A27)</f>
        <v>30</v>
      </c>
      <c r="E27" s="12">
        <f>ROUND(AVERAGEIFS('Assessment 3A'!$Y$6:$Y$275,'Assessment 3A'!$F$6:$F$275,A27),4)</f>
        <v>0.73429999999999995</v>
      </c>
    </row>
    <row r="28" spans="1:5" ht="14.25" customHeight="1" x14ac:dyDescent="0.3">
      <c r="A28" s="3" t="s">
        <v>101</v>
      </c>
      <c r="B28" s="3" t="s">
        <v>17</v>
      </c>
      <c r="C28" s="5" t="s">
        <v>439</v>
      </c>
      <c r="D28" s="5">
        <f>COUNTIFS('Assessment 3B'!$F$6:$F$275,A28)</f>
        <v>30</v>
      </c>
      <c r="E28" s="12">
        <f>ROUND(AVERAGEIFS('Assessment 3B'!$Y$6:$Y$275,'Assessment 3B'!$F$6:$F$275,A28),4)</f>
        <v>0.73429999999999995</v>
      </c>
    </row>
    <row r="29" spans="1:5" ht="14.25" customHeight="1" x14ac:dyDescent="0.3">
      <c r="A29" s="3" t="s">
        <v>20</v>
      </c>
      <c r="B29" s="3" t="s">
        <v>19</v>
      </c>
      <c r="C29" s="5" t="s">
        <v>429</v>
      </c>
      <c r="D29" s="5">
        <f>COUNTIFS('Assessments 1A'!$F$6:$F$275,A29)</f>
        <v>30</v>
      </c>
      <c r="E29" s="12">
        <f>ROUND(AVERAGEIFS('Assessments 1A'!$Y$6:$Y$275,'Assessments 1A'!$F$6:$F$275,A29),4)</f>
        <v>0.78569999999999995</v>
      </c>
    </row>
    <row r="30" spans="1:5" ht="14.25" customHeight="1" x14ac:dyDescent="0.3">
      <c r="A30" s="3" t="s">
        <v>102</v>
      </c>
      <c r="B30" s="3" t="s">
        <v>19</v>
      </c>
      <c r="C30" s="5" t="s">
        <v>431</v>
      </c>
      <c r="D30" s="5">
        <f>COUNTIFS('Assessment 1B'!$F$6:$F$275,A30)</f>
        <v>30</v>
      </c>
      <c r="E30" s="12">
        <f>ROUND(AVERAGEIFS('Assessment 1B'!$Y$6:$Y$275,'Assessment 1B'!$F$6:$F$275,A30),4)</f>
        <v>0.79710000000000003</v>
      </c>
    </row>
    <row r="31" spans="1:5" ht="14.25" customHeight="1" x14ac:dyDescent="0.3">
      <c r="A31" s="3" t="s">
        <v>20</v>
      </c>
      <c r="B31" s="3" t="s">
        <v>19</v>
      </c>
      <c r="C31" s="5" t="s">
        <v>433</v>
      </c>
      <c r="D31" s="5">
        <f>COUNTIFS('Assessment 2A'!$F$6:$F$275,A31)</f>
        <v>30</v>
      </c>
      <c r="E31" s="12">
        <f>ROUND(AVERAGEIFS('Assessment 2A'!$Y$6:$Y$275,'Assessment 2A'!$F$6:$F$275,A31),4)</f>
        <v>0.79469999999999996</v>
      </c>
    </row>
    <row r="32" spans="1:5" ht="14.25" customHeight="1" x14ac:dyDescent="0.3">
      <c r="A32" s="3" t="s">
        <v>102</v>
      </c>
      <c r="B32" s="3" t="s">
        <v>19</v>
      </c>
      <c r="C32" s="5" t="s">
        <v>435</v>
      </c>
      <c r="D32" s="5">
        <f>COUNTIFS('Assessment 2B'!$F$6:$F$275,A32)</f>
        <v>30</v>
      </c>
      <c r="E32" s="12">
        <f>ROUND(AVERAGEIFS('Assessment 2B'!$Y$6:$Y$275,'Assessment 2B'!$F$6:$F$275,A32),4)</f>
        <v>0.78269999999999995</v>
      </c>
    </row>
    <row r="33" spans="1:5" ht="14.25" customHeight="1" x14ac:dyDescent="0.3">
      <c r="A33" s="3" t="s">
        <v>20</v>
      </c>
      <c r="B33" s="3" t="s">
        <v>19</v>
      </c>
      <c r="C33" s="5" t="s">
        <v>437</v>
      </c>
      <c r="D33" s="5">
        <f>COUNTIFS('Assessment 3A'!$F$6:$F$275,A33)</f>
        <v>30</v>
      </c>
      <c r="E33" s="12">
        <f>ROUND(AVERAGEIFS('Assessment 3A'!$Y$6:$Y$275,'Assessment 3A'!$F$6:$F$275,A33),4)</f>
        <v>0.78090000000000004</v>
      </c>
    </row>
    <row r="34" spans="1:5" ht="14.25" customHeight="1" x14ac:dyDescent="0.3">
      <c r="A34" s="3" t="s">
        <v>102</v>
      </c>
      <c r="B34" s="3" t="s">
        <v>19</v>
      </c>
      <c r="C34" s="5" t="s">
        <v>439</v>
      </c>
      <c r="D34" s="5">
        <f>COUNTIFS('Assessment 3B'!$F$6:$F$275,A34)</f>
        <v>30</v>
      </c>
      <c r="E34" s="12">
        <f>ROUND(AVERAGEIFS('Assessment 3B'!$Y$6:$Y$275,'Assessment 3B'!$F$6:$F$275,A34),4)</f>
        <v>0.78790000000000004</v>
      </c>
    </row>
    <row r="35" spans="1:5" ht="14.25" customHeight="1" x14ac:dyDescent="0.3">
      <c r="A35" s="3" t="s">
        <v>22</v>
      </c>
      <c r="B35" s="3" t="s">
        <v>21</v>
      </c>
      <c r="C35" s="5" t="s">
        <v>429</v>
      </c>
      <c r="D35" s="5">
        <f>COUNTIFS('Assessments 1A'!$F$6:$F$275,A35)</f>
        <v>30</v>
      </c>
      <c r="E35" s="12">
        <f>ROUND(AVERAGEIFS('Assessments 1A'!$Y$6:$Y$275,'Assessments 1A'!$F$6:$F$275,A35),4)</f>
        <v>0.84509999999999996</v>
      </c>
    </row>
    <row r="36" spans="1:5" ht="14.25" customHeight="1" x14ac:dyDescent="0.3">
      <c r="A36" s="3" t="s">
        <v>103</v>
      </c>
      <c r="B36" s="3" t="s">
        <v>21</v>
      </c>
      <c r="C36" s="5" t="s">
        <v>431</v>
      </c>
      <c r="D36" s="5">
        <f>COUNTIFS('Assessment 1B'!$F$6:$F$275,A36)</f>
        <v>30</v>
      </c>
      <c r="E36" s="12">
        <f>ROUND(AVERAGEIFS('Assessment 1B'!$Y$6:$Y$275,'Assessment 1B'!$F$6:$F$275,A36),4)</f>
        <v>0.83609999999999995</v>
      </c>
    </row>
    <row r="37" spans="1:5" ht="14.25" customHeight="1" x14ac:dyDescent="0.3">
      <c r="A37" s="3" t="s">
        <v>22</v>
      </c>
      <c r="B37" s="3" t="s">
        <v>21</v>
      </c>
      <c r="C37" s="5" t="s">
        <v>433</v>
      </c>
      <c r="D37" s="5">
        <f>COUNTIFS('Assessment 2A'!$F$6:$F$275,A37)</f>
        <v>30</v>
      </c>
      <c r="E37" s="12">
        <f>ROUND(AVERAGEIFS('Assessment 2A'!$Y$6:$Y$275,'Assessment 2A'!$F$6:$F$275,A37),4)</f>
        <v>0.83279999999999998</v>
      </c>
    </row>
    <row r="38" spans="1:5" ht="14.25" customHeight="1" x14ac:dyDescent="0.3">
      <c r="A38" s="3" t="s">
        <v>103</v>
      </c>
      <c r="B38" s="3" t="s">
        <v>21</v>
      </c>
      <c r="C38" s="5" t="s">
        <v>435</v>
      </c>
      <c r="D38" s="5">
        <f>COUNTIFS('Assessment 2B'!$F$6:$F$275,A38)</f>
        <v>30</v>
      </c>
      <c r="E38" s="12">
        <f>ROUND(AVERAGEIFS('Assessment 2B'!$Y$6:$Y$275,'Assessment 2B'!$F$6:$F$275,A38),4)</f>
        <v>0.82989999999999997</v>
      </c>
    </row>
    <row r="39" spans="1:5" ht="14.25" customHeight="1" x14ac:dyDescent="0.3">
      <c r="A39" s="3" t="s">
        <v>22</v>
      </c>
      <c r="B39" s="3" t="s">
        <v>21</v>
      </c>
      <c r="C39" s="5" t="s">
        <v>437</v>
      </c>
      <c r="D39" s="5">
        <f>COUNTIFS('Assessment 3A'!$F$6:$F$275,A39)</f>
        <v>30</v>
      </c>
      <c r="E39" s="12">
        <f>ROUND(AVERAGEIFS('Assessment 3A'!$Y$6:$Y$275,'Assessment 3A'!$F$6:$F$275,A39),4)</f>
        <v>0.83009999999999995</v>
      </c>
    </row>
    <row r="40" spans="1:5" ht="14.25" customHeight="1" x14ac:dyDescent="0.3">
      <c r="A40" s="3" t="s">
        <v>103</v>
      </c>
      <c r="B40" s="3" t="s">
        <v>21</v>
      </c>
      <c r="C40" s="5" t="s">
        <v>439</v>
      </c>
      <c r="D40" s="5">
        <f>COUNTIFS('Assessment 3B'!$F$6:$F$275,A40)</f>
        <v>30</v>
      </c>
      <c r="E40" s="12">
        <f>ROUND(AVERAGEIFS('Assessment 3B'!$Y$6:$Y$275,'Assessment 3B'!$F$6:$F$275,A40),4)</f>
        <v>0.82540000000000002</v>
      </c>
    </row>
    <row r="41" spans="1:5" ht="14.25" customHeight="1" x14ac:dyDescent="0.3">
      <c r="A41" s="3" t="s">
        <v>24</v>
      </c>
      <c r="B41" s="3" t="s">
        <v>23</v>
      </c>
      <c r="C41" s="5" t="s">
        <v>429</v>
      </c>
      <c r="D41" s="5">
        <f>COUNTIFS('Assessments 1A'!$F$6:$F$275,A41)</f>
        <v>30</v>
      </c>
      <c r="E41" s="12">
        <f>ROUND(AVERAGEIFS('Assessments 1A'!$Y$6:$Y$275,'Assessments 1A'!$F$6:$F$275,A41),4)</f>
        <v>0.75660000000000005</v>
      </c>
    </row>
    <row r="42" spans="1:5" ht="14.25" customHeight="1" x14ac:dyDescent="0.3">
      <c r="A42" s="3" t="s">
        <v>104</v>
      </c>
      <c r="B42" s="3" t="s">
        <v>23</v>
      </c>
      <c r="C42" s="5" t="s">
        <v>431</v>
      </c>
      <c r="D42" s="5">
        <f>COUNTIFS('Assessment 1B'!$F$6:$F$275,A42)</f>
        <v>30</v>
      </c>
      <c r="E42" s="12">
        <f>ROUND(AVERAGEIFS('Assessment 1B'!$Y$6:$Y$275,'Assessment 1B'!$F$6:$F$275,A42),4)</f>
        <v>0.75480000000000003</v>
      </c>
    </row>
    <row r="43" spans="1:5" ht="14.25" customHeight="1" x14ac:dyDescent="0.3">
      <c r="A43" s="3" t="s">
        <v>24</v>
      </c>
      <c r="B43" s="3" t="s">
        <v>23</v>
      </c>
      <c r="C43" s="5" t="s">
        <v>433</v>
      </c>
      <c r="D43" s="5">
        <f>COUNTIFS('Assessment 2A'!$F$6:$F$275,A43)</f>
        <v>30</v>
      </c>
      <c r="E43" s="12">
        <f>ROUND(AVERAGEIFS('Assessment 2A'!$Y$6:$Y$275,'Assessment 2A'!$F$6:$F$275,A43),4)</f>
        <v>0.75249999999999995</v>
      </c>
    </row>
    <row r="44" spans="1:5" ht="14.25" customHeight="1" x14ac:dyDescent="0.3">
      <c r="A44" s="3" t="s">
        <v>104</v>
      </c>
      <c r="B44" s="3" t="s">
        <v>23</v>
      </c>
      <c r="C44" s="5" t="s">
        <v>435</v>
      </c>
      <c r="D44" s="5">
        <f>COUNTIFS('Assessment 2B'!$F$6:$F$275,A44)</f>
        <v>30</v>
      </c>
      <c r="E44" s="12">
        <f>ROUND(AVERAGEIFS('Assessment 2B'!$Y$6:$Y$275,'Assessment 2B'!$F$6:$F$275,A44),4)</f>
        <v>0.75790000000000002</v>
      </c>
    </row>
    <row r="45" spans="1:5" ht="14.25" customHeight="1" x14ac:dyDescent="0.3">
      <c r="A45" s="3" t="s">
        <v>24</v>
      </c>
      <c r="B45" s="3" t="s">
        <v>23</v>
      </c>
      <c r="C45" s="5" t="s">
        <v>437</v>
      </c>
      <c r="D45" s="5">
        <f>COUNTIFS('Assessment 3A'!$F$6:$F$275,A45)</f>
        <v>30</v>
      </c>
      <c r="E45" s="12">
        <f>ROUND(AVERAGEIFS('Assessment 3A'!$Y$6:$Y$275,'Assessment 3A'!$F$6:$F$275,A45),4)</f>
        <v>0.75</v>
      </c>
    </row>
    <row r="46" spans="1:5" ht="14.25" customHeight="1" x14ac:dyDescent="0.3">
      <c r="A46" s="3" t="s">
        <v>104</v>
      </c>
      <c r="B46" s="3" t="s">
        <v>23</v>
      </c>
      <c r="C46" s="5" t="s">
        <v>439</v>
      </c>
      <c r="D46" s="5">
        <f>COUNTIFS('Assessment 3B'!$F$6:$F$275,A46)</f>
        <v>30</v>
      </c>
      <c r="E46" s="12">
        <f>ROUND(AVERAGEIFS('Assessment 3B'!$Y$6:$Y$275,'Assessment 3B'!$F$6:$F$275,A46),4)</f>
        <v>0.76529999999999998</v>
      </c>
    </row>
    <row r="47" spans="1:5" ht="14.25" customHeight="1" x14ac:dyDescent="0.3">
      <c r="A47" s="3" t="s">
        <v>26</v>
      </c>
      <c r="B47" s="3" t="s">
        <v>25</v>
      </c>
      <c r="C47" s="5" t="s">
        <v>429</v>
      </c>
      <c r="D47" s="5">
        <f>COUNTIFS('Assessments 1A'!$F$6:$F$275,A47)</f>
        <v>13</v>
      </c>
      <c r="E47" s="12">
        <f>ROUND(AVERAGEIFS('Assessments 1A'!$Y$6:$Y$275,'Assessments 1A'!$F$6:$F$275,A47),4)</f>
        <v>0.81850000000000001</v>
      </c>
    </row>
    <row r="48" spans="1:5" ht="14.25" customHeight="1" x14ac:dyDescent="0.3">
      <c r="A48" s="3" t="s">
        <v>105</v>
      </c>
      <c r="B48" s="3" t="s">
        <v>25</v>
      </c>
      <c r="C48" s="5" t="s">
        <v>431</v>
      </c>
      <c r="D48" s="5">
        <f>COUNTIFS('Assessment 1B'!$F$6:$F$275,A48)</f>
        <v>13</v>
      </c>
      <c r="E48" s="12">
        <f>ROUND(AVERAGEIFS('Assessment 1B'!$Y$6:$Y$275,'Assessment 1B'!$F$6:$F$275,A48),4)</f>
        <v>0.78769999999999996</v>
      </c>
    </row>
    <row r="49" spans="1:5" ht="14.25" customHeight="1" x14ac:dyDescent="0.3">
      <c r="A49" s="3" t="s">
        <v>26</v>
      </c>
      <c r="B49" s="3" t="s">
        <v>25</v>
      </c>
      <c r="C49" s="5" t="s">
        <v>433</v>
      </c>
      <c r="D49" s="5">
        <f>COUNTIFS('Assessment 2A'!$F$6:$F$275,A49)</f>
        <v>9</v>
      </c>
      <c r="E49" s="12">
        <f>ROUND(AVERAGEIFS('Assessment 2A'!$Y$6:$Y$275,'Assessment 2A'!$F$6:$F$275,A49),4)</f>
        <v>0.78849999999999998</v>
      </c>
    </row>
    <row r="50" spans="1:5" ht="14.25" customHeight="1" x14ac:dyDescent="0.3">
      <c r="A50" s="3" t="s">
        <v>105</v>
      </c>
      <c r="B50" s="3" t="s">
        <v>25</v>
      </c>
      <c r="C50" s="5" t="s">
        <v>435</v>
      </c>
      <c r="D50" s="5">
        <f>COUNTIFS('Assessment 2B'!$F$6:$F$275,A50)</f>
        <v>13</v>
      </c>
      <c r="E50" s="12">
        <f>ROUND(AVERAGEIFS('Assessment 2B'!$Y$6:$Y$275,'Assessment 2B'!$F$6:$F$275,A50),4)</f>
        <v>0.81459999999999999</v>
      </c>
    </row>
    <row r="51" spans="1:5" ht="14.25" customHeight="1" x14ac:dyDescent="0.3">
      <c r="A51" s="3" t="s">
        <v>26</v>
      </c>
      <c r="B51" s="3" t="s">
        <v>25</v>
      </c>
      <c r="C51" s="5" t="s">
        <v>437</v>
      </c>
      <c r="D51" s="5">
        <f>COUNTIFS('Assessment 3A'!$F$6:$F$275,A51)</f>
        <v>12</v>
      </c>
      <c r="E51" s="12">
        <f>ROUND(AVERAGEIFS('Assessment 3A'!$Y$6:$Y$275,'Assessment 3A'!$F$6:$F$275,A51),4)</f>
        <v>0.82030000000000003</v>
      </c>
    </row>
    <row r="52" spans="1:5" ht="14.25" customHeight="1" x14ac:dyDescent="0.3">
      <c r="A52" s="3" t="s">
        <v>105</v>
      </c>
      <c r="B52" s="3" t="s">
        <v>25</v>
      </c>
      <c r="C52" s="5" t="s">
        <v>439</v>
      </c>
      <c r="D52" s="5">
        <f>COUNTIFS('Assessment 3B'!$F$6:$F$275,A52)</f>
        <v>7</v>
      </c>
      <c r="E52" s="12">
        <f>ROUND(AVERAGEIFS('Assessment 3B'!$Y$6:$Y$275,'Assessment 3B'!$F$6:$F$275,A52),4)</f>
        <v>0.79049999999999998</v>
      </c>
    </row>
    <row r="53" spans="1:5" ht="14.25" customHeight="1" x14ac:dyDescent="0.3">
      <c r="A53" s="3" t="s">
        <v>33</v>
      </c>
      <c r="B53" s="3" t="s">
        <v>32</v>
      </c>
      <c r="C53" s="5" t="s">
        <v>429</v>
      </c>
      <c r="D53" s="5">
        <f>COUNTIFS('Assessments 1A'!$F$6:$F$275,A53)</f>
        <v>7</v>
      </c>
      <c r="E53" s="12">
        <f>ROUND(AVERAGEIFS('Assessments 1A'!$Y$6:$Y$275,'Assessments 1A'!$F$6:$F$275,A53),4)</f>
        <v>0.8024</v>
      </c>
    </row>
    <row r="54" spans="1:5" ht="14.25" customHeight="1" x14ac:dyDescent="0.3">
      <c r="A54" s="3" t="s">
        <v>127</v>
      </c>
      <c r="B54" s="3" t="s">
        <v>32</v>
      </c>
      <c r="C54" s="5" t="s">
        <v>431</v>
      </c>
      <c r="D54" s="5">
        <f>COUNTIFS('Assessment 1B'!$F$6:$F$275,A54)</f>
        <v>5</v>
      </c>
      <c r="E54" s="12">
        <f>ROUND(AVERAGEIFS('Assessment 1B'!$Y$6:$Y$275,'Assessment 1B'!$F$6:$F$275,A54),4)</f>
        <v>0.87270000000000003</v>
      </c>
    </row>
    <row r="55" spans="1:5" ht="14.25" customHeight="1" x14ac:dyDescent="0.3">
      <c r="A55" s="3" t="s">
        <v>33</v>
      </c>
      <c r="B55" s="3" t="s">
        <v>32</v>
      </c>
      <c r="C55" s="5" t="s">
        <v>433</v>
      </c>
      <c r="D55" s="5">
        <f>COUNTIFS('Assessment 2A'!$F$6:$F$275,A55)</f>
        <v>8</v>
      </c>
      <c r="E55" s="12">
        <f>ROUND(AVERAGEIFS('Assessment 2A'!$Y$6:$Y$275,'Assessment 2A'!$F$6:$F$275,A55),4)</f>
        <v>0.82709999999999995</v>
      </c>
    </row>
    <row r="56" spans="1:5" ht="14.25" customHeight="1" x14ac:dyDescent="0.3">
      <c r="A56" s="3" t="s">
        <v>127</v>
      </c>
      <c r="B56" s="3" t="s">
        <v>32</v>
      </c>
      <c r="C56" s="5" t="s">
        <v>435</v>
      </c>
      <c r="D56" s="5">
        <f>COUNTIFS('Assessment 2B'!$F$6:$F$275,A56)</f>
        <v>11</v>
      </c>
      <c r="E56" s="12">
        <f>ROUND(AVERAGEIFS('Assessment 2B'!$Y$6:$Y$275,'Assessment 2B'!$F$6:$F$275,A56),4)</f>
        <v>0.78849999999999998</v>
      </c>
    </row>
    <row r="57" spans="1:5" ht="14.25" customHeight="1" x14ac:dyDescent="0.3">
      <c r="A57" s="3" t="s">
        <v>33</v>
      </c>
      <c r="B57" s="3" t="s">
        <v>32</v>
      </c>
      <c r="C57" s="5" t="s">
        <v>437</v>
      </c>
      <c r="D57" s="5">
        <f>COUNTIFS('Assessment 3A'!$F$6:$F$275,A57)</f>
        <v>8</v>
      </c>
      <c r="E57" s="12">
        <f>ROUND(AVERAGEIFS('Assessment 3A'!$Y$6:$Y$275,'Assessment 3A'!$F$6:$F$275,A57),4)</f>
        <v>0.80879999999999996</v>
      </c>
    </row>
    <row r="58" spans="1:5" ht="14.25" customHeight="1" x14ac:dyDescent="0.3">
      <c r="A58" s="3" t="s">
        <v>127</v>
      </c>
      <c r="B58" s="3" t="s">
        <v>32</v>
      </c>
      <c r="C58" s="5" t="s">
        <v>439</v>
      </c>
      <c r="D58" s="5">
        <f>COUNTIFS('Assessment 3B'!$F$6:$F$275,A58)</f>
        <v>10</v>
      </c>
      <c r="E58" s="12">
        <f>ROUND(AVERAGEIFS('Assessment 3B'!$Y$6:$Y$275,'Assessment 3B'!$F$6:$F$275,A58),4)</f>
        <v>0.82369999999999999</v>
      </c>
    </row>
    <row r="59" spans="1:5" ht="14.25" customHeight="1" x14ac:dyDescent="0.3">
      <c r="A59" s="3" t="s">
        <v>47</v>
      </c>
      <c r="B59" s="3" t="s">
        <v>46</v>
      </c>
      <c r="C59" s="5" t="s">
        <v>429</v>
      </c>
      <c r="D59" s="5">
        <f>COUNTIFS('Assessments 1A'!$F$6:$F$275,A59)</f>
        <v>10</v>
      </c>
      <c r="E59" s="12">
        <f>ROUND(AVERAGEIFS('Assessments 1A'!$Y$6:$Y$275,'Assessments 1A'!$F$6:$F$275,A59),4)</f>
        <v>0.80300000000000005</v>
      </c>
    </row>
    <row r="60" spans="1:5" ht="14.25" customHeight="1" x14ac:dyDescent="0.3">
      <c r="A60" s="3" t="s">
        <v>116</v>
      </c>
      <c r="B60" s="3" t="s">
        <v>46</v>
      </c>
      <c r="C60" s="5" t="s">
        <v>431</v>
      </c>
      <c r="D60" s="5">
        <f>COUNTIFS('Assessment 1B'!$F$6:$F$275,A60)</f>
        <v>12</v>
      </c>
      <c r="E60" s="12">
        <f>ROUND(AVERAGEIFS('Assessment 1B'!$Y$6:$Y$275,'Assessment 1B'!$F$6:$F$275,A60),4)</f>
        <v>0.79969999999999997</v>
      </c>
    </row>
    <row r="61" spans="1:5" ht="14.25" customHeight="1" x14ac:dyDescent="0.3">
      <c r="A61" s="3" t="s">
        <v>47</v>
      </c>
      <c r="B61" s="3" t="s">
        <v>46</v>
      </c>
      <c r="C61" s="5" t="s">
        <v>433</v>
      </c>
      <c r="D61" s="5">
        <f>COUNTIFS('Assessment 2A'!$F$6:$F$275,A61)</f>
        <v>13</v>
      </c>
      <c r="E61" s="12">
        <f>ROUND(AVERAGEIFS('Assessment 2A'!$Y$6:$Y$275,'Assessment 2A'!$F$6:$F$275,A61),4)</f>
        <v>0.82079999999999997</v>
      </c>
    </row>
    <row r="62" spans="1:5" ht="14.25" customHeight="1" x14ac:dyDescent="0.3">
      <c r="A62" s="3" t="s">
        <v>116</v>
      </c>
      <c r="B62" s="3" t="s">
        <v>46</v>
      </c>
      <c r="C62" s="5" t="s">
        <v>435</v>
      </c>
      <c r="D62" s="5">
        <f>COUNTIFS('Assessment 2B'!$F$6:$F$275,A62)</f>
        <v>6</v>
      </c>
      <c r="E62" s="12">
        <f>ROUND(AVERAGEIFS('Assessment 2B'!$Y$6:$Y$275,'Assessment 2B'!$F$6:$F$275,A62),4)</f>
        <v>0.85780000000000001</v>
      </c>
    </row>
    <row r="63" spans="1:5" ht="14.25" customHeight="1" x14ac:dyDescent="0.3">
      <c r="A63" s="3" t="s">
        <v>47</v>
      </c>
      <c r="B63" s="3" t="s">
        <v>46</v>
      </c>
      <c r="C63" s="5" t="s">
        <v>437</v>
      </c>
      <c r="D63" s="5">
        <f>COUNTIFS('Assessment 3A'!$F$6:$F$275,A63)</f>
        <v>10</v>
      </c>
      <c r="E63" s="12">
        <f>ROUND(AVERAGEIFS('Assessment 3A'!$Y$6:$Y$275,'Assessment 3A'!$F$6:$F$275,A63),4)</f>
        <v>0.78269999999999995</v>
      </c>
    </row>
    <row r="64" spans="1:5" ht="14.25" customHeight="1" x14ac:dyDescent="0.3">
      <c r="A64" s="3" t="s">
        <v>116</v>
      </c>
      <c r="B64" s="3" t="s">
        <v>46</v>
      </c>
      <c r="C64" s="5" t="s">
        <v>439</v>
      </c>
      <c r="D64" s="5">
        <f>COUNTIFS('Assessment 3B'!$F$6:$F$275,A64)</f>
        <v>13</v>
      </c>
      <c r="E64" s="12">
        <f>ROUND(AVERAGEIFS('Assessment 3B'!$Y$6:$Y$275,'Assessment 3B'!$F$6:$F$275,A64),4)</f>
        <v>0.81259999999999999</v>
      </c>
    </row>
    <row r="65" spans="1:5" ht="14.25" customHeight="1" x14ac:dyDescent="0.3">
      <c r="A65" s="3" t="s">
        <v>28</v>
      </c>
      <c r="B65" s="3" t="s">
        <v>27</v>
      </c>
      <c r="C65" s="5" t="s">
        <v>429</v>
      </c>
      <c r="D65" s="5">
        <f>COUNTIFS('Assessments 1A'!$F$6:$F$275,A65)</f>
        <v>15</v>
      </c>
      <c r="E65" s="12">
        <f>ROUND(AVERAGEIFS('Assessments 1A'!$Y$6:$Y$275,'Assessments 1A'!$F$6:$F$275,A65),4)</f>
        <v>0.74690000000000001</v>
      </c>
    </row>
    <row r="66" spans="1:5" ht="14.25" customHeight="1" x14ac:dyDescent="0.3">
      <c r="A66" s="3" t="s">
        <v>106</v>
      </c>
      <c r="B66" s="3" t="s">
        <v>27</v>
      </c>
      <c r="C66" s="5" t="s">
        <v>431</v>
      </c>
      <c r="D66" s="5">
        <f>COUNTIFS('Assessment 1B'!$F$6:$F$275,A66)</f>
        <v>15</v>
      </c>
      <c r="E66" s="12">
        <f>ROUND(AVERAGEIFS('Assessment 1B'!$Y$6:$Y$275,'Assessment 1B'!$F$6:$F$275,A66),4)</f>
        <v>0.71579999999999999</v>
      </c>
    </row>
    <row r="67" spans="1:5" ht="14.25" customHeight="1" x14ac:dyDescent="0.3">
      <c r="A67" s="3" t="s">
        <v>28</v>
      </c>
      <c r="B67" s="3" t="s">
        <v>27</v>
      </c>
      <c r="C67" s="5" t="s">
        <v>433</v>
      </c>
      <c r="D67" s="5">
        <f>COUNTIFS('Assessment 2A'!$F$6:$F$275,A67)</f>
        <v>17</v>
      </c>
      <c r="E67" s="12">
        <f>ROUND(AVERAGEIFS('Assessment 2A'!$Y$6:$Y$275,'Assessment 2A'!$F$6:$F$275,A67),4)</f>
        <v>0.71530000000000005</v>
      </c>
    </row>
    <row r="68" spans="1:5" ht="14.25" customHeight="1" x14ac:dyDescent="0.3">
      <c r="A68" s="3" t="s">
        <v>106</v>
      </c>
      <c r="B68" s="3" t="s">
        <v>27</v>
      </c>
      <c r="C68" s="5" t="s">
        <v>435</v>
      </c>
      <c r="D68" s="5">
        <f>COUNTIFS('Assessment 2B'!$F$6:$F$275,A68)</f>
        <v>16</v>
      </c>
      <c r="E68" s="12">
        <f>ROUND(AVERAGEIFS('Assessment 2B'!$Y$6:$Y$275,'Assessment 2B'!$F$6:$F$275,A68),4)</f>
        <v>0.73670000000000002</v>
      </c>
    </row>
    <row r="69" spans="1:5" ht="14.25" customHeight="1" x14ac:dyDescent="0.3">
      <c r="A69" s="3" t="s">
        <v>28</v>
      </c>
      <c r="B69" s="3" t="s">
        <v>27</v>
      </c>
      <c r="C69" s="5" t="s">
        <v>437</v>
      </c>
      <c r="D69" s="5">
        <f>COUNTIFS('Assessment 3A'!$F$6:$F$275,A69)</f>
        <v>17</v>
      </c>
      <c r="E69" s="12">
        <f>ROUND(AVERAGEIFS('Assessment 3A'!$Y$6:$Y$275,'Assessment 3A'!$F$6:$F$275,A69),4)</f>
        <v>0.70840000000000003</v>
      </c>
    </row>
    <row r="70" spans="1:5" ht="14.25" customHeight="1" x14ac:dyDescent="0.3">
      <c r="A70" s="3" t="s">
        <v>106</v>
      </c>
      <c r="B70" s="3" t="s">
        <v>27</v>
      </c>
      <c r="C70" s="5" t="s">
        <v>439</v>
      </c>
      <c r="D70" s="5">
        <f>COUNTIFS('Assessment 3B'!$F$6:$F$275,A70)</f>
        <v>15</v>
      </c>
      <c r="E70" s="12">
        <f>ROUND(AVERAGEIFS('Assessment 3B'!$Y$6:$Y$275,'Assessment 3B'!$F$6:$F$275,A70),4)</f>
        <v>0.70889999999999997</v>
      </c>
    </row>
    <row r="71" spans="1:5" ht="14.25" customHeight="1" x14ac:dyDescent="0.3">
      <c r="A71" s="3" t="s">
        <v>35</v>
      </c>
      <c r="B71" s="3" t="s">
        <v>34</v>
      </c>
      <c r="C71" s="5" t="s">
        <v>429</v>
      </c>
      <c r="D71" s="5">
        <f>COUNTIFS('Assessments 1A'!$F$6:$F$275,A71)</f>
        <v>15</v>
      </c>
      <c r="E71" s="12">
        <f>ROUND(AVERAGEIFS('Assessments 1A'!$Y$6:$Y$275,'Assessments 1A'!$F$6:$F$275,A71),4)</f>
        <v>0.71020000000000005</v>
      </c>
    </row>
    <row r="72" spans="1:5" ht="14.25" customHeight="1" x14ac:dyDescent="0.3">
      <c r="A72" s="3" t="s">
        <v>109</v>
      </c>
      <c r="B72" s="3" t="s">
        <v>34</v>
      </c>
      <c r="C72" s="5" t="s">
        <v>431</v>
      </c>
      <c r="D72" s="5">
        <f>COUNTIFS('Assessment 1B'!$F$6:$F$275,A72)</f>
        <v>15</v>
      </c>
      <c r="E72" s="12">
        <f>ROUND(AVERAGEIFS('Assessment 1B'!$Y$6:$Y$275,'Assessment 1B'!$F$6:$F$275,A72),4)</f>
        <v>0.74219999999999997</v>
      </c>
    </row>
    <row r="73" spans="1:5" ht="14.25" customHeight="1" x14ac:dyDescent="0.3">
      <c r="A73" s="3" t="s">
        <v>35</v>
      </c>
      <c r="B73" s="3" t="s">
        <v>34</v>
      </c>
      <c r="C73" s="5" t="s">
        <v>433</v>
      </c>
      <c r="D73" s="5">
        <f>COUNTIFS('Assessment 2A'!$F$6:$F$275,A73)</f>
        <v>13</v>
      </c>
      <c r="E73" s="12">
        <f>ROUND(AVERAGEIFS('Assessment 2A'!$Y$6:$Y$275,'Assessment 2A'!$F$6:$F$275,A73),4)</f>
        <v>0.73619999999999997</v>
      </c>
    </row>
    <row r="74" spans="1:5" ht="14.25" customHeight="1" x14ac:dyDescent="0.3">
      <c r="A74" s="3" t="s">
        <v>109</v>
      </c>
      <c r="B74" s="3" t="s">
        <v>34</v>
      </c>
      <c r="C74" s="5" t="s">
        <v>435</v>
      </c>
      <c r="D74" s="5">
        <f>COUNTIFS('Assessment 2B'!$F$6:$F$275,A74)</f>
        <v>14</v>
      </c>
      <c r="E74" s="12">
        <f>ROUND(AVERAGEIFS('Assessment 2B'!$Y$6:$Y$275,'Assessment 2B'!$F$6:$F$275,A74),4)</f>
        <v>0.7319</v>
      </c>
    </row>
    <row r="75" spans="1:5" ht="14.25" customHeight="1" x14ac:dyDescent="0.3">
      <c r="A75" s="3" t="s">
        <v>35</v>
      </c>
      <c r="B75" s="3" t="s">
        <v>34</v>
      </c>
      <c r="C75" s="5" t="s">
        <v>437</v>
      </c>
      <c r="D75" s="5">
        <f>COUNTIFS('Assessment 3A'!$F$6:$F$275,A75)</f>
        <v>13</v>
      </c>
      <c r="E75" s="12">
        <f>ROUND(AVERAGEIFS('Assessment 3A'!$Y$6:$Y$275,'Assessment 3A'!$F$6:$F$275,A75),4)</f>
        <v>0.74590000000000001</v>
      </c>
    </row>
    <row r="76" spans="1:5" ht="14.25" customHeight="1" x14ac:dyDescent="0.3">
      <c r="A76" s="3" t="s">
        <v>109</v>
      </c>
      <c r="B76" s="3" t="s">
        <v>34</v>
      </c>
      <c r="C76" s="5" t="s">
        <v>439</v>
      </c>
      <c r="D76" s="5">
        <f>COUNTIFS('Assessment 3B'!$F$6:$F$275,A76)</f>
        <v>15</v>
      </c>
      <c r="E76" s="12">
        <f>ROUND(AVERAGEIFS('Assessment 3B'!$Y$6:$Y$275,'Assessment 3B'!$F$6:$F$275,A76),4)</f>
        <v>0.73909999999999998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457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1B'!K7</f>
        <v>0.54669999999999996</v>
      </c>
      <c r="F6" s="5" t="str">
        <f>'Assessment 1B'!L7</f>
        <v>D</v>
      </c>
      <c r="G6" s="3" t="str">
        <f>'Assessment 1B'!M7</f>
        <v>Fair work in reading, writing and speaking; extra practice is needed.</v>
      </c>
      <c r="H6" s="12">
        <f>'Assessment 1B'!R7</f>
        <v>0.57330000000000003</v>
      </c>
      <c r="I6" s="5" t="str">
        <f>'Assessment 1B'!S7</f>
        <v>D</v>
      </c>
      <c r="J6" s="3" t="str">
        <f>'Assessment 1B'!T7</f>
        <v>Fair work in reading, writing and speaking; extra practice is needed.</v>
      </c>
      <c r="K6" s="12">
        <f>'Assessment 1B'!Y7</f>
        <v>0.56000000000000005</v>
      </c>
      <c r="L6" s="5" t="str">
        <f>'Assessment 1B'!Z7</f>
        <v>D</v>
      </c>
      <c r="M6" s="3" t="str">
        <f>'Assessment 1B'!AA7</f>
        <v>Fair work in reading, writing and speaking; extra practice is needed.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1B'!K16</f>
        <v>0.6633</v>
      </c>
      <c r="F7" s="5" t="str">
        <f>'Assessment 1B'!L16</f>
        <v>C</v>
      </c>
      <c r="G7" s="3" t="str">
        <f>'Assessment 1B'!M16</f>
        <v>Satisfactory work in reading, writing and speaking; keep practising.</v>
      </c>
      <c r="H7" s="12">
        <f>'Assessment 1B'!R16</f>
        <v>0.70330000000000004</v>
      </c>
      <c r="I7" s="5" t="str">
        <f>'Assessment 1B'!S16</f>
        <v>B</v>
      </c>
      <c r="J7" s="3" t="str">
        <f>'Assessment 1B'!T16</f>
        <v>Very good work in reading, writing and speaking; aim higher.</v>
      </c>
      <c r="K7" s="12">
        <f>'Assessment 1B'!Y16</f>
        <v>0.69330000000000003</v>
      </c>
      <c r="L7" s="5" t="str">
        <f>'Assessment 1B'!Z16</f>
        <v>C</v>
      </c>
      <c r="M7" s="3" t="str">
        <f>'Assessment 1B'!AA16</f>
        <v>Satisfactory work in reading, writing and speaking; keep practising.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1B'!K25</f>
        <v>0.67330000000000001</v>
      </c>
      <c r="F8" s="5" t="str">
        <f>'Assessment 1B'!L25</f>
        <v>C</v>
      </c>
      <c r="G8" s="3" t="str">
        <f>'Assessment 1B'!M25</f>
        <v>Satisfactory work in reading, writing and speaking; keep practising.</v>
      </c>
      <c r="H8" s="12">
        <f>'Assessment 1B'!R25</f>
        <v>0.75</v>
      </c>
      <c r="I8" s="5" t="str">
        <f>'Assessment 1B'!S25</f>
        <v>B</v>
      </c>
      <c r="J8" s="3" t="str">
        <f>'Assessment 1B'!T25</f>
        <v>Very good work in reading, writing and speaking; aim higher.</v>
      </c>
      <c r="K8" s="12">
        <f>'Assessment 1B'!Y25</f>
        <v>0.78</v>
      </c>
      <c r="L8" s="5" t="str">
        <f>'Assessment 1B'!Z25</f>
        <v>B</v>
      </c>
      <c r="M8" s="3" t="str">
        <f>'Assessment 1B'!AA25</f>
        <v>Very good work in reading, writing and speaking;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1B'!K34</f>
        <v>0.75670000000000004</v>
      </c>
      <c r="F9" s="5" t="str">
        <f>'Assessment 1B'!L34</f>
        <v>B</v>
      </c>
      <c r="G9" s="3" t="str">
        <f>'Assessment 1B'!M34</f>
        <v>Very good work in reading, writing and speaking; aim higher.</v>
      </c>
      <c r="H9" s="12">
        <f>'Assessment 1B'!R34</f>
        <v>0.8367</v>
      </c>
      <c r="I9" s="5" t="str">
        <f>'Assessment 1B'!S34</f>
        <v>A</v>
      </c>
      <c r="J9" s="3" t="str">
        <f>'Assessment 1B'!T34</f>
        <v>Excellent work in reading, writing and speaking; keep it up.</v>
      </c>
      <c r="K9" s="12">
        <f>'Assessment 1B'!Y34</f>
        <v>0.82</v>
      </c>
      <c r="L9" s="5" t="str">
        <f>'Assessment 1B'!Z34</f>
        <v>A</v>
      </c>
      <c r="M9" s="3" t="str">
        <f>'Assessment 1B'!AA34</f>
        <v>Excellent work in reading, writing and speaking; keep it up.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1B'!K43</f>
        <v>0.85</v>
      </c>
      <c r="F10" s="5" t="str">
        <f>'Assessment 1B'!L43</f>
        <v>A</v>
      </c>
      <c r="G10" s="3" t="str">
        <f>'Assessment 1B'!M43</f>
        <v>Excellent work in reading, writing and speaking; keep it up.</v>
      </c>
      <c r="H10" s="12">
        <f>'Assessment 1B'!R43</f>
        <v>0.86670000000000003</v>
      </c>
      <c r="I10" s="5" t="str">
        <f>'Assessment 1B'!S43</f>
        <v>A</v>
      </c>
      <c r="J10" s="3" t="str">
        <f>'Assessment 1B'!T43</f>
        <v>Excellent work in reading, writing and speaking; keep it up.</v>
      </c>
      <c r="K10" s="12">
        <f>'Assessment 1B'!Y43</f>
        <v>0.87329999999999997</v>
      </c>
      <c r="L10" s="5" t="str">
        <f>'Assessment 1B'!Z43</f>
        <v>A</v>
      </c>
      <c r="M10" s="3" t="str">
        <f>'Assessment 1B'!AA43</f>
        <v>Excellent work in reading, writing and speaking;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1B'!K52</f>
        <v>0.61670000000000003</v>
      </c>
      <c r="F11" s="5" t="str">
        <f>'Assessment 1B'!L52</f>
        <v>C</v>
      </c>
      <c r="G11" s="3" t="str">
        <f>'Assessment 1B'!M52</f>
        <v>Satisfactory work in reading, writing and speaking; keep practising.</v>
      </c>
      <c r="H11" s="12">
        <f>'Assessment 1B'!R52</f>
        <v>0.61329999999999996</v>
      </c>
      <c r="I11" s="5" t="str">
        <f>'Assessment 1B'!S52</f>
        <v>C</v>
      </c>
      <c r="J11" s="3" t="str">
        <f>'Assessment 1B'!T52</f>
        <v>Satisfactory work in reading, writing and speaking; keep practising.</v>
      </c>
      <c r="K11" s="12">
        <f>'Assessment 1B'!Y52</f>
        <v>0.62670000000000003</v>
      </c>
      <c r="L11" s="5" t="str">
        <f>'Assessment 1B'!Z52</f>
        <v>C</v>
      </c>
      <c r="M11" s="3" t="str">
        <f>'Assessment 1B'!AA52</f>
        <v>Satisfactory work in reading, writing and speaking; keep practising.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1B'!K61</f>
        <v>0.69669999999999999</v>
      </c>
      <c r="F12" s="5" t="str">
        <f>'Assessment 1B'!L61</f>
        <v>C</v>
      </c>
      <c r="G12" s="3" t="str">
        <f>'Assessment 1B'!M61</f>
        <v>Satisfactory work in reading, writing and speaking; keep practising.</v>
      </c>
      <c r="H12" s="12">
        <f>'Assessment 1B'!R61</f>
        <v>0.65669999999999995</v>
      </c>
      <c r="I12" s="5" t="str">
        <f>'Assessment 1B'!S61</f>
        <v>C</v>
      </c>
      <c r="J12" s="3" t="str">
        <f>'Assessment 1B'!T61</f>
        <v>Satisfactory work in reading, writing and speaking; keep practising.</v>
      </c>
      <c r="K12" s="12">
        <f>'Assessment 1B'!Y61</f>
        <v>0.73670000000000002</v>
      </c>
      <c r="L12" s="5" t="str">
        <f>'Assessment 1B'!Z61</f>
        <v>B</v>
      </c>
      <c r="M12" s="3" t="str">
        <f>'Assessment 1B'!AA61</f>
        <v>Very good work in reading, writing and speaking; aim higher.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1B'!K70</f>
        <v>0.75</v>
      </c>
      <c r="F13" s="5" t="str">
        <f>'Assessment 1B'!L70</f>
        <v>B</v>
      </c>
      <c r="G13" s="3" t="str">
        <f>'Assessment 1B'!M70</f>
        <v>Very good work in reading, writing and speaking; aim higher.</v>
      </c>
      <c r="H13" s="12">
        <f>'Assessment 1B'!R70</f>
        <v>0.75329999999999997</v>
      </c>
      <c r="I13" s="5" t="str">
        <f>'Assessment 1B'!S70</f>
        <v>B</v>
      </c>
      <c r="J13" s="3" t="str">
        <f>'Assessment 1B'!T70</f>
        <v>Very good work in reading, writing and speaking; aim higher.</v>
      </c>
      <c r="K13" s="12">
        <f>'Assessment 1B'!Y70</f>
        <v>0.74</v>
      </c>
      <c r="L13" s="5" t="str">
        <f>'Assessment 1B'!Z70</f>
        <v>B</v>
      </c>
      <c r="M13" s="3" t="str">
        <f>'Assessment 1B'!AA70</f>
        <v>Very good work in reading, writing and speaking; aim higher.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1B'!K79</f>
        <v>0.83</v>
      </c>
      <c r="F14" s="5" t="str">
        <f>'Assessment 1B'!L79</f>
        <v>A</v>
      </c>
      <c r="G14" s="3" t="str">
        <f>'Assessment 1B'!M79</f>
        <v>Excellent work in reading, writing and speaking; keep it up.</v>
      </c>
      <c r="H14" s="12">
        <f>'Assessment 1B'!R79</f>
        <v>0.83</v>
      </c>
      <c r="I14" s="5" t="str">
        <f>'Assessment 1B'!S79</f>
        <v>A</v>
      </c>
      <c r="J14" s="3" t="str">
        <f>'Assessment 1B'!T79</f>
        <v>Excellent work in reading, writing and speaking; keep it up.</v>
      </c>
      <c r="K14" s="12">
        <f>'Assessment 1B'!Y79</f>
        <v>0.88</v>
      </c>
      <c r="L14" s="5" t="str">
        <f>'Assessment 1B'!Z79</f>
        <v>A</v>
      </c>
      <c r="M14" s="3" t="str">
        <f>'Assessment 1B'!AA79</f>
        <v>Excellent work in reading, writing and speaking;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1B'!K88</f>
        <v>0.88</v>
      </c>
      <c r="F15" s="5" t="str">
        <f>'Assessment 1B'!L88</f>
        <v>A</v>
      </c>
      <c r="G15" s="3" t="str">
        <f>'Assessment 1B'!M88</f>
        <v>Excellent work in reading, writing and speaking; keep it up.</v>
      </c>
      <c r="H15" s="12">
        <f>'Assessment 1B'!R88</f>
        <v>0.9133</v>
      </c>
      <c r="I15" s="5" t="str">
        <f>'Assessment 1B'!S88</f>
        <v>A</v>
      </c>
      <c r="J15" s="3" t="str">
        <f>'Assessment 1B'!T88</f>
        <v>Excellent work in reading, writing and speaking; keep it up.</v>
      </c>
      <c r="K15" s="12">
        <f>'Assessment 1B'!Y88</f>
        <v>0.94669999999999999</v>
      </c>
      <c r="L15" s="5" t="str">
        <f>'Assessment 1B'!Z88</f>
        <v>A</v>
      </c>
      <c r="M15" s="3" t="str">
        <f>'Assessment 1B'!AA88</f>
        <v>Excellent work in reading, writing and speaking;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1B'!K97</f>
        <v>0.62670000000000003</v>
      </c>
      <c r="F16" s="5" t="str">
        <f>'Assessment 1B'!L97</f>
        <v>C</v>
      </c>
      <c r="G16" s="3" t="str">
        <f>'Assessment 1B'!M97</f>
        <v>Satisfactory work in reading, writing and speaking; keep practising.</v>
      </c>
      <c r="H16" s="12">
        <f>'Assessment 1B'!R97</f>
        <v>0.62</v>
      </c>
      <c r="I16" s="5" t="str">
        <f>'Assessment 1B'!S97</f>
        <v>C</v>
      </c>
      <c r="J16" s="3" t="str">
        <f>'Assessment 1B'!T97</f>
        <v>Satisfactory work in reading, writing and speaking; keep practising.</v>
      </c>
      <c r="K16" s="12">
        <f>'Assessment 1B'!Y97</f>
        <v>0.67669999999999997</v>
      </c>
      <c r="L16" s="5" t="str">
        <f>'Assessment 1B'!Z97</f>
        <v>C</v>
      </c>
      <c r="M16" s="3" t="str">
        <f>'Assessment 1B'!AA97</f>
        <v>Satisfactory work in reading, writing and speaking; keep practising.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1B'!K106</f>
        <v>0.67330000000000001</v>
      </c>
      <c r="F17" s="5" t="str">
        <f>'Assessment 1B'!L106</f>
        <v>C</v>
      </c>
      <c r="G17" s="3" t="str">
        <f>'Assessment 1B'!M106</f>
        <v>Satisfactory work in reading, writing and speaking; keep practising.</v>
      </c>
      <c r="H17" s="12">
        <f>'Assessment 1B'!R106</f>
        <v>0.71</v>
      </c>
      <c r="I17" s="5" t="str">
        <f>'Assessment 1B'!S106</f>
        <v>B</v>
      </c>
      <c r="J17" s="3" t="str">
        <f>'Assessment 1B'!T106</f>
        <v>Very good work in reading, writing and speaking; aim higher.</v>
      </c>
      <c r="K17" s="12">
        <f>'Assessment 1B'!Y106</f>
        <v>0.74329999999999996</v>
      </c>
      <c r="L17" s="5" t="str">
        <f>'Assessment 1B'!Z106</f>
        <v>B</v>
      </c>
      <c r="M17" s="3" t="str">
        <f>'Assessment 1B'!AA106</f>
        <v>Very good work in reading, writing and speaking; aim higher.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1B'!K115</f>
        <v>0.77329999999999999</v>
      </c>
      <c r="F18" s="5" t="str">
        <f>'Assessment 1B'!L115</f>
        <v>B</v>
      </c>
      <c r="G18" s="3" t="str">
        <f>'Assessment 1B'!M115</f>
        <v>Very good work in reading, writing and speaking; aim higher.</v>
      </c>
      <c r="H18" s="12">
        <f>'Assessment 1B'!R115</f>
        <v>0.79</v>
      </c>
      <c r="I18" s="5" t="str">
        <f>'Assessment 1B'!S115</f>
        <v>B</v>
      </c>
      <c r="J18" s="3" t="str">
        <f>'Assessment 1B'!T115</f>
        <v>Very good work in reading, writing and speaking; aim higher.</v>
      </c>
      <c r="K18" s="12">
        <f>'Assessment 1B'!Y115</f>
        <v>0.83330000000000004</v>
      </c>
      <c r="L18" s="5" t="str">
        <f>'Assessment 1B'!Z115</f>
        <v>A</v>
      </c>
      <c r="M18" s="3" t="str">
        <f>'Assessment 1B'!AA115</f>
        <v>Excellent work in reading, writing and speaking; keep it up.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1B'!K124</f>
        <v>0.86670000000000003</v>
      </c>
      <c r="F19" s="5" t="str">
        <f>'Assessment 1B'!L124</f>
        <v>A</v>
      </c>
      <c r="G19" s="3" t="str">
        <f>'Assessment 1B'!M124</f>
        <v>Excellent work in reading, writing and speaking; keep it up.</v>
      </c>
      <c r="H19" s="12">
        <f>'Assessment 1B'!R124</f>
        <v>0.86</v>
      </c>
      <c r="I19" s="5" t="str">
        <f>'Assessment 1B'!S124</f>
        <v>A</v>
      </c>
      <c r="J19" s="3" t="str">
        <f>'Assessment 1B'!T124</f>
        <v>Excellent work in reading, writing and speaking; keep it up.</v>
      </c>
      <c r="K19" s="12">
        <f>'Assessment 1B'!Y124</f>
        <v>0.89</v>
      </c>
      <c r="L19" s="5" t="str">
        <f>'Assessment 1B'!Z124</f>
        <v>A</v>
      </c>
      <c r="M19" s="3" t="str">
        <f>'Assessment 1B'!AA124</f>
        <v>Excellent work in reading, writing and speaking;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1B'!K133</f>
        <v>0.62670000000000003</v>
      </c>
      <c r="F20" s="5" t="str">
        <f>'Assessment 1B'!L133</f>
        <v>C</v>
      </c>
      <c r="G20" s="3" t="str">
        <f>'Assessment 1B'!M133</f>
        <v>Satisfactory work in reading, writing and speaking; keep practising.</v>
      </c>
      <c r="H20" s="12">
        <f>'Assessment 1B'!R133</f>
        <v>0.61</v>
      </c>
      <c r="I20" s="5" t="str">
        <f>'Assessment 1B'!S133</f>
        <v>C</v>
      </c>
      <c r="J20" s="3" t="str">
        <f>'Assessment 1B'!T133</f>
        <v>Satisfactory work in reading, writing and speaking; keep practising.</v>
      </c>
      <c r="K20" s="12">
        <f>'Assessment 1B'!Y133</f>
        <v>0.61</v>
      </c>
      <c r="L20" s="5" t="str">
        <f>'Assessment 1B'!Z133</f>
        <v>C</v>
      </c>
      <c r="M20" s="3" t="str">
        <f>'Assessment 1B'!AA133</f>
        <v>Satisfactory work in reading, writing and speaking; keep practising.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1B'!K142</f>
        <v>0.64670000000000005</v>
      </c>
      <c r="F21" s="5" t="str">
        <f>'Assessment 1B'!L142</f>
        <v>C</v>
      </c>
      <c r="G21" s="3" t="str">
        <f>'Assessment 1B'!M142</f>
        <v>Satisfactory work in reading, writing and speaking; keep practising.</v>
      </c>
      <c r="H21" s="12">
        <f>'Assessment 1B'!R142</f>
        <v>0.7</v>
      </c>
      <c r="I21" s="5" t="str">
        <f>'Assessment 1B'!S142</f>
        <v>B</v>
      </c>
      <c r="J21" s="3" t="str">
        <f>'Assessment 1B'!T142</f>
        <v>Very good work in reading, writing and speaking; aim higher.</v>
      </c>
      <c r="K21" s="12">
        <f>'Assessment 1B'!Y142</f>
        <v>0.70669999999999999</v>
      </c>
      <c r="L21" s="5" t="str">
        <f>'Assessment 1B'!Z142</f>
        <v>B</v>
      </c>
      <c r="M21" s="3" t="str">
        <f>'Assessment 1B'!AA142</f>
        <v>Very good work in reading, writing and speaking; aim higher.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 t="str">
        <f>'Assessment 1B'!K151</f>
        <v/>
      </c>
      <c r="F22" s="5" t="str">
        <f>'Assessment 1B'!L151</f>
        <v/>
      </c>
      <c r="G22" s="3" t="str">
        <f>'Assessment 1B'!M151</f>
        <v/>
      </c>
      <c r="H22" s="12">
        <f>'Assessment 1B'!R151</f>
        <v>0.73329999999999995</v>
      </c>
      <c r="I22" s="5" t="str">
        <f>'Assessment 1B'!S151</f>
        <v>B</v>
      </c>
      <c r="J22" s="3" t="str">
        <f>'Assessment 1B'!T151</f>
        <v>Very good work in reading, writing and speaking; aim higher.</v>
      </c>
      <c r="K22" s="12">
        <f>'Assessment 1B'!Y151</f>
        <v>0.77669999999999995</v>
      </c>
      <c r="L22" s="5" t="str">
        <f>'Assessment 1B'!Z151</f>
        <v>B</v>
      </c>
      <c r="M22" s="3" t="str">
        <f>'Assessment 1B'!AA151</f>
        <v>Very good work in reading, writing and speaking; aim higher.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1B'!K160</f>
        <v>0.77669999999999995</v>
      </c>
      <c r="F23" s="5" t="str">
        <f>'Assessment 1B'!L160</f>
        <v>B</v>
      </c>
      <c r="G23" s="3" t="str">
        <f>'Assessment 1B'!M160</f>
        <v>Very good work in reading, writing and speaking; aim higher.</v>
      </c>
      <c r="H23" s="12">
        <f>'Assessment 1B'!R160</f>
        <v>0.8367</v>
      </c>
      <c r="I23" s="5" t="str">
        <f>'Assessment 1B'!S160</f>
        <v>A</v>
      </c>
      <c r="J23" s="3" t="str">
        <f>'Assessment 1B'!T160</f>
        <v>Excellent work in reading, writing and speaking; keep it up.</v>
      </c>
      <c r="K23" s="12">
        <f>'Assessment 1B'!Y160</f>
        <v>0.81330000000000002</v>
      </c>
      <c r="L23" s="5" t="str">
        <f>'Assessment 1B'!Z160</f>
        <v>A</v>
      </c>
      <c r="M23" s="3" t="str">
        <f>'Assessment 1B'!AA160</f>
        <v>Excellent work in reading, writing and speaking;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1B'!K169</f>
        <v>0.87</v>
      </c>
      <c r="F24" s="5" t="str">
        <f>'Assessment 1B'!L169</f>
        <v>A</v>
      </c>
      <c r="G24" s="3" t="str">
        <f>'Assessment 1B'!M169</f>
        <v>Excellent work in reading, writing and speaking; keep it up.</v>
      </c>
      <c r="H24" s="12">
        <f>'Assessment 1B'!R169</f>
        <v>0.92669999999999997</v>
      </c>
      <c r="I24" s="5" t="str">
        <f>'Assessment 1B'!S169</f>
        <v>A</v>
      </c>
      <c r="J24" s="3" t="str">
        <f>'Assessment 1B'!T169</f>
        <v>Excellent work in reading, writing and speaking; keep it up.</v>
      </c>
      <c r="K24" s="12">
        <f>'Assessment 1B'!Y169</f>
        <v>0.89329999999999998</v>
      </c>
      <c r="L24" s="5" t="str">
        <f>'Assessment 1B'!Z169</f>
        <v>A</v>
      </c>
      <c r="M24" s="3" t="str">
        <f>'Assessment 1B'!AA169</f>
        <v>Excellent work in reading, writing and speaking;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1B'!K178</f>
        <v>0.6</v>
      </c>
      <c r="F25" s="5" t="str">
        <f>'Assessment 1B'!L178</f>
        <v>C</v>
      </c>
      <c r="G25" s="3" t="str">
        <f>'Assessment 1B'!M178</f>
        <v>Satisfactory work in reading, writing and speaking; keep practising.</v>
      </c>
      <c r="H25" s="12">
        <f>'Assessment 1B'!R178</f>
        <v>0.64670000000000005</v>
      </c>
      <c r="I25" s="5" t="str">
        <f>'Assessment 1B'!S178</f>
        <v>C</v>
      </c>
      <c r="J25" s="3" t="str">
        <f>'Assessment 1B'!T178</f>
        <v>Satisfactory work in reading, writing and speaking; keep practising.</v>
      </c>
      <c r="K25" s="12">
        <f>'Assessment 1B'!Y178</f>
        <v>0.71</v>
      </c>
      <c r="L25" s="5" t="str">
        <f>'Assessment 1B'!Z178</f>
        <v>B</v>
      </c>
      <c r="M25" s="3" t="str">
        <f>'Assessment 1B'!AA178</f>
        <v>Very good work in reading, writing and speaking; aim higher.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1B'!K187</f>
        <v>0.70330000000000004</v>
      </c>
      <c r="F26" s="5" t="str">
        <f>'Assessment 1B'!L187</f>
        <v>B</v>
      </c>
      <c r="G26" s="3" t="str">
        <f>'Assessment 1B'!M187</f>
        <v>Very good work in reading, writing and speaking; aim higher.</v>
      </c>
      <c r="H26" s="12">
        <f>'Assessment 1B'!R187</f>
        <v>0.66669999999999996</v>
      </c>
      <c r="I26" s="5" t="str">
        <f>'Assessment 1B'!S187</f>
        <v>C</v>
      </c>
      <c r="J26" s="3" t="str">
        <f>'Assessment 1B'!T187</f>
        <v>Satisfactory work in reading, writing and speaking; keep practising.</v>
      </c>
      <c r="K26" s="12">
        <f>'Assessment 1B'!Y187</f>
        <v>0.72</v>
      </c>
      <c r="L26" s="5" t="str">
        <f>'Assessment 1B'!Z187</f>
        <v>B</v>
      </c>
      <c r="M26" s="3" t="str">
        <f>'Assessment 1B'!AA187</f>
        <v>Very good work in reading, writing and speaking; aim higher.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1B'!K196</f>
        <v>0.72670000000000001</v>
      </c>
      <c r="F27" s="5" t="str">
        <f>'Assessment 1B'!L196</f>
        <v>B</v>
      </c>
      <c r="G27" s="3" t="str">
        <f>'Assessment 1B'!M196</f>
        <v>Very good work in reading, writing and speaking; aim higher.</v>
      </c>
      <c r="H27" s="12">
        <f>'Assessment 1B'!R196</f>
        <v>0.73329999999999995</v>
      </c>
      <c r="I27" s="5" t="str">
        <f>'Assessment 1B'!S196</f>
        <v>B</v>
      </c>
      <c r="J27" s="3" t="str">
        <f>'Assessment 1B'!T196</f>
        <v>Very good work in reading, writing and speaking; aim higher.</v>
      </c>
      <c r="K27" s="12">
        <f>'Assessment 1B'!Y196</f>
        <v>0.81</v>
      </c>
      <c r="L27" s="5" t="str">
        <f>'Assessment 1B'!Z196</f>
        <v>A</v>
      </c>
      <c r="M27" s="3" t="str">
        <f>'Assessment 1B'!AA196</f>
        <v>Excellent work in reading, writing and speaking; keep it up.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1B'!K205</f>
        <v>0.8</v>
      </c>
      <c r="F28" s="5" t="str">
        <f>'Assessment 1B'!L205</f>
        <v>A</v>
      </c>
      <c r="G28" s="3" t="str">
        <f>'Assessment 1B'!M205</f>
        <v>Excellent work in reading, writing and speaking; keep it up.</v>
      </c>
      <c r="H28" s="12">
        <f>'Assessment 1B'!R205</f>
        <v>0.85670000000000002</v>
      </c>
      <c r="I28" s="5" t="str">
        <f>'Assessment 1B'!S205</f>
        <v>A</v>
      </c>
      <c r="J28" s="3" t="str">
        <f>'Assessment 1B'!T205</f>
        <v>Excellent work in reading, writing and speaking; keep it up.</v>
      </c>
      <c r="K28" s="12">
        <f>'Assessment 1B'!Y205</f>
        <v>0.89670000000000005</v>
      </c>
      <c r="L28" s="5" t="str">
        <f>'Assessment 1B'!Z205</f>
        <v>A</v>
      </c>
      <c r="M28" s="3" t="str">
        <f>'Assessment 1B'!AA205</f>
        <v>Excellent work in reading, writing and speaking;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1B'!K214</f>
        <v>0.54669999999999996</v>
      </c>
      <c r="F29" s="5" t="str">
        <f>'Assessment 1B'!L214</f>
        <v>D</v>
      </c>
      <c r="G29" s="3" t="str">
        <f>'Assessment 1B'!M214</f>
        <v>Fair work in reading, writing and speaking; extra practice is needed.</v>
      </c>
      <c r="H29" s="12">
        <f>'Assessment 1B'!R214</f>
        <v>0.63329999999999997</v>
      </c>
      <c r="I29" s="5" t="str">
        <f>'Assessment 1B'!S214</f>
        <v>C</v>
      </c>
      <c r="J29" s="3" t="str">
        <f>'Assessment 1B'!T214</f>
        <v>Satisfactory work in reading, writing and speaking; keep practising.</v>
      </c>
      <c r="K29" s="12">
        <f>'Assessment 1B'!Y214</f>
        <v>0.62329999999999997</v>
      </c>
      <c r="L29" s="5" t="str">
        <f>'Assessment 1B'!Z214</f>
        <v>C</v>
      </c>
      <c r="M29" s="3" t="str">
        <f>'Assessment 1B'!AA214</f>
        <v>Satisfactory work in reading, writing and speaking; keep practising.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1B'!K223</f>
        <v>0.61670000000000003</v>
      </c>
      <c r="F30" s="5" t="str">
        <f>'Assessment 1B'!L223</f>
        <v>C</v>
      </c>
      <c r="G30" s="3" t="str">
        <f>'Assessment 1B'!M223</f>
        <v>Satisfactory work in reading, writing and speaking; keep practising.</v>
      </c>
      <c r="H30" s="12">
        <f>'Assessment 1B'!R223</f>
        <v>0.67330000000000001</v>
      </c>
      <c r="I30" s="5" t="str">
        <f>'Assessment 1B'!S223</f>
        <v>C</v>
      </c>
      <c r="J30" s="3" t="str">
        <f>'Assessment 1B'!T223</f>
        <v>Satisfactory work in reading, writing and speaking; keep practising.</v>
      </c>
      <c r="K30" s="12">
        <f>'Assessment 1B'!Y223</f>
        <v>0.70669999999999999</v>
      </c>
      <c r="L30" s="5" t="str">
        <f>'Assessment 1B'!Z223</f>
        <v>B</v>
      </c>
      <c r="M30" s="3" t="str">
        <f>'Assessment 1B'!AA223</f>
        <v>Very good work in reading, writing and speaking; aim higher.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1B'!K232</f>
        <v>0.73329999999999995</v>
      </c>
      <c r="F31" s="5" t="str">
        <f>'Assessment 1B'!L232</f>
        <v>B</v>
      </c>
      <c r="G31" s="3" t="str">
        <f>'Assessment 1B'!M232</f>
        <v>Very good work in reading, writing and speaking; aim higher.</v>
      </c>
      <c r="H31" s="12">
        <f>'Assessment 1B'!R232</f>
        <v>0.73</v>
      </c>
      <c r="I31" s="5" t="str">
        <f>'Assessment 1B'!S232</f>
        <v>B</v>
      </c>
      <c r="J31" s="3" t="str">
        <f>'Assessment 1B'!T232</f>
        <v>Very good work in reading, writing and speaking; aim higher.</v>
      </c>
      <c r="K31" s="12">
        <f>'Assessment 1B'!Y232</f>
        <v>0.79</v>
      </c>
      <c r="L31" s="5" t="str">
        <f>'Assessment 1B'!Z232</f>
        <v>B</v>
      </c>
      <c r="M31" s="3" t="str">
        <f>'Assessment 1B'!AA232</f>
        <v>Very good work in reading, writing and speaking; aim higher.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1B'!K241</f>
        <v>0.79669999999999996</v>
      </c>
      <c r="F32" s="5" t="str">
        <f>'Assessment 1B'!L241</f>
        <v>B</v>
      </c>
      <c r="G32" s="3" t="str">
        <f>'Assessment 1B'!M241</f>
        <v>Very good work in reading, writing and speaking; aim higher.</v>
      </c>
      <c r="H32" s="12">
        <f>'Assessment 1B'!R241</f>
        <v>0.78669999999999995</v>
      </c>
      <c r="I32" s="5" t="str">
        <f>'Assessment 1B'!S241</f>
        <v>B</v>
      </c>
      <c r="J32" s="3" t="str">
        <f>'Assessment 1B'!T241</f>
        <v>Very good work in reading, writing and speaking; aim higher.</v>
      </c>
      <c r="K32" s="12">
        <f>'Assessment 1B'!Y241</f>
        <v>0.81</v>
      </c>
      <c r="L32" s="5" t="str">
        <f>'Assessment 1B'!Z241</f>
        <v>A</v>
      </c>
      <c r="M32" s="3" t="str">
        <f>'Assessment 1B'!AA241</f>
        <v>Excellent work in reading, writing and speaking;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1B'!K250</f>
        <v>0.9</v>
      </c>
      <c r="F33" s="5" t="str">
        <f>'Assessment 1B'!L250</f>
        <v>A</v>
      </c>
      <c r="G33" s="3" t="str">
        <f>'Assessment 1B'!M250</f>
        <v>Excellent work in reading, writing and speaking; keep it up.</v>
      </c>
      <c r="H33" s="12">
        <f>'Assessment 1B'!R250</f>
        <v>0.85</v>
      </c>
      <c r="I33" s="5" t="str">
        <f>'Assessment 1B'!S250</f>
        <v>A</v>
      </c>
      <c r="J33" s="3" t="str">
        <f>'Assessment 1B'!T250</f>
        <v>Excellent work in reading, writing and speaking; keep it up.</v>
      </c>
      <c r="K33" s="12">
        <f>'Assessment 1B'!Y250</f>
        <v>0.88</v>
      </c>
      <c r="L33" s="5" t="str">
        <f>'Assessment 1B'!Z250</f>
        <v>A</v>
      </c>
      <c r="M33" s="3" t="str">
        <f>'Assessment 1B'!AA250</f>
        <v>Excellent work in reading, writing and speaking;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1B'!K259</f>
        <v>0.57999999999999996</v>
      </c>
      <c r="F34" s="5" t="str">
        <f>'Assessment 1B'!L259</f>
        <v>D</v>
      </c>
      <c r="G34" s="3" t="str">
        <f>'Assessment 1B'!M259</f>
        <v>Fair work in reading, writing and speaking; extra practice is needed.</v>
      </c>
      <c r="H34" s="12">
        <f>'Assessment 1B'!R259</f>
        <v>0.61</v>
      </c>
      <c r="I34" s="5" t="str">
        <f>'Assessment 1B'!S259</f>
        <v>C</v>
      </c>
      <c r="J34" s="3" t="str">
        <f>'Assessment 1B'!T259</f>
        <v>Satisfactory work in reading, writing and speaking; keep practising.</v>
      </c>
      <c r="K34" s="12">
        <f>'Assessment 1B'!Y259</f>
        <v>0.61329999999999996</v>
      </c>
      <c r="L34" s="5" t="str">
        <f>'Assessment 1B'!Z259</f>
        <v>C</v>
      </c>
      <c r="M34" s="3" t="str">
        <f>'Assessment 1B'!AA259</f>
        <v>Satisfactory work in reading, writing and speaking; keep practising.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1B'!K268</f>
        <v>0.73</v>
      </c>
      <c r="F35" s="5" t="str">
        <f>'Assessment 1B'!L268</f>
        <v>B</v>
      </c>
      <c r="G35" s="3" t="str">
        <f>'Assessment 1B'!M268</f>
        <v>Very good work in reading, writing and speaking; aim higher.</v>
      </c>
      <c r="H35" s="12">
        <f>'Assessment 1B'!R268</f>
        <v>0.70669999999999999</v>
      </c>
      <c r="I35" s="5" t="str">
        <f>'Assessment 1B'!S268</f>
        <v>B</v>
      </c>
      <c r="J35" s="3" t="str">
        <f>'Assessment 1B'!T268</f>
        <v>Very good work in reading, writing and speaking; aim higher.</v>
      </c>
      <c r="K35" s="12">
        <f>'Assessment 1B'!Y268</f>
        <v>0.75670000000000004</v>
      </c>
      <c r="L35" s="5" t="str">
        <f>'Assessment 1B'!Z268</f>
        <v>B</v>
      </c>
      <c r="M35" s="3" t="str">
        <f>'Assessment 1B'!AA268</f>
        <v>Very good work in reading, writing and speaking; aim higher.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2B'!K7</f>
        <v>0.56669999999999998</v>
      </c>
      <c r="F36" s="5" t="str">
        <f>'Assessment 2B'!L7</f>
        <v>D</v>
      </c>
      <c r="G36" s="3" t="str">
        <f>'Assessment 2B'!M7</f>
        <v>Fair work in reading, writing and speaking; extra practice is needed.</v>
      </c>
      <c r="H36" s="12">
        <f>'Assessment 2B'!R7</f>
        <v>0.59670000000000001</v>
      </c>
      <c r="I36" s="5" t="str">
        <f>'Assessment 2B'!S7</f>
        <v>D</v>
      </c>
      <c r="J36" s="3" t="str">
        <f>'Assessment 2B'!T7</f>
        <v>Fair work in reading, writing and speaking; extra practice is needed.</v>
      </c>
      <c r="K36" s="12">
        <f>'Assessment 2B'!Y7</f>
        <v>0.65669999999999995</v>
      </c>
      <c r="L36" s="5" t="str">
        <f>'Assessment 2B'!Z7</f>
        <v>C</v>
      </c>
      <c r="M36" s="3" t="str">
        <f>'Assessment 2B'!AA7</f>
        <v>Satisfactory work in reading, writing and speaking; keep practising.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2B'!K16</f>
        <v>0.68</v>
      </c>
      <c r="F37" s="5" t="str">
        <f>'Assessment 2B'!L16</f>
        <v>C</v>
      </c>
      <c r="G37" s="3" t="str">
        <f>'Assessment 2B'!M16</f>
        <v>Satisfactory work in reading, writing and speaking; keep practising.</v>
      </c>
      <c r="H37" s="12">
        <f>'Assessment 2B'!R16</f>
        <v>0.67330000000000001</v>
      </c>
      <c r="I37" s="5" t="str">
        <f>'Assessment 2B'!S16</f>
        <v>C</v>
      </c>
      <c r="J37" s="3" t="str">
        <f>'Assessment 2B'!T16</f>
        <v>Satisfactory work in reading, writing and speaking; keep practising.</v>
      </c>
      <c r="K37" s="12">
        <f>'Assessment 2B'!Y16</f>
        <v>0.69669999999999999</v>
      </c>
      <c r="L37" s="5" t="str">
        <f>'Assessment 2B'!Z16</f>
        <v>C</v>
      </c>
      <c r="M37" s="3" t="str">
        <f>'Assessment 2B'!AA16</f>
        <v>Satisfactory work in reading, writing and speaking; keep practising.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2B'!K25</f>
        <v>0.68330000000000002</v>
      </c>
      <c r="F38" s="5" t="str">
        <f>'Assessment 2B'!L25</f>
        <v>C</v>
      </c>
      <c r="G38" s="3" t="str">
        <f>'Assessment 2B'!M25</f>
        <v>Satisfactory work in reading, writing and speaking; keep practising.</v>
      </c>
      <c r="H38" s="12">
        <f>'Assessment 2B'!R25</f>
        <v>0.7167</v>
      </c>
      <c r="I38" s="5" t="str">
        <f>'Assessment 2B'!S25</f>
        <v>B</v>
      </c>
      <c r="J38" s="3" t="str">
        <f>'Assessment 2B'!T25</f>
        <v>Very good work in reading, writing and speaking; aim higher.</v>
      </c>
      <c r="K38" s="12">
        <f>'Assessment 2B'!Y25</f>
        <v>0.76670000000000005</v>
      </c>
      <c r="L38" s="5" t="str">
        <f>'Assessment 2B'!Z25</f>
        <v>B</v>
      </c>
      <c r="M38" s="3" t="str">
        <f>'Assessment 2B'!AA25</f>
        <v>Very good work in reading, writing and speaking; aim higher.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2B'!K34</f>
        <v>0.77</v>
      </c>
      <c r="F39" s="5" t="str">
        <f>'Assessment 2B'!L34</f>
        <v>B</v>
      </c>
      <c r="G39" s="3" t="str">
        <f>'Assessment 2B'!M34</f>
        <v>Very good work in reading, writing and speaking; aim higher.</v>
      </c>
      <c r="H39" s="12">
        <f>'Assessment 2B'!R34</f>
        <v>0.83330000000000004</v>
      </c>
      <c r="I39" s="5" t="str">
        <f>'Assessment 2B'!S34</f>
        <v>A</v>
      </c>
      <c r="J39" s="3" t="str">
        <f>'Assessment 2B'!T34</f>
        <v>Excellent work in reading, writing and speaking; keep it up.</v>
      </c>
      <c r="K39" s="12">
        <f>'Assessment 2B'!Y34</f>
        <v>0.80330000000000001</v>
      </c>
      <c r="L39" s="5" t="str">
        <f>'Assessment 2B'!Z34</f>
        <v>A</v>
      </c>
      <c r="M39" s="3" t="str">
        <f>'Assessment 2B'!AA34</f>
        <v>Excellent work in reading, writing and speaking;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2B'!K43</f>
        <v>0.85</v>
      </c>
      <c r="F40" s="5" t="str">
        <f>'Assessment 2B'!L43</f>
        <v>A</v>
      </c>
      <c r="G40" s="3" t="str">
        <f>'Assessment 2B'!M43</f>
        <v>Excellent work in reading, writing and speaking; keep it up.</v>
      </c>
      <c r="H40" s="12">
        <f>'Assessment 2B'!R43</f>
        <v>0.88</v>
      </c>
      <c r="I40" s="5" t="str">
        <f>'Assessment 2B'!S43</f>
        <v>A</v>
      </c>
      <c r="J40" s="3" t="str">
        <f>'Assessment 2B'!T43</f>
        <v>Excellent work in reading, writing and speaking; keep it up.</v>
      </c>
      <c r="K40" s="12">
        <f>'Assessment 2B'!Y43</f>
        <v>0.89</v>
      </c>
      <c r="L40" s="5" t="str">
        <f>'Assessment 2B'!Z43</f>
        <v>A</v>
      </c>
      <c r="M40" s="3" t="str">
        <f>'Assessment 2B'!AA43</f>
        <v>Excellent work in reading, writing and speaking;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2B'!K52</f>
        <v>0.60329999999999995</v>
      </c>
      <c r="F41" s="5" t="str">
        <f>'Assessment 2B'!L52</f>
        <v>C</v>
      </c>
      <c r="G41" s="3" t="str">
        <f>'Assessment 2B'!M52</f>
        <v>Satisfactory work in reading, writing and speaking; keep practising.</v>
      </c>
      <c r="H41" s="12">
        <f>'Assessment 2B'!R52</f>
        <v>0.59670000000000001</v>
      </c>
      <c r="I41" s="5" t="str">
        <f>'Assessment 2B'!S52</f>
        <v>D</v>
      </c>
      <c r="J41" s="3" t="str">
        <f>'Assessment 2B'!T52</f>
        <v>Fair work in reading, writing and speaking; extra practice is needed.</v>
      </c>
      <c r="K41" s="12">
        <f>'Assessment 2B'!Y52</f>
        <v>0.62</v>
      </c>
      <c r="L41" s="5" t="str">
        <f>'Assessment 2B'!Z52</f>
        <v>C</v>
      </c>
      <c r="M41" s="3" t="str">
        <f>'Assessment 2B'!AA52</f>
        <v>Satisfactory work in reading, writing and speaking;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2B'!K61</f>
        <v>0.7</v>
      </c>
      <c r="F42" s="5" t="str">
        <f>'Assessment 2B'!L61</f>
        <v>B</v>
      </c>
      <c r="G42" s="3" t="str">
        <f>'Assessment 2B'!M61</f>
        <v>Very good work in reading, writing and speaking; aim higher.</v>
      </c>
      <c r="H42" s="12">
        <f>'Assessment 2B'!R61</f>
        <v>0.6633</v>
      </c>
      <c r="I42" s="5" t="str">
        <f>'Assessment 2B'!S61</f>
        <v>C</v>
      </c>
      <c r="J42" s="3" t="str">
        <f>'Assessment 2B'!T61</f>
        <v>Satisfactory work in reading, writing and speaking; keep practising.</v>
      </c>
      <c r="K42" s="12">
        <f>'Assessment 2B'!Y61</f>
        <v>0.68669999999999998</v>
      </c>
      <c r="L42" s="5" t="str">
        <f>'Assessment 2B'!Z61</f>
        <v>C</v>
      </c>
      <c r="M42" s="3" t="str">
        <f>'Assessment 2B'!AA61</f>
        <v>Satisfactory work in reading, writing and speaking; keep practising.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2B'!K70</f>
        <v>0.69</v>
      </c>
      <c r="F43" s="5" t="str">
        <f>'Assessment 2B'!L70</f>
        <v>C</v>
      </c>
      <c r="G43" s="3" t="str">
        <f>'Assessment 2B'!M70</f>
        <v>Satisfactory work in reading, writing and speaking; keep practising.</v>
      </c>
      <c r="H43" s="12">
        <f>'Assessment 2B'!R70</f>
        <v>0.7167</v>
      </c>
      <c r="I43" s="5" t="str">
        <f>'Assessment 2B'!S70</f>
        <v>B</v>
      </c>
      <c r="J43" s="3" t="str">
        <f>'Assessment 2B'!T70</f>
        <v>Very good work in reading, writing and speaking; aim higher.</v>
      </c>
      <c r="K43" s="12">
        <f>'Assessment 2B'!Y70</f>
        <v>0.77</v>
      </c>
      <c r="L43" s="5" t="str">
        <f>'Assessment 2B'!Z70</f>
        <v>B</v>
      </c>
      <c r="M43" s="3" t="str">
        <f>'Assessment 2B'!AA70</f>
        <v>Very good work in reading, writing and speaking; aim higher.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2B'!K79</f>
        <v>0.84330000000000005</v>
      </c>
      <c r="F44" s="5" t="str">
        <f>'Assessment 2B'!L79</f>
        <v>A</v>
      </c>
      <c r="G44" s="3" t="str">
        <f>'Assessment 2B'!M79</f>
        <v>Excellent work in reading, writing and speaking; keep it up.</v>
      </c>
      <c r="H44" s="12">
        <f>'Assessment 2B'!R79</f>
        <v>0.87670000000000003</v>
      </c>
      <c r="I44" s="5" t="str">
        <f>'Assessment 2B'!S79</f>
        <v>A</v>
      </c>
      <c r="J44" s="3" t="str">
        <f>'Assessment 2B'!T79</f>
        <v>Excellent work in reading, writing and speaking; keep it up.</v>
      </c>
      <c r="K44" s="12">
        <f>'Assessment 2B'!Y79</f>
        <v>0.83330000000000004</v>
      </c>
      <c r="L44" s="5" t="str">
        <f>'Assessment 2B'!Z79</f>
        <v>A</v>
      </c>
      <c r="M44" s="3" t="str">
        <f>'Assessment 2B'!AA79</f>
        <v>Excellent work in reading, writing and speaking;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2B'!K88</f>
        <v>0.92330000000000001</v>
      </c>
      <c r="F45" s="5" t="str">
        <f>'Assessment 2B'!L88</f>
        <v>A</v>
      </c>
      <c r="G45" s="3" t="str">
        <f>'Assessment 2B'!M88</f>
        <v>Excellent work in reading, writing and speaking; keep it up.</v>
      </c>
      <c r="H45" s="12">
        <f>'Assessment 2B'!R88</f>
        <v>0.85670000000000002</v>
      </c>
      <c r="I45" s="5" t="str">
        <f>'Assessment 2B'!S88</f>
        <v>A</v>
      </c>
      <c r="J45" s="3" t="str">
        <f>'Assessment 2B'!T88</f>
        <v>Excellent work in reading, writing and speaking; keep it up.</v>
      </c>
      <c r="K45" s="12">
        <f>'Assessment 2B'!Y88</f>
        <v>0.93669999999999998</v>
      </c>
      <c r="L45" s="5" t="str">
        <f>'Assessment 2B'!Z88</f>
        <v>A</v>
      </c>
      <c r="M45" s="3" t="str">
        <f>'Assessment 2B'!AA88</f>
        <v>Excellent work in reading, writing and speaking;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2B'!K97</f>
        <v>0.60329999999999995</v>
      </c>
      <c r="F46" s="5" t="str">
        <f>'Assessment 2B'!L97</f>
        <v>C</v>
      </c>
      <c r="G46" s="3" t="str">
        <f>'Assessment 2B'!M97</f>
        <v>Satisfactory work in reading, writing and speaking; keep practising.</v>
      </c>
      <c r="H46" s="12">
        <f>'Assessment 2B'!R97</f>
        <v>0.64670000000000005</v>
      </c>
      <c r="I46" s="5" t="str">
        <f>'Assessment 2B'!S97</f>
        <v>C</v>
      </c>
      <c r="J46" s="3" t="str">
        <f>'Assessment 2B'!T97</f>
        <v>Satisfactory work in reading, writing and speaking; keep practising.</v>
      </c>
      <c r="K46" s="12">
        <f>'Assessment 2B'!Y97</f>
        <v>0.64329999999999998</v>
      </c>
      <c r="L46" s="5" t="str">
        <f>'Assessment 2B'!Z97</f>
        <v>C</v>
      </c>
      <c r="M46" s="3" t="str">
        <f>'Assessment 2B'!AA97</f>
        <v>Satisfactory work in reading, writing and speaking; keep practising.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2B'!K106</f>
        <v>0.67330000000000001</v>
      </c>
      <c r="F47" s="5" t="str">
        <f>'Assessment 2B'!L106</f>
        <v>C</v>
      </c>
      <c r="G47" s="3" t="str">
        <f>'Assessment 2B'!M106</f>
        <v>Satisfactory work in reading, writing and speaking; keep practising.</v>
      </c>
      <c r="H47" s="12">
        <f>'Assessment 2B'!R106</f>
        <v>0.77329999999999999</v>
      </c>
      <c r="I47" s="5" t="str">
        <f>'Assessment 2B'!S106</f>
        <v>B</v>
      </c>
      <c r="J47" s="3" t="str">
        <f>'Assessment 2B'!T106</f>
        <v>Very good work in reading, writing and speaking; aim higher.</v>
      </c>
      <c r="K47" s="12">
        <f>'Assessment 2B'!Y106</f>
        <v>0.77329999999999999</v>
      </c>
      <c r="L47" s="5" t="str">
        <f>'Assessment 2B'!Z106</f>
        <v>B</v>
      </c>
      <c r="M47" s="3" t="str">
        <f>'Assessment 2B'!AA106</f>
        <v>Very good work in reading, writing and speaking;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2B'!K115</f>
        <v>0.76670000000000005</v>
      </c>
      <c r="F48" s="5" t="str">
        <f>'Assessment 2B'!L115</f>
        <v>B</v>
      </c>
      <c r="G48" s="3" t="str">
        <f>'Assessment 2B'!M115</f>
        <v>Very good work in reading, writing and speaking; aim higher.</v>
      </c>
      <c r="H48" s="12">
        <f>'Assessment 2B'!R115</f>
        <v>0.8</v>
      </c>
      <c r="I48" s="5" t="str">
        <f>'Assessment 2B'!S115</f>
        <v>A</v>
      </c>
      <c r="J48" s="3" t="str">
        <f>'Assessment 2B'!T115</f>
        <v>Excellent work in reading, writing and speaking; keep it up.</v>
      </c>
      <c r="K48" s="12">
        <f>'Assessment 2B'!Y115</f>
        <v>0.84</v>
      </c>
      <c r="L48" s="5" t="str">
        <f>'Assessment 2B'!Z115</f>
        <v>A</v>
      </c>
      <c r="M48" s="3" t="str">
        <f>'Assessment 2B'!AA115</f>
        <v>Excellent work in reading, writing and speaking; keep it up.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2B'!K124</f>
        <v>0.84</v>
      </c>
      <c r="F49" s="5" t="str">
        <f>'Assessment 2B'!L124</f>
        <v>A</v>
      </c>
      <c r="G49" s="3" t="str">
        <f>'Assessment 2B'!M124</f>
        <v>Excellent work in reading, writing and speaking; keep it up.</v>
      </c>
      <c r="H49" s="12">
        <f>'Assessment 2B'!R124</f>
        <v>0.82669999999999999</v>
      </c>
      <c r="I49" s="5" t="str">
        <f>'Assessment 2B'!S124</f>
        <v>A</v>
      </c>
      <c r="J49" s="3" t="str">
        <f>'Assessment 2B'!T124</f>
        <v>Excellent work in reading, writing and speaking; keep it up.</v>
      </c>
      <c r="K49" s="12">
        <f>'Assessment 2B'!Y124</f>
        <v>0.92330000000000001</v>
      </c>
      <c r="L49" s="5" t="str">
        <f>'Assessment 2B'!Z124</f>
        <v>A</v>
      </c>
      <c r="M49" s="3" t="str">
        <f>'Assessment 2B'!AA124</f>
        <v>Excellent work in reading, writing and speaking;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2B'!K133</f>
        <v>0.60670000000000002</v>
      </c>
      <c r="F50" s="5" t="str">
        <f>'Assessment 2B'!L133</f>
        <v>C</v>
      </c>
      <c r="G50" s="3" t="str">
        <f>'Assessment 2B'!M133</f>
        <v>Satisfactory work in reading, writing and speaking; keep practising.</v>
      </c>
      <c r="H50" s="12">
        <f>'Assessment 2B'!R133</f>
        <v>0.6</v>
      </c>
      <c r="I50" s="5" t="str">
        <f>'Assessment 2B'!S133</f>
        <v>C</v>
      </c>
      <c r="J50" s="3" t="str">
        <f>'Assessment 2B'!T133</f>
        <v>Satisfactory work in reading, writing and speaking; keep practising.</v>
      </c>
      <c r="K50" s="12">
        <f>'Assessment 2B'!Y133</f>
        <v>0.65329999999999999</v>
      </c>
      <c r="L50" s="5" t="str">
        <f>'Assessment 2B'!Z133</f>
        <v>C</v>
      </c>
      <c r="M50" s="3" t="str">
        <f>'Assessment 2B'!AA133</f>
        <v>Satisfactory work in reading, writing and speaking; keep practising.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2B'!K142</f>
        <v>0.61670000000000003</v>
      </c>
      <c r="F51" s="5" t="str">
        <f>'Assessment 2B'!L142</f>
        <v>C</v>
      </c>
      <c r="G51" s="3" t="str">
        <f>'Assessment 2B'!M142</f>
        <v>Satisfactory work in reading, writing and speaking; keep practising.</v>
      </c>
      <c r="H51" s="12">
        <f>'Assessment 2B'!R142</f>
        <v>0.71330000000000005</v>
      </c>
      <c r="I51" s="5" t="str">
        <f>'Assessment 2B'!S142</f>
        <v>B</v>
      </c>
      <c r="J51" s="3" t="str">
        <f>'Assessment 2B'!T142</f>
        <v>Very good work in reading, writing and speaking; aim higher.</v>
      </c>
      <c r="K51" s="12">
        <f>'Assessment 2B'!Y142</f>
        <v>0.70669999999999999</v>
      </c>
      <c r="L51" s="5" t="str">
        <f>'Assessment 2B'!Z142</f>
        <v>B</v>
      </c>
      <c r="M51" s="3" t="str">
        <f>'Assessment 2B'!AA142</f>
        <v>Very good work in reading, writing and speaking; aim higher.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2B'!K151</f>
        <v>0.72</v>
      </c>
      <c r="F52" s="5" t="str">
        <f>'Assessment 2B'!L151</f>
        <v>B</v>
      </c>
      <c r="G52" s="3" t="str">
        <f>'Assessment 2B'!M151</f>
        <v>Very good work in reading, writing and speaking; aim higher.</v>
      </c>
      <c r="H52" s="12">
        <f>'Assessment 2B'!R151</f>
        <v>0.75</v>
      </c>
      <c r="I52" s="5" t="str">
        <f>'Assessment 2B'!S151</f>
        <v>B</v>
      </c>
      <c r="J52" s="3" t="str">
        <f>'Assessment 2B'!T151</f>
        <v>Very good work in reading, writing and speaking; aim higher.</v>
      </c>
      <c r="K52" s="12">
        <f>'Assessment 2B'!Y151</f>
        <v>0.72670000000000001</v>
      </c>
      <c r="L52" s="5" t="str">
        <f>'Assessment 2B'!Z151</f>
        <v>B</v>
      </c>
      <c r="M52" s="3" t="str">
        <f>'Assessment 2B'!AA151</f>
        <v>Very good work in reading, writing and speaking; aim higher.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2B'!K160</f>
        <v>0.76670000000000005</v>
      </c>
      <c r="F53" s="5" t="str">
        <f>'Assessment 2B'!L160</f>
        <v>B</v>
      </c>
      <c r="G53" s="3" t="str">
        <f>'Assessment 2B'!M160</f>
        <v>Very good work in reading, writing and speaking; aim higher.</v>
      </c>
      <c r="H53" s="12">
        <f>'Assessment 2B'!R160</f>
        <v>0.81330000000000002</v>
      </c>
      <c r="I53" s="5" t="str">
        <f>'Assessment 2B'!S160</f>
        <v>A</v>
      </c>
      <c r="J53" s="3" t="str">
        <f>'Assessment 2B'!T160</f>
        <v>Excellent work in reading, writing and speaking; keep it up.</v>
      </c>
      <c r="K53" s="12">
        <f>'Assessment 2B'!Y160</f>
        <v>0.82</v>
      </c>
      <c r="L53" s="5" t="str">
        <f>'Assessment 2B'!Z160</f>
        <v>A</v>
      </c>
      <c r="M53" s="3" t="str">
        <f>'Assessment 2B'!AA160</f>
        <v>Excellent work in reading, writing and speaking; keep it up.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2B'!K169</f>
        <v>0.85329999999999995</v>
      </c>
      <c r="F54" s="5" t="str">
        <f>'Assessment 2B'!L169</f>
        <v>A</v>
      </c>
      <c r="G54" s="3" t="str">
        <f>'Assessment 2B'!M169</f>
        <v>Excellent work in reading, writing and speaking; keep it up.</v>
      </c>
      <c r="H54" s="12">
        <f>'Assessment 2B'!R169</f>
        <v>0.91669999999999996</v>
      </c>
      <c r="I54" s="5" t="str">
        <f>'Assessment 2B'!S169</f>
        <v>A</v>
      </c>
      <c r="J54" s="3" t="str">
        <f>'Assessment 2B'!T169</f>
        <v>Excellent work in reading, writing and speaking; keep it up.</v>
      </c>
      <c r="K54" s="12">
        <f>'Assessment 2B'!Y169</f>
        <v>0.92330000000000001</v>
      </c>
      <c r="L54" s="5" t="str">
        <f>'Assessment 2B'!Z169</f>
        <v>A</v>
      </c>
      <c r="M54" s="3" t="str">
        <f>'Assessment 2B'!AA169</f>
        <v>Excellent work in reading, writing and speaking;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2B'!K178</f>
        <v>0.67330000000000001</v>
      </c>
      <c r="F55" s="5" t="str">
        <f>'Assessment 2B'!L178</f>
        <v>C</v>
      </c>
      <c r="G55" s="3" t="str">
        <f>'Assessment 2B'!M178</f>
        <v>Satisfactory work in reading, writing and speaking; keep practising.</v>
      </c>
      <c r="H55" s="12">
        <f>'Assessment 2B'!R178</f>
        <v>0.62670000000000003</v>
      </c>
      <c r="I55" s="5" t="str">
        <f>'Assessment 2B'!S178</f>
        <v>C</v>
      </c>
      <c r="J55" s="3" t="str">
        <f>'Assessment 2B'!T178</f>
        <v>Satisfactory work in reading, writing and speaking; keep practising.</v>
      </c>
      <c r="K55" s="12">
        <f>'Assessment 2B'!Y178</f>
        <v>0.69330000000000003</v>
      </c>
      <c r="L55" s="5" t="str">
        <f>'Assessment 2B'!Z178</f>
        <v>C</v>
      </c>
      <c r="M55" s="3" t="str">
        <f>'Assessment 2B'!AA178</f>
        <v>Satisfactory work in reading, writing and speaking; keep practising.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2B'!K187</f>
        <v>0.67669999999999997</v>
      </c>
      <c r="F56" s="5" t="str">
        <f>'Assessment 2B'!L187</f>
        <v>C</v>
      </c>
      <c r="G56" s="3" t="str">
        <f>'Assessment 2B'!M187</f>
        <v>Satisfactory work in reading, writing and speaking; keep practising.</v>
      </c>
      <c r="H56" s="12">
        <f>'Assessment 2B'!R187</f>
        <v>0.68</v>
      </c>
      <c r="I56" s="5" t="str">
        <f>'Assessment 2B'!S187</f>
        <v>C</v>
      </c>
      <c r="J56" s="3" t="str">
        <f>'Assessment 2B'!T187</f>
        <v>Satisfactory work in reading, writing and speaking; keep practising.</v>
      </c>
      <c r="K56" s="12">
        <f>'Assessment 2B'!Y187</f>
        <v>0.75329999999999997</v>
      </c>
      <c r="L56" s="5" t="str">
        <f>'Assessment 2B'!Z187</f>
        <v>B</v>
      </c>
      <c r="M56" s="3" t="str">
        <f>'Assessment 2B'!AA187</f>
        <v>Very good work in reading, writing and speaking;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2B'!K196</f>
        <v>0.75</v>
      </c>
      <c r="F57" s="5" t="str">
        <f>'Assessment 2B'!L196</f>
        <v>B</v>
      </c>
      <c r="G57" s="3" t="str">
        <f>'Assessment 2B'!M196</f>
        <v>Very good work in reading, writing and speaking; aim higher.</v>
      </c>
      <c r="H57" s="12">
        <f>'Assessment 2B'!R196</f>
        <v>0.75329999999999997</v>
      </c>
      <c r="I57" s="5" t="str">
        <f>'Assessment 2B'!S196</f>
        <v>B</v>
      </c>
      <c r="J57" s="3" t="str">
        <f>'Assessment 2B'!T196</f>
        <v>Very good work in reading, writing and speaking; aim higher.</v>
      </c>
      <c r="K57" s="12">
        <f>'Assessment 2B'!Y196</f>
        <v>0.83</v>
      </c>
      <c r="L57" s="5" t="str">
        <f>'Assessment 2B'!Z196</f>
        <v>A</v>
      </c>
      <c r="M57" s="3" t="str">
        <f>'Assessment 2B'!AA196</f>
        <v>Excellent work in reading, writing and speaking; keep it up.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2B'!K205</f>
        <v>0.8367</v>
      </c>
      <c r="F58" s="5" t="str">
        <f>'Assessment 2B'!L205</f>
        <v>A</v>
      </c>
      <c r="G58" s="3" t="str">
        <f>'Assessment 2B'!M205</f>
        <v>Excellent work in reading, writing and speaking; keep it up.</v>
      </c>
      <c r="H58" s="12">
        <f>'Assessment 2B'!R205</f>
        <v>0.86329999999999996</v>
      </c>
      <c r="I58" s="5" t="str">
        <f>'Assessment 2B'!S205</f>
        <v>A</v>
      </c>
      <c r="J58" s="3" t="str">
        <f>'Assessment 2B'!T205</f>
        <v>Excellent work in reading, writing and speaking; keep it up.</v>
      </c>
      <c r="K58" s="12">
        <f>'Assessment 2B'!Y205</f>
        <v>0.85</v>
      </c>
      <c r="L58" s="5" t="str">
        <f>'Assessment 2B'!Z205</f>
        <v>A</v>
      </c>
      <c r="M58" s="3" t="str">
        <f>'Assessment 2B'!AA205</f>
        <v>Excellent work in reading, writing and speaking;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2B'!K214</f>
        <v>0.52669999999999995</v>
      </c>
      <c r="F59" s="5" t="str">
        <f>'Assessment 2B'!L214</f>
        <v>D</v>
      </c>
      <c r="G59" s="3" t="str">
        <f>'Assessment 2B'!M214</f>
        <v>Fair work in reading, writing and speaking; extra practice is needed.</v>
      </c>
      <c r="H59" s="12">
        <f>'Assessment 2B'!R214</f>
        <v>0.5867</v>
      </c>
      <c r="I59" s="5" t="str">
        <f>'Assessment 2B'!S214</f>
        <v>D</v>
      </c>
      <c r="J59" s="3" t="str">
        <f>'Assessment 2B'!T214</f>
        <v>Fair work in reading, writing and speaking; extra practice is needed.</v>
      </c>
      <c r="K59" s="12">
        <f>'Assessment 2B'!Y214</f>
        <v>0.66</v>
      </c>
      <c r="L59" s="5" t="str">
        <f>'Assessment 2B'!Z214</f>
        <v>C</v>
      </c>
      <c r="M59" s="3" t="str">
        <f>'Assessment 2B'!AA214</f>
        <v>Satisfactory work in reading, writing and speaking;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2B'!K223</f>
        <v>0.60670000000000002</v>
      </c>
      <c r="F60" s="5" t="str">
        <f>'Assessment 2B'!L223</f>
        <v>C</v>
      </c>
      <c r="G60" s="3" t="str">
        <f>'Assessment 2B'!M223</f>
        <v>Satisfactory work in reading, writing and speaking; keep practising.</v>
      </c>
      <c r="H60" s="12">
        <f>'Assessment 2B'!R223</f>
        <v>0.65329999999999999</v>
      </c>
      <c r="I60" s="5" t="str">
        <f>'Assessment 2B'!S223</f>
        <v>C</v>
      </c>
      <c r="J60" s="3" t="str">
        <f>'Assessment 2B'!T223</f>
        <v>Satisfactory work in reading, writing and speaking; keep practising.</v>
      </c>
      <c r="K60" s="12">
        <f>'Assessment 2B'!Y223</f>
        <v>0.75670000000000004</v>
      </c>
      <c r="L60" s="5" t="str">
        <f>'Assessment 2B'!Z223</f>
        <v>B</v>
      </c>
      <c r="M60" s="3" t="str">
        <f>'Assessment 2B'!AA223</f>
        <v>Very good work in reading, writing and speaking; aim higher.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2B'!K232</f>
        <v>0.74670000000000003</v>
      </c>
      <c r="F61" s="5" t="str">
        <f>'Assessment 2B'!L232</f>
        <v>B</v>
      </c>
      <c r="G61" s="3" t="str">
        <f>'Assessment 2B'!M232</f>
        <v>Very good work in reading, writing and speaking; aim higher.</v>
      </c>
      <c r="H61" s="12">
        <f>'Assessment 2B'!R232</f>
        <v>0.73670000000000002</v>
      </c>
      <c r="I61" s="5" t="str">
        <f>'Assessment 2B'!S232</f>
        <v>B</v>
      </c>
      <c r="J61" s="3" t="str">
        <f>'Assessment 2B'!T232</f>
        <v>Very good work in reading, writing and speaking; aim higher.</v>
      </c>
      <c r="K61" s="12">
        <f>'Assessment 2B'!Y232</f>
        <v>0.73670000000000002</v>
      </c>
      <c r="L61" s="5" t="str">
        <f>'Assessment 2B'!Z232</f>
        <v>B</v>
      </c>
      <c r="M61" s="3" t="str">
        <f>'Assessment 2B'!AA232</f>
        <v>Very good work in reading, writing and speaking; aim higher.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2B'!K241</f>
        <v>0.78</v>
      </c>
      <c r="F62" s="5" t="str">
        <f>'Assessment 2B'!L241</f>
        <v>B</v>
      </c>
      <c r="G62" s="3" t="str">
        <f>'Assessment 2B'!M241</f>
        <v>Very good work in reading, writing and speaking; aim higher.</v>
      </c>
      <c r="H62" s="12">
        <f>'Assessment 2B'!R241</f>
        <v>0.7833</v>
      </c>
      <c r="I62" s="5" t="str">
        <f>'Assessment 2B'!S241</f>
        <v>B</v>
      </c>
      <c r="J62" s="3" t="str">
        <f>'Assessment 2B'!T241</f>
        <v>Very good work in reading, writing and speaking; aim higher.</v>
      </c>
      <c r="K62" s="12">
        <f>'Assessment 2B'!Y241</f>
        <v>0.8367</v>
      </c>
      <c r="L62" s="5" t="str">
        <f>'Assessment 2B'!Z241</f>
        <v>A</v>
      </c>
      <c r="M62" s="3" t="str">
        <f>'Assessment 2B'!AA241</f>
        <v>Excellent work in reading, writing and speaking;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2B'!K250</f>
        <v>0.85670000000000002</v>
      </c>
      <c r="F63" s="5" t="str">
        <f>'Assessment 2B'!L250</f>
        <v>A</v>
      </c>
      <c r="G63" s="3" t="str">
        <f>'Assessment 2B'!M250</f>
        <v>Excellent work in reading, writing and speaking; keep it up.</v>
      </c>
      <c r="H63" s="12">
        <f>'Assessment 2B'!R250</f>
        <v>0.86329999999999996</v>
      </c>
      <c r="I63" s="5" t="str">
        <f>'Assessment 2B'!S250</f>
        <v>A</v>
      </c>
      <c r="J63" s="3" t="str">
        <f>'Assessment 2B'!T250</f>
        <v>Excellent work in reading, writing and speaking; keep it up.</v>
      </c>
      <c r="K63" s="12">
        <f>'Assessment 2B'!Y250</f>
        <v>0.91</v>
      </c>
      <c r="L63" s="5" t="str">
        <f>'Assessment 2B'!Z250</f>
        <v>A</v>
      </c>
      <c r="M63" s="3" t="str">
        <f>'Assessment 2B'!AA250</f>
        <v>Excellent work in reading, writing and speaking;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2B'!K259</f>
        <v>0.62670000000000003</v>
      </c>
      <c r="F64" s="5" t="str">
        <f>'Assessment 2B'!L259</f>
        <v>C</v>
      </c>
      <c r="G64" s="3" t="str">
        <f>'Assessment 2B'!M259</f>
        <v>Satisfactory work in reading, writing and speaking; keep practising.</v>
      </c>
      <c r="H64" s="12">
        <f>'Assessment 2B'!R259</f>
        <v>0.63329999999999997</v>
      </c>
      <c r="I64" s="5" t="str">
        <f>'Assessment 2B'!S259</f>
        <v>C</v>
      </c>
      <c r="J64" s="3" t="str">
        <f>'Assessment 2B'!T259</f>
        <v>Satisfactory work in reading, writing and speaking; keep practising.</v>
      </c>
      <c r="K64" s="12">
        <f>'Assessment 2B'!Y259</f>
        <v>0.59670000000000001</v>
      </c>
      <c r="L64" s="5" t="str">
        <f>'Assessment 2B'!Z259</f>
        <v>D</v>
      </c>
      <c r="M64" s="3" t="str">
        <f>'Assessment 2B'!AA259</f>
        <v>Fair work in reading, writing and speaking; extra practice is needed.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2B'!K268</f>
        <v>0.67</v>
      </c>
      <c r="F65" s="5" t="str">
        <f>'Assessment 2B'!L268</f>
        <v>C</v>
      </c>
      <c r="G65" s="3" t="str">
        <f>'Assessment 2B'!M268</f>
        <v>Satisfactory work in reading, writing and speaking; keep practising.</v>
      </c>
      <c r="H65" s="12">
        <f>'Assessment 2B'!R268</f>
        <v>0.71</v>
      </c>
      <c r="I65" s="5" t="str">
        <f>'Assessment 2B'!S268</f>
        <v>B</v>
      </c>
      <c r="J65" s="3" t="str">
        <f>'Assessment 2B'!T268</f>
        <v>Very good work in reading, writing and speaking; aim higher.</v>
      </c>
      <c r="K65" s="12">
        <f>'Assessment 2B'!Y268</f>
        <v>0.75670000000000004</v>
      </c>
      <c r="L65" s="5" t="str">
        <f>'Assessment 2B'!Z268</f>
        <v>B</v>
      </c>
      <c r="M65" s="3" t="str">
        <f>'Assessment 2B'!AA268</f>
        <v>Very good work in reading, writing and speaking; aim higher.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3B'!K7</f>
        <v>0.57999999999999996</v>
      </c>
      <c r="F66" s="5" t="str">
        <f>'Assessment 3B'!L7</f>
        <v>D</v>
      </c>
      <c r="G66" s="3" t="str">
        <f>'Assessment 3B'!M7</f>
        <v>Fair work in reading, writing and speaking; extra practice is needed.</v>
      </c>
      <c r="H66" s="12">
        <f>'Assessment 3B'!R7</f>
        <v>0.60670000000000002</v>
      </c>
      <c r="I66" s="5" t="str">
        <f>'Assessment 3B'!S7</f>
        <v>C</v>
      </c>
      <c r="J66" s="3" t="str">
        <f>'Assessment 3B'!T7</f>
        <v>Satisfactory work in reading, writing and speaking; keep practising.</v>
      </c>
      <c r="K66" s="12">
        <f>'Assessment 3B'!Y7</f>
        <v>0.59670000000000001</v>
      </c>
      <c r="L66" s="5" t="str">
        <f>'Assessment 3B'!Z7</f>
        <v>D</v>
      </c>
      <c r="M66" s="3" t="str">
        <f>'Assessment 3B'!AA7</f>
        <v>Fair work in reading, writing and speaking; extra practice is needed.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3B'!K16</f>
        <v>0.63670000000000004</v>
      </c>
      <c r="F67" s="5" t="str">
        <f>'Assessment 3B'!L16</f>
        <v>C</v>
      </c>
      <c r="G67" s="3" t="str">
        <f>'Assessment 3B'!M16</f>
        <v>Satisfactory work in reading, writing and speaking; keep practising.</v>
      </c>
      <c r="H67" s="12">
        <f>'Assessment 3B'!R16</f>
        <v>0.70330000000000004</v>
      </c>
      <c r="I67" s="5" t="str">
        <f>'Assessment 3B'!S16</f>
        <v>B</v>
      </c>
      <c r="J67" s="3" t="str">
        <f>'Assessment 3B'!T16</f>
        <v>Very good work in reading, writing and speaking; aim higher.</v>
      </c>
      <c r="K67" s="12">
        <f>'Assessment 3B'!Y16</f>
        <v>0.66</v>
      </c>
      <c r="L67" s="5" t="str">
        <f>'Assessment 3B'!Z16</f>
        <v>C</v>
      </c>
      <c r="M67" s="3" t="str">
        <f>'Assessment 3B'!AA16</f>
        <v>Satisfactory work in reading, writing and speaking; keep practising.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3B'!K25</f>
        <v>0.69</v>
      </c>
      <c r="F68" s="5" t="str">
        <f>'Assessment 3B'!L25</f>
        <v>C</v>
      </c>
      <c r="G68" s="3" t="str">
        <f>'Assessment 3B'!M25</f>
        <v>Satisfactory work in reading, writing and speaking; keep practising.</v>
      </c>
      <c r="H68" s="12">
        <f>'Assessment 3B'!R25</f>
        <v>0.72</v>
      </c>
      <c r="I68" s="5" t="str">
        <f>'Assessment 3B'!S25</f>
        <v>B</v>
      </c>
      <c r="J68" s="3" t="str">
        <f>'Assessment 3B'!T25</f>
        <v>Very good work in reading, writing and speaking; aim higher.</v>
      </c>
      <c r="K68" s="12">
        <f>'Assessment 3B'!Y25</f>
        <v>0.72</v>
      </c>
      <c r="L68" s="5" t="str">
        <f>'Assessment 3B'!Z25</f>
        <v>B</v>
      </c>
      <c r="M68" s="3" t="str">
        <f>'Assessment 3B'!AA25</f>
        <v>Very good work in reading, writing and speaking; aim higher.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3B'!K34</f>
        <v>0.80669999999999997</v>
      </c>
      <c r="F69" s="5" t="str">
        <f>'Assessment 3B'!L34</f>
        <v>A</v>
      </c>
      <c r="G69" s="3" t="str">
        <f>'Assessment 3B'!M34</f>
        <v>Excellent work in reading, writing and speaking; keep it up.</v>
      </c>
      <c r="H69" s="12">
        <f>'Assessment 3B'!R34</f>
        <v>0.76670000000000005</v>
      </c>
      <c r="I69" s="5" t="str">
        <f>'Assessment 3B'!S34</f>
        <v>B</v>
      </c>
      <c r="J69" s="3" t="str">
        <f>'Assessment 3B'!T34</f>
        <v>Very good work in reading, writing and speaking; aim higher.</v>
      </c>
      <c r="K69" s="12">
        <f>'Assessment 3B'!Y34</f>
        <v>0.86</v>
      </c>
      <c r="L69" s="5" t="str">
        <f>'Assessment 3B'!Z34</f>
        <v>A</v>
      </c>
      <c r="M69" s="3" t="str">
        <f>'Assessment 3B'!AA34</f>
        <v>Excellent work in reading, writing and speaking; keep it up.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3B'!K43</f>
        <v>0.86</v>
      </c>
      <c r="F70" s="5" t="str">
        <f>'Assessment 3B'!L43</f>
        <v>A</v>
      </c>
      <c r="G70" s="3" t="str">
        <f>'Assessment 3B'!M43</f>
        <v>Excellent work in reading, writing and speaking; keep it up.</v>
      </c>
      <c r="H70" s="12">
        <f>'Assessment 3B'!R43</f>
        <v>0.84</v>
      </c>
      <c r="I70" s="5" t="str">
        <f>'Assessment 3B'!S43</f>
        <v>A</v>
      </c>
      <c r="J70" s="3" t="str">
        <f>'Assessment 3B'!T43</f>
        <v>Excellent work in reading, writing and speaking; keep it up.</v>
      </c>
      <c r="K70" s="12">
        <f>'Assessment 3B'!Y43</f>
        <v>0.88</v>
      </c>
      <c r="L70" s="5" t="str">
        <f>'Assessment 3B'!Z43</f>
        <v>A</v>
      </c>
      <c r="M70" s="3" t="str">
        <f>'Assessment 3B'!AA43</f>
        <v>Excellent work in reading, writing and speaking;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3B'!K52</f>
        <v>0.62329999999999997</v>
      </c>
      <c r="F71" s="5" t="str">
        <f>'Assessment 3B'!L52</f>
        <v>C</v>
      </c>
      <c r="G71" s="3" t="str">
        <f>'Assessment 3B'!M52</f>
        <v>Satisfactory work in reading, writing and speaking; keep practising.</v>
      </c>
      <c r="H71" s="12">
        <f>'Assessment 3B'!R52</f>
        <v>0.6</v>
      </c>
      <c r="I71" s="5" t="str">
        <f>'Assessment 3B'!S52</f>
        <v>C</v>
      </c>
      <c r="J71" s="3" t="str">
        <f>'Assessment 3B'!T52</f>
        <v>Satisfactory work in reading, writing and speaking; keep practising.</v>
      </c>
      <c r="K71" s="12">
        <f>'Assessment 3B'!Y52</f>
        <v>0.67330000000000001</v>
      </c>
      <c r="L71" s="5" t="str">
        <f>'Assessment 3B'!Z52</f>
        <v>C</v>
      </c>
      <c r="M71" s="3" t="str">
        <f>'Assessment 3B'!AA52</f>
        <v>Satisfactory work in reading, writing and speaking; keep practising.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3B'!K61</f>
        <v>0.63</v>
      </c>
      <c r="F72" s="5" t="str">
        <f>'Assessment 3B'!L61</f>
        <v>C</v>
      </c>
      <c r="G72" s="3" t="str">
        <f>'Assessment 3B'!M61</f>
        <v>Satisfactory work in reading, writing and speaking; keep practising.</v>
      </c>
      <c r="H72" s="12">
        <f>'Assessment 3B'!R61</f>
        <v>0.7167</v>
      </c>
      <c r="I72" s="5" t="str">
        <f>'Assessment 3B'!S61</f>
        <v>B</v>
      </c>
      <c r="J72" s="3" t="str">
        <f>'Assessment 3B'!T61</f>
        <v>Very good work in reading, writing and speaking; aim higher.</v>
      </c>
      <c r="K72" s="12">
        <f>'Assessment 3B'!Y61</f>
        <v>0.65</v>
      </c>
      <c r="L72" s="5" t="str">
        <f>'Assessment 3B'!Z61</f>
        <v>C</v>
      </c>
      <c r="M72" s="3" t="str">
        <f>'Assessment 3B'!AA61</f>
        <v>Satisfactory work in reading, writing and speaking; keep practising.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3B'!K70</f>
        <v>0.75670000000000004</v>
      </c>
      <c r="F73" s="5" t="str">
        <f>'Assessment 3B'!L70</f>
        <v>B</v>
      </c>
      <c r="G73" s="3" t="str">
        <f>'Assessment 3B'!M70</f>
        <v>Very good work in reading, writing and speaking; aim higher.</v>
      </c>
      <c r="H73" s="12">
        <f>'Assessment 3B'!R70</f>
        <v>0.7167</v>
      </c>
      <c r="I73" s="5" t="str">
        <f>'Assessment 3B'!S70</f>
        <v>B</v>
      </c>
      <c r="J73" s="3" t="str">
        <f>'Assessment 3B'!T70</f>
        <v>Very good work in reading, writing and speaking; aim higher.</v>
      </c>
      <c r="K73" s="12">
        <f>'Assessment 3B'!Y70</f>
        <v>0.81669999999999998</v>
      </c>
      <c r="L73" s="5" t="str">
        <f>'Assessment 3B'!Z70</f>
        <v>A</v>
      </c>
      <c r="M73" s="3" t="str">
        <f>'Assessment 3B'!AA70</f>
        <v>Excellent work in reading, writing and speaking; keep it up.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3B'!K79</f>
        <v>0.84670000000000001</v>
      </c>
      <c r="F74" s="5" t="str">
        <f>'Assessment 3B'!L79</f>
        <v>A</v>
      </c>
      <c r="G74" s="3" t="str">
        <f>'Assessment 3B'!M79</f>
        <v>Excellent work in reading, writing and speaking; keep it up.</v>
      </c>
      <c r="H74" s="12">
        <f>'Assessment 3B'!R79</f>
        <v>0.83330000000000004</v>
      </c>
      <c r="I74" s="5" t="str">
        <f>'Assessment 3B'!S79</f>
        <v>A</v>
      </c>
      <c r="J74" s="3" t="str">
        <f>'Assessment 3B'!T79</f>
        <v>Excellent work in reading, writing and speaking; keep it up.</v>
      </c>
      <c r="K74" s="12">
        <f>'Assessment 3B'!Y79</f>
        <v>0.88</v>
      </c>
      <c r="L74" s="5" t="str">
        <f>'Assessment 3B'!Z79</f>
        <v>A</v>
      </c>
      <c r="M74" s="3" t="str">
        <f>'Assessment 3B'!AA79</f>
        <v>Excellent work in reading, writing and speaking;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3B'!K88</f>
        <v>0.91669999999999996</v>
      </c>
      <c r="F75" s="5" t="str">
        <f>'Assessment 3B'!L88</f>
        <v>A</v>
      </c>
      <c r="G75" s="3" t="str">
        <f>'Assessment 3B'!M88</f>
        <v>Excellent work in reading, writing and speaking; keep it up.</v>
      </c>
      <c r="H75" s="12">
        <f>'Assessment 3B'!R88</f>
        <v>0.88329999999999997</v>
      </c>
      <c r="I75" s="5" t="str">
        <f>'Assessment 3B'!S88</f>
        <v>A</v>
      </c>
      <c r="J75" s="3" t="str">
        <f>'Assessment 3B'!T88</f>
        <v>Excellent work in reading, writing and speaking; keep it up.</v>
      </c>
      <c r="K75" s="12">
        <f>'Assessment 3B'!Y88</f>
        <v>0.91</v>
      </c>
      <c r="L75" s="5" t="str">
        <f>'Assessment 3B'!Z88</f>
        <v>A</v>
      </c>
      <c r="M75" s="3" t="str">
        <f>'Assessment 3B'!AA88</f>
        <v>Excellent work in reading, writing and speaking;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3B'!K97</f>
        <v>0.62670000000000003</v>
      </c>
      <c r="F76" s="5" t="str">
        <f>'Assessment 3B'!L97</f>
        <v>C</v>
      </c>
      <c r="G76" s="3" t="str">
        <f>'Assessment 3B'!M97</f>
        <v>Satisfactory work in reading, writing and speaking; keep practising.</v>
      </c>
      <c r="H76" s="12">
        <f>'Assessment 3B'!R97</f>
        <v>0.69</v>
      </c>
      <c r="I76" s="5" t="str">
        <f>'Assessment 3B'!S97</f>
        <v>C</v>
      </c>
      <c r="J76" s="3" t="str">
        <f>'Assessment 3B'!T97</f>
        <v>Satisfactory work in reading, writing and speaking; keep practising.</v>
      </c>
      <c r="K76" s="12">
        <f>'Assessment 3B'!Y97</f>
        <v>0.69669999999999999</v>
      </c>
      <c r="L76" s="5" t="str">
        <f>'Assessment 3B'!Z97</f>
        <v>C</v>
      </c>
      <c r="M76" s="3" t="str">
        <f>'Assessment 3B'!AA97</f>
        <v>Satisfactory work in reading, writing and speaking; keep practising.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3B'!K106</f>
        <v>0.72</v>
      </c>
      <c r="F77" s="5" t="str">
        <f>'Assessment 3B'!L106</f>
        <v>B</v>
      </c>
      <c r="G77" s="3" t="str">
        <f>'Assessment 3B'!M106</f>
        <v>Very good work in reading, writing and speaking; aim higher.</v>
      </c>
      <c r="H77" s="12">
        <f>'Assessment 3B'!R106</f>
        <v>0.72670000000000001</v>
      </c>
      <c r="I77" s="5" t="str">
        <f>'Assessment 3B'!S106</f>
        <v>B</v>
      </c>
      <c r="J77" s="3" t="str">
        <f>'Assessment 3B'!T106</f>
        <v>Very good work in reading, writing and speaking; aim higher.</v>
      </c>
      <c r="K77" s="12">
        <f>'Assessment 3B'!Y106</f>
        <v>0.76670000000000005</v>
      </c>
      <c r="L77" s="5" t="str">
        <f>'Assessment 3B'!Z106</f>
        <v>B</v>
      </c>
      <c r="M77" s="3" t="str">
        <f>'Assessment 3B'!AA106</f>
        <v>Very good work in reading, writing and speaking; aim higher.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3B'!K115</f>
        <v>0.79</v>
      </c>
      <c r="F78" s="5" t="str">
        <f>'Assessment 3B'!L115</f>
        <v>B</v>
      </c>
      <c r="G78" s="3" t="str">
        <f>'Assessment 3B'!M115</f>
        <v>Very good work in reading, writing and speaking; aim higher.</v>
      </c>
      <c r="H78" s="12">
        <f>'Assessment 3B'!R115</f>
        <v>0.8</v>
      </c>
      <c r="I78" s="5" t="str">
        <f>'Assessment 3B'!S115</f>
        <v>A</v>
      </c>
      <c r="J78" s="3" t="str">
        <f>'Assessment 3B'!T115</f>
        <v>Excellent work in reading, writing and speaking; keep it up.</v>
      </c>
      <c r="K78" s="12">
        <f>'Assessment 3B'!Y115</f>
        <v>0.8367</v>
      </c>
      <c r="L78" s="5" t="str">
        <f>'Assessment 3B'!Z115</f>
        <v>A</v>
      </c>
      <c r="M78" s="3" t="str">
        <f>'Assessment 3B'!AA115</f>
        <v>Excellent work in reading, writing and speaking; keep it up.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3B'!K124</f>
        <v>0.85670000000000002</v>
      </c>
      <c r="F79" s="5" t="str">
        <f>'Assessment 3B'!L124</f>
        <v>A</v>
      </c>
      <c r="G79" s="3" t="str">
        <f>'Assessment 3B'!M124</f>
        <v>Excellent work in reading, writing and speaking; keep it up.</v>
      </c>
      <c r="H79" s="12">
        <f>'Assessment 3B'!R124</f>
        <v>0.81669999999999998</v>
      </c>
      <c r="I79" s="5" t="str">
        <f>'Assessment 3B'!S124</f>
        <v>A</v>
      </c>
      <c r="J79" s="3" t="str">
        <f>'Assessment 3B'!T124</f>
        <v>Excellent work in reading, writing and speaking; keep it up.</v>
      </c>
      <c r="K79" s="12">
        <f>'Assessment 3B'!Y124</f>
        <v>0.92</v>
      </c>
      <c r="L79" s="5" t="str">
        <f>'Assessment 3B'!Z124</f>
        <v>A</v>
      </c>
      <c r="M79" s="3" t="str">
        <f>'Assessment 3B'!AA124</f>
        <v>Excellent work in reading, writing and speaking;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3B'!K133</f>
        <v>0.56669999999999998</v>
      </c>
      <c r="F80" s="5" t="str">
        <f>'Assessment 3B'!L133</f>
        <v>D</v>
      </c>
      <c r="G80" s="3" t="str">
        <f>'Assessment 3B'!M133</f>
        <v>Fair work in reading, writing and speaking; extra practice is needed.</v>
      </c>
      <c r="H80" s="12">
        <f>'Assessment 3B'!R133</f>
        <v>0.60329999999999995</v>
      </c>
      <c r="I80" s="5" t="str">
        <f>'Assessment 3B'!S133</f>
        <v>C</v>
      </c>
      <c r="J80" s="3" t="str">
        <f>'Assessment 3B'!T133</f>
        <v>Satisfactory work in reading, writing and speaking; keep practising.</v>
      </c>
      <c r="K80" s="12">
        <f>'Assessment 3B'!Y133</f>
        <v>0.65</v>
      </c>
      <c r="L80" s="5" t="str">
        <f>'Assessment 3B'!Z133</f>
        <v>C</v>
      </c>
      <c r="M80" s="3" t="str">
        <f>'Assessment 3B'!AA133</f>
        <v>Satisfactory work in reading, writing and speaking;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3B'!K142</f>
        <v>0.67</v>
      </c>
      <c r="F81" s="5" t="str">
        <f>'Assessment 3B'!L142</f>
        <v>C</v>
      </c>
      <c r="G81" s="3" t="str">
        <f>'Assessment 3B'!M142</f>
        <v>Satisfactory work in reading, writing and speaking; keep practising.</v>
      </c>
      <c r="H81" s="12">
        <f>'Assessment 3B'!R142</f>
        <v>0.63</v>
      </c>
      <c r="I81" s="5" t="str">
        <f>'Assessment 3B'!S142</f>
        <v>C</v>
      </c>
      <c r="J81" s="3" t="str">
        <f>'Assessment 3B'!T142</f>
        <v>Satisfactory work in reading, writing and speaking; keep practising.</v>
      </c>
      <c r="K81" s="12">
        <f>'Assessment 3B'!Y142</f>
        <v>0.69669999999999999</v>
      </c>
      <c r="L81" s="5" t="str">
        <f>'Assessment 3B'!Z142</f>
        <v>C</v>
      </c>
      <c r="M81" s="3" t="str">
        <f>'Assessment 3B'!AA142</f>
        <v>Satisfactory work in reading, writing and speaking; keep practising.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3B'!K151</f>
        <v>0.71330000000000005</v>
      </c>
      <c r="F82" s="5" t="str">
        <f>'Assessment 3B'!L151</f>
        <v>B</v>
      </c>
      <c r="G82" s="3" t="str">
        <f>'Assessment 3B'!M151</f>
        <v>Very good work in reading, writing and speaking; aim higher.</v>
      </c>
      <c r="H82" s="12">
        <f>'Assessment 3B'!R151</f>
        <v>0.76329999999999998</v>
      </c>
      <c r="I82" s="5" t="str">
        <f>'Assessment 3B'!S151</f>
        <v>B</v>
      </c>
      <c r="J82" s="3" t="str">
        <f>'Assessment 3B'!T151</f>
        <v>Very good work in reading, writing and speaking; aim higher.</v>
      </c>
      <c r="K82" s="12">
        <f>'Assessment 3B'!Y151</f>
        <v>0.72670000000000001</v>
      </c>
      <c r="L82" s="5" t="str">
        <f>'Assessment 3B'!Z151</f>
        <v>B</v>
      </c>
      <c r="M82" s="3" t="str">
        <f>'Assessment 3B'!AA151</f>
        <v>Very good work in reading, writing and speaking; aim higher.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3B'!K160</f>
        <v>0.79330000000000001</v>
      </c>
      <c r="F83" s="5" t="str">
        <f>'Assessment 3B'!L160</f>
        <v>B</v>
      </c>
      <c r="G83" s="3" t="str">
        <f>'Assessment 3B'!M160</f>
        <v>Very good work in reading, writing and speaking; aim higher.</v>
      </c>
      <c r="H83" s="12">
        <f>'Assessment 3B'!R160</f>
        <v>0.84</v>
      </c>
      <c r="I83" s="5" t="str">
        <f>'Assessment 3B'!S160</f>
        <v>A</v>
      </c>
      <c r="J83" s="3" t="str">
        <f>'Assessment 3B'!T160</f>
        <v>Excellent work in reading, writing and speaking; keep it up.</v>
      </c>
      <c r="K83" s="12">
        <f>'Assessment 3B'!Y160</f>
        <v>0.84</v>
      </c>
      <c r="L83" s="5" t="str">
        <f>'Assessment 3B'!Z160</f>
        <v>A</v>
      </c>
      <c r="M83" s="3" t="str">
        <f>'Assessment 3B'!AA160</f>
        <v>Excellent work in reading, writing and speaking; keep it up.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3B'!K169</f>
        <v>0.86670000000000003</v>
      </c>
      <c r="F84" s="5" t="str">
        <f>'Assessment 3B'!L169</f>
        <v>A</v>
      </c>
      <c r="G84" s="3" t="str">
        <f>'Assessment 3B'!M169</f>
        <v>Excellent work in reading, writing and speaking; keep it up.</v>
      </c>
      <c r="H84" s="12">
        <f>'Assessment 3B'!R169</f>
        <v>0.88</v>
      </c>
      <c r="I84" s="5" t="str">
        <f>'Assessment 3B'!S169</f>
        <v>A</v>
      </c>
      <c r="J84" s="3" t="str">
        <f>'Assessment 3B'!T169</f>
        <v>Excellent work in reading, writing and speaking; keep it up.</v>
      </c>
      <c r="K84" s="12">
        <f>'Assessment 3B'!Y169</f>
        <v>0.97</v>
      </c>
      <c r="L84" s="5" t="str">
        <f>'Assessment 3B'!Z169</f>
        <v>A</v>
      </c>
      <c r="M84" s="3" t="str">
        <f>'Assessment 3B'!AA169</f>
        <v>Excellent work in reading, writing and speaking;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3B'!K178</f>
        <v>0.57669999999999999</v>
      </c>
      <c r="F85" s="5" t="str">
        <f>'Assessment 3B'!L178</f>
        <v>D</v>
      </c>
      <c r="G85" s="3" t="str">
        <f>'Assessment 3B'!M178</f>
        <v>Fair work in reading, writing and speaking; extra practice is needed.</v>
      </c>
      <c r="H85" s="12">
        <f>'Assessment 3B'!R178</f>
        <v>0.6633</v>
      </c>
      <c r="I85" s="5" t="str">
        <f>'Assessment 3B'!S178</f>
        <v>C</v>
      </c>
      <c r="J85" s="3" t="str">
        <f>'Assessment 3B'!T178</f>
        <v>Satisfactory work in reading, writing and speaking; keep practising.</v>
      </c>
      <c r="K85" s="12">
        <f>'Assessment 3B'!Y178</f>
        <v>0.64670000000000005</v>
      </c>
      <c r="L85" s="5" t="str">
        <f>'Assessment 3B'!Z178</f>
        <v>C</v>
      </c>
      <c r="M85" s="3" t="str">
        <f>'Assessment 3B'!AA178</f>
        <v>Satisfactory work in reading, writing and speaking; keep practising.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3B'!K187</f>
        <v>0.65669999999999995</v>
      </c>
      <c r="F86" s="5" t="str">
        <f>'Assessment 3B'!L187</f>
        <v>C</v>
      </c>
      <c r="G86" s="3" t="str">
        <f>'Assessment 3B'!M187</f>
        <v>Satisfactory work in reading, writing and speaking; keep practising.</v>
      </c>
      <c r="H86" s="12">
        <f>'Assessment 3B'!R187</f>
        <v>0.70669999999999999</v>
      </c>
      <c r="I86" s="5" t="str">
        <f>'Assessment 3B'!S187</f>
        <v>B</v>
      </c>
      <c r="J86" s="3" t="str">
        <f>'Assessment 3B'!T187</f>
        <v>Very good work in reading, writing and speaking; aim higher.</v>
      </c>
      <c r="K86" s="12">
        <f>'Assessment 3B'!Y187</f>
        <v>0.73</v>
      </c>
      <c r="L86" s="5" t="str">
        <f>'Assessment 3B'!Z187</f>
        <v>B</v>
      </c>
      <c r="M86" s="3" t="str">
        <f>'Assessment 3B'!AA187</f>
        <v>Very good work in reading, writing and speaking; aim higher.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3B'!K196</f>
        <v>0.74329999999999996</v>
      </c>
      <c r="F87" s="5" t="str">
        <f>'Assessment 3B'!L196</f>
        <v>B</v>
      </c>
      <c r="G87" s="3" t="str">
        <f>'Assessment 3B'!M196</f>
        <v>Very good work in reading, writing and speaking; aim higher.</v>
      </c>
      <c r="H87" s="12">
        <f>'Assessment 3B'!R196</f>
        <v>0.75</v>
      </c>
      <c r="I87" s="5" t="str">
        <f>'Assessment 3B'!S196</f>
        <v>B</v>
      </c>
      <c r="J87" s="3" t="str">
        <f>'Assessment 3B'!T196</f>
        <v>Very good work in reading, writing and speaking; aim higher.</v>
      </c>
      <c r="K87" s="12">
        <f>'Assessment 3B'!Y196</f>
        <v>0.78</v>
      </c>
      <c r="L87" s="5" t="str">
        <f>'Assessment 3B'!Z196</f>
        <v>B</v>
      </c>
      <c r="M87" s="3" t="str">
        <f>'Assessment 3B'!AA196</f>
        <v>Very good work in reading, writing and speaking; aim higher.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3B'!K205</f>
        <v>0.85</v>
      </c>
      <c r="F88" s="5" t="str">
        <f>'Assessment 3B'!L205</f>
        <v>A</v>
      </c>
      <c r="G88" s="3" t="str">
        <f>'Assessment 3B'!M205</f>
        <v>Excellent work in reading, writing and speaking; keep it up.</v>
      </c>
      <c r="H88" s="12">
        <f>'Assessment 3B'!R205</f>
        <v>0.84</v>
      </c>
      <c r="I88" s="5" t="str">
        <f>'Assessment 3B'!S205</f>
        <v>A</v>
      </c>
      <c r="J88" s="3" t="str">
        <f>'Assessment 3B'!T205</f>
        <v>Excellent work in reading, writing and speaking; keep it up.</v>
      </c>
      <c r="K88" s="12">
        <f>'Assessment 3B'!Y205</f>
        <v>0.90669999999999995</v>
      </c>
      <c r="L88" s="5" t="str">
        <f>'Assessment 3B'!Z205</f>
        <v>A</v>
      </c>
      <c r="M88" s="3" t="str">
        <f>'Assessment 3B'!AA205</f>
        <v>Excellent work in reading, writing and speaking;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3B'!K214</f>
        <v>0.57999999999999996</v>
      </c>
      <c r="F89" s="5" t="str">
        <f>'Assessment 3B'!L214</f>
        <v>D</v>
      </c>
      <c r="G89" s="3" t="str">
        <f>'Assessment 3B'!M214</f>
        <v>Fair work in reading, writing and speaking; extra practice is needed.</v>
      </c>
      <c r="H89" s="12">
        <f>'Assessment 3B'!R214</f>
        <v>0.59330000000000005</v>
      </c>
      <c r="I89" s="5" t="str">
        <f>'Assessment 3B'!S214</f>
        <v>D</v>
      </c>
      <c r="J89" s="3" t="str">
        <f>'Assessment 3B'!T214</f>
        <v>Fair work in reading, writing and speaking; extra practice is needed.</v>
      </c>
      <c r="K89" s="12">
        <f>'Assessment 3B'!Y214</f>
        <v>0.60329999999999995</v>
      </c>
      <c r="L89" s="5" t="str">
        <f>'Assessment 3B'!Z214</f>
        <v>C</v>
      </c>
      <c r="M89" s="3" t="str">
        <f>'Assessment 3B'!AA214</f>
        <v>Satisfactory work in reading, writing and speaking; keep practising.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3B'!K223</f>
        <v>0.64670000000000005</v>
      </c>
      <c r="F90" s="5" t="str">
        <f>'Assessment 3B'!L223</f>
        <v>C</v>
      </c>
      <c r="G90" s="3" t="str">
        <f>'Assessment 3B'!M223</f>
        <v>Satisfactory work in reading, writing and speaking; keep practising.</v>
      </c>
      <c r="H90" s="12">
        <f>'Assessment 3B'!R223</f>
        <v>0.64329999999999998</v>
      </c>
      <c r="I90" s="5" t="str">
        <f>'Assessment 3B'!S223</f>
        <v>C</v>
      </c>
      <c r="J90" s="3" t="str">
        <f>'Assessment 3B'!T223</f>
        <v>Satisfactory work in reading, writing and speaking; keep practising.</v>
      </c>
      <c r="K90" s="12">
        <f>'Assessment 3B'!Y223</f>
        <v>0.70330000000000004</v>
      </c>
      <c r="L90" s="5" t="str">
        <f>'Assessment 3B'!Z223</f>
        <v>B</v>
      </c>
      <c r="M90" s="3" t="str">
        <f>'Assessment 3B'!AA223</f>
        <v>Very good work in reading, writing and speaking;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3B'!K232</f>
        <v>0.73</v>
      </c>
      <c r="F91" s="5" t="str">
        <f>'Assessment 3B'!L232</f>
        <v>B</v>
      </c>
      <c r="G91" s="3" t="str">
        <f>'Assessment 3B'!M232</f>
        <v>Very good work in reading, writing and speaking; aim higher.</v>
      </c>
      <c r="H91" s="12">
        <f>'Assessment 3B'!R232</f>
        <v>0.72</v>
      </c>
      <c r="I91" s="5" t="str">
        <f>'Assessment 3B'!S232</f>
        <v>B</v>
      </c>
      <c r="J91" s="3" t="str">
        <f>'Assessment 3B'!T232</f>
        <v>Very good work in reading, writing and speaking; aim higher.</v>
      </c>
      <c r="K91" s="12">
        <f>'Assessment 3B'!Y232</f>
        <v>0.79669999999999996</v>
      </c>
      <c r="L91" s="5" t="str">
        <f>'Assessment 3B'!Z232</f>
        <v>B</v>
      </c>
      <c r="M91" s="3" t="str">
        <f>'Assessment 3B'!AA232</f>
        <v>Very good work in reading, writing and speaking; aim higher.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3B'!K241</f>
        <v>0.75329999999999997</v>
      </c>
      <c r="F92" s="5" t="str">
        <f>'Assessment 3B'!L241</f>
        <v>B</v>
      </c>
      <c r="G92" s="3" t="str">
        <f>'Assessment 3B'!M241</f>
        <v>Very good work in reading, writing and speaking; aim higher.</v>
      </c>
      <c r="H92" s="12">
        <f>'Assessment 3B'!R241</f>
        <v>0.80330000000000001</v>
      </c>
      <c r="I92" s="5" t="str">
        <f>'Assessment 3B'!S241</f>
        <v>A</v>
      </c>
      <c r="J92" s="3" t="str">
        <f>'Assessment 3B'!T241</f>
        <v>Excellent work in reading, writing and speaking; keep it up.</v>
      </c>
      <c r="K92" s="12">
        <f>'Assessment 3B'!Y241</f>
        <v>0.83330000000000004</v>
      </c>
      <c r="L92" s="5" t="str">
        <f>'Assessment 3B'!Z241</f>
        <v>A</v>
      </c>
      <c r="M92" s="3" t="str">
        <f>'Assessment 3B'!AA241</f>
        <v>Excellent work in reading, writing and speaking;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3B'!K250</f>
        <v>0.88</v>
      </c>
      <c r="F93" s="5" t="str">
        <f>'Assessment 3B'!L250</f>
        <v>A</v>
      </c>
      <c r="G93" s="3" t="str">
        <f>'Assessment 3B'!M250</f>
        <v>Excellent work in reading, writing and speaking; keep it up.</v>
      </c>
      <c r="H93" s="12">
        <f>'Assessment 3B'!R250</f>
        <v>0.83</v>
      </c>
      <c r="I93" s="5" t="str">
        <f>'Assessment 3B'!S250</f>
        <v>A</v>
      </c>
      <c r="J93" s="3" t="str">
        <f>'Assessment 3B'!T250</f>
        <v>Excellent work in reading, writing and speaking; keep it up.</v>
      </c>
      <c r="K93" s="12">
        <f>'Assessment 3B'!Y250</f>
        <v>0.86329999999999996</v>
      </c>
      <c r="L93" s="5" t="str">
        <f>'Assessment 3B'!Z250</f>
        <v>A</v>
      </c>
      <c r="M93" s="3" t="str">
        <f>'Assessment 3B'!AA250</f>
        <v>Excellent work in reading, writing and speaking;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3B'!K259</f>
        <v>0.56999999999999995</v>
      </c>
      <c r="F94" s="5" t="str">
        <f>'Assessment 3B'!L259</f>
        <v>D</v>
      </c>
      <c r="G94" s="3" t="str">
        <f>'Assessment 3B'!M259</f>
        <v>Fair work in reading, writing and speaking; extra practice is needed.</v>
      </c>
      <c r="H94" s="12">
        <f>'Assessment 3B'!R259</f>
        <v>0.66669999999999996</v>
      </c>
      <c r="I94" s="5" t="str">
        <f>'Assessment 3B'!S259</f>
        <v>C</v>
      </c>
      <c r="J94" s="3" t="str">
        <f>'Assessment 3B'!T259</f>
        <v>Satisfactory work in reading, writing and speaking; keep practising.</v>
      </c>
      <c r="K94" s="12">
        <f>'Assessment 3B'!Y259</f>
        <v>0.69</v>
      </c>
      <c r="L94" s="5" t="str">
        <f>'Assessment 3B'!Z259</f>
        <v>C</v>
      </c>
      <c r="M94" s="3" t="str">
        <f>'Assessment 3B'!AA259</f>
        <v>Satisfactory work in reading, writing and speaking; keep practising.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3B'!K268</f>
        <v>0.68</v>
      </c>
      <c r="F95" s="5" t="str">
        <f>'Assessment 3B'!L268</f>
        <v>C</v>
      </c>
      <c r="G95" s="3" t="str">
        <f>'Assessment 3B'!M268</f>
        <v>Satisfactory work in reading, writing and speaking; keep practising.</v>
      </c>
      <c r="H95" s="12">
        <f>'Assessment 3B'!R268</f>
        <v>0.63670000000000004</v>
      </c>
      <c r="I95" s="5" t="str">
        <f>'Assessment 3B'!S268</f>
        <v>C</v>
      </c>
      <c r="J95" s="3" t="str">
        <f>'Assessment 3B'!T268</f>
        <v>Satisfactory work in reading, writing and speaking; keep practising.</v>
      </c>
      <c r="K95" s="12">
        <f>'Assessment 3B'!Y268</f>
        <v>0.75</v>
      </c>
      <c r="L95" s="5" t="str">
        <f>'Assessment 3B'!Z268</f>
        <v>B</v>
      </c>
      <c r="M95" s="3" t="str">
        <f>'Assessment 3B'!AA268</f>
        <v>Very good work in reading, writing and speaking;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9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459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1B'!A15</f>
        <v>STU032</v>
      </c>
      <c r="B6" s="3" t="str">
        <f>'Assessment 1B'!B15</f>
        <v>Wame Khumalo</v>
      </c>
      <c r="C6" s="5" t="str">
        <f>'Assessment 1B'!C15</f>
        <v>1B</v>
      </c>
      <c r="D6" s="5" t="str">
        <f>'Assessment 1B'!D15</f>
        <v>Boarder</v>
      </c>
      <c r="E6" s="12">
        <f>'Assessment 1B'!K23</f>
        <v>0.57999999999999996</v>
      </c>
      <c r="F6" s="5" t="str">
        <f>'Assessment 1B'!L23</f>
        <v>D</v>
      </c>
      <c r="G6" s="3" t="str">
        <f>'Assessment 1B'!M23</f>
        <v>Fair work in office practice; extra practice is needed.</v>
      </c>
      <c r="H6" s="12">
        <f>'Assessment 1B'!R23</f>
        <v>0.63</v>
      </c>
      <c r="I6" s="5" t="str">
        <f>'Assessment 1B'!S23</f>
        <v>C</v>
      </c>
      <c r="J6" s="3" t="str">
        <f>'Assessment 1B'!T23</f>
        <v>Satisfactory work in office practice; keep practising.</v>
      </c>
      <c r="K6" s="12">
        <f>'Assessment 1B'!Y23</f>
        <v>0.62670000000000003</v>
      </c>
      <c r="L6" s="5" t="str">
        <f>'Assessment 1B'!Z23</f>
        <v>C</v>
      </c>
      <c r="M6" s="3" t="str">
        <f>'Assessment 1B'!AA23</f>
        <v>Satisfactory work in office practice; keep practising.</v>
      </c>
    </row>
    <row r="7" spans="1:13" ht="15" customHeight="1" x14ac:dyDescent="0.3">
      <c r="A7" s="3" t="str">
        <f>'Assessment 1B'!A42</f>
        <v>STU035</v>
      </c>
      <c r="B7" s="3" t="str">
        <f>'Assessment 1B'!B42</f>
        <v>Lesego Kgosi</v>
      </c>
      <c r="C7" s="5" t="str">
        <f>'Assessment 1B'!C42</f>
        <v>1B</v>
      </c>
      <c r="D7" s="5" t="str">
        <f>'Assessment 1B'!D42</f>
        <v>Day Scholar</v>
      </c>
      <c r="E7" s="12">
        <f>'Assessment 1B'!K50</f>
        <v>0.83</v>
      </c>
      <c r="F7" s="5" t="str">
        <f>'Assessment 1B'!L50</f>
        <v>A</v>
      </c>
      <c r="G7" s="3" t="str">
        <f>'Assessment 1B'!M50</f>
        <v>Excellent work in office practice; keep it up.</v>
      </c>
      <c r="H7" s="12">
        <f>'Assessment 1B'!R50</f>
        <v>0.81330000000000002</v>
      </c>
      <c r="I7" s="5" t="str">
        <f>'Assessment 1B'!S50</f>
        <v>A</v>
      </c>
      <c r="J7" s="3" t="str">
        <f>'Assessment 1B'!T50</f>
        <v>Excellent work in office practice; keep it up.</v>
      </c>
      <c r="K7" s="12">
        <f>'Assessment 1B'!Y50</f>
        <v>0.80669999999999997</v>
      </c>
      <c r="L7" s="5" t="str">
        <f>'Assessment 1B'!Z50</f>
        <v>A</v>
      </c>
      <c r="M7" s="3" t="str">
        <f>'Assessment 1B'!AA50</f>
        <v>Excellent work in office practice; keep it up.</v>
      </c>
    </row>
    <row r="8" spans="1:13" ht="15" customHeight="1" x14ac:dyDescent="0.3">
      <c r="A8" s="3" t="str">
        <f>'Assessment 1B'!A60</f>
        <v>STU037</v>
      </c>
      <c r="B8" s="3" t="str">
        <f>'Assessment 1B'!B60</f>
        <v>Baruti Balopi</v>
      </c>
      <c r="C8" s="5" t="str">
        <f>'Assessment 1B'!C60</f>
        <v>1B</v>
      </c>
      <c r="D8" s="5" t="str">
        <f>'Assessment 1B'!D60</f>
        <v>Day Scholar</v>
      </c>
      <c r="E8" s="12">
        <f>'Assessment 1B'!K68</f>
        <v>0.61</v>
      </c>
      <c r="F8" s="5" t="str">
        <f>'Assessment 1B'!L68</f>
        <v>C</v>
      </c>
      <c r="G8" s="3" t="str">
        <f>'Assessment 1B'!M68</f>
        <v>Satisfactory work in office practice; keep practising.</v>
      </c>
      <c r="H8" s="12">
        <f>'Assessment 1B'!R68</f>
        <v>0.69</v>
      </c>
      <c r="I8" s="5" t="str">
        <f>'Assessment 1B'!S68</f>
        <v>C</v>
      </c>
      <c r="J8" s="3" t="str">
        <f>'Assessment 1B'!T68</f>
        <v>Satisfactory work in office practice; keep practising.</v>
      </c>
      <c r="K8" s="12">
        <f>'Assessment 1B'!Y68</f>
        <v>0.69</v>
      </c>
      <c r="L8" s="5" t="str">
        <f>'Assessment 1B'!Z68</f>
        <v>C</v>
      </c>
      <c r="M8" s="3" t="str">
        <f>'Assessment 1B'!AA68</f>
        <v>Satisfactory work in office practice; keep practising.</v>
      </c>
    </row>
    <row r="9" spans="1:13" ht="15" customHeight="1" x14ac:dyDescent="0.3">
      <c r="A9" s="3" t="str">
        <f>'Assessment 1B'!A87</f>
        <v>STU040</v>
      </c>
      <c r="B9" s="3" t="str">
        <f>'Assessment 1B'!B87</f>
        <v>Otsile Setlhare</v>
      </c>
      <c r="C9" s="5" t="str">
        <f>'Assessment 1B'!C87</f>
        <v>1B</v>
      </c>
      <c r="D9" s="5" t="str">
        <f>'Assessment 1B'!D87</f>
        <v>Day Scholar</v>
      </c>
      <c r="E9" s="12">
        <f>'Assessment 1B'!K95</f>
        <v>0.82330000000000003</v>
      </c>
      <c r="F9" s="5" t="str">
        <f>'Assessment 1B'!L95</f>
        <v>A</v>
      </c>
      <c r="G9" s="3" t="str">
        <f>'Assessment 1B'!M95</f>
        <v>Excellent work in office practice; keep it up.</v>
      </c>
      <c r="H9" s="12">
        <f>'Assessment 1B'!R95</f>
        <v>0.86670000000000003</v>
      </c>
      <c r="I9" s="5" t="str">
        <f>'Assessment 1B'!S95</f>
        <v>A</v>
      </c>
      <c r="J9" s="3" t="str">
        <f>'Assessment 1B'!T95</f>
        <v>Excellent work in office practice; keep it up.</v>
      </c>
      <c r="K9" s="12">
        <f>'Assessment 1B'!Y95</f>
        <v>0.89329999999999998</v>
      </c>
      <c r="L9" s="5" t="str">
        <f>'Assessment 1B'!Z95</f>
        <v>A</v>
      </c>
      <c r="M9" s="3" t="str">
        <f>'Assessment 1B'!AA95</f>
        <v>Excellent work in office practice; keep it up.</v>
      </c>
    </row>
    <row r="10" spans="1:13" ht="15" customHeight="1" x14ac:dyDescent="0.3">
      <c r="A10" s="3" t="str">
        <f>'Assessment 1B'!A114</f>
        <v>STU043</v>
      </c>
      <c r="B10" s="3" t="str">
        <f>'Assessment 1B'!B114</f>
        <v>Bame Mmusi</v>
      </c>
      <c r="C10" s="5" t="str">
        <f>'Assessment 1B'!C114</f>
        <v>1B</v>
      </c>
      <c r="D10" s="5" t="str">
        <f>'Assessment 1B'!D114</f>
        <v>Boarder</v>
      </c>
      <c r="E10" s="12">
        <f>'Assessment 1B'!K122</f>
        <v>0.73670000000000002</v>
      </c>
      <c r="F10" s="5" t="str">
        <f>'Assessment 1B'!L122</f>
        <v>B</v>
      </c>
      <c r="G10" s="3" t="str">
        <f>'Assessment 1B'!M122</f>
        <v>Very good work in office practice; aim higher.</v>
      </c>
      <c r="H10" s="12">
        <f>'Assessment 1B'!R122</f>
        <v>0.75</v>
      </c>
      <c r="I10" s="5" t="str">
        <f>'Assessment 1B'!S122</f>
        <v>B</v>
      </c>
      <c r="J10" s="3" t="str">
        <f>'Assessment 1B'!T122</f>
        <v>Very good work in office practice; aim higher.</v>
      </c>
      <c r="K10" s="12">
        <f>'Assessment 1B'!Y122</f>
        <v>0.78</v>
      </c>
      <c r="L10" s="5" t="str">
        <f>'Assessment 1B'!Z122</f>
        <v>B</v>
      </c>
      <c r="M10" s="3" t="str">
        <f>'Assessment 1B'!AA122</f>
        <v>Very good work in office practice; aim higher.</v>
      </c>
    </row>
    <row r="11" spans="1:13" ht="15" customHeight="1" x14ac:dyDescent="0.3">
      <c r="A11" s="3" t="str">
        <f>'Assessment 1B'!A123</f>
        <v>STU044</v>
      </c>
      <c r="B11" s="3" t="str">
        <f>'Assessment 1B'!B123</f>
        <v>Thato Sebina</v>
      </c>
      <c r="C11" s="5" t="str">
        <f>'Assessment 1B'!C123</f>
        <v>1B</v>
      </c>
      <c r="D11" s="5" t="str">
        <f>'Assessment 1B'!D123</f>
        <v>Day Scholar</v>
      </c>
      <c r="E11" s="12">
        <f>'Assessment 1B'!K131</f>
        <v>0.81330000000000002</v>
      </c>
      <c r="F11" s="5" t="str">
        <f>'Assessment 1B'!L131</f>
        <v>A</v>
      </c>
      <c r="G11" s="3" t="str">
        <f>'Assessment 1B'!M131</f>
        <v>Excellent work in office practice; keep it up.</v>
      </c>
      <c r="H11" s="12">
        <f>'Assessment 1B'!R131</f>
        <v>0.81</v>
      </c>
      <c r="I11" s="5" t="str">
        <f>'Assessment 1B'!S131</f>
        <v>A</v>
      </c>
      <c r="J11" s="3" t="str">
        <f>'Assessment 1B'!T131</f>
        <v>Excellent work in office practice; keep it up.</v>
      </c>
      <c r="K11" s="12">
        <f>'Assessment 1B'!Y131</f>
        <v>0.86</v>
      </c>
      <c r="L11" s="5" t="str">
        <f>'Assessment 1B'!Z131</f>
        <v>A</v>
      </c>
      <c r="M11" s="3" t="str">
        <f>'Assessment 1B'!AA131</f>
        <v>Excellent work in office practice; keep it up.</v>
      </c>
    </row>
    <row r="12" spans="1:13" ht="15" customHeight="1" x14ac:dyDescent="0.3">
      <c r="A12" s="3" t="str">
        <f>'Assessment 1B'!A132</f>
        <v>STU045</v>
      </c>
      <c r="B12" s="3" t="str">
        <f>'Assessment 1B'!B132</f>
        <v>Onalenna Ditshwanelo</v>
      </c>
      <c r="C12" s="5" t="str">
        <f>'Assessment 1B'!C132</f>
        <v>1B</v>
      </c>
      <c r="D12" s="5" t="str">
        <f>'Assessment 1B'!D132</f>
        <v>Day Scholar</v>
      </c>
      <c r="E12" s="12">
        <f>'Assessment 1B'!K140</f>
        <v>0.56999999999999995</v>
      </c>
      <c r="F12" s="5" t="str">
        <f>'Assessment 1B'!L140</f>
        <v>D</v>
      </c>
      <c r="G12" s="3" t="str">
        <f>'Assessment 1B'!M140</f>
        <v>Fair work in office practice; extra practice is needed.</v>
      </c>
      <c r="H12" s="12">
        <f>'Assessment 1B'!R140</f>
        <v>0.53669999999999995</v>
      </c>
      <c r="I12" s="5" t="str">
        <f>'Assessment 1B'!S140</f>
        <v>D</v>
      </c>
      <c r="J12" s="3" t="str">
        <f>'Assessment 1B'!T140</f>
        <v>Fair work in office practice; extra practice is needed.</v>
      </c>
      <c r="K12" s="12">
        <f>'Assessment 1B'!Y140</f>
        <v>0.57999999999999996</v>
      </c>
      <c r="L12" s="5" t="str">
        <f>'Assessment 1B'!Z140</f>
        <v>D</v>
      </c>
      <c r="M12" s="3" t="str">
        <f>'Assessment 1B'!AA140</f>
        <v>Fair work in office practice; extra practice is needed.</v>
      </c>
    </row>
    <row r="13" spans="1:13" ht="15" customHeight="1" x14ac:dyDescent="0.3">
      <c r="A13" s="3" t="str">
        <f>'Assessment 1B'!A141</f>
        <v>STU046</v>
      </c>
      <c r="B13" s="3" t="str">
        <f>'Assessment 1B'!B141</f>
        <v>Amantle Molefe</v>
      </c>
      <c r="C13" s="5" t="str">
        <f>'Assessment 1B'!C141</f>
        <v>1B</v>
      </c>
      <c r="D13" s="5" t="str">
        <f>'Assessment 1B'!D141</f>
        <v>Boarder</v>
      </c>
      <c r="E13" s="12">
        <f>'Assessment 1B'!K149</f>
        <v>0.59670000000000001</v>
      </c>
      <c r="F13" s="5" t="str">
        <f>'Assessment 1B'!L149</f>
        <v>D</v>
      </c>
      <c r="G13" s="3" t="str">
        <f>'Assessment 1B'!M149</f>
        <v>Fair work in office practice; extra practice is needed.</v>
      </c>
      <c r="H13" s="12">
        <f>'Assessment 1B'!R149</f>
        <v>0.62329999999999997</v>
      </c>
      <c r="I13" s="5" t="str">
        <f>'Assessment 1B'!S149</f>
        <v>C</v>
      </c>
      <c r="J13" s="3" t="str">
        <f>'Assessment 1B'!T149</f>
        <v>Satisfactory work in office practice; keep practising.</v>
      </c>
      <c r="K13" s="12">
        <f>'Assessment 1B'!Y149</f>
        <v>0.67669999999999997</v>
      </c>
      <c r="L13" s="5" t="str">
        <f>'Assessment 1B'!Z149</f>
        <v>C</v>
      </c>
      <c r="M13" s="3" t="str">
        <f>'Assessment 1B'!AA149</f>
        <v>Satisfactory work in office practice; keep practising.</v>
      </c>
    </row>
    <row r="14" spans="1:13" ht="15" customHeight="1" x14ac:dyDescent="0.3">
      <c r="A14" s="3" t="str">
        <f>'Assessment 1B'!A159</f>
        <v>STU048</v>
      </c>
      <c r="B14" s="3" t="str">
        <f>'Assessment 1B'!B159</f>
        <v>Neo Sebina</v>
      </c>
      <c r="C14" s="5" t="str">
        <f>'Assessment 1B'!C159</f>
        <v>1B</v>
      </c>
      <c r="D14" s="5" t="str">
        <f>'Assessment 1B'!D159</f>
        <v>Day Scholar</v>
      </c>
      <c r="E14" s="12">
        <f>'Assessment 1B'!K167</f>
        <v>0.74329999999999996</v>
      </c>
      <c r="F14" s="5" t="str">
        <f>'Assessment 1B'!L167</f>
        <v>B</v>
      </c>
      <c r="G14" s="3" t="str">
        <f>'Assessment 1B'!M167</f>
        <v>Very good work in office practice; aim higher.</v>
      </c>
      <c r="H14" s="12">
        <f>'Assessment 1B'!R167</f>
        <v>0.75</v>
      </c>
      <c r="I14" s="5" t="str">
        <f>'Assessment 1B'!S167</f>
        <v>B</v>
      </c>
      <c r="J14" s="3" t="str">
        <f>'Assessment 1B'!T167</f>
        <v>Very good work in office practice; aim higher.</v>
      </c>
      <c r="K14" s="12">
        <f>'Assessment 1B'!Y167</f>
        <v>0.82669999999999999</v>
      </c>
      <c r="L14" s="5" t="str">
        <f>'Assessment 1B'!Z167</f>
        <v>A</v>
      </c>
      <c r="M14" s="3" t="str">
        <f>'Assessment 1B'!AA167</f>
        <v>Excellent work in office practice; keep it up.</v>
      </c>
    </row>
    <row r="15" spans="1:13" ht="15" customHeight="1" x14ac:dyDescent="0.3">
      <c r="A15" s="3" t="str">
        <f>'Assessment 1B'!A168</f>
        <v>STU049</v>
      </c>
      <c r="B15" s="3" t="str">
        <f>'Assessment 1B'!B168</f>
        <v>Onalenna Ntsima</v>
      </c>
      <c r="C15" s="5" t="str">
        <f>'Assessment 1B'!C168</f>
        <v>1B</v>
      </c>
      <c r="D15" s="5" t="str">
        <f>'Assessment 1B'!D168</f>
        <v>Boarder</v>
      </c>
      <c r="E15" s="12">
        <f>'Assessment 1B'!K176</f>
        <v>0.84330000000000005</v>
      </c>
      <c r="F15" s="5" t="str">
        <f>'Assessment 1B'!L176</f>
        <v>A</v>
      </c>
      <c r="G15" s="3" t="str">
        <f>'Assessment 1B'!M176</f>
        <v>Excellent work in office practice; keep it up.</v>
      </c>
      <c r="H15" s="12">
        <f>'Assessment 1B'!R176</f>
        <v>0.82</v>
      </c>
      <c r="I15" s="5" t="str">
        <f>'Assessment 1B'!S176</f>
        <v>A</v>
      </c>
      <c r="J15" s="3" t="str">
        <f>'Assessment 1B'!T176</f>
        <v>Excellent work in office practice; keep it up.</v>
      </c>
      <c r="K15" s="12">
        <f>'Assessment 1B'!Y176</f>
        <v>0.9133</v>
      </c>
      <c r="L15" s="5" t="str">
        <f>'Assessment 1B'!Z176</f>
        <v>A</v>
      </c>
      <c r="M15" s="3" t="str">
        <f>'Assessment 1B'!AA176</f>
        <v>Excellent work in office practice; keep it up.</v>
      </c>
    </row>
    <row r="16" spans="1:13" ht="15" customHeight="1" x14ac:dyDescent="0.3">
      <c r="A16" s="3" t="str">
        <f>'Assessment 1B'!A177</f>
        <v>STU050</v>
      </c>
      <c r="B16" s="3" t="str">
        <f>'Assessment 1B'!B177</f>
        <v>Dineo Gaborone</v>
      </c>
      <c r="C16" s="5" t="str">
        <f>'Assessment 1B'!C177</f>
        <v>1B</v>
      </c>
      <c r="D16" s="5" t="str">
        <f>'Assessment 1B'!D177</f>
        <v>Day Scholar</v>
      </c>
      <c r="E16" s="12">
        <f>'Assessment 1B'!K185</f>
        <v>0.56000000000000005</v>
      </c>
      <c r="F16" s="5" t="str">
        <f>'Assessment 1B'!L185</f>
        <v>D</v>
      </c>
      <c r="G16" s="3" t="str">
        <f>'Assessment 1B'!M185</f>
        <v>Fair work in office practice; extra practice is needed.</v>
      </c>
      <c r="H16" s="12">
        <f>'Assessment 1B'!R185</f>
        <v>0.6</v>
      </c>
      <c r="I16" s="5" t="str">
        <f>'Assessment 1B'!S185</f>
        <v>C</v>
      </c>
      <c r="J16" s="3" t="str">
        <f>'Assessment 1B'!T185</f>
        <v>Satisfactory work in office practice; keep practising.</v>
      </c>
      <c r="K16" s="12">
        <f>'Assessment 1B'!Y185</f>
        <v>0.65329999999999999</v>
      </c>
      <c r="L16" s="5" t="str">
        <f>'Assessment 1B'!Z185</f>
        <v>C</v>
      </c>
      <c r="M16" s="3" t="str">
        <f>'Assessment 1B'!AA185</f>
        <v>Satisfactory work in office practice; keep practising.</v>
      </c>
    </row>
    <row r="17" spans="1:13" ht="15" customHeight="1" x14ac:dyDescent="0.3">
      <c r="A17" s="3" t="str">
        <f>'Assessment 1B'!A186</f>
        <v>STU051</v>
      </c>
      <c r="B17" s="3" t="str">
        <f>'Assessment 1B'!B186</f>
        <v>Onalenna Balopi</v>
      </c>
      <c r="C17" s="5" t="str">
        <f>'Assessment 1B'!C186</f>
        <v>1B</v>
      </c>
      <c r="D17" s="5" t="str">
        <f>'Assessment 1B'!D186</f>
        <v>Day Scholar</v>
      </c>
      <c r="E17" s="12">
        <f>'Assessment 1B'!K194</f>
        <v>0.67</v>
      </c>
      <c r="F17" s="5" t="str">
        <f>'Assessment 1B'!L194</f>
        <v>C</v>
      </c>
      <c r="G17" s="3" t="str">
        <f>'Assessment 1B'!M194</f>
        <v>Satisfactory work in office practice; keep practising.</v>
      </c>
      <c r="H17" s="12">
        <f>'Assessment 1B'!R194</f>
        <v>0.62</v>
      </c>
      <c r="I17" s="5" t="str">
        <f>'Assessment 1B'!S194</f>
        <v>C</v>
      </c>
      <c r="J17" s="3" t="str">
        <f>'Assessment 1B'!T194</f>
        <v>Satisfactory work in office practice; keep practising.</v>
      </c>
      <c r="K17" s="12">
        <f>'Assessment 1B'!Y194</f>
        <v>0.71330000000000005</v>
      </c>
      <c r="L17" s="5" t="str">
        <f>'Assessment 1B'!Z194</f>
        <v>B</v>
      </c>
      <c r="M17" s="3" t="str">
        <f>'Assessment 1B'!AA194</f>
        <v>Very good work in office practice; aim higher.</v>
      </c>
    </row>
    <row r="18" spans="1:13" ht="15" customHeight="1" x14ac:dyDescent="0.3">
      <c r="A18" s="3" t="str">
        <f>'Assessment 1B'!A195</f>
        <v>STU052</v>
      </c>
      <c r="B18" s="3" t="str">
        <f>'Assessment 1B'!B195</f>
        <v>Lesego Mothibi</v>
      </c>
      <c r="C18" s="5" t="str">
        <f>'Assessment 1B'!C195</f>
        <v>1B</v>
      </c>
      <c r="D18" s="5" t="str">
        <f>'Assessment 1B'!D195</f>
        <v>Day Scholar</v>
      </c>
      <c r="E18" s="12">
        <f>'Assessment 1B'!K203</f>
        <v>0.70330000000000004</v>
      </c>
      <c r="F18" s="5" t="str">
        <f>'Assessment 1B'!L203</f>
        <v>B</v>
      </c>
      <c r="G18" s="3" t="str">
        <f>'Assessment 1B'!M203</f>
        <v>Very good work in office practice; aim higher.</v>
      </c>
      <c r="H18" s="12">
        <f>'Assessment 1B'!R203</f>
        <v>0.77</v>
      </c>
      <c r="I18" s="5" t="str">
        <f>'Assessment 1B'!S203</f>
        <v>B</v>
      </c>
      <c r="J18" s="3" t="str">
        <f>'Assessment 1B'!T203</f>
        <v>Very good work in office practice; aim higher.</v>
      </c>
      <c r="K18" s="12">
        <f>'Assessment 1B'!Y203</f>
        <v>0.75329999999999997</v>
      </c>
      <c r="L18" s="5" t="str">
        <f>'Assessment 1B'!Z203</f>
        <v>B</v>
      </c>
      <c r="M18" s="3" t="str">
        <f>'Assessment 1B'!AA203</f>
        <v>Very good work in office practice; aim higher.</v>
      </c>
    </row>
    <row r="19" spans="1:13" ht="15" customHeight="1" x14ac:dyDescent="0.3">
      <c r="A19" s="3" t="str">
        <f>'Assessment 1B'!A231</f>
        <v>STU056</v>
      </c>
      <c r="B19" s="3" t="str">
        <f>'Assessment 1B'!B231</f>
        <v>Resego Molefe</v>
      </c>
      <c r="C19" s="5" t="str">
        <f>'Assessment 1B'!C231</f>
        <v>1B</v>
      </c>
      <c r="D19" s="5" t="str">
        <f>'Assessment 1B'!D231</f>
        <v>Day Scholar</v>
      </c>
      <c r="E19" s="12">
        <f>'Assessment 1B'!K239</f>
        <v>0.66</v>
      </c>
      <c r="F19" s="5" t="str">
        <f>'Assessment 1B'!L239</f>
        <v>C</v>
      </c>
      <c r="G19" s="3" t="str">
        <f>'Assessment 1B'!M239</f>
        <v>Satisfactory work in office practice; keep practising.</v>
      </c>
      <c r="H19" s="12">
        <f>'Assessment 1B'!R239</f>
        <v>0.74</v>
      </c>
      <c r="I19" s="5" t="str">
        <f>'Assessment 1B'!S239</f>
        <v>B</v>
      </c>
      <c r="J19" s="3" t="str">
        <f>'Assessment 1B'!T239</f>
        <v>Very good work in office practice; aim higher.</v>
      </c>
      <c r="K19" s="12">
        <f>'Assessment 1B'!Y239</f>
        <v>0.74</v>
      </c>
      <c r="L19" s="5" t="str">
        <f>'Assessment 1B'!Z239</f>
        <v>B</v>
      </c>
      <c r="M19" s="3" t="str">
        <f>'Assessment 1B'!AA239</f>
        <v>Very good work in office practice; aim higher.</v>
      </c>
    </row>
    <row r="20" spans="1:13" ht="15" customHeight="1" x14ac:dyDescent="0.3">
      <c r="A20" s="3" t="str">
        <f>'Assessment 1B'!A258</f>
        <v>STU059</v>
      </c>
      <c r="B20" s="3" t="str">
        <f>'Assessment 1B'!B258</f>
        <v>Ofentse Mothibi</v>
      </c>
      <c r="C20" s="5" t="str">
        <f>'Assessment 1B'!C258</f>
        <v>1B</v>
      </c>
      <c r="D20" s="5" t="str">
        <f>'Assessment 1B'!D258</f>
        <v>Boarder</v>
      </c>
      <c r="E20" s="12">
        <f>'Assessment 1B'!K266</f>
        <v>0.55669999999999997</v>
      </c>
      <c r="F20" s="5" t="str">
        <f>'Assessment 1B'!L266</f>
        <v>D</v>
      </c>
      <c r="G20" s="3" t="str">
        <f>'Assessment 1B'!M266</f>
        <v>Fair work in office practice; extra practice is needed.</v>
      </c>
      <c r="H20" s="12">
        <f>'Assessment 1B'!R266</f>
        <v>0.61670000000000003</v>
      </c>
      <c r="I20" s="5" t="str">
        <f>'Assessment 1B'!S266</f>
        <v>C</v>
      </c>
      <c r="J20" s="3" t="str">
        <f>'Assessment 1B'!T266</f>
        <v>Satisfactory work in office practice; keep practising.</v>
      </c>
      <c r="K20" s="12">
        <f>'Assessment 1B'!Y266</f>
        <v>0.62</v>
      </c>
      <c r="L20" s="5" t="str">
        <f>'Assessment 1B'!Z266</f>
        <v>C</v>
      </c>
      <c r="M20" s="3" t="str">
        <f>'Assessment 1B'!AA266</f>
        <v>Satisfactory work in office practice; keep practising.</v>
      </c>
    </row>
    <row r="21" spans="1:13" ht="15" customHeight="1" x14ac:dyDescent="0.3">
      <c r="A21" s="3" t="str">
        <f>'Assessment 2B'!A6</f>
        <v>STU091</v>
      </c>
      <c r="B21" s="3" t="str">
        <f>'Assessment 2B'!B6</f>
        <v>Kabelo Sechele</v>
      </c>
      <c r="C21" s="5" t="str">
        <f>'Assessment 2B'!C6</f>
        <v>2B</v>
      </c>
      <c r="D21" s="5" t="str">
        <f>'Assessment 2B'!D6</f>
        <v>Day Scholar</v>
      </c>
      <c r="E21" s="12">
        <f>'Assessment 2B'!K14</f>
        <v>0.51670000000000005</v>
      </c>
      <c r="F21" s="5" t="str">
        <f>'Assessment 2B'!L14</f>
        <v>D</v>
      </c>
      <c r="G21" s="3" t="str">
        <f>'Assessment 2B'!M14</f>
        <v>Fair work in office practice; extra practice is needed.</v>
      </c>
      <c r="H21" s="12">
        <f>'Assessment 2B'!R14</f>
        <v>0.56330000000000002</v>
      </c>
      <c r="I21" s="5" t="str">
        <f>'Assessment 2B'!S14</f>
        <v>D</v>
      </c>
      <c r="J21" s="3" t="str">
        <f>'Assessment 2B'!T14</f>
        <v>Fair work in office practice; extra practice is needed.</v>
      </c>
      <c r="K21" s="12">
        <f>'Assessment 2B'!Y14</f>
        <v>0.58330000000000004</v>
      </c>
      <c r="L21" s="5" t="str">
        <f>'Assessment 2B'!Z14</f>
        <v>D</v>
      </c>
      <c r="M21" s="3" t="str">
        <f>'Assessment 2B'!AA14</f>
        <v>Fair work in office practice; extra practice is needed.</v>
      </c>
    </row>
    <row r="22" spans="1:13" ht="15" customHeight="1" x14ac:dyDescent="0.3">
      <c r="A22" s="3" t="str">
        <f>'Assessment 2B'!A15</f>
        <v>STU092</v>
      </c>
      <c r="B22" s="3" t="str">
        <f>'Assessment 2B'!B15</f>
        <v>Lorato Segwabe</v>
      </c>
      <c r="C22" s="5" t="str">
        <f>'Assessment 2B'!C15</f>
        <v>2B</v>
      </c>
      <c r="D22" s="5" t="str">
        <f>'Assessment 2B'!D15</f>
        <v>Boarder</v>
      </c>
      <c r="E22" s="12">
        <f>'Assessment 2B'!K23</f>
        <v>0.60329999999999995</v>
      </c>
      <c r="F22" s="5" t="str">
        <f>'Assessment 2B'!L23</f>
        <v>C</v>
      </c>
      <c r="G22" s="3" t="str">
        <f>'Assessment 2B'!M23</f>
        <v>Satisfactory work in office practice; keep practising.</v>
      </c>
      <c r="H22" s="12">
        <f>'Assessment 2B'!R23</f>
        <v>0.63329999999999997</v>
      </c>
      <c r="I22" s="5" t="str">
        <f>'Assessment 2B'!S23</f>
        <v>C</v>
      </c>
      <c r="J22" s="3" t="str">
        <f>'Assessment 2B'!T23</f>
        <v>Satisfactory work in office practice; keep practising.</v>
      </c>
      <c r="K22" s="12">
        <f>'Assessment 2B'!Y23</f>
        <v>0.65329999999999999</v>
      </c>
      <c r="L22" s="5" t="str">
        <f>'Assessment 2B'!Z23</f>
        <v>C</v>
      </c>
      <c r="M22" s="3" t="str">
        <f>'Assessment 2B'!AA23</f>
        <v>Satisfactory work in office practice; keep practising.</v>
      </c>
    </row>
    <row r="23" spans="1:13" ht="15" customHeight="1" x14ac:dyDescent="0.3">
      <c r="A23" s="3" t="str">
        <f>'Assessment 2B'!A24</f>
        <v>STU093</v>
      </c>
      <c r="B23" s="3" t="str">
        <f>'Assessment 2B'!B24</f>
        <v>Kesego Gaborone</v>
      </c>
      <c r="C23" s="5" t="str">
        <f>'Assessment 2B'!C24</f>
        <v>2B</v>
      </c>
      <c r="D23" s="5" t="str">
        <f>'Assessment 2B'!D24</f>
        <v>Day Scholar</v>
      </c>
      <c r="E23" s="12">
        <f>'Assessment 2B'!K32</f>
        <v>0.66669999999999996</v>
      </c>
      <c r="F23" s="5" t="str">
        <f>'Assessment 2B'!L32</f>
        <v>C</v>
      </c>
      <c r="G23" s="3" t="str">
        <f>'Assessment 2B'!M32</f>
        <v>Satisfactory work in office practice; keep practising.</v>
      </c>
      <c r="H23" s="12">
        <f>'Assessment 2B'!R32</f>
        <v>0.65</v>
      </c>
      <c r="I23" s="5" t="str">
        <f>'Assessment 2B'!S32</f>
        <v>C</v>
      </c>
      <c r="J23" s="3" t="str">
        <f>'Assessment 2B'!T32</f>
        <v>Satisfactory work in office practice; keep practising.</v>
      </c>
      <c r="K23" s="12">
        <f>'Assessment 2B'!Y32</f>
        <v>0.71</v>
      </c>
      <c r="L23" s="5" t="str">
        <f>'Assessment 2B'!Z32</f>
        <v>B</v>
      </c>
      <c r="M23" s="3" t="str">
        <f>'Assessment 2B'!AA32</f>
        <v>Very good work in office practice; aim higher.</v>
      </c>
    </row>
    <row r="24" spans="1:13" ht="15" customHeight="1" x14ac:dyDescent="0.3">
      <c r="A24" s="3" t="str">
        <f>'Assessment 2B'!A33</f>
        <v>STU094</v>
      </c>
      <c r="B24" s="3" t="str">
        <f>'Assessment 2B'!B33</f>
        <v>Mpho Rakgoathe</v>
      </c>
      <c r="C24" s="5" t="str">
        <f>'Assessment 2B'!C33</f>
        <v>2B</v>
      </c>
      <c r="D24" s="5" t="str">
        <f>'Assessment 2B'!D33</f>
        <v>Day Scholar</v>
      </c>
      <c r="E24" s="12">
        <f>'Assessment 2B'!K41</f>
        <v>0.77329999999999999</v>
      </c>
      <c r="F24" s="5" t="str">
        <f>'Assessment 2B'!L41</f>
        <v>B</v>
      </c>
      <c r="G24" s="3" t="str">
        <f>'Assessment 2B'!M41</f>
        <v>Very good work in office practice; aim higher.</v>
      </c>
      <c r="H24" s="12">
        <f>'Assessment 2B'!R41</f>
        <v>0.74670000000000003</v>
      </c>
      <c r="I24" s="5" t="str">
        <f>'Assessment 2B'!S41</f>
        <v>B</v>
      </c>
      <c r="J24" s="3" t="str">
        <f>'Assessment 2B'!T41</f>
        <v>Very good work in office practice; aim higher.</v>
      </c>
      <c r="K24" s="12">
        <f>'Assessment 2B'!Y41</f>
        <v>0.79330000000000001</v>
      </c>
      <c r="L24" s="5" t="str">
        <f>'Assessment 2B'!Z41</f>
        <v>B</v>
      </c>
      <c r="M24" s="3" t="str">
        <f>'Assessment 2B'!AA41</f>
        <v>Very good work in office practice; aim higher.</v>
      </c>
    </row>
    <row r="25" spans="1:13" ht="15" customHeight="1" x14ac:dyDescent="0.3">
      <c r="A25" s="3" t="str">
        <f>'Assessment 2B'!A60</f>
        <v>STU097</v>
      </c>
      <c r="B25" s="3" t="str">
        <f>'Assessment 2B'!B60</f>
        <v>Palesa Mmusi</v>
      </c>
      <c r="C25" s="5" t="str">
        <f>'Assessment 2B'!C60</f>
        <v>2B</v>
      </c>
      <c r="D25" s="5" t="str">
        <f>'Assessment 2B'!D60</f>
        <v>Boarder</v>
      </c>
      <c r="E25" s="12">
        <f>'Assessment 2B'!K68</f>
        <v>0.63329999999999997</v>
      </c>
      <c r="F25" s="5" t="str">
        <f>'Assessment 2B'!L68</f>
        <v>C</v>
      </c>
      <c r="G25" s="3" t="str">
        <f>'Assessment 2B'!M68</f>
        <v>Satisfactory work in office practice; keep practising.</v>
      </c>
      <c r="H25" s="12">
        <f>'Assessment 2B'!R68</f>
        <v>0.63329999999999997</v>
      </c>
      <c r="I25" s="5" t="str">
        <f>'Assessment 2B'!S68</f>
        <v>C</v>
      </c>
      <c r="J25" s="3" t="str">
        <f>'Assessment 2B'!T68</f>
        <v>Satisfactory work in office practice; keep practising.</v>
      </c>
      <c r="K25" s="12">
        <f>'Assessment 2B'!Y68</f>
        <v>0.7167</v>
      </c>
      <c r="L25" s="5" t="str">
        <f>'Assessment 2B'!Z68</f>
        <v>B</v>
      </c>
      <c r="M25" s="3" t="str">
        <f>'Assessment 2B'!AA68</f>
        <v>Very good work in office practice; aim higher.</v>
      </c>
    </row>
    <row r="26" spans="1:13" ht="15" customHeight="1" x14ac:dyDescent="0.3">
      <c r="A26" s="3" t="str">
        <f>'Assessment 2B'!A78</f>
        <v>STU099</v>
      </c>
      <c r="B26" s="3" t="str">
        <f>'Assessment 2B'!B78</f>
        <v>Otsile Pheko</v>
      </c>
      <c r="C26" s="5" t="str">
        <f>'Assessment 2B'!C78</f>
        <v>2B</v>
      </c>
      <c r="D26" s="5" t="str">
        <f>'Assessment 2B'!D78</f>
        <v>Day Scholar</v>
      </c>
      <c r="E26" s="12">
        <f>'Assessment 2B'!K86</f>
        <v>0.74670000000000003</v>
      </c>
      <c r="F26" s="5" t="str">
        <f>'Assessment 2B'!L86</f>
        <v>B</v>
      </c>
      <c r="G26" s="3" t="str">
        <f>'Assessment 2B'!M86</f>
        <v>Very good work in office practice; aim higher.</v>
      </c>
      <c r="H26" s="12">
        <f>'Assessment 2B'!R86</f>
        <v>0.80669999999999997</v>
      </c>
      <c r="I26" s="5" t="str">
        <f>'Assessment 2B'!S86</f>
        <v>A</v>
      </c>
      <c r="J26" s="3" t="str">
        <f>'Assessment 2B'!T86</f>
        <v>Excellent work in office practice; keep it up.</v>
      </c>
      <c r="K26" s="12">
        <f>'Assessment 2B'!Y86</f>
        <v>0.82669999999999999</v>
      </c>
      <c r="L26" s="5" t="str">
        <f>'Assessment 2B'!Z86</f>
        <v>A</v>
      </c>
      <c r="M26" s="3" t="str">
        <f>'Assessment 2B'!AA86</f>
        <v>Excellent work in office practice; keep it up.</v>
      </c>
    </row>
    <row r="27" spans="1:13" ht="15" customHeight="1" x14ac:dyDescent="0.3">
      <c r="A27" s="3" t="str">
        <f>'Assessment 2B'!A96</f>
        <v>STU101</v>
      </c>
      <c r="B27" s="3" t="str">
        <f>'Assessment 2B'!B96</f>
        <v>Tebogo Rakgoathe</v>
      </c>
      <c r="C27" s="5" t="str">
        <f>'Assessment 2B'!C96</f>
        <v>2B</v>
      </c>
      <c r="D27" s="5" t="str">
        <f>'Assessment 2B'!D96</f>
        <v>Day Scholar</v>
      </c>
      <c r="E27" s="12">
        <f>'Assessment 2B'!K104</f>
        <v>0.57330000000000003</v>
      </c>
      <c r="F27" s="5" t="str">
        <f>'Assessment 2B'!L104</f>
        <v>D</v>
      </c>
      <c r="G27" s="3" t="str">
        <f>'Assessment 2B'!M104</f>
        <v>Fair work in office practice; extra practice is needed.</v>
      </c>
      <c r="H27" s="12">
        <f>'Assessment 2B'!R104</f>
        <v>0.5867</v>
      </c>
      <c r="I27" s="5" t="str">
        <f>'Assessment 2B'!S104</f>
        <v>D</v>
      </c>
      <c r="J27" s="3" t="str">
        <f>'Assessment 2B'!T104</f>
        <v>Fair work in office practice; extra practice is needed.</v>
      </c>
      <c r="K27" s="12">
        <f>'Assessment 2B'!Y104</f>
        <v>0.62</v>
      </c>
      <c r="L27" s="5" t="str">
        <f>'Assessment 2B'!Z104</f>
        <v>C</v>
      </c>
      <c r="M27" s="3" t="str">
        <f>'Assessment 2B'!AA104</f>
        <v>Satisfactory work in office practice; keep practising.</v>
      </c>
    </row>
    <row r="28" spans="1:13" ht="15" customHeight="1" x14ac:dyDescent="0.3">
      <c r="A28" s="3" t="str">
        <f>'Assessment 2B'!A105</f>
        <v>STU102</v>
      </c>
      <c r="B28" s="3" t="str">
        <f>'Assessment 2B'!B105</f>
        <v>Kagiso Tumagole</v>
      </c>
      <c r="C28" s="5" t="str">
        <f>'Assessment 2B'!C105</f>
        <v>2B</v>
      </c>
      <c r="D28" s="5" t="str">
        <f>'Assessment 2B'!D105</f>
        <v>Boarder</v>
      </c>
      <c r="E28" s="12">
        <f>'Assessment 2B'!K113</f>
        <v>0.62</v>
      </c>
      <c r="F28" s="5" t="str">
        <f>'Assessment 2B'!L113</f>
        <v>C</v>
      </c>
      <c r="G28" s="3" t="str">
        <f>'Assessment 2B'!M113</f>
        <v>Satisfactory work in office practice; keep practising.</v>
      </c>
      <c r="H28" s="12">
        <f>'Assessment 2B'!R113</f>
        <v>0.67669999999999997</v>
      </c>
      <c r="I28" s="5" t="str">
        <f>'Assessment 2B'!S113</f>
        <v>C</v>
      </c>
      <c r="J28" s="3" t="str">
        <f>'Assessment 2B'!T113</f>
        <v>Satisfactory work in office practice; keep practising.</v>
      </c>
      <c r="K28" s="12">
        <f>'Assessment 2B'!Y113</f>
        <v>0.72670000000000001</v>
      </c>
      <c r="L28" s="5" t="str">
        <f>'Assessment 2B'!Z113</f>
        <v>B</v>
      </c>
      <c r="M28" s="3" t="str">
        <f>'Assessment 2B'!AA113</f>
        <v>Very good work in office practice; aim higher.</v>
      </c>
    </row>
    <row r="29" spans="1:13" ht="15" customHeight="1" x14ac:dyDescent="0.3">
      <c r="A29" s="3" t="str">
        <f>'Assessment 2B'!A114</f>
        <v>STU103</v>
      </c>
      <c r="B29" s="3" t="str">
        <f>'Assessment 2B'!B114</f>
        <v>Kagiso Kesamang</v>
      </c>
      <c r="C29" s="5" t="str">
        <f>'Assessment 2B'!C114</f>
        <v>2B</v>
      </c>
      <c r="D29" s="5" t="str">
        <f>'Assessment 2B'!D114</f>
        <v>Boarder</v>
      </c>
      <c r="E29" s="12">
        <f>'Assessment 2B'!K122</f>
        <v>0.71330000000000005</v>
      </c>
      <c r="F29" s="5" t="str">
        <f>'Assessment 2B'!L122</f>
        <v>B</v>
      </c>
      <c r="G29" s="3" t="str">
        <f>'Assessment 2B'!M122</f>
        <v>Very good work in office practice; aim higher.</v>
      </c>
      <c r="H29" s="12">
        <f>'Assessment 2B'!R122</f>
        <v>0.72</v>
      </c>
      <c r="I29" s="5" t="str">
        <f>'Assessment 2B'!S122</f>
        <v>B</v>
      </c>
      <c r="J29" s="3" t="str">
        <f>'Assessment 2B'!T122</f>
        <v>Very good work in office practice; aim higher.</v>
      </c>
      <c r="K29" s="12">
        <f>'Assessment 2B'!Y122</f>
        <v>0.7833</v>
      </c>
      <c r="L29" s="5" t="str">
        <f>'Assessment 2B'!Z122</f>
        <v>B</v>
      </c>
      <c r="M29" s="3" t="str">
        <f>'Assessment 2B'!AA122</f>
        <v>Very good work in office practice; aim higher.</v>
      </c>
    </row>
    <row r="30" spans="1:13" ht="15" customHeight="1" x14ac:dyDescent="0.3">
      <c r="A30" s="3" t="str">
        <f>'Assessment 2B'!A150</f>
        <v>STU107</v>
      </c>
      <c r="B30" s="3" t="str">
        <f>'Assessment 2B'!B150</f>
        <v>Neo Balopi</v>
      </c>
      <c r="C30" s="5" t="str">
        <f>'Assessment 2B'!C150</f>
        <v>2B</v>
      </c>
      <c r="D30" s="5" t="str">
        <f>'Assessment 2B'!D150</f>
        <v>Day Scholar</v>
      </c>
      <c r="E30" s="12">
        <f>'Assessment 2B'!K158</f>
        <v>0.68</v>
      </c>
      <c r="F30" s="5" t="str">
        <f>'Assessment 2B'!L158</f>
        <v>C</v>
      </c>
      <c r="G30" s="3" t="str">
        <f>'Assessment 2B'!M158</f>
        <v>Satisfactory work in office practice; keep practising.</v>
      </c>
      <c r="H30" s="12">
        <f>'Assessment 2B'!R158</f>
        <v>0.69330000000000003</v>
      </c>
      <c r="I30" s="5" t="str">
        <f>'Assessment 2B'!S158</f>
        <v>C</v>
      </c>
      <c r="J30" s="3" t="str">
        <f>'Assessment 2B'!T158</f>
        <v>Satisfactory work in office practice; keep practising.</v>
      </c>
      <c r="K30" s="12">
        <f>'Assessment 2B'!Y158</f>
        <v>0.79330000000000001</v>
      </c>
      <c r="L30" s="5" t="str">
        <f>'Assessment 2B'!Z158</f>
        <v>B</v>
      </c>
      <c r="M30" s="3" t="str">
        <f>'Assessment 2B'!AA158</f>
        <v>Very good work in office practice; aim higher.</v>
      </c>
    </row>
    <row r="31" spans="1:13" ht="15" customHeight="1" x14ac:dyDescent="0.3">
      <c r="A31" s="3" t="str">
        <f>'Assessment 2B'!A186</f>
        <v>STU111</v>
      </c>
      <c r="B31" s="3" t="str">
        <f>'Assessment 2B'!B186</f>
        <v>Palesa Keitshokile</v>
      </c>
      <c r="C31" s="5" t="str">
        <f>'Assessment 2B'!C186</f>
        <v>2B</v>
      </c>
      <c r="D31" s="5" t="str">
        <f>'Assessment 2B'!D186</f>
        <v>Day Scholar</v>
      </c>
      <c r="E31" s="12">
        <f>'Assessment 2B'!K194</f>
        <v>0.6633</v>
      </c>
      <c r="F31" s="5" t="str">
        <f>'Assessment 2B'!L194</f>
        <v>C</v>
      </c>
      <c r="G31" s="3" t="str">
        <f>'Assessment 2B'!M194</f>
        <v>Satisfactory work in office practice; keep practising.</v>
      </c>
      <c r="H31" s="12">
        <f>'Assessment 2B'!R194</f>
        <v>0.66</v>
      </c>
      <c r="I31" s="5" t="str">
        <f>'Assessment 2B'!S194</f>
        <v>C</v>
      </c>
      <c r="J31" s="3" t="str">
        <f>'Assessment 2B'!T194</f>
        <v>Satisfactory work in office practice; keep practising.</v>
      </c>
      <c r="K31" s="12">
        <f>'Assessment 2B'!Y194</f>
        <v>0.75</v>
      </c>
      <c r="L31" s="5" t="str">
        <f>'Assessment 2B'!Z194</f>
        <v>B</v>
      </c>
      <c r="M31" s="3" t="str">
        <f>'Assessment 2B'!AA194</f>
        <v>Very good work in office practice; aim higher.</v>
      </c>
    </row>
    <row r="32" spans="1:13" ht="15" customHeight="1" x14ac:dyDescent="0.3">
      <c r="A32" s="3" t="str">
        <f>'Assessment 2B'!A213</f>
        <v>STU114</v>
      </c>
      <c r="B32" s="3" t="str">
        <f>'Assessment 2B'!B213</f>
        <v>Kagiso Ntsima</v>
      </c>
      <c r="C32" s="5" t="str">
        <f>'Assessment 2B'!C213</f>
        <v>2B</v>
      </c>
      <c r="D32" s="5" t="str">
        <f>'Assessment 2B'!D213</f>
        <v>Boarder</v>
      </c>
      <c r="E32" s="12">
        <f>'Assessment 2B'!K221</f>
        <v>0.56330000000000002</v>
      </c>
      <c r="F32" s="5" t="str">
        <f>'Assessment 2B'!L221</f>
        <v>D</v>
      </c>
      <c r="G32" s="3" t="str">
        <f>'Assessment 2B'!M221</f>
        <v>Fair work in office practice; extra practice is needed.</v>
      </c>
      <c r="H32" s="12">
        <f>'Assessment 2B'!R221</f>
        <v>0.52</v>
      </c>
      <c r="I32" s="5" t="str">
        <f>'Assessment 2B'!S221</f>
        <v>D</v>
      </c>
      <c r="J32" s="3" t="str">
        <f>'Assessment 2B'!T221</f>
        <v>Fair work in office practice; extra practice is needed.</v>
      </c>
      <c r="K32" s="12">
        <f>'Assessment 2B'!Y221</f>
        <v>0.56000000000000005</v>
      </c>
      <c r="L32" s="5" t="str">
        <f>'Assessment 2B'!Z221</f>
        <v>D</v>
      </c>
      <c r="M32" s="3" t="str">
        <f>'Assessment 2B'!AA221</f>
        <v>Fair work in office practice; extra practice is needed.</v>
      </c>
    </row>
    <row r="33" spans="1:13" ht="15" customHeight="1" x14ac:dyDescent="0.3">
      <c r="A33" s="3" t="str">
        <f>'Assessment 2B'!A240</f>
        <v>STU117</v>
      </c>
      <c r="B33" s="3" t="str">
        <f>'Assessment 2B'!B240</f>
        <v>Boitumelo Sechele</v>
      </c>
      <c r="C33" s="5" t="str">
        <f>'Assessment 2B'!C240</f>
        <v>2B</v>
      </c>
      <c r="D33" s="5" t="str">
        <f>'Assessment 2B'!D240</f>
        <v>Boarder</v>
      </c>
      <c r="E33" s="12">
        <f>'Assessment 2B'!K248</f>
        <v>0.72330000000000005</v>
      </c>
      <c r="F33" s="5" t="str">
        <f>'Assessment 2B'!L248</f>
        <v>B</v>
      </c>
      <c r="G33" s="3" t="str">
        <f>'Assessment 2B'!M248</f>
        <v>Very good work in office practice; aim higher.</v>
      </c>
      <c r="H33" s="12">
        <f>'Assessment 2B'!R248</f>
        <v>0.76329999999999998</v>
      </c>
      <c r="I33" s="5" t="str">
        <f>'Assessment 2B'!S248</f>
        <v>B</v>
      </c>
      <c r="J33" s="3" t="str">
        <f>'Assessment 2B'!T248</f>
        <v>Very good work in office practice; aim higher.</v>
      </c>
      <c r="K33" s="12">
        <f>'Assessment 2B'!Y248</f>
        <v>0.85670000000000002</v>
      </c>
      <c r="L33" s="5" t="str">
        <f>'Assessment 2B'!Z248</f>
        <v>A</v>
      </c>
      <c r="M33" s="3" t="str">
        <f>'Assessment 2B'!AA248</f>
        <v>Excellent work in office practice; keep it up.</v>
      </c>
    </row>
    <row r="34" spans="1:13" ht="15" customHeight="1" x14ac:dyDescent="0.3">
      <c r="A34" s="3" t="str">
        <f>'Assessment 2B'!A249</f>
        <v>STU118</v>
      </c>
      <c r="B34" s="3" t="str">
        <f>'Assessment 2B'!B249</f>
        <v>Kagiso Mogami</v>
      </c>
      <c r="C34" s="5" t="str">
        <f>'Assessment 2B'!C249</f>
        <v>2B</v>
      </c>
      <c r="D34" s="5" t="str">
        <f>'Assessment 2B'!D249</f>
        <v>Day Scholar</v>
      </c>
      <c r="E34" s="12">
        <f>'Assessment 2B'!K257</f>
        <v>0.82</v>
      </c>
      <c r="F34" s="5" t="str">
        <f>'Assessment 2B'!L257</f>
        <v>A</v>
      </c>
      <c r="G34" s="3" t="str">
        <f>'Assessment 2B'!M257</f>
        <v>Excellent work in office practice; keep it up.</v>
      </c>
      <c r="H34" s="12">
        <f>'Assessment 2B'!R257</f>
        <v>0.82330000000000003</v>
      </c>
      <c r="I34" s="5" t="str">
        <f>'Assessment 2B'!S257</f>
        <v>A</v>
      </c>
      <c r="J34" s="3" t="str">
        <f>'Assessment 2B'!T257</f>
        <v>Excellent work in office practice; keep it up.</v>
      </c>
      <c r="K34" s="12">
        <f>'Assessment 2B'!Y257</f>
        <v>0.87329999999999997</v>
      </c>
      <c r="L34" s="5" t="str">
        <f>'Assessment 2B'!Z257</f>
        <v>A</v>
      </c>
      <c r="M34" s="3" t="str">
        <f>'Assessment 2B'!AA257</f>
        <v>Excellent work in office practice; keep it up.</v>
      </c>
    </row>
    <row r="35" spans="1:13" ht="15" customHeight="1" x14ac:dyDescent="0.3">
      <c r="A35" s="3" t="str">
        <f>'Assessment 3B'!A15</f>
        <v>STU152</v>
      </c>
      <c r="B35" s="3" t="str">
        <f>'Assessment 3B'!B15</f>
        <v>Resego Mogami</v>
      </c>
      <c r="C35" s="5" t="str">
        <f>'Assessment 3B'!C15</f>
        <v>3B</v>
      </c>
      <c r="D35" s="5" t="str">
        <f>'Assessment 3B'!D15</f>
        <v>Boarder</v>
      </c>
      <c r="E35" s="12">
        <f>'Assessment 3B'!K23</f>
        <v>0.61329999999999996</v>
      </c>
      <c r="F35" s="5" t="str">
        <f>'Assessment 3B'!L23</f>
        <v>C</v>
      </c>
      <c r="G35" s="3" t="str">
        <f>'Assessment 3B'!M23</f>
        <v>Satisfactory work in office practice; keep practising.</v>
      </c>
      <c r="H35" s="12">
        <f>'Assessment 3B'!R23</f>
        <v>0.64329999999999998</v>
      </c>
      <c r="I35" s="5" t="str">
        <f>'Assessment 3B'!S23</f>
        <v>C</v>
      </c>
      <c r="J35" s="3" t="str">
        <f>'Assessment 3B'!T23</f>
        <v>Satisfactory work in office practice; keep practising.</v>
      </c>
      <c r="K35" s="12">
        <f>'Assessment 3B'!Y23</f>
        <v>0.59330000000000005</v>
      </c>
      <c r="L35" s="5" t="str">
        <f>'Assessment 3B'!Z23</f>
        <v>D</v>
      </c>
      <c r="M35" s="3" t="str">
        <f>'Assessment 3B'!AA23</f>
        <v>Fair work in office practice; extra practice is needed.</v>
      </c>
    </row>
    <row r="36" spans="1:13" ht="15" customHeight="1" x14ac:dyDescent="0.3">
      <c r="A36" s="3" t="str">
        <f>'Assessment 3B'!A60</f>
        <v>STU157</v>
      </c>
      <c r="B36" s="3" t="str">
        <f>'Assessment 3B'!B60</f>
        <v>Lesego Sechele</v>
      </c>
      <c r="C36" s="5" t="str">
        <f>'Assessment 3B'!C60</f>
        <v>3B</v>
      </c>
      <c r="D36" s="5" t="str">
        <f>'Assessment 3B'!D60</f>
        <v>Boarder</v>
      </c>
      <c r="E36" s="12">
        <f>'Assessment 3B'!K68</f>
        <v>0.65669999999999995</v>
      </c>
      <c r="F36" s="5" t="str">
        <f>'Assessment 3B'!L68</f>
        <v>C</v>
      </c>
      <c r="G36" s="3" t="str">
        <f>'Assessment 3B'!M68</f>
        <v>Satisfactory work in office practice; keep practising.</v>
      </c>
      <c r="H36" s="12">
        <f>'Assessment 3B'!R68</f>
        <v>0.66</v>
      </c>
      <c r="I36" s="5" t="str">
        <f>'Assessment 3B'!S68</f>
        <v>C</v>
      </c>
      <c r="J36" s="3" t="str">
        <f>'Assessment 3B'!T68</f>
        <v>Satisfactory work in office practice; keep practising.</v>
      </c>
      <c r="K36" s="12">
        <f>'Assessment 3B'!Y68</f>
        <v>0.65669999999999995</v>
      </c>
      <c r="L36" s="5" t="str">
        <f>'Assessment 3B'!Z68</f>
        <v>C</v>
      </c>
      <c r="M36" s="3" t="str">
        <f>'Assessment 3B'!AA68</f>
        <v>Satisfactory work in office practice; keep practising.</v>
      </c>
    </row>
    <row r="37" spans="1:13" ht="15" customHeight="1" x14ac:dyDescent="0.3">
      <c r="A37" s="3" t="str">
        <f>'Assessment 3B'!A69</f>
        <v>STU158</v>
      </c>
      <c r="B37" s="3" t="str">
        <f>'Assessment 3B'!B69</f>
        <v>Puso Ntsima</v>
      </c>
      <c r="C37" s="5" t="str">
        <f>'Assessment 3B'!C69</f>
        <v>3B</v>
      </c>
      <c r="D37" s="5" t="str">
        <f>'Assessment 3B'!D69</f>
        <v>Day Scholar</v>
      </c>
      <c r="E37" s="12">
        <f>'Assessment 3B'!K77</f>
        <v>0.69669999999999999</v>
      </c>
      <c r="F37" s="5" t="str">
        <f>'Assessment 3B'!L77</f>
        <v>C</v>
      </c>
      <c r="G37" s="3" t="str">
        <f>'Assessment 3B'!M77</f>
        <v>Satisfactory work in office practice; keep practising.</v>
      </c>
      <c r="H37" s="12">
        <f>'Assessment 3B'!R77</f>
        <v>0.74329999999999996</v>
      </c>
      <c r="I37" s="5" t="str">
        <f>'Assessment 3B'!S77</f>
        <v>B</v>
      </c>
      <c r="J37" s="3" t="str">
        <f>'Assessment 3B'!T77</f>
        <v>Very good work in office practice; aim higher.</v>
      </c>
      <c r="K37" s="12">
        <f>'Assessment 3B'!Y77</f>
        <v>0.74</v>
      </c>
      <c r="L37" s="5" t="str">
        <f>'Assessment 3B'!Z77</f>
        <v>B</v>
      </c>
      <c r="M37" s="3" t="str">
        <f>'Assessment 3B'!AA77</f>
        <v>Very good work in office practice; aim higher.</v>
      </c>
    </row>
    <row r="38" spans="1:13" ht="15" customHeight="1" x14ac:dyDescent="0.3">
      <c r="A38" s="3" t="str">
        <f>'Assessment 3B'!A78</f>
        <v>STU159</v>
      </c>
      <c r="B38" s="3" t="str">
        <f>'Assessment 3B'!B78</f>
        <v>Dineo Moeng</v>
      </c>
      <c r="C38" s="5" t="str">
        <f>'Assessment 3B'!C78</f>
        <v>3B</v>
      </c>
      <c r="D38" s="5" t="str">
        <f>'Assessment 3B'!D78</f>
        <v>Day Scholar</v>
      </c>
      <c r="E38" s="12">
        <f>'Assessment 3B'!K86</f>
        <v>0.78</v>
      </c>
      <c r="F38" s="5" t="str">
        <f>'Assessment 3B'!L86</f>
        <v>B</v>
      </c>
      <c r="G38" s="3" t="str">
        <f>'Assessment 3B'!M86</f>
        <v>Very good work in office practice; aim higher.</v>
      </c>
      <c r="H38" s="12">
        <f>'Assessment 3B'!R86</f>
        <v>0.82</v>
      </c>
      <c r="I38" s="5" t="str">
        <f>'Assessment 3B'!S86</f>
        <v>A</v>
      </c>
      <c r="J38" s="3" t="str">
        <f>'Assessment 3B'!T86</f>
        <v>Excellent work in office practice; keep it up.</v>
      </c>
      <c r="K38" s="12">
        <f>'Assessment 3B'!Y86</f>
        <v>0.81</v>
      </c>
      <c r="L38" s="5" t="str">
        <f>'Assessment 3B'!Z86</f>
        <v>A</v>
      </c>
      <c r="M38" s="3" t="str">
        <f>'Assessment 3B'!AA86</f>
        <v>Excellent work in office practice; keep it up.</v>
      </c>
    </row>
    <row r="39" spans="1:13" ht="15" customHeight="1" x14ac:dyDescent="0.3">
      <c r="A39" s="3" t="str">
        <f>'Assessment 3B'!A87</f>
        <v>STU160</v>
      </c>
      <c r="B39" s="3" t="str">
        <f>'Assessment 3B'!B87</f>
        <v>Goitseone Phiri</v>
      </c>
      <c r="C39" s="5" t="str">
        <f>'Assessment 3B'!C87</f>
        <v>3B</v>
      </c>
      <c r="D39" s="5" t="str">
        <f>'Assessment 3B'!D87</f>
        <v>Boarder</v>
      </c>
      <c r="E39" s="12">
        <f>'Assessment 3B'!K95</f>
        <v>0.81330000000000002</v>
      </c>
      <c r="F39" s="5" t="str">
        <f>'Assessment 3B'!L95</f>
        <v>A</v>
      </c>
      <c r="G39" s="3" t="str">
        <f>'Assessment 3B'!M95</f>
        <v>Excellent work in office practice; keep it up.</v>
      </c>
      <c r="H39" s="12">
        <f>'Assessment 3B'!R95</f>
        <v>0.82</v>
      </c>
      <c r="I39" s="5" t="str">
        <f>'Assessment 3B'!S95</f>
        <v>A</v>
      </c>
      <c r="J39" s="3" t="str">
        <f>'Assessment 3B'!T95</f>
        <v>Excellent work in office practice; keep it up.</v>
      </c>
      <c r="K39" s="12">
        <f>'Assessment 3B'!Y95</f>
        <v>0.93669999999999998</v>
      </c>
      <c r="L39" s="5" t="str">
        <f>'Assessment 3B'!Z95</f>
        <v>A</v>
      </c>
      <c r="M39" s="3" t="str">
        <f>'Assessment 3B'!AA95</f>
        <v>Excellent work in office practice; keep it up.</v>
      </c>
    </row>
    <row r="40" spans="1:13" ht="15" customHeight="1" x14ac:dyDescent="0.3">
      <c r="A40" s="3" t="str">
        <f>'Assessment 3B'!A96</f>
        <v>STU161</v>
      </c>
      <c r="B40" s="3" t="str">
        <f>'Assessment 3B'!B96</f>
        <v>Gomolemo Ramotswe</v>
      </c>
      <c r="C40" s="5" t="str">
        <f>'Assessment 3B'!C96</f>
        <v>3B</v>
      </c>
      <c r="D40" s="5" t="str">
        <f>'Assessment 3B'!D96</f>
        <v>Boarder</v>
      </c>
      <c r="E40" s="12">
        <f>'Assessment 3B'!K104</f>
        <v>0.5867</v>
      </c>
      <c r="F40" s="5" t="str">
        <f>'Assessment 3B'!L104</f>
        <v>D</v>
      </c>
      <c r="G40" s="3" t="str">
        <f>'Assessment 3B'!M104</f>
        <v>Fair work in office practice; extra practice is needed.</v>
      </c>
      <c r="H40" s="12">
        <f>'Assessment 3B'!R104</f>
        <v>0.61670000000000003</v>
      </c>
      <c r="I40" s="5" t="str">
        <f>'Assessment 3B'!S104</f>
        <v>C</v>
      </c>
      <c r="J40" s="3" t="str">
        <f>'Assessment 3B'!T104</f>
        <v>Satisfactory work in office practice; keep practising.</v>
      </c>
      <c r="K40" s="12">
        <f>'Assessment 3B'!Y104</f>
        <v>0.63329999999999997</v>
      </c>
      <c r="L40" s="5" t="str">
        <f>'Assessment 3B'!Z104</f>
        <v>C</v>
      </c>
      <c r="M40" s="3" t="str">
        <f>'Assessment 3B'!AA104</f>
        <v>Satisfactory work in office practice; keep practising.</v>
      </c>
    </row>
    <row r="41" spans="1:13" ht="15" customHeight="1" x14ac:dyDescent="0.3">
      <c r="A41" s="3" t="str">
        <f>'Assessment 3B'!A132</f>
        <v>STU165</v>
      </c>
      <c r="B41" s="3" t="str">
        <f>'Assessment 3B'!B132</f>
        <v>Bame Molosiwa</v>
      </c>
      <c r="C41" s="5" t="str">
        <f>'Assessment 3B'!C132</f>
        <v>3B</v>
      </c>
      <c r="D41" s="5" t="str">
        <f>'Assessment 3B'!D132</f>
        <v>Day Scholar</v>
      </c>
      <c r="E41" s="12">
        <f>'Assessment 3B'!K140</f>
        <v>0.58330000000000004</v>
      </c>
      <c r="F41" s="5" t="str">
        <f>'Assessment 3B'!L140</f>
        <v>D</v>
      </c>
      <c r="G41" s="3" t="str">
        <f>'Assessment 3B'!M140</f>
        <v>Fair work in office practice; extra practice is needed.</v>
      </c>
      <c r="H41" s="12">
        <f>'Assessment 3B'!R140</f>
        <v>0.55330000000000001</v>
      </c>
      <c r="I41" s="5" t="str">
        <f>'Assessment 3B'!S140</f>
        <v>D</v>
      </c>
      <c r="J41" s="3" t="str">
        <f>'Assessment 3B'!T140</f>
        <v>Fair work in office practice; extra practice is needed.</v>
      </c>
      <c r="K41" s="12">
        <f>'Assessment 3B'!Y140</f>
        <v>0.58330000000000004</v>
      </c>
      <c r="L41" s="5" t="str">
        <f>'Assessment 3B'!Z140</f>
        <v>D</v>
      </c>
      <c r="M41" s="3" t="str">
        <f>'Assessment 3B'!AA140</f>
        <v>Fair work in office practice; extra practice is needed.</v>
      </c>
    </row>
    <row r="42" spans="1:13" ht="15" customHeight="1" x14ac:dyDescent="0.3">
      <c r="A42" s="3" t="str">
        <f>'Assessment 3B'!A159</f>
        <v>STU168</v>
      </c>
      <c r="B42" s="3" t="str">
        <f>'Assessment 3B'!B159</f>
        <v>Amantle Chele</v>
      </c>
      <c r="C42" s="5" t="str">
        <f>'Assessment 3B'!C159</f>
        <v>3B</v>
      </c>
      <c r="D42" s="5" t="str">
        <f>'Assessment 3B'!D159</f>
        <v>Boarder</v>
      </c>
      <c r="E42" s="12">
        <f>'Assessment 3B'!K167</f>
        <v>0.73</v>
      </c>
      <c r="F42" s="5" t="str">
        <f>'Assessment 3B'!L167</f>
        <v>B</v>
      </c>
      <c r="G42" s="3" t="str">
        <f>'Assessment 3B'!M167</f>
        <v>Very good work in office practice; aim higher.</v>
      </c>
      <c r="H42" s="12">
        <f>'Assessment 3B'!R167</f>
        <v>0.80669999999999997</v>
      </c>
      <c r="I42" s="5" t="str">
        <f>'Assessment 3B'!S167</f>
        <v>A</v>
      </c>
      <c r="J42" s="3" t="str">
        <f>'Assessment 3B'!T167</f>
        <v>Excellent work in office practice; keep it up.</v>
      </c>
      <c r="K42" s="12">
        <f>'Assessment 3B'!Y167</f>
        <v>0.78669999999999995</v>
      </c>
      <c r="L42" s="5" t="str">
        <f>'Assessment 3B'!Z167</f>
        <v>B</v>
      </c>
      <c r="M42" s="3" t="str">
        <f>'Assessment 3B'!AA167</f>
        <v>Very good work in office practice; aim higher.</v>
      </c>
    </row>
    <row r="43" spans="1:13" ht="15" customHeight="1" x14ac:dyDescent="0.3">
      <c r="A43" s="3" t="str">
        <f>'Assessment 3B'!A168</f>
        <v>STU169</v>
      </c>
      <c r="B43" s="3" t="str">
        <f>'Assessment 3B'!B168</f>
        <v>Ofentse Gaborone</v>
      </c>
      <c r="C43" s="5" t="str">
        <f>'Assessment 3B'!C168</f>
        <v>3B</v>
      </c>
      <c r="D43" s="5" t="str">
        <f>'Assessment 3B'!D168</f>
        <v>Boarder</v>
      </c>
      <c r="E43" s="12">
        <f>'Assessment 3B'!K176</f>
        <v>0.83330000000000004</v>
      </c>
      <c r="F43" s="5" t="str">
        <f>'Assessment 3B'!L176</f>
        <v>A</v>
      </c>
      <c r="G43" s="3" t="str">
        <f>'Assessment 3B'!M176</f>
        <v>Excellent work in office practice; keep it up.</v>
      </c>
      <c r="H43" s="12">
        <f>'Assessment 3B'!R176</f>
        <v>0.85329999999999995</v>
      </c>
      <c r="I43" s="5" t="str">
        <f>'Assessment 3B'!S176</f>
        <v>A</v>
      </c>
      <c r="J43" s="3" t="str">
        <f>'Assessment 3B'!T176</f>
        <v>Excellent work in office practice; keep it up.</v>
      </c>
      <c r="K43" s="12">
        <f>'Assessment 3B'!Y176</f>
        <v>0.94</v>
      </c>
      <c r="L43" s="5" t="str">
        <f>'Assessment 3B'!Z176</f>
        <v>A</v>
      </c>
      <c r="M43" s="3" t="str">
        <f>'Assessment 3B'!AA176</f>
        <v>Excellent work in office practice; keep it up.</v>
      </c>
    </row>
    <row r="44" spans="1:13" ht="15" customHeight="1" x14ac:dyDescent="0.3">
      <c r="A44" s="3" t="str">
        <f>'Assessment 3B'!A186</f>
        <v>STU171</v>
      </c>
      <c r="B44" s="3" t="str">
        <f>'Assessment 3B'!B186</f>
        <v>Amantle Ramotswe</v>
      </c>
      <c r="C44" s="5" t="str">
        <f>'Assessment 3B'!C186</f>
        <v>3B</v>
      </c>
      <c r="D44" s="5" t="str">
        <f>'Assessment 3B'!D186</f>
        <v>Boarder</v>
      </c>
      <c r="E44" s="12">
        <f>'Assessment 3B'!K194</f>
        <v>0.62670000000000003</v>
      </c>
      <c r="F44" s="5" t="str">
        <f>'Assessment 3B'!L194</f>
        <v>C</v>
      </c>
      <c r="G44" s="3" t="str">
        <f>'Assessment 3B'!M194</f>
        <v>Satisfactory work in office practice; keep practising.</v>
      </c>
      <c r="H44" s="12">
        <f>'Assessment 3B'!R194</f>
        <v>0.64670000000000005</v>
      </c>
      <c r="I44" s="5" t="str">
        <f>'Assessment 3B'!S194</f>
        <v>C</v>
      </c>
      <c r="J44" s="3" t="str">
        <f>'Assessment 3B'!T194</f>
        <v>Satisfactory work in office practice; keep practising.</v>
      </c>
      <c r="K44" s="12">
        <f>'Assessment 3B'!Y194</f>
        <v>0.68330000000000002</v>
      </c>
      <c r="L44" s="5" t="str">
        <f>'Assessment 3B'!Z194</f>
        <v>C</v>
      </c>
      <c r="M44" s="3" t="str">
        <f>'Assessment 3B'!AA194</f>
        <v>Satisfactory work in office practice; keep practising.</v>
      </c>
    </row>
    <row r="45" spans="1:13" ht="15" customHeight="1" x14ac:dyDescent="0.3">
      <c r="A45" s="3" t="str">
        <f>'Assessment 3B'!A204</f>
        <v>STU173</v>
      </c>
      <c r="B45" s="3" t="str">
        <f>'Assessment 3B'!B204</f>
        <v>Neo Molefe</v>
      </c>
      <c r="C45" s="5" t="str">
        <f>'Assessment 3B'!C204</f>
        <v>3B</v>
      </c>
      <c r="D45" s="5" t="str">
        <f>'Assessment 3B'!D204</f>
        <v>Day Scholar</v>
      </c>
      <c r="E45" s="12">
        <f>'Assessment 3B'!K212</f>
        <v>0.79</v>
      </c>
      <c r="F45" s="5" t="str">
        <f>'Assessment 3B'!L212</f>
        <v>B</v>
      </c>
      <c r="G45" s="3" t="str">
        <f>'Assessment 3B'!M212</f>
        <v>Very good work in office practice; aim higher.</v>
      </c>
      <c r="H45" s="12">
        <f>'Assessment 3B'!R212</f>
        <v>0.77</v>
      </c>
      <c r="I45" s="5" t="str">
        <f>'Assessment 3B'!S212</f>
        <v>B</v>
      </c>
      <c r="J45" s="3" t="str">
        <f>'Assessment 3B'!T212</f>
        <v>Very good work in office practice; aim higher.</v>
      </c>
      <c r="K45" s="12">
        <f>'Assessment 3B'!Y212</f>
        <v>0.88</v>
      </c>
      <c r="L45" s="5" t="str">
        <f>'Assessment 3B'!Z212</f>
        <v>A</v>
      </c>
      <c r="M45" s="3" t="str">
        <f>'Assessment 3B'!AA212</f>
        <v>Excellent work in office practice; keep it up.</v>
      </c>
    </row>
    <row r="46" spans="1:13" ht="15" customHeight="1" x14ac:dyDescent="0.3">
      <c r="A46" s="3" t="str">
        <f>'Assessment 3B'!A213</f>
        <v>STU174</v>
      </c>
      <c r="B46" s="3" t="str">
        <f>'Assessment 3B'!B213</f>
        <v>Onalenna Pheko</v>
      </c>
      <c r="C46" s="5" t="str">
        <f>'Assessment 3B'!C213</f>
        <v>3B</v>
      </c>
      <c r="D46" s="5" t="str">
        <f>'Assessment 3B'!D213</f>
        <v>Day Scholar</v>
      </c>
      <c r="E46" s="12">
        <f>'Assessment 3B'!K221</f>
        <v>0.55669999999999997</v>
      </c>
      <c r="F46" s="5" t="str">
        <f>'Assessment 3B'!L221</f>
        <v>D</v>
      </c>
      <c r="G46" s="3" t="str">
        <f>'Assessment 3B'!M221</f>
        <v>Fair work in office practice; extra practice is needed.</v>
      </c>
      <c r="H46" s="12">
        <f>'Assessment 3B'!R221</f>
        <v>0.56999999999999995</v>
      </c>
      <c r="I46" s="5" t="str">
        <f>'Assessment 3B'!S221</f>
        <v>D</v>
      </c>
      <c r="J46" s="3" t="str">
        <f>'Assessment 3B'!T221</f>
        <v>Fair work in office practice; extra practice is needed.</v>
      </c>
      <c r="K46" s="12">
        <f>'Assessment 3B'!Y221</f>
        <v>0.56999999999999995</v>
      </c>
      <c r="L46" s="5" t="str">
        <f>'Assessment 3B'!Z221</f>
        <v>D</v>
      </c>
      <c r="M46" s="3" t="str">
        <f>'Assessment 3B'!AA221</f>
        <v>Fair work in office practice; extra practice is needed.</v>
      </c>
    </row>
    <row r="47" spans="1:13" ht="15" customHeight="1" x14ac:dyDescent="0.3">
      <c r="A47" s="3" t="str">
        <f>'Assessment 3B'!A231</f>
        <v>STU176</v>
      </c>
      <c r="B47" s="3" t="str">
        <f>'Assessment 3B'!B231</f>
        <v>Boago Modise</v>
      </c>
      <c r="C47" s="5" t="str">
        <f>'Assessment 3B'!C231</f>
        <v>3B</v>
      </c>
      <c r="D47" s="5" t="str">
        <f>'Assessment 3B'!D231</f>
        <v>Boarder</v>
      </c>
      <c r="E47" s="12">
        <f>'Assessment 3B'!K239</f>
        <v>0.66669999999999996</v>
      </c>
      <c r="F47" s="5" t="str">
        <f>'Assessment 3B'!L239</f>
        <v>C</v>
      </c>
      <c r="G47" s="3" t="str">
        <f>'Assessment 3B'!M239</f>
        <v>Satisfactory work in office practice; keep practising.</v>
      </c>
      <c r="H47" s="12">
        <f>'Assessment 3B'!R239</f>
        <v>0.68330000000000002</v>
      </c>
      <c r="I47" s="5" t="str">
        <f>'Assessment 3B'!S239</f>
        <v>C</v>
      </c>
      <c r="J47" s="3" t="str">
        <f>'Assessment 3B'!T239</f>
        <v>Satisfactory work in office practice; keep practising.</v>
      </c>
      <c r="K47" s="12">
        <f>'Assessment 3B'!Y239</f>
        <v>0.74</v>
      </c>
      <c r="L47" s="5" t="str">
        <f>'Assessment 3B'!Z239</f>
        <v>B</v>
      </c>
      <c r="M47" s="3" t="str">
        <f>'Assessment 3B'!AA239</f>
        <v>Very good work in office practice; aim higher.</v>
      </c>
    </row>
    <row r="48" spans="1:13" ht="15" customHeight="1" x14ac:dyDescent="0.3">
      <c r="A48" s="3" t="str">
        <f>'Assessment 3B'!A249</f>
        <v>STU178</v>
      </c>
      <c r="B48" s="3" t="str">
        <f>'Assessment 3B'!B249</f>
        <v>Thato Keitshokile</v>
      </c>
      <c r="C48" s="5" t="str">
        <f>'Assessment 3B'!C249</f>
        <v>3B</v>
      </c>
      <c r="D48" s="5" t="str">
        <f>'Assessment 3B'!D249</f>
        <v>Boarder</v>
      </c>
      <c r="E48" s="12">
        <f>'Assessment 3B'!K257</f>
        <v>0.81669999999999998</v>
      </c>
      <c r="F48" s="5" t="str">
        <f>'Assessment 3B'!L257</f>
        <v>A</v>
      </c>
      <c r="G48" s="3" t="str">
        <f>'Assessment 3B'!M257</f>
        <v>Excellent work in office practice; keep it up.</v>
      </c>
      <c r="H48" s="12">
        <f>'Assessment 3B'!R257</f>
        <v>0.8367</v>
      </c>
      <c r="I48" s="5" t="str">
        <f>'Assessment 3B'!S257</f>
        <v>A</v>
      </c>
      <c r="J48" s="3" t="str">
        <f>'Assessment 3B'!T257</f>
        <v>Excellent work in office practice; keep it up.</v>
      </c>
      <c r="K48" s="12">
        <f>'Assessment 3B'!Y257</f>
        <v>0.86670000000000003</v>
      </c>
      <c r="L48" s="5" t="str">
        <f>'Assessment 3B'!Z257</f>
        <v>A</v>
      </c>
      <c r="M48" s="3" t="str">
        <f>'Assessment 3B'!AA257</f>
        <v>Excellent work in office practice; keep it up.</v>
      </c>
    </row>
    <row r="49" spans="1:13" ht="15" customHeight="1" x14ac:dyDescent="0.3">
      <c r="A49" s="3" t="str">
        <f>'Assessment 3B'!A267</f>
        <v>STU180</v>
      </c>
      <c r="B49" s="3" t="str">
        <f>'Assessment 3B'!B267</f>
        <v>Tumo Keitshokile</v>
      </c>
      <c r="C49" s="5" t="str">
        <f>'Assessment 3B'!C267</f>
        <v>3B</v>
      </c>
      <c r="D49" s="5" t="str">
        <f>'Assessment 3B'!D267</f>
        <v>Boarder</v>
      </c>
      <c r="E49" s="12">
        <f>'Assessment 3B'!K275</f>
        <v>0.62670000000000003</v>
      </c>
      <c r="F49" s="5" t="str">
        <f>'Assessment 3B'!L275</f>
        <v>C</v>
      </c>
      <c r="G49" s="3" t="str">
        <f>'Assessment 3B'!M275</f>
        <v>Satisfactory work in office practice; keep practising.</v>
      </c>
      <c r="H49" s="12">
        <f>'Assessment 3B'!R275</f>
        <v>0.64329999999999998</v>
      </c>
      <c r="I49" s="5" t="str">
        <f>'Assessment 3B'!S275</f>
        <v>C</v>
      </c>
      <c r="J49" s="3" t="str">
        <f>'Assessment 3B'!T275</f>
        <v>Satisfactory work in office practice; keep practising.</v>
      </c>
      <c r="K49" s="12">
        <f>'Assessment 3B'!Y275</f>
        <v>0.66669999999999996</v>
      </c>
      <c r="L49" s="5" t="str">
        <f>'Assessment 3B'!Z275</f>
        <v>C</v>
      </c>
      <c r="M49" s="3" t="str">
        <f>'Assessment 3B'!AA275</f>
        <v>Satisfactory work in office practice;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38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460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1B'!K13</f>
        <v>0.64</v>
      </c>
      <c r="F6" s="5" t="str">
        <f>'Assessment 1B'!L13</f>
        <v>C</v>
      </c>
      <c r="G6" s="3" t="str">
        <f>'Assessment 1B'!M13</f>
        <v>Satisfactory work in fitness and participation; keep practising.</v>
      </c>
      <c r="H6" s="12">
        <f>'Assessment 1B'!R13</f>
        <v>0.64329999999999998</v>
      </c>
      <c r="I6" s="5" t="str">
        <f>'Assessment 1B'!S13</f>
        <v>C</v>
      </c>
      <c r="J6" s="3" t="str">
        <f>'Assessment 1B'!T13</f>
        <v>Satisfactory work in fitness and participation; keep practising.</v>
      </c>
      <c r="K6" s="12">
        <f>'Assessment 1B'!Y13</f>
        <v>0.67330000000000001</v>
      </c>
      <c r="L6" s="5" t="str">
        <f>'Assessment 1B'!Z13</f>
        <v>C</v>
      </c>
      <c r="M6" s="3" t="str">
        <f>'Assessment 1B'!AA13</f>
        <v>Satisfactory work in fitness and participation; keep practising.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1B'!K22</f>
        <v>0.66669999999999996</v>
      </c>
      <c r="F7" s="5" t="str">
        <f>'Assessment 1B'!L22</f>
        <v>C</v>
      </c>
      <c r="G7" s="3" t="str">
        <f>'Assessment 1B'!M22</f>
        <v>Satisfactory work in fitness and participation; keep practising.</v>
      </c>
      <c r="H7" s="12">
        <f>'Assessment 1B'!R22</f>
        <v>0.73</v>
      </c>
      <c r="I7" s="5" t="str">
        <f>'Assessment 1B'!S22</f>
        <v>B</v>
      </c>
      <c r="J7" s="3" t="str">
        <f>'Assessment 1B'!T22</f>
        <v>Very good work in fitness and participation; aim higher.</v>
      </c>
      <c r="K7" s="12">
        <f>'Assessment 1B'!Y22</f>
        <v>0.74670000000000003</v>
      </c>
      <c r="L7" s="5" t="str">
        <f>'Assessment 1B'!Z22</f>
        <v>B</v>
      </c>
      <c r="M7" s="3" t="str">
        <f>'Assessment 1B'!AA22</f>
        <v>Very good work in fitness and participation; aim higher.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1B'!K31</f>
        <v>0.73329999999999995</v>
      </c>
      <c r="F8" s="5" t="str">
        <f>'Assessment 1B'!L31</f>
        <v>B</v>
      </c>
      <c r="G8" s="3" t="str">
        <f>'Assessment 1B'!M31</f>
        <v>Very good work in fitness and participation; aim higher.</v>
      </c>
      <c r="H8" s="12">
        <f>'Assessment 1B'!R31</f>
        <v>0.75329999999999997</v>
      </c>
      <c r="I8" s="5" t="str">
        <f>'Assessment 1B'!S31</f>
        <v>B</v>
      </c>
      <c r="J8" s="3" t="str">
        <f>'Assessment 1B'!T31</f>
        <v>Very good work in fitness and participation; aim higher.</v>
      </c>
      <c r="K8" s="12">
        <f>'Assessment 1B'!Y31</f>
        <v>0.77</v>
      </c>
      <c r="L8" s="5" t="str">
        <f>'Assessment 1B'!Z31</f>
        <v>B</v>
      </c>
      <c r="M8" s="3" t="str">
        <f>'Assessment 1B'!AA31</f>
        <v>Very good work in fitness and participation;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1B'!K40</f>
        <v>0.78</v>
      </c>
      <c r="F9" s="5" t="str">
        <f>'Assessment 1B'!L40</f>
        <v>B</v>
      </c>
      <c r="G9" s="3" t="str">
        <f>'Assessment 1B'!M40</f>
        <v>Very good work in fitness and participation; aim higher.</v>
      </c>
      <c r="H9" s="12">
        <f>'Assessment 1B'!R40</f>
        <v>0.81330000000000002</v>
      </c>
      <c r="I9" s="5" t="str">
        <f>'Assessment 1B'!S40</f>
        <v>A</v>
      </c>
      <c r="J9" s="3" t="str">
        <f>'Assessment 1B'!T40</f>
        <v>Excellent work in fitness and participation; keep it up.</v>
      </c>
      <c r="K9" s="12">
        <f>'Assessment 1B'!Y40</f>
        <v>0.86329999999999996</v>
      </c>
      <c r="L9" s="5" t="str">
        <f>'Assessment 1B'!Z40</f>
        <v>A</v>
      </c>
      <c r="M9" s="3" t="str">
        <f>'Assessment 1B'!AA40</f>
        <v>Excellent work in fitness and participation; keep it up.</v>
      </c>
    </row>
    <row r="10" spans="1:13" ht="15" customHeight="1" x14ac:dyDescent="0.3">
      <c r="A10" s="3" t="str">
        <f>'Assessment 1B'!A69</f>
        <v>STU038</v>
      </c>
      <c r="B10" s="3" t="str">
        <f>'Assessment 1B'!B69</f>
        <v>Katlego Molosiwa</v>
      </c>
      <c r="C10" s="5" t="str">
        <f>'Assessment 1B'!C69</f>
        <v>1B</v>
      </c>
      <c r="D10" s="5" t="str">
        <f>'Assessment 1B'!D69</f>
        <v>Boarder</v>
      </c>
      <c r="E10" s="12">
        <f>'Assessment 1B'!K76</f>
        <v>0.81669999999999998</v>
      </c>
      <c r="F10" s="5" t="str">
        <f>'Assessment 1B'!L76</f>
        <v>A</v>
      </c>
      <c r="G10" s="3" t="str">
        <f>'Assessment 1B'!M76</f>
        <v>Excellent work in fitness and participation; keep it up.</v>
      </c>
      <c r="H10" s="12">
        <f>'Assessment 1B'!R76</f>
        <v>0.81</v>
      </c>
      <c r="I10" s="5" t="str">
        <f>'Assessment 1B'!S76</f>
        <v>A</v>
      </c>
      <c r="J10" s="3" t="str">
        <f>'Assessment 1B'!T76</f>
        <v>Excellent work in fitness and participation; keep it up.</v>
      </c>
      <c r="K10" s="12">
        <f>'Assessment 1B'!Y76</f>
        <v>0.85</v>
      </c>
      <c r="L10" s="5" t="str">
        <f>'Assessment 1B'!Z76</f>
        <v>A</v>
      </c>
      <c r="M10" s="3" t="str">
        <f>'Assessment 1B'!AA76</f>
        <v>Excellent work in fitness and participation; keep it up.</v>
      </c>
    </row>
    <row r="11" spans="1:13" ht="15" customHeight="1" x14ac:dyDescent="0.3">
      <c r="A11" s="3" t="str">
        <f>'Assessment 1B'!A114</f>
        <v>STU043</v>
      </c>
      <c r="B11" s="3" t="str">
        <f>'Assessment 1B'!B114</f>
        <v>Bame Mmusi</v>
      </c>
      <c r="C11" s="5" t="str">
        <f>'Assessment 1B'!C114</f>
        <v>1B</v>
      </c>
      <c r="D11" s="5" t="str">
        <f>'Assessment 1B'!D114</f>
        <v>Boarder</v>
      </c>
      <c r="E11" s="12">
        <f>'Assessment 1B'!K121</f>
        <v>0.81</v>
      </c>
      <c r="F11" s="5" t="str">
        <f>'Assessment 1B'!L121</f>
        <v>A</v>
      </c>
      <c r="G11" s="3" t="str">
        <f>'Assessment 1B'!M121</f>
        <v>Excellent work in fitness and participation; keep it up.</v>
      </c>
      <c r="H11" s="12">
        <f>'Assessment 1B'!R121</f>
        <v>0.82330000000000003</v>
      </c>
      <c r="I11" s="5" t="str">
        <f>'Assessment 1B'!S121</f>
        <v>A</v>
      </c>
      <c r="J11" s="3" t="str">
        <f>'Assessment 1B'!T121</f>
        <v>Excellent work in fitness and participation; keep it up.</v>
      </c>
      <c r="K11" s="12">
        <f>'Assessment 1B'!Y121</f>
        <v>0.84</v>
      </c>
      <c r="L11" s="5" t="str">
        <f>'Assessment 1B'!Z121</f>
        <v>A</v>
      </c>
      <c r="M11" s="3" t="str">
        <f>'Assessment 1B'!AA121</f>
        <v>Excellent work in fitness and participation; keep it up.</v>
      </c>
    </row>
    <row r="12" spans="1:13" ht="15" customHeight="1" x14ac:dyDescent="0.3">
      <c r="A12" s="3" t="str">
        <f>'Assessment 1B'!A132</f>
        <v>STU045</v>
      </c>
      <c r="B12" s="3" t="str">
        <f>'Assessment 1B'!B132</f>
        <v>Onalenna Ditshwanelo</v>
      </c>
      <c r="C12" s="5" t="str">
        <f>'Assessment 1B'!C132</f>
        <v>1B</v>
      </c>
      <c r="D12" s="5" t="str">
        <f>'Assessment 1B'!D132</f>
        <v>Day Scholar</v>
      </c>
      <c r="E12" s="12">
        <f>'Assessment 1B'!K139</f>
        <v>0.63</v>
      </c>
      <c r="F12" s="5" t="str">
        <f>'Assessment 1B'!L139</f>
        <v>C</v>
      </c>
      <c r="G12" s="3" t="str">
        <f>'Assessment 1B'!M139</f>
        <v>Satisfactory work in fitness and participation; keep practising.</v>
      </c>
      <c r="H12" s="12">
        <f>'Assessment 1B'!R139</f>
        <v>0.6633</v>
      </c>
      <c r="I12" s="5" t="str">
        <f>'Assessment 1B'!S139</f>
        <v>C</v>
      </c>
      <c r="J12" s="3" t="str">
        <f>'Assessment 1B'!T139</f>
        <v>Satisfactory work in fitness and participation; keep practising.</v>
      </c>
      <c r="K12" s="12">
        <f>'Assessment 1B'!Y139</f>
        <v>0.7167</v>
      </c>
      <c r="L12" s="5" t="str">
        <f>'Assessment 1B'!Z139</f>
        <v>B</v>
      </c>
      <c r="M12" s="3" t="str">
        <f>'Assessment 1B'!AA139</f>
        <v>Very good work in fitness and participation; aim higher.</v>
      </c>
    </row>
    <row r="13" spans="1:13" ht="15" customHeight="1" x14ac:dyDescent="0.3">
      <c r="A13" s="3" t="str">
        <f>'Assessment 1B'!A141</f>
        <v>STU046</v>
      </c>
      <c r="B13" s="3" t="str">
        <f>'Assessment 1B'!B141</f>
        <v>Amantle Molefe</v>
      </c>
      <c r="C13" s="5" t="str">
        <f>'Assessment 1B'!C141</f>
        <v>1B</v>
      </c>
      <c r="D13" s="5" t="str">
        <f>'Assessment 1B'!D141</f>
        <v>Boarder</v>
      </c>
      <c r="E13" s="12">
        <f>'Assessment 1B'!K148</f>
        <v>0.68</v>
      </c>
      <c r="F13" s="5" t="str">
        <f>'Assessment 1B'!L148</f>
        <v>C</v>
      </c>
      <c r="G13" s="3" t="str">
        <f>'Assessment 1B'!M148</f>
        <v>Satisfactory work in fitness and participation; keep practising.</v>
      </c>
      <c r="H13" s="12">
        <f>'Assessment 1B'!R148</f>
        <v>0.75</v>
      </c>
      <c r="I13" s="5" t="str">
        <f>'Assessment 1B'!S148</f>
        <v>B</v>
      </c>
      <c r="J13" s="3" t="str">
        <f>'Assessment 1B'!T148</f>
        <v>Very good work in fitness and participation; aim higher.</v>
      </c>
      <c r="K13" s="12">
        <f>'Assessment 1B'!Y148</f>
        <v>0.72670000000000001</v>
      </c>
      <c r="L13" s="5" t="str">
        <f>'Assessment 1B'!Z148</f>
        <v>B</v>
      </c>
      <c r="M13" s="3" t="str">
        <f>'Assessment 1B'!AA148</f>
        <v>Very good work in fitness and participation; aim higher.</v>
      </c>
    </row>
    <row r="14" spans="1:13" ht="15" customHeight="1" x14ac:dyDescent="0.3">
      <c r="A14" s="3" t="str">
        <f>'Assessment 1B'!A168</f>
        <v>STU049</v>
      </c>
      <c r="B14" s="3" t="str">
        <f>'Assessment 1B'!B168</f>
        <v>Onalenna Ntsima</v>
      </c>
      <c r="C14" s="5" t="str">
        <f>'Assessment 1B'!C168</f>
        <v>1B</v>
      </c>
      <c r="D14" s="5" t="str">
        <f>'Assessment 1B'!D168</f>
        <v>Boarder</v>
      </c>
      <c r="E14" s="12">
        <f>'Assessment 1B'!K175</f>
        <v>0.87329999999999997</v>
      </c>
      <c r="F14" s="5" t="str">
        <f>'Assessment 1B'!L175</f>
        <v>A</v>
      </c>
      <c r="G14" s="3" t="str">
        <f>'Assessment 1B'!M175</f>
        <v>Excellent work in fitness and participation; keep it up.</v>
      </c>
      <c r="H14" s="12">
        <f>'Assessment 1B'!R175</f>
        <v>0.90669999999999995</v>
      </c>
      <c r="I14" s="5" t="str">
        <f>'Assessment 1B'!S175</f>
        <v>A</v>
      </c>
      <c r="J14" s="3" t="str">
        <f>'Assessment 1B'!T175</f>
        <v>Excellent work in fitness and participation; keep it up.</v>
      </c>
      <c r="K14" s="12">
        <f>'Assessment 1B'!Y175</f>
        <v>0.94330000000000003</v>
      </c>
      <c r="L14" s="5" t="str">
        <f>'Assessment 1B'!Z175</f>
        <v>A</v>
      </c>
      <c r="M14" s="3" t="str">
        <f>'Assessment 1B'!AA175</f>
        <v>Excellent work in fitness and participation; keep it up.</v>
      </c>
    </row>
    <row r="15" spans="1:13" ht="15" customHeight="1" x14ac:dyDescent="0.3">
      <c r="A15" s="3" t="str">
        <f>'Assessment 1B'!A177</f>
        <v>STU050</v>
      </c>
      <c r="B15" s="3" t="str">
        <f>'Assessment 1B'!B177</f>
        <v>Dineo Gaborone</v>
      </c>
      <c r="C15" s="5" t="str">
        <f>'Assessment 1B'!C177</f>
        <v>1B</v>
      </c>
      <c r="D15" s="5" t="str">
        <f>'Assessment 1B'!D177</f>
        <v>Day Scholar</v>
      </c>
      <c r="E15" s="12">
        <f>'Assessment 1B'!K184</f>
        <v>0.65669999999999995</v>
      </c>
      <c r="F15" s="5" t="str">
        <f>'Assessment 1B'!L184</f>
        <v>C</v>
      </c>
      <c r="G15" s="3" t="str">
        <f>'Assessment 1B'!M184</f>
        <v>Satisfactory work in fitness and participation; keep practising.</v>
      </c>
      <c r="H15" s="12">
        <f>'Assessment 1B'!R184</f>
        <v>0.7</v>
      </c>
      <c r="I15" s="5" t="str">
        <f>'Assessment 1B'!S184</f>
        <v>B</v>
      </c>
      <c r="J15" s="3" t="str">
        <f>'Assessment 1B'!T184</f>
        <v>Very good work in fitness and participation; aim higher.</v>
      </c>
      <c r="K15" s="12">
        <f>'Assessment 1B'!Y184</f>
        <v>0.68330000000000002</v>
      </c>
      <c r="L15" s="5" t="str">
        <f>'Assessment 1B'!Z184</f>
        <v>C</v>
      </c>
      <c r="M15" s="3" t="str">
        <f>'Assessment 1B'!AA184</f>
        <v>Satisfactory work in fitness and participation; keep practising.</v>
      </c>
    </row>
    <row r="16" spans="1:13" ht="15" customHeight="1" x14ac:dyDescent="0.3">
      <c r="A16" s="3" t="str">
        <f>'Assessment 1B'!A186</f>
        <v>STU051</v>
      </c>
      <c r="B16" s="3" t="str">
        <f>'Assessment 1B'!B186</f>
        <v>Onalenna Balopi</v>
      </c>
      <c r="C16" s="5" t="str">
        <f>'Assessment 1B'!C186</f>
        <v>1B</v>
      </c>
      <c r="D16" s="5" t="str">
        <f>'Assessment 1B'!D186</f>
        <v>Day Scholar</v>
      </c>
      <c r="E16" s="12">
        <f>'Assessment 1B'!K193</f>
        <v>0.72670000000000001</v>
      </c>
      <c r="F16" s="5" t="str">
        <f>'Assessment 1B'!L193</f>
        <v>B</v>
      </c>
      <c r="G16" s="3" t="str">
        <f>'Assessment 1B'!M193</f>
        <v>Very good work in fitness and participation; aim higher.</v>
      </c>
      <c r="H16" s="12">
        <f>'Assessment 1B'!R193</f>
        <v>0.75329999999999997</v>
      </c>
      <c r="I16" s="5" t="str">
        <f>'Assessment 1B'!S193</f>
        <v>B</v>
      </c>
      <c r="J16" s="3" t="str">
        <f>'Assessment 1B'!T193</f>
        <v>Very good work in fitness and participation; aim higher.</v>
      </c>
      <c r="K16" s="12">
        <f>'Assessment 1B'!Y193</f>
        <v>0.8</v>
      </c>
      <c r="L16" s="5" t="str">
        <f>'Assessment 1B'!Z193</f>
        <v>A</v>
      </c>
      <c r="M16" s="3" t="str">
        <f>'Assessment 1B'!AA193</f>
        <v>Excellent work in fitness and participation; keep it up.</v>
      </c>
    </row>
    <row r="17" spans="1:13" ht="15" customHeight="1" x14ac:dyDescent="0.3">
      <c r="A17" s="3" t="str">
        <f>'Assessment 1B'!A204</f>
        <v>STU053</v>
      </c>
      <c r="B17" s="3" t="str">
        <f>'Assessment 1B'!B204</f>
        <v>Baruti Radithupa</v>
      </c>
      <c r="C17" s="5" t="str">
        <f>'Assessment 1B'!C204</f>
        <v>1B</v>
      </c>
      <c r="D17" s="5" t="str">
        <f>'Assessment 1B'!D204</f>
        <v>Day Scholar</v>
      </c>
      <c r="E17" s="12">
        <f>'Assessment 1B'!K211</f>
        <v>0.88329999999999997</v>
      </c>
      <c r="F17" s="5" t="str">
        <f>'Assessment 1B'!L211</f>
        <v>A</v>
      </c>
      <c r="G17" s="3" t="str">
        <f>'Assessment 1B'!M211</f>
        <v>Excellent work in fitness and participation; keep it up.</v>
      </c>
      <c r="H17" s="12">
        <f>'Assessment 1B'!R211</f>
        <v>0.86670000000000003</v>
      </c>
      <c r="I17" s="5" t="str">
        <f>'Assessment 1B'!S211</f>
        <v>A</v>
      </c>
      <c r="J17" s="3" t="str">
        <f>'Assessment 1B'!T211</f>
        <v>Excellent work in fitness and participation; keep it up.</v>
      </c>
      <c r="K17" s="12">
        <f>'Assessment 1B'!Y211</f>
        <v>0.94</v>
      </c>
      <c r="L17" s="5" t="str">
        <f>'Assessment 1B'!Z211</f>
        <v>A</v>
      </c>
      <c r="M17" s="3" t="str">
        <f>'Assessment 1B'!AA211</f>
        <v>Excellent work in fitness and participation; keep it up.</v>
      </c>
    </row>
    <row r="18" spans="1:13" ht="15" customHeight="1" x14ac:dyDescent="0.3">
      <c r="A18" s="3" t="str">
        <f>'Assessment 1B'!A258</f>
        <v>STU059</v>
      </c>
      <c r="B18" s="3" t="str">
        <f>'Assessment 1B'!B258</f>
        <v>Ofentse Mothibi</v>
      </c>
      <c r="C18" s="5" t="str">
        <f>'Assessment 1B'!C258</f>
        <v>1B</v>
      </c>
      <c r="D18" s="5" t="str">
        <f>'Assessment 1B'!D258</f>
        <v>Boarder</v>
      </c>
      <c r="E18" s="12">
        <f>'Assessment 1B'!K265</f>
        <v>0.65329999999999999</v>
      </c>
      <c r="F18" s="5" t="str">
        <f>'Assessment 1B'!L265</f>
        <v>C</v>
      </c>
      <c r="G18" s="3" t="str">
        <f>'Assessment 1B'!M265</f>
        <v>Satisfactory work in fitness and participation; keep practising.</v>
      </c>
      <c r="H18" s="12">
        <f>'Assessment 1B'!R265</f>
        <v>0.67</v>
      </c>
      <c r="I18" s="5" t="str">
        <f>'Assessment 1B'!S265</f>
        <v>C</v>
      </c>
      <c r="J18" s="3" t="str">
        <f>'Assessment 1B'!T265</f>
        <v>Satisfactory work in fitness and participation; keep practising.</v>
      </c>
      <c r="K18" s="12">
        <f>'Assessment 1B'!Y265</f>
        <v>0.68669999999999998</v>
      </c>
      <c r="L18" s="5" t="str">
        <f>'Assessment 1B'!Z265</f>
        <v>C</v>
      </c>
      <c r="M18" s="3" t="str">
        <f>'Assessment 1B'!AA265</f>
        <v>Satisfactory work in fitness and participation; keep practising.</v>
      </c>
    </row>
    <row r="19" spans="1:13" ht="15" customHeight="1" x14ac:dyDescent="0.3">
      <c r="A19" s="3" t="str">
        <f>'Assessment 2B'!A33</f>
        <v>STU094</v>
      </c>
      <c r="B19" s="3" t="str">
        <f>'Assessment 2B'!B33</f>
        <v>Mpho Rakgoathe</v>
      </c>
      <c r="C19" s="5" t="str">
        <f>'Assessment 2B'!C33</f>
        <v>2B</v>
      </c>
      <c r="D19" s="5" t="str">
        <f>'Assessment 2B'!D33</f>
        <v>Day Scholar</v>
      </c>
      <c r="E19" s="12">
        <f>'Assessment 2B'!K40</f>
        <v>0.79669999999999996</v>
      </c>
      <c r="F19" s="5" t="str">
        <f>'Assessment 2B'!L40</f>
        <v>B</v>
      </c>
      <c r="G19" s="3" t="str">
        <f>'Assessment 2B'!M40</f>
        <v>Very good work in fitness and participation; aim higher.</v>
      </c>
      <c r="H19" s="12">
        <f>'Assessment 2B'!R40</f>
        <v>0.84</v>
      </c>
      <c r="I19" s="5" t="str">
        <f>'Assessment 2B'!S40</f>
        <v>A</v>
      </c>
      <c r="J19" s="3" t="str">
        <f>'Assessment 2B'!T40</f>
        <v>Excellent work in fitness and participation; keep it up.</v>
      </c>
      <c r="K19" s="12">
        <f>'Assessment 2B'!Y40</f>
        <v>0.84</v>
      </c>
      <c r="L19" s="5" t="str">
        <f>'Assessment 2B'!Z40</f>
        <v>A</v>
      </c>
      <c r="M19" s="3" t="str">
        <f>'Assessment 2B'!AA40</f>
        <v>Excellent work in fitness and participation; keep it up.</v>
      </c>
    </row>
    <row r="20" spans="1:13" ht="15" customHeight="1" x14ac:dyDescent="0.3">
      <c r="A20" s="3" t="str">
        <f>'Assessment 2B'!A42</f>
        <v>STU095</v>
      </c>
      <c r="B20" s="3" t="str">
        <f>'Assessment 2B'!B42</f>
        <v>Tumo Sechele</v>
      </c>
      <c r="C20" s="5" t="str">
        <f>'Assessment 2B'!C42</f>
        <v>2B</v>
      </c>
      <c r="D20" s="5" t="str">
        <f>'Assessment 2B'!D42</f>
        <v>Day Scholar</v>
      </c>
      <c r="E20" s="12">
        <f>'Assessment 2B'!K49</f>
        <v>0.90669999999999995</v>
      </c>
      <c r="F20" s="5" t="str">
        <f>'Assessment 2B'!L49</f>
        <v>A</v>
      </c>
      <c r="G20" s="3" t="str">
        <f>'Assessment 2B'!M49</f>
        <v>Excellent work in fitness and participation; keep it up.</v>
      </c>
      <c r="H20" s="12">
        <f>'Assessment 2B'!R49</f>
        <v>0.88329999999999997</v>
      </c>
      <c r="I20" s="5" t="str">
        <f>'Assessment 2B'!S49</f>
        <v>A</v>
      </c>
      <c r="J20" s="3" t="str">
        <f>'Assessment 2B'!T49</f>
        <v>Excellent work in fitness and participation; keep it up.</v>
      </c>
      <c r="K20" s="12">
        <f>'Assessment 2B'!Y49</f>
        <v>0.91</v>
      </c>
      <c r="L20" s="5" t="str">
        <f>'Assessment 2B'!Z49</f>
        <v>A</v>
      </c>
      <c r="M20" s="3" t="str">
        <f>'Assessment 2B'!AA49</f>
        <v>Excellent work in fitness and participation; keep it up.</v>
      </c>
    </row>
    <row r="21" spans="1:13" ht="15" customHeight="1" x14ac:dyDescent="0.3">
      <c r="A21" s="3" t="str">
        <f>'Assessment 2B'!A51</f>
        <v>STU096</v>
      </c>
      <c r="B21" s="3" t="str">
        <f>'Assessment 2B'!B51</f>
        <v>Neo Pheko</v>
      </c>
      <c r="C21" s="5" t="str">
        <f>'Assessment 2B'!C51</f>
        <v>2B</v>
      </c>
      <c r="D21" s="5" t="str">
        <f>'Assessment 2B'!D51</f>
        <v>Day Scholar</v>
      </c>
      <c r="E21" s="12">
        <f>'Assessment 2B'!K58</f>
        <v>0.61670000000000003</v>
      </c>
      <c r="F21" s="5" t="str">
        <f>'Assessment 2B'!L58</f>
        <v>C</v>
      </c>
      <c r="G21" s="3" t="str">
        <f>'Assessment 2B'!M58</f>
        <v>Satisfactory work in fitness and participation; keep practising.</v>
      </c>
      <c r="H21" s="12">
        <f>'Assessment 2B'!R58</f>
        <v>0.66669999999999996</v>
      </c>
      <c r="I21" s="5" t="str">
        <f>'Assessment 2B'!S58</f>
        <v>C</v>
      </c>
      <c r="J21" s="3" t="str">
        <f>'Assessment 2B'!T58</f>
        <v>Satisfactory work in fitness and participation; keep practising.</v>
      </c>
      <c r="K21" s="12">
        <f>'Assessment 2B'!Y58</f>
        <v>0.73329999999999995</v>
      </c>
      <c r="L21" s="5" t="str">
        <f>'Assessment 2B'!Z58</f>
        <v>B</v>
      </c>
      <c r="M21" s="3" t="str">
        <f>'Assessment 2B'!AA58</f>
        <v>Very good work in fitness and participation; aim higher.</v>
      </c>
    </row>
    <row r="22" spans="1:13" ht="15" customHeight="1" x14ac:dyDescent="0.3">
      <c r="A22" s="3" t="str">
        <f>'Assessment 2B'!A78</f>
        <v>STU099</v>
      </c>
      <c r="B22" s="3" t="str">
        <f>'Assessment 2B'!B78</f>
        <v>Otsile Pheko</v>
      </c>
      <c r="C22" s="5" t="str">
        <f>'Assessment 2B'!C78</f>
        <v>2B</v>
      </c>
      <c r="D22" s="5" t="str">
        <f>'Assessment 2B'!D78</f>
        <v>Day Scholar</v>
      </c>
      <c r="E22" s="12">
        <f>'Assessment 2B'!K85</f>
        <v>0.83</v>
      </c>
      <c r="F22" s="5" t="str">
        <f>'Assessment 2B'!L85</f>
        <v>A</v>
      </c>
      <c r="G22" s="3" t="str">
        <f>'Assessment 2B'!M85</f>
        <v>Excellent work in fitness and participation; keep it up.</v>
      </c>
      <c r="H22" s="12">
        <f>'Assessment 2B'!R85</f>
        <v>0.88329999999999997</v>
      </c>
      <c r="I22" s="5" t="str">
        <f>'Assessment 2B'!S85</f>
        <v>A</v>
      </c>
      <c r="J22" s="3" t="str">
        <f>'Assessment 2B'!T85</f>
        <v>Excellent work in fitness and participation; keep it up.</v>
      </c>
      <c r="K22" s="12">
        <f>'Assessment 2B'!Y85</f>
        <v>0.90669999999999995</v>
      </c>
      <c r="L22" s="5" t="str">
        <f>'Assessment 2B'!Z85</f>
        <v>A</v>
      </c>
      <c r="M22" s="3" t="str">
        <f>'Assessment 2B'!AA85</f>
        <v>Excellent work in fitness and participation; keep it up.</v>
      </c>
    </row>
    <row r="23" spans="1:13" ht="15" customHeight="1" x14ac:dyDescent="0.3">
      <c r="A23" s="3" t="str">
        <f>'Assessment 2B'!A150</f>
        <v>STU107</v>
      </c>
      <c r="B23" s="3" t="str">
        <f>'Assessment 2B'!B150</f>
        <v>Neo Balopi</v>
      </c>
      <c r="C23" s="5" t="str">
        <f>'Assessment 2B'!C150</f>
        <v>2B</v>
      </c>
      <c r="D23" s="5" t="str">
        <f>'Assessment 2B'!D150</f>
        <v>Day Scholar</v>
      </c>
      <c r="E23" s="12">
        <f>'Assessment 2B'!K157</f>
        <v>0.76329999999999998</v>
      </c>
      <c r="F23" s="5" t="str">
        <f>'Assessment 2B'!L157</f>
        <v>B</v>
      </c>
      <c r="G23" s="3" t="str">
        <f>'Assessment 2B'!M157</f>
        <v>Very good work in fitness and participation; aim higher.</v>
      </c>
      <c r="H23" s="12">
        <f>'Assessment 2B'!R157</f>
        <v>0.83330000000000004</v>
      </c>
      <c r="I23" s="5" t="str">
        <f>'Assessment 2B'!S157</f>
        <v>A</v>
      </c>
      <c r="J23" s="3" t="str">
        <f>'Assessment 2B'!T157</f>
        <v>Excellent work in fitness and participation; keep it up.</v>
      </c>
      <c r="K23" s="12">
        <f>'Assessment 2B'!Y157</f>
        <v>0.83330000000000004</v>
      </c>
      <c r="L23" s="5" t="str">
        <f>'Assessment 2B'!Z157</f>
        <v>A</v>
      </c>
      <c r="M23" s="3" t="str">
        <f>'Assessment 2B'!AA157</f>
        <v>Excellent work in fitness and participation; keep it up.</v>
      </c>
    </row>
    <row r="24" spans="1:13" ht="15" customHeight="1" x14ac:dyDescent="0.3">
      <c r="A24" s="3" t="str">
        <f>'Assessment 2B'!A159</f>
        <v>STU108</v>
      </c>
      <c r="B24" s="3" t="str">
        <f>'Assessment 2B'!B159</f>
        <v>Katlego Ditshwanelo</v>
      </c>
      <c r="C24" s="5" t="str">
        <f>'Assessment 2B'!C159</f>
        <v>2B</v>
      </c>
      <c r="D24" s="5" t="str">
        <f>'Assessment 2B'!D159</f>
        <v>Boarder</v>
      </c>
      <c r="E24" s="12">
        <f>'Assessment 2B'!K166</f>
        <v>0.85329999999999995</v>
      </c>
      <c r="F24" s="5" t="str">
        <f>'Assessment 2B'!L166</f>
        <v>A</v>
      </c>
      <c r="G24" s="3" t="str">
        <f>'Assessment 2B'!M166</f>
        <v>Excellent work in fitness and participation; keep it up.</v>
      </c>
      <c r="H24" s="12">
        <f>'Assessment 2B'!R166</f>
        <v>0.86329999999999996</v>
      </c>
      <c r="I24" s="5" t="str">
        <f>'Assessment 2B'!S166</f>
        <v>A</v>
      </c>
      <c r="J24" s="3" t="str">
        <f>'Assessment 2B'!T166</f>
        <v>Excellent work in fitness and participation; keep it up.</v>
      </c>
      <c r="K24" s="12">
        <f>'Assessment 2B'!Y166</f>
        <v>0.87329999999999997</v>
      </c>
      <c r="L24" s="5" t="str">
        <f>'Assessment 2B'!Z166</f>
        <v>A</v>
      </c>
      <c r="M24" s="3" t="str">
        <f>'Assessment 2B'!AA166</f>
        <v>Excellent work in fitness and participation; keep it up.</v>
      </c>
    </row>
    <row r="25" spans="1:13" ht="15" customHeight="1" x14ac:dyDescent="0.3">
      <c r="A25" s="3" t="str">
        <f>'Assessment 2B'!A168</f>
        <v>STU109</v>
      </c>
      <c r="B25" s="3" t="str">
        <f>'Assessment 2B'!B168</f>
        <v>Kesego Modise</v>
      </c>
      <c r="C25" s="5" t="str">
        <f>'Assessment 2B'!C168</f>
        <v>2B</v>
      </c>
      <c r="D25" s="5" t="str">
        <f>'Assessment 2B'!D168</f>
        <v>Boarder</v>
      </c>
      <c r="E25" s="12">
        <f>'Assessment 2B'!K175</f>
        <v>0.89329999999999998</v>
      </c>
      <c r="F25" s="5" t="str">
        <f>'Assessment 2B'!L175</f>
        <v>A</v>
      </c>
      <c r="G25" s="3" t="str">
        <f>'Assessment 2B'!M175</f>
        <v>Excellent work in fitness and participation; keep it up.</v>
      </c>
      <c r="H25" s="12">
        <f>'Assessment 2B'!R175</f>
        <v>0.96330000000000005</v>
      </c>
      <c r="I25" s="5" t="str">
        <f>'Assessment 2B'!S175</f>
        <v>A</v>
      </c>
      <c r="J25" s="3" t="str">
        <f>'Assessment 2B'!T175</f>
        <v>Excellent work in fitness and participation; keep it up.</v>
      </c>
      <c r="K25" s="12">
        <f>'Assessment 2B'!Y175</f>
        <v>0.93330000000000002</v>
      </c>
      <c r="L25" s="5" t="str">
        <f>'Assessment 2B'!Z175</f>
        <v>A</v>
      </c>
      <c r="M25" s="3" t="str">
        <f>'Assessment 2B'!AA175</f>
        <v>Excellent work in fitness and participation; keep it up.</v>
      </c>
    </row>
    <row r="26" spans="1:13" ht="15" customHeight="1" x14ac:dyDescent="0.3">
      <c r="A26" s="3" t="str">
        <f>'Assessment 2B'!A177</f>
        <v>STU110</v>
      </c>
      <c r="B26" s="3" t="str">
        <f>'Assessment 2B'!B177</f>
        <v>Kealeboga Motshegwa</v>
      </c>
      <c r="C26" s="5" t="str">
        <f>'Assessment 2B'!C177</f>
        <v>2B</v>
      </c>
      <c r="D26" s="5" t="str">
        <f>'Assessment 2B'!D177</f>
        <v>Day Scholar</v>
      </c>
      <c r="E26" s="12">
        <f>'Assessment 2B'!K184</f>
        <v>0.69330000000000003</v>
      </c>
      <c r="F26" s="5" t="str">
        <f>'Assessment 2B'!L184</f>
        <v>C</v>
      </c>
      <c r="G26" s="3" t="str">
        <f>'Assessment 2B'!M184</f>
        <v>Satisfactory work in fitness and participation; keep practising.</v>
      </c>
      <c r="H26" s="12">
        <f>'Assessment 2B'!R184</f>
        <v>0.66669999999999996</v>
      </c>
      <c r="I26" s="5" t="str">
        <f>'Assessment 2B'!S184</f>
        <v>C</v>
      </c>
      <c r="J26" s="3" t="str">
        <f>'Assessment 2B'!T184</f>
        <v>Satisfactory work in fitness and participation; keep practising.</v>
      </c>
      <c r="K26" s="12">
        <f>'Assessment 2B'!Y184</f>
        <v>0.69330000000000003</v>
      </c>
      <c r="L26" s="5" t="str">
        <f>'Assessment 2B'!Z184</f>
        <v>C</v>
      </c>
      <c r="M26" s="3" t="str">
        <f>'Assessment 2B'!AA184</f>
        <v>Satisfactory work in fitness and participation; keep practising.</v>
      </c>
    </row>
    <row r="27" spans="1:13" ht="15" customHeight="1" x14ac:dyDescent="0.3">
      <c r="A27" s="3" t="str">
        <f>'Assessment 2B'!A204</f>
        <v>STU113</v>
      </c>
      <c r="B27" s="3" t="str">
        <f>'Assessment 2B'!B204</f>
        <v>Palesa Seretse</v>
      </c>
      <c r="C27" s="5" t="str">
        <f>'Assessment 2B'!C204</f>
        <v>2B</v>
      </c>
      <c r="D27" s="5" t="str">
        <f>'Assessment 2B'!D204</f>
        <v>Day Scholar</v>
      </c>
      <c r="E27" s="12">
        <f>'Assessment 2B'!K211</f>
        <v>0.85670000000000002</v>
      </c>
      <c r="F27" s="5" t="str">
        <f>'Assessment 2B'!L211</f>
        <v>A</v>
      </c>
      <c r="G27" s="3" t="str">
        <f>'Assessment 2B'!M211</f>
        <v>Excellent work in fitness and participation; keep it up.</v>
      </c>
      <c r="H27" s="12">
        <f>'Assessment 2B'!R211</f>
        <v>0.87670000000000003</v>
      </c>
      <c r="I27" s="5" t="str">
        <f>'Assessment 2B'!S211</f>
        <v>A</v>
      </c>
      <c r="J27" s="3" t="str">
        <f>'Assessment 2B'!T211</f>
        <v>Excellent work in fitness and participation; keep it up.</v>
      </c>
      <c r="K27" s="12">
        <f>'Assessment 2B'!Y211</f>
        <v>0.94330000000000003</v>
      </c>
      <c r="L27" s="5" t="str">
        <f>'Assessment 2B'!Z211</f>
        <v>A</v>
      </c>
      <c r="M27" s="3" t="str">
        <f>'Assessment 2B'!AA211</f>
        <v>Excellent work in fitness and participation; keep it up.</v>
      </c>
    </row>
    <row r="28" spans="1:13" ht="15" customHeight="1" x14ac:dyDescent="0.3">
      <c r="A28" s="3" t="str">
        <f>'Assessment 2B'!A213</f>
        <v>STU114</v>
      </c>
      <c r="B28" s="3" t="str">
        <f>'Assessment 2B'!B213</f>
        <v>Kagiso Ntsima</v>
      </c>
      <c r="C28" s="5" t="str">
        <f>'Assessment 2B'!C213</f>
        <v>2B</v>
      </c>
      <c r="D28" s="5" t="str">
        <f>'Assessment 2B'!D213</f>
        <v>Boarder</v>
      </c>
      <c r="E28" s="12">
        <f>'Assessment 2B'!K220</f>
        <v>0.61329999999999996</v>
      </c>
      <c r="F28" s="5" t="str">
        <f>'Assessment 2B'!L220</f>
        <v>C</v>
      </c>
      <c r="G28" s="3" t="str">
        <f>'Assessment 2B'!M220</f>
        <v>Satisfactory work in fitness and participation; keep practising.</v>
      </c>
      <c r="H28" s="12">
        <f>'Assessment 2B'!R220</f>
        <v>0.60329999999999995</v>
      </c>
      <c r="I28" s="5" t="str">
        <f>'Assessment 2B'!S220</f>
        <v>C</v>
      </c>
      <c r="J28" s="3" t="str">
        <f>'Assessment 2B'!T220</f>
        <v>Satisfactory work in fitness and participation; keep practising.</v>
      </c>
      <c r="K28" s="12">
        <f>'Assessment 2B'!Y220</f>
        <v>0.68669999999999998</v>
      </c>
      <c r="L28" s="5" t="str">
        <f>'Assessment 2B'!Z220</f>
        <v>C</v>
      </c>
      <c r="M28" s="3" t="str">
        <f>'Assessment 2B'!AA220</f>
        <v>Satisfactory work in fitness and participation; keep practising.</v>
      </c>
    </row>
    <row r="29" spans="1:13" ht="15" customHeight="1" x14ac:dyDescent="0.3">
      <c r="A29" s="3" t="str">
        <f>'Assessment 2B'!A231</f>
        <v>STU116</v>
      </c>
      <c r="B29" s="3" t="str">
        <f>'Assessment 2B'!B231</f>
        <v>Wame Mmolawa</v>
      </c>
      <c r="C29" s="5" t="str">
        <f>'Assessment 2B'!C231</f>
        <v>2B</v>
      </c>
      <c r="D29" s="5" t="str">
        <f>'Assessment 2B'!D231</f>
        <v>Day Scholar</v>
      </c>
      <c r="E29" s="12">
        <f>'Assessment 2B'!K238</f>
        <v>0.76</v>
      </c>
      <c r="F29" s="5" t="str">
        <f>'Assessment 2B'!L238</f>
        <v>B</v>
      </c>
      <c r="G29" s="3" t="str">
        <f>'Assessment 2B'!M238</f>
        <v>Very good work in fitness and participation; aim higher.</v>
      </c>
      <c r="H29" s="12">
        <f>'Assessment 2B'!R238</f>
        <v>0.81330000000000002</v>
      </c>
      <c r="I29" s="5" t="str">
        <f>'Assessment 2B'!S238</f>
        <v>A</v>
      </c>
      <c r="J29" s="3" t="str">
        <f>'Assessment 2B'!T238</f>
        <v>Excellent work in fitness and participation; keep it up.</v>
      </c>
      <c r="K29" s="12">
        <f>'Assessment 2B'!Y238</f>
        <v>0.8</v>
      </c>
      <c r="L29" s="5" t="str">
        <f>'Assessment 2B'!Z238</f>
        <v>A</v>
      </c>
      <c r="M29" s="3" t="str">
        <f>'Assessment 2B'!AA238</f>
        <v>Excellent work in fitness and participation; keep it up.</v>
      </c>
    </row>
    <row r="30" spans="1:13" ht="15" customHeight="1" x14ac:dyDescent="0.3">
      <c r="A30" s="3" t="str">
        <f>'Assessment 2B'!A258</f>
        <v>STU119</v>
      </c>
      <c r="B30" s="3" t="str">
        <f>'Assessment 2B'!B258</f>
        <v>Boago Keitshokile</v>
      </c>
      <c r="C30" s="5" t="str">
        <f>'Assessment 2B'!C258</f>
        <v>2B</v>
      </c>
      <c r="D30" s="5" t="str">
        <f>'Assessment 2B'!D258</f>
        <v>Boarder</v>
      </c>
      <c r="E30" s="12">
        <f>'Assessment 2B'!K265</f>
        <v>0.64670000000000005</v>
      </c>
      <c r="F30" s="5" t="str">
        <f>'Assessment 2B'!L265</f>
        <v>C</v>
      </c>
      <c r="G30" s="3" t="str">
        <f>'Assessment 2B'!M265</f>
        <v>Satisfactory work in fitness and participation; keep practising.</v>
      </c>
      <c r="H30" s="12">
        <f>'Assessment 2B'!R265</f>
        <v>0.68330000000000002</v>
      </c>
      <c r="I30" s="5" t="str">
        <f>'Assessment 2B'!S265</f>
        <v>C</v>
      </c>
      <c r="J30" s="3" t="str">
        <f>'Assessment 2B'!T265</f>
        <v>Satisfactory work in fitness and participation; keep practising.</v>
      </c>
      <c r="K30" s="12">
        <f>'Assessment 2B'!Y265</f>
        <v>0.67</v>
      </c>
      <c r="L30" s="5" t="str">
        <f>'Assessment 2B'!Z265</f>
        <v>C</v>
      </c>
      <c r="M30" s="3" t="str">
        <f>'Assessment 2B'!AA265</f>
        <v>Satisfactory work in fitness and participation; keep practising.</v>
      </c>
    </row>
    <row r="31" spans="1:13" ht="15" customHeight="1" x14ac:dyDescent="0.3">
      <c r="A31" s="3" t="str">
        <f>'Assessment 2B'!A267</f>
        <v>STU120</v>
      </c>
      <c r="B31" s="3" t="str">
        <f>'Assessment 2B'!B267</f>
        <v>Katlego Motshegwa</v>
      </c>
      <c r="C31" s="5" t="str">
        <f>'Assessment 2B'!C267</f>
        <v>2B</v>
      </c>
      <c r="D31" s="5" t="str">
        <f>'Assessment 2B'!D267</f>
        <v>Day Scholar</v>
      </c>
      <c r="E31" s="12">
        <f>'Assessment 2B'!K274</f>
        <v>0.72330000000000005</v>
      </c>
      <c r="F31" s="5" t="str">
        <f>'Assessment 2B'!L274</f>
        <v>B</v>
      </c>
      <c r="G31" s="3" t="str">
        <f>'Assessment 2B'!M274</f>
        <v>Very good work in fitness and participation; aim higher.</v>
      </c>
      <c r="H31" s="12">
        <f>'Assessment 2B'!R274</f>
        <v>0.74</v>
      </c>
      <c r="I31" s="5" t="str">
        <f>'Assessment 2B'!S274</f>
        <v>B</v>
      </c>
      <c r="J31" s="3" t="str">
        <f>'Assessment 2B'!T274</f>
        <v>Very good work in fitness and participation; aim higher.</v>
      </c>
      <c r="K31" s="12">
        <f>'Assessment 2B'!Y274</f>
        <v>0.76670000000000005</v>
      </c>
      <c r="L31" s="5" t="str">
        <f>'Assessment 2B'!Z274</f>
        <v>B</v>
      </c>
      <c r="M31" s="3" t="str">
        <f>'Assessment 2B'!AA274</f>
        <v>Very good work in fitness and participation; aim higher.</v>
      </c>
    </row>
    <row r="32" spans="1:13" ht="15" customHeight="1" x14ac:dyDescent="0.3">
      <c r="A32" s="3" t="str">
        <f>'Assessment 3B'!A6</f>
        <v>STU151</v>
      </c>
      <c r="B32" s="3" t="str">
        <f>'Assessment 3B'!B6</f>
        <v>Ame Gaborone</v>
      </c>
      <c r="C32" s="5" t="str">
        <f>'Assessment 3B'!C6</f>
        <v>3B</v>
      </c>
      <c r="D32" s="5" t="str">
        <f>'Assessment 3B'!D6</f>
        <v>Day Scholar</v>
      </c>
      <c r="E32" s="12">
        <f>'Assessment 3B'!K13</f>
        <v>0.61329999999999996</v>
      </c>
      <c r="F32" s="5" t="str">
        <f>'Assessment 3B'!L13</f>
        <v>C</v>
      </c>
      <c r="G32" s="3" t="str">
        <f>'Assessment 3B'!M13</f>
        <v>Satisfactory work in fitness and participation; keep practising.</v>
      </c>
      <c r="H32" s="12">
        <f>'Assessment 3B'!R13</f>
        <v>0.62329999999999997</v>
      </c>
      <c r="I32" s="5" t="str">
        <f>'Assessment 3B'!S13</f>
        <v>C</v>
      </c>
      <c r="J32" s="3" t="str">
        <f>'Assessment 3B'!T13</f>
        <v>Satisfactory work in fitness and participation; keep practising.</v>
      </c>
      <c r="K32" s="12">
        <f>'Assessment 3B'!Y13</f>
        <v>0.67669999999999997</v>
      </c>
      <c r="L32" s="5" t="str">
        <f>'Assessment 3B'!Z13</f>
        <v>C</v>
      </c>
      <c r="M32" s="3" t="str">
        <f>'Assessment 3B'!AA13</f>
        <v>Satisfactory work in fitness and participation; keep practising.</v>
      </c>
    </row>
    <row r="33" spans="1:13" ht="15" customHeight="1" x14ac:dyDescent="0.3">
      <c r="A33" s="3" t="str">
        <f>'Assessment 3B'!A24</f>
        <v>STU153</v>
      </c>
      <c r="B33" s="3" t="str">
        <f>'Assessment 3B'!B24</f>
        <v>Boago Mothibi</v>
      </c>
      <c r="C33" s="5" t="str">
        <f>'Assessment 3B'!C24</f>
        <v>3B</v>
      </c>
      <c r="D33" s="5" t="str">
        <f>'Assessment 3B'!D24</f>
        <v>Day Scholar</v>
      </c>
      <c r="E33" s="12">
        <f>'Assessment 3B'!K31</f>
        <v>0.72</v>
      </c>
      <c r="F33" s="5" t="str">
        <f>'Assessment 3B'!L31</f>
        <v>B</v>
      </c>
      <c r="G33" s="3" t="str">
        <f>'Assessment 3B'!M31</f>
        <v>Very good work in fitness and participation; aim higher.</v>
      </c>
      <c r="H33" s="12">
        <f>'Assessment 3B'!R31</f>
        <v>0.73329999999999995</v>
      </c>
      <c r="I33" s="5" t="str">
        <f>'Assessment 3B'!S31</f>
        <v>B</v>
      </c>
      <c r="J33" s="3" t="str">
        <f>'Assessment 3B'!T31</f>
        <v>Very good work in fitness and participation; aim higher.</v>
      </c>
      <c r="K33" s="12">
        <f>'Assessment 3B'!Y31</f>
        <v>0.8367</v>
      </c>
      <c r="L33" s="5" t="str">
        <f>'Assessment 3B'!Z31</f>
        <v>A</v>
      </c>
      <c r="M33" s="3" t="str">
        <f>'Assessment 3B'!AA31</f>
        <v>Excellent work in fitness and participation; keep it up.</v>
      </c>
    </row>
    <row r="34" spans="1:13" ht="15" customHeight="1" x14ac:dyDescent="0.3">
      <c r="A34" s="3" t="str">
        <f>'Assessment 3B'!A69</f>
        <v>STU158</v>
      </c>
      <c r="B34" s="3" t="str">
        <f>'Assessment 3B'!B69</f>
        <v>Puso Ntsima</v>
      </c>
      <c r="C34" s="5" t="str">
        <f>'Assessment 3B'!C69</f>
        <v>3B</v>
      </c>
      <c r="D34" s="5" t="str">
        <f>'Assessment 3B'!D69</f>
        <v>Day Scholar</v>
      </c>
      <c r="E34" s="12">
        <f>'Assessment 3B'!K76</f>
        <v>0.78669999999999995</v>
      </c>
      <c r="F34" s="5" t="str">
        <f>'Assessment 3B'!L76</f>
        <v>B</v>
      </c>
      <c r="G34" s="3" t="str">
        <f>'Assessment 3B'!M76</f>
        <v>Very good work in fitness and participation; aim higher.</v>
      </c>
      <c r="H34" s="12">
        <f>'Assessment 3B'!R76</f>
        <v>0.81330000000000002</v>
      </c>
      <c r="I34" s="5" t="str">
        <f>'Assessment 3B'!S76</f>
        <v>A</v>
      </c>
      <c r="J34" s="3" t="str">
        <f>'Assessment 3B'!T76</f>
        <v>Excellent work in fitness and participation; keep it up.</v>
      </c>
      <c r="K34" s="12">
        <f>'Assessment 3B'!Y76</f>
        <v>0.83</v>
      </c>
      <c r="L34" s="5" t="str">
        <f>'Assessment 3B'!Z76</f>
        <v>A</v>
      </c>
      <c r="M34" s="3" t="str">
        <f>'Assessment 3B'!AA76</f>
        <v>Excellent work in fitness and participation; keep it up.</v>
      </c>
    </row>
    <row r="35" spans="1:13" ht="15" customHeight="1" x14ac:dyDescent="0.3">
      <c r="A35" s="3" t="str">
        <f>'Assessment 3B'!A105</f>
        <v>STU162</v>
      </c>
      <c r="B35" s="3" t="str">
        <f>'Assessment 3B'!B105</f>
        <v>Bame Segwabe</v>
      </c>
      <c r="C35" s="5" t="str">
        <f>'Assessment 3B'!C105</f>
        <v>3B</v>
      </c>
      <c r="D35" s="5" t="str">
        <f>'Assessment 3B'!D105</f>
        <v>Day Scholar</v>
      </c>
      <c r="E35" s="12">
        <f>'Assessment 3B'!K112</f>
        <v>0.73329999999999995</v>
      </c>
      <c r="F35" s="5" t="str">
        <f>'Assessment 3B'!L112</f>
        <v>B</v>
      </c>
      <c r="G35" s="3" t="str">
        <f>'Assessment 3B'!M112</f>
        <v>Very good work in fitness and participation; aim higher.</v>
      </c>
      <c r="H35" s="12">
        <f>'Assessment 3B'!R112</f>
        <v>0.76670000000000005</v>
      </c>
      <c r="I35" s="5" t="str">
        <f>'Assessment 3B'!S112</f>
        <v>B</v>
      </c>
      <c r="J35" s="3" t="str">
        <f>'Assessment 3B'!T112</f>
        <v>Very good work in fitness and participation; aim higher.</v>
      </c>
      <c r="K35" s="12">
        <f>'Assessment 3B'!Y112</f>
        <v>0.7833</v>
      </c>
      <c r="L35" s="5" t="str">
        <f>'Assessment 3B'!Z112</f>
        <v>B</v>
      </c>
      <c r="M35" s="3" t="str">
        <f>'Assessment 3B'!AA112</f>
        <v>Very good work in fitness and participation; aim higher.</v>
      </c>
    </row>
    <row r="36" spans="1:13" ht="15" customHeight="1" x14ac:dyDescent="0.3">
      <c r="A36" s="3" t="str">
        <f>'Assessment 3B'!A132</f>
        <v>STU165</v>
      </c>
      <c r="B36" s="3" t="str">
        <f>'Assessment 3B'!B132</f>
        <v>Bame Molosiwa</v>
      </c>
      <c r="C36" s="5" t="str">
        <f>'Assessment 3B'!C132</f>
        <v>3B</v>
      </c>
      <c r="D36" s="5" t="str">
        <f>'Assessment 3B'!D132</f>
        <v>Day Scholar</v>
      </c>
      <c r="E36" s="12">
        <f>'Assessment 3B'!K139</f>
        <v>0.64670000000000005</v>
      </c>
      <c r="F36" s="5" t="str">
        <f>'Assessment 3B'!L139</f>
        <v>C</v>
      </c>
      <c r="G36" s="3" t="str">
        <f>'Assessment 3B'!M139</f>
        <v>Satisfactory work in fitness and participation; keep practising.</v>
      </c>
      <c r="H36" s="12">
        <f>'Assessment 3B'!R139</f>
        <v>0.65</v>
      </c>
      <c r="I36" s="5" t="str">
        <f>'Assessment 3B'!S139</f>
        <v>C</v>
      </c>
      <c r="J36" s="3" t="str">
        <f>'Assessment 3B'!T139</f>
        <v>Satisfactory work in fitness and participation; keep practising.</v>
      </c>
      <c r="K36" s="12">
        <f>'Assessment 3B'!Y139</f>
        <v>0.66669999999999996</v>
      </c>
      <c r="L36" s="5" t="str">
        <f>'Assessment 3B'!Z139</f>
        <v>C</v>
      </c>
      <c r="M36" s="3" t="str">
        <f>'Assessment 3B'!AA139</f>
        <v>Satisfactory work in fitness and participation; keep practising.</v>
      </c>
    </row>
    <row r="37" spans="1:13" ht="15" customHeight="1" x14ac:dyDescent="0.3">
      <c r="A37" s="3" t="str">
        <f>'Assessment 3B'!A204</f>
        <v>STU173</v>
      </c>
      <c r="B37" s="3" t="str">
        <f>'Assessment 3B'!B204</f>
        <v>Neo Molefe</v>
      </c>
      <c r="C37" s="5" t="str">
        <f>'Assessment 3B'!C204</f>
        <v>3B</v>
      </c>
      <c r="D37" s="5" t="str">
        <f>'Assessment 3B'!D204</f>
        <v>Day Scholar</v>
      </c>
      <c r="E37" s="12">
        <f>'Assessment 3B'!K211</f>
        <v>0.85670000000000002</v>
      </c>
      <c r="F37" s="5" t="str">
        <f>'Assessment 3B'!L211</f>
        <v>A</v>
      </c>
      <c r="G37" s="3" t="str">
        <f>'Assessment 3B'!M211</f>
        <v>Excellent work in fitness and participation; keep it up.</v>
      </c>
      <c r="H37" s="12">
        <f>'Assessment 3B'!R211</f>
        <v>0.87670000000000003</v>
      </c>
      <c r="I37" s="5" t="str">
        <f>'Assessment 3B'!S211</f>
        <v>A</v>
      </c>
      <c r="J37" s="3" t="str">
        <f>'Assessment 3B'!T211</f>
        <v>Excellent work in fitness and participation; keep it up.</v>
      </c>
      <c r="K37" s="12">
        <f>'Assessment 3B'!Y211</f>
        <v>0.9133</v>
      </c>
      <c r="L37" s="5" t="str">
        <f>'Assessment 3B'!Z211</f>
        <v>A</v>
      </c>
      <c r="M37" s="3" t="str">
        <f>'Assessment 3B'!AA211</f>
        <v>Excellent work in fitness and participation; keep it up.</v>
      </c>
    </row>
    <row r="38" spans="1:13" ht="15" customHeight="1" x14ac:dyDescent="0.3">
      <c r="A38" s="3" t="str">
        <f>'Assessment 3B'!A231</f>
        <v>STU176</v>
      </c>
      <c r="B38" s="3" t="str">
        <f>'Assessment 3B'!B231</f>
        <v>Boago Modise</v>
      </c>
      <c r="C38" s="5" t="str">
        <f>'Assessment 3B'!C231</f>
        <v>3B</v>
      </c>
      <c r="D38" s="5" t="str">
        <f>'Assessment 3B'!D231</f>
        <v>Boarder</v>
      </c>
      <c r="E38" s="12">
        <f>'Assessment 3B'!K238</f>
        <v>0.74</v>
      </c>
      <c r="F38" s="5" t="str">
        <f>'Assessment 3B'!L238</f>
        <v>B</v>
      </c>
      <c r="G38" s="3" t="str">
        <f>'Assessment 3B'!M238</f>
        <v>Very good work in fitness and participation; aim higher.</v>
      </c>
      <c r="H38" s="12">
        <f>'Assessment 3B'!R238</f>
        <v>0.79330000000000001</v>
      </c>
      <c r="I38" s="5" t="str">
        <f>'Assessment 3B'!S238</f>
        <v>B</v>
      </c>
      <c r="J38" s="3" t="str">
        <f>'Assessment 3B'!T238</f>
        <v>Very good work in fitness and participation; aim higher.</v>
      </c>
      <c r="K38" s="12">
        <f>'Assessment 3B'!Y238</f>
        <v>0.82669999999999999</v>
      </c>
      <c r="L38" s="5" t="str">
        <f>'Assessment 3B'!Z238</f>
        <v>A</v>
      </c>
      <c r="M38" s="3" t="str">
        <f>'Assessment 3B'!AA238</f>
        <v>Excellent work in fitness and participation; keep it up.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461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1A'!K10</f>
        <v>0.57999999999999996</v>
      </c>
      <c r="F6" s="5" t="str">
        <f>'Assessments 1A'!L10</f>
        <v>D</v>
      </c>
      <c r="G6" s="3" t="str">
        <f>'Assessments 1A'!M10</f>
        <v>Fair work in content knowledge; extra practice is needed.</v>
      </c>
      <c r="H6" s="12">
        <f>'Assessments 1A'!R10</f>
        <v>0.65</v>
      </c>
      <c r="I6" s="5" t="str">
        <f>'Assessments 1A'!S10</f>
        <v>C</v>
      </c>
      <c r="J6" s="3" t="str">
        <f>'Assessments 1A'!T10</f>
        <v>Satisfactory work in content knowledge; keep practising.</v>
      </c>
      <c r="K6" s="12">
        <f>'Assessments 1A'!Y10</f>
        <v>0.63329999999999997</v>
      </c>
      <c r="L6" s="5" t="str">
        <f>'Assessments 1A'!Z10</f>
        <v>C</v>
      </c>
      <c r="M6" s="3" t="str">
        <f>'Assessments 1A'!AA10</f>
        <v>Satisfactory work in content knowledge; keep practising.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1A'!K19</f>
        <v>0.65</v>
      </c>
      <c r="F7" s="5" t="str">
        <f>'Assessments 1A'!L19</f>
        <v>C</v>
      </c>
      <c r="G7" s="3" t="str">
        <f>'Assessments 1A'!M19</f>
        <v>Satisfactory work in content knowledge; keep practising.</v>
      </c>
      <c r="H7" s="12">
        <f>'Assessments 1A'!R19</f>
        <v>0.64670000000000005</v>
      </c>
      <c r="I7" s="5" t="str">
        <f>'Assessments 1A'!S19</f>
        <v>C</v>
      </c>
      <c r="J7" s="3" t="str">
        <f>'Assessments 1A'!T19</f>
        <v>Satisfactory work in content knowledge; keep practising.</v>
      </c>
      <c r="K7" s="12">
        <f>'Assessments 1A'!Y19</f>
        <v>0.72</v>
      </c>
      <c r="L7" s="5" t="str">
        <f>'Assessments 1A'!Z19</f>
        <v>B</v>
      </c>
      <c r="M7" s="3" t="str">
        <f>'Assessments 1A'!AA19</f>
        <v>Very good work in content knowledge; aim higher.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1A'!K28</f>
        <v>0.73670000000000002</v>
      </c>
      <c r="F8" s="5" t="str">
        <f>'Assessments 1A'!L28</f>
        <v>B</v>
      </c>
      <c r="G8" s="3" t="str">
        <f>'Assessments 1A'!M28</f>
        <v>Very good work in content knowledge; aim higher.</v>
      </c>
      <c r="H8" s="12">
        <f>'Assessments 1A'!R28</f>
        <v>0.77</v>
      </c>
      <c r="I8" s="5" t="str">
        <f>'Assessments 1A'!S28</f>
        <v>B</v>
      </c>
      <c r="J8" s="3" t="str">
        <f>'Assessments 1A'!T28</f>
        <v>Very good work in content knowledge; aim higher.</v>
      </c>
      <c r="K8" s="12">
        <f>'Assessments 1A'!Y28</f>
        <v>0.81669999999999998</v>
      </c>
      <c r="L8" s="5" t="str">
        <f>'Assessments 1A'!Z28</f>
        <v>A</v>
      </c>
      <c r="M8" s="3" t="str">
        <f>'Assessments 1A'!AA28</f>
        <v>Excellent work in content knowledge; keep it up.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1A'!K37</f>
        <v>0.83</v>
      </c>
      <c r="F9" s="5" t="str">
        <f>'Assessments 1A'!L37</f>
        <v>A</v>
      </c>
      <c r="G9" s="3" t="str">
        <f>'Assessments 1A'!M37</f>
        <v>Excellent work in content knowledge; keep it up.</v>
      </c>
      <c r="H9" s="12">
        <f>'Assessments 1A'!R37</f>
        <v>0.82330000000000003</v>
      </c>
      <c r="I9" s="5" t="str">
        <f>'Assessments 1A'!S37</f>
        <v>A</v>
      </c>
      <c r="J9" s="3" t="str">
        <f>'Assessments 1A'!T37</f>
        <v>Excellent work in content knowledge; keep it up.</v>
      </c>
      <c r="K9" s="12">
        <f>'Assessments 1A'!Y37</f>
        <v>0.86670000000000003</v>
      </c>
      <c r="L9" s="5" t="str">
        <f>'Assessments 1A'!Z37</f>
        <v>A</v>
      </c>
      <c r="M9" s="3" t="str">
        <f>'Assessments 1A'!AA37</f>
        <v>Excellent work in content knowledge;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1A'!K46</f>
        <v>0.84</v>
      </c>
      <c r="F10" s="5" t="str">
        <f>'Assessments 1A'!L46</f>
        <v>A</v>
      </c>
      <c r="G10" s="3" t="str">
        <f>'Assessments 1A'!M46</f>
        <v>Excellent work in content knowledge; keep it up.</v>
      </c>
      <c r="H10" s="12">
        <f>'Assessments 1A'!R46</f>
        <v>0.83330000000000004</v>
      </c>
      <c r="I10" s="5" t="str">
        <f>'Assessments 1A'!S46</f>
        <v>A</v>
      </c>
      <c r="J10" s="3" t="str">
        <f>'Assessments 1A'!T46</f>
        <v>Excellent work in content knowledge; keep it up.</v>
      </c>
      <c r="K10" s="12">
        <f>'Assessments 1A'!Y46</f>
        <v>0.93</v>
      </c>
      <c r="L10" s="5" t="str">
        <f>'Assessments 1A'!Z46</f>
        <v>A</v>
      </c>
      <c r="M10" s="3" t="str">
        <f>'Assessments 1A'!AA46</f>
        <v>Excellent work in content knowledge;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1A'!K55</f>
        <v>0.63670000000000004</v>
      </c>
      <c r="F11" s="5" t="str">
        <f>'Assessments 1A'!L55</f>
        <v>C</v>
      </c>
      <c r="G11" s="3" t="str">
        <f>'Assessments 1A'!M55</f>
        <v>Satisfactory work in content knowledge; keep practising.</v>
      </c>
      <c r="H11" s="12">
        <f>'Assessments 1A'!R55</f>
        <v>0.64</v>
      </c>
      <c r="I11" s="5" t="str">
        <f>'Assessments 1A'!S55</f>
        <v>C</v>
      </c>
      <c r="J11" s="3" t="str">
        <f>'Assessments 1A'!T55</f>
        <v>Satisfactory work in content knowledge; keep practising.</v>
      </c>
      <c r="K11" s="12">
        <f>'Assessments 1A'!Y55</f>
        <v>0.68330000000000002</v>
      </c>
      <c r="L11" s="5" t="str">
        <f>'Assessments 1A'!Z55</f>
        <v>C</v>
      </c>
      <c r="M11" s="3" t="str">
        <f>'Assessments 1A'!AA55</f>
        <v>Satisfactory work in content knowledge; keep practising.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1A'!K64</f>
        <v>0.68669999999999998</v>
      </c>
      <c r="F12" s="5" t="str">
        <f>'Assessments 1A'!L64</f>
        <v>C</v>
      </c>
      <c r="G12" s="3" t="str">
        <f>'Assessments 1A'!M64</f>
        <v>Satisfactory work in content knowledge; keep practising.</v>
      </c>
      <c r="H12" s="12">
        <f>'Assessments 1A'!R64</f>
        <v>0.75670000000000004</v>
      </c>
      <c r="I12" s="5" t="str">
        <f>'Assessments 1A'!S64</f>
        <v>B</v>
      </c>
      <c r="J12" s="3" t="str">
        <f>'Assessments 1A'!T64</f>
        <v>Very good work in content knowledge; aim higher.</v>
      </c>
      <c r="K12" s="12">
        <f>'Assessments 1A'!Y64</f>
        <v>0.69330000000000003</v>
      </c>
      <c r="L12" s="5" t="str">
        <f>'Assessments 1A'!Z64</f>
        <v>C</v>
      </c>
      <c r="M12" s="3" t="str">
        <f>'Assessments 1A'!AA64</f>
        <v>Satisfactory work in content knowledge; keep practising.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1A'!K73</f>
        <v>0.79</v>
      </c>
      <c r="F13" s="5" t="str">
        <f>'Assessments 1A'!L73</f>
        <v>B</v>
      </c>
      <c r="G13" s="3" t="str">
        <f>'Assessments 1A'!M73</f>
        <v>Very good work in content knowledge; aim higher.</v>
      </c>
      <c r="H13" s="12">
        <f>'Assessments 1A'!R73</f>
        <v>0.8</v>
      </c>
      <c r="I13" s="5" t="str">
        <f>'Assessments 1A'!S73</f>
        <v>A</v>
      </c>
      <c r="J13" s="3" t="str">
        <f>'Assessments 1A'!T73</f>
        <v>Excellent work in content knowledge; keep it up.</v>
      </c>
      <c r="K13" s="12">
        <f>'Assessments 1A'!Y73</f>
        <v>0.77329999999999999</v>
      </c>
      <c r="L13" s="5" t="str">
        <f>'Assessments 1A'!Z73</f>
        <v>B</v>
      </c>
      <c r="M13" s="3" t="str">
        <f>'Assessments 1A'!AA73</f>
        <v>Very good work in content knowledge; aim higher.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1A'!K82</f>
        <v>0.82669999999999999</v>
      </c>
      <c r="F14" s="5" t="str">
        <f>'Assessments 1A'!L82</f>
        <v>A</v>
      </c>
      <c r="G14" s="3" t="str">
        <f>'Assessments 1A'!M82</f>
        <v>Excellent work in content knowledge; keep it up.</v>
      </c>
      <c r="H14" s="12">
        <f>'Assessments 1A'!R82</f>
        <v>0.85670000000000002</v>
      </c>
      <c r="I14" s="5" t="str">
        <f>'Assessments 1A'!S82</f>
        <v>A</v>
      </c>
      <c r="J14" s="3" t="str">
        <f>'Assessments 1A'!T82</f>
        <v>Excellent work in content knowledge; keep it up.</v>
      </c>
      <c r="K14" s="12">
        <f>'Assessments 1A'!Y82</f>
        <v>0.87</v>
      </c>
      <c r="L14" s="5" t="str">
        <f>'Assessments 1A'!Z82</f>
        <v>A</v>
      </c>
      <c r="M14" s="3" t="str">
        <f>'Assessments 1A'!AA82</f>
        <v>Excellent work in content knowledge;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1A'!K91</f>
        <v>0.9</v>
      </c>
      <c r="F15" s="5" t="str">
        <f>'Assessments 1A'!L91</f>
        <v>A</v>
      </c>
      <c r="G15" s="3" t="str">
        <f>'Assessments 1A'!M91</f>
        <v>Excellent work in content knowledge; keep it up.</v>
      </c>
      <c r="H15" s="12">
        <f>'Assessments 1A'!R91</f>
        <v>0.89329999999999998</v>
      </c>
      <c r="I15" s="5" t="str">
        <f>'Assessments 1A'!S91</f>
        <v>A</v>
      </c>
      <c r="J15" s="3" t="str">
        <f>'Assessments 1A'!T91</f>
        <v>Excellent work in content knowledge; keep it up.</v>
      </c>
      <c r="K15" s="12">
        <f>'Assessments 1A'!Y91</f>
        <v>0.92669999999999997</v>
      </c>
      <c r="L15" s="5" t="str">
        <f>'Assessments 1A'!Z91</f>
        <v>A</v>
      </c>
      <c r="M15" s="3" t="str">
        <f>'Assessments 1A'!AA91</f>
        <v>Excellent work in content knowledge;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1A'!K100</f>
        <v>0.64670000000000005</v>
      </c>
      <c r="F16" s="5" t="str">
        <f>'Assessments 1A'!L100</f>
        <v>C</v>
      </c>
      <c r="G16" s="3" t="str">
        <f>'Assessments 1A'!M100</f>
        <v>Satisfactory work in content knowledge; keep practising.</v>
      </c>
      <c r="H16" s="12">
        <f>'Assessments 1A'!R100</f>
        <v>0.65329999999999999</v>
      </c>
      <c r="I16" s="5" t="str">
        <f>'Assessments 1A'!S100</f>
        <v>C</v>
      </c>
      <c r="J16" s="3" t="str">
        <f>'Assessments 1A'!T100</f>
        <v>Satisfactory work in content knowledge; keep practising.</v>
      </c>
      <c r="K16" s="12">
        <f>'Assessments 1A'!Y100</f>
        <v>0.68</v>
      </c>
      <c r="L16" s="5" t="str">
        <f>'Assessments 1A'!Z100</f>
        <v>C</v>
      </c>
      <c r="M16" s="3" t="str">
        <f>'Assessments 1A'!AA100</f>
        <v>Satisfactory work in content knowledge; keep practising.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1A'!K109</f>
        <v>0.73329999999999995</v>
      </c>
      <c r="F17" s="5" t="str">
        <f>'Assessments 1A'!L109</f>
        <v>B</v>
      </c>
      <c r="G17" s="3" t="str">
        <f>'Assessments 1A'!M109</f>
        <v>Very good work in content knowledge; aim higher.</v>
      </c>
      <c r="H17" s="12">
        <f>'Assessments 1A'!R109</f>
        <v>0.72330000000000005</v>
      </c>
      <c r="I17" s="5" t="str">
        <f>'Assessments 1A'!S109</f>
        <v>B</v>
      </c>
      <c r="J17" s="3" t="str">
        <f>'Assessments 1A'!T109</f>
        <v>Very good work in content knowledge; aim higher.</v>
      </c>
      <c r="K17" s="12">
        <f>'Assessments 1A'!Y109</f>
        <v>0.79330000000000001</v>
      </c>
      <c r="L17" s="5" t="str">
        <f>'Assessments 1A'!Z109</f>
        <v>B</v>
      </c>
      <c r="M17" s="3" t="str">
        <f>'Assessments 1A'!AA109</f>
        <v>Very good work in content knowledge; aim higher.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1A'!K118</f>
        <v>0.80669999999999997</v>
      </c>
      <c r="F18" s="5" t="str">
        <f>'Assessments 1A'!L118</f>
        <v>A</v>
      </c>
      <c r="G18" s="3" t="str">
        <f>'Assessments 1A'!M118</f>
        <v>Excellent work in content knowledge; keep it up.</v>
      </c>
      <c r="H18" s="12">
        <f>'Assessments 1A'!R118</f>
        <v>0.81669999999999998</v>
      </c>
      <c r="I18" s="5" t="str">
        <f>'Assessments 1A'!S118</f>
        <v>A</v>
      </c>
      <c r="J18" s="3" t="str">
        <f>'Assessments 1A'!T118</f>
        <v>Excellent work in content knowledge; keep it up.</v>
      </c>
      <c r="K18" s="12">
        <f>'Assessments 1A'!Y118</f>
        <v>0.89670000000000005</v>
      </c>
      <c r="L18" s="5" t="str">
        <f>'Assessments 1A'!Z118</f>
        <v>A</v>
      </c>
      <c r="M18" s="3" t="str">
        <f>'Assessments 1A'!AA118</f>
        <v>Excellent work in content knowledge; keep it up.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1A'!K127</f>
        <v>0.89670000000000005</v>
      </c>
      <c r="F19" s="5" t="str">
        <f>'Assessments 1A'!L127</f>
        <v>A</v>
      </c>
      <c r="G19" s="3" t="str">
        <f>'Assessments 1A'!M127</f>
        <v>Excellent work in content knowledge; keep it up.</v>
      </c>
      <c r="H19" s="12">
        <f>'Assessments 1A'!R127</f>
        <v>0.88670000000000004</v>
      </c>
      <c r="I19" s="5" t="str">
        <f>'Assessments 1A'!S127</f>
        <v>A</v>
      </c>
      <c r="J19" s="3" t="str">
        <f>'Assessments 1A'!T127</f>
        <v>Excellent work in content knowledge; keep it up.</v>
      </c>
      <c r="K19" s="12">
        <f>'Assessments 1A'!Y127</f>
        <v>0.89</v>
      </c>
      <c r="L19" s="5" t="str">
        <f>'Assessments 1A'!Z127</f>
        <v>A</v>
      </c>
      <c r="M19" s="3" t="str">
        <f>'Assessments 1A'!AA127</f>
        <v>Excellent work in content knowledge;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1A'!K136</f>
        <v>0.67</v>
      </c>
      <c r="F20" s="5" t="str">
        <f>'Assessments 1A'!L136</f>
        <v>C</v>
      </c>
      <c r="G20" s="3" t="str">
        <f>'Assessments 1A'!M136</f>
        <v>Satisfactory work in content knowledge; keep practising.</v>
      </c>
      <c r="H20" s="12">
        <f>'Assessments 1A'!R136</f>
        <v>0.62329999999999997</v>
      </c>
      <c r="I20" s="5" t="str">
        <f>'Assessments 1A'!S136</f>
        <v>C</v>
      </c>
      <c r="J20" s="3" t="str">
        <f>'Assessments 1A'!T136</f>
        <v>Satisfactory work in content knowledge; keep practising.</v>
      </c>
      <c r="K20" s="12">
        <f>'Assessments 1A'!Y136</f>
        <v>0.64</v>
      </c>
      <c r="L20" s="5" t="str">
        <f>'Assessments 1A'!Z136</f>
        <v>C</v>
      </c>
      <c r="M20" s="3" t="str">
        <f>'Assessments 1A'!AA136</f>
        <v>Satisfactory work in content knowledge;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1A'!K145</f>
        <v>0.67669999999999997</v>
      </c>
      <c r="F21" s="5" t="str">
        <f>'Assessments 1A'!L145</f>
        <v>C</v>
      </c>
      <c r="G21" s="3" t="str">
        <f>'Assessments 1A'!M145</f>
        <v>Satisfactory work in content knowledge; keep practising.</v>
      </c>
      <c r="H21" s="12">
        <f>'Assessments 1A'!R145</f>
        <v>0.68330000000000002</v>
      </c>
      <c r="I21" s="5" t="str">
        <f>'Assessments 1A'!S145</f>
        <v>C</v>
      </c>
      <c r="J21" s="3" t="str">
        <f>'Assessments 1A'!T145</f>
        <v>Satisfactory work in content knowledge; keep practising.</v>
      </c>
      <c r="K21" s="12">
        <f>'Assessments 1A'!Y145</f>
        <v>0.75670000000000004</v>
      </c>
      <c r="L21" s="5" t="str">
        <f>'Assessments 1A'!Z145</f>
        <v>B</v>
      </c>
      <c r="M21" s="3" t="str">
        <f>'Assessments 1A'!AA145</f>
        <v>Very good work in content knowledge; aim higher.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1A'!K154</f>
        <v>0.74670000000000003</v>
      </c>
      <c r="F22" s="5" t="str">
        <f>'Assessments 1A'!L154</f>
        <v>B</v>
      </c>
      <c r="G22" s="3" t="str">
        <f>'Assessments 1A'!M154</f>
        <v>Very good work in content knowledge; aim higher.</v>
      </c>
      <c r="H22" s="12">
        <f>'Assessments 1A'!R154</f>
        <v>0.79330000000000001</v>
      </c>
      <c r="I22" s="5" t="str">
        <f>'Assessments 1A'!S154</f>
        <v>B</v>
      </c>
      <c r="J22" s="3" t="str">
        <f>'Assessments 1A'!T154</f>
        <v>Very good work in content knowledge; aim higher.</v>
      </c>
      <c r="K22" s="12">
        <f>'Assessments 1A'!Y154</f>
        <v>0.76670000000000005</v>
      </c>
      <c r="L22" s="5" t="str">
        <f>'Assessments 1A'!Z154</f>
        <v>B</v>
      </c>
      <c r="M22" s="3" t="str">
        <f>'Assessments 1A'!AA154</f>
        <v>Very good work in content knowledge; aim higher.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1A'!K163</f>
        <v>0.84670000000000001</v>
      </c>
      <c r="F23" s="5" t="str">
        <f>'Assessments 1A'!L163</f>
        <v>A</v>
      </c>
      <c r="G23" s="3" t="str">
        <f>'Assessments 1A'!M163</f>
        <v>Excellent work in content knowledge; keep it up.</v>
      </c>
      <c r="H23" s="12">
        <f>'Assessments 1A'!R163</f>
        <v>0.84330000000000005</v>
      </c>
      <c r="I23" s="5" t="str">
        <f>'Assessments 1A'!S163</f>
        <v>A</v>
      </c>
      <c r="J23" s="3" t="str">
        <f>'Assessments 1A'!T163</f>
        <v>Excellent work in content knowledge; keep it up.</v>
      </c>
      <c r="K23" s="12">
        <f>'Assessments 1A'!Y163</f>
        <v>0.86670000000000003</v>
      </c>
      <c r="L23" s="5" t="str">
        <f>'Assessments 1A'!Z163</f>
        <v>A</v>
      </c>
      <c r="M23" s="3" t="str">
        <f>'Assessments 1A'!AA163</f>
        <v>Excellent work in content knowledge;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1A'!K172</f>
        <v>0.91669999999999996</v>
      </c>
      <c r="F24" s="5" t="str">
        <f>'Assessments 1A'!L172</f>
        <v>A</v>
      </c>
      <c r="G24" s="3" t="str">
        <f>'Assessments 1A'!M172</f>
        <v>Excellent work in content knowledge; keep it up.</v>
      </c>
      <c r="H24" s="12">
        <f>'Assessments 1A'!R172</f>
        <v>0.90669999999999995</v>
      </c>
      <c r="I24" s="5" t="str">
        <f>'Assessments 1A'!S172</f>
        <v>A</v>
      </c>
      <c r="J24" s="3" t="str">
        <f>'Assessments 1A'!T172</f>
        <v>Excellent work in content knowledge; keep it up.</v>
      </c>
      <c r="K24" s="12">
        <f>'Assessments 1A'!Y172</f>
        <v>0.95330000000000004</v>
      </c>
      <c r="L24" s="5" t="str">
        <f>'Assessments 1A'!Z172</f>
        <v>A</v>
      </c>
      <c r="M24" s="3" t="str">
        <f>'Assessments 1A'!AA172</f>
        <v>Excellent work in content knowledge;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1A'!K181</f>
        <v>0.61</v>
      </c>
      <c r="F25" s="5" t="str">
        <f>'Assessments 1A'!L181</f>
        <v>C</v>
      </c>
      <c r="G25" s="3" t="str">
        <f>'Assessments 1A'!M181</f>
        <v>Satisfactory work in content knowledge; keep practising.</v>
      </c>
      <c r="H25" s="12">
        <f>'Assessments 1A'!R181</f>
        <v>0.65669999999999995</v>
      </c>
      <c r="I25" s="5" t="str">
        <f>'Assessments 1A'!S181</f>
        <v>C</v>
      </c>
      <c r="J25" s="3" t="str">
        <f>'Assessments 1A'!T181</f>
        <v>Satisfactory work in content knowledge; keep practising.</v>
      </c>
      <c r="K25" s="12">
        <f>'Assessments 1A'!Y181</f>
        <v>0.68669999999999998</v>
      </c>
      <c r="L25" s="5" t="str">
        <f>'Assessments 1A'!Z181</f>
        <v>C</v>
      </c>
      <c r="M25" s="3" t="str">
        <f>'Assessments 1A'!AA181</f>
        <v>Satisfactory work in content knowledge; keep practising.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1A'!K190</f>
        <v>0.6633</v>
      </c>
      <c r="F26" s="5" t="str">
        <f>'Assessments 1A'!L190</f>
        <v>C</v>
      </c>
      <c r="G26" s="3" t="str">
        <f>'Assessments 1A'!M190</f>
        <v>Satisfactory work in content knowledge; keep practising.</v>
      </c>
      <c r="H26" s="12">
        <f>'Assessments 1A'!R190</f>
        <v>0.75</v>
      </c>
      <c r="I26" s="5" t="str">
        <f>'Assessments 1A'!S190</f>
        <v>B</v>
      </c>
      <c r="J26" s="3" t="str">
        <f>'Assessments 1A'!T190</f>
        <v>Very good work in content knowledge; aim higher.</v>
      </c>
      <c r="K26" s="12">
        <f>'Assessments 1A'!Y190</f>
        <v>0.74329999999999996</v>
      </c>
      <c r="L26" s="5" t="str">
        <f>'Assessments 1A'!Z190</f>
        <v>B</v>
      </c>
      <c r="M26" s="3" t="str">
        <f>'Assessments 1A'!AA190</f>
        <v>Very good work in content knowledge; aim higher.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1A'!K199</f>
        <v>0.76329999999999998</v>
      </c>
      <c r="F27" s="5" t="str">
        <f>'Assessments 1A'!L199</f>
        <v>B</v>
      </c>
      <c r="G27" s="3" t="str">
        <f>'Assessments 1A'!M199</f>
        <v>Very good work in content knowledge; aim higher.</v>
      </c>
      <c r="H27" s="12">
        <f>'Assessments 1A'!R199</f>
        <v>0.80330000000000001</v>
      </c>
      <c r="I27" s="5" t="str">
        <f>'Assessments 1A'!S199</f>
        <v>A</v>
      </c>
      <c r="J27" s="3" t="str">
        <f>'Assessments 1A'!T199</f>
        <v>Excellent work in content knowledge; keep it up.</v>
      </c>
      <c r="K27" s="12">
        <f>'Assessments 1A'!Y199</f>
        <v>0.80330000000000001</v>
      </c>
      <c r="L27" s="5" t="str">
        <f>'Assessments 1A'!Z199</f>
        <v>A</v>
      </c>
      <c r="M27" s="3" t="str">
        <f>'Assessments 1A'!AA199</f>
        <v>Excellent work in content knowledge; keep it up.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1A'!K208</f>
        <v>0.86329999999999996</v>
      </c>
      <c r="F28" s="5" t="str">
        <f>'Assessments 1A'!L208</f>
        <v>A</v>
      </c>
      <c r="G28" s="3" t="str">
        <f>'Assessments 1A'!M208</f>
        <v>Excellent work in content knowledge; keep it up.</v>
      </c>
      <c r="H28" s="12">
        <f>'Assessments 1A'!R208</f>
        <v>0.86</v>
      </c>
      <c r="I28" s="5" t="str">
        <f>'Assessments 1A'!S208</f>
        <v>A</v>
      </c>
      <c r="J28" s="3" t="str">
        <f>'Assessments 1A'!T208</f>
        <v>Excellent work in content knowledge; keep it up.</v>
      </c>
      <c r="K28" s="12">
        <f>'Assessments 1A'!Y208</f>
        <v>0.88329999999999997</v>
      </c>
      <c r="L28" s="5" t="str">
        <f>'Assessments 1A'!Z208</f>
        <v>A</v>
      </c>
      <c r="M28" s="3" t="str">
        <f>'Assessments 1A'!AA208</f>
        <v>Excellent work in content knowledge;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1A'!K217</f>
        <v>0.61670000000000003</v>
      </c>
      <c r="F29" s="5" t="str">
        <f>'Assessments 1A'!L217</f>
        <v>C</v>
      </c>
      <c r="G29" s="3" t="str">
        <f>'Assessments 1A'!M217</f>
        <v>Satisfactory work in content knowledge; keep practising.</v>
      </c>
      <c r="H29" s="12">
        <f>'Assessments 1A'!R217</f>
        <v>0.61329999999999996</v>
      </c>
      <c r="I29" s="5" t="str">
        <f>'Assessments 1A'!S217</f>
        <v>C</v>
      </c>
      <c r="J29" s="3" t="str">
        <f>'Assessments 1A'!T217</f>
        <v>Satisfactory work in content knowledge; keep practising.</v>
      </c>
      <c r="K29" s="12">
        <f>'Assessments 1A'!Y217</f>
        <v>0.6633</v>
      </c>
      <c r="L29" s="5" t="str">
        <f>'Assessments 1A'!Z217</f>
        <v>C</v>
      </c>
      <c r="M29" s="3" t="str">
        <f>'Assessments 1A'!AA217</f>
        <v>Satisfactory work in content knowledge; keep practising.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1A'!K226</f>
        <v>0.68669999999999998</v>
      </c>
      <c r="F30" s="5" t="str">
        <f>'Assessments 1A'!L226</f>
        <v>C</v>
      </c>
      <c r="G30" s="3" t="str">
        <f>'Assessments 1A'!M226</f>
        <v>Satisfactory work in content knowledge; keep practising.</v>
      </c>
      <c r="H30" s="12">
        <f>'Assessments 1A'!R226</f>
        <v>0.70669999999999999</v>
      </c>
      <c r="I30" s="5" t="str">
        <f>'Assessments 1A'!S226</f>
        <v>B</v>
      </c>
      <c r="J30" s="3" t="str">
        <f>'Assessments 1A'!T226</f>
        <v>Very good work in content knowledge; aim higher.</v>
      </c>
      <c r="K30" s="12">
        <f>'Assessments 1A'!Y226</f>
        <v>0.73329999999999995</v>
      </c>
      <c r="L30" s="5" t="str">
        <f>'Assessments 1A'!Z226</f>
        <v>B</v>
      </c>
      <c r="M30" s="3" t="str">
        <f>'Assessments 1A'!AA226</f>
        <v>Very good work in content knowledge; aim higher.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1A'!K235</f>
        <v>0.73</v>
      </c>
      <c r="F31" s="5" t="str">
        <f>'Assessments 1A'!L235</f>
        <v>B</v>
      </c>
      <c r="G31" s="3" t="str">
        <f>'Assessments 1A'!M235</f>
        <v>Very good work in content knowledge; aim higher.</v>
      </c>
      <c r="H31" s="12">
        <f>'Assessments 1A'!R235</f>
        <v>0.7167</v>
      </c>
      <c r="I31" s="5" t="str">
        <f>'Assessments 1A'!S235</f>
        <v>B</v>
      </c>
      <c r="J31" s="3" t="str">
        <f>'Assessments 1A'!T235</f>
        <v>Very good work in content knowledge; aim higher.</v>
      </c>
      <c r="K31" s="12">
        <f>'Assessments 1A'!Y235</f>
        <v>0.79669999999999996</v>
      </c>
      <c r="L31" s="5" t="str">
        <f>'Assessments 1A'!Z235</f>
        <v>B</v>
      </c>
      <c r="M31" s="3" t="str">
        <f>'Assessments 1A'!AA235</f>
        <v>Very good work in content knowledge;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1A'!K244</f>
        <v>0.74</v>
      </c>
      <c r="F32" s="5" t="str">
        <f>'Assessments 1A'!L244</f>
        <v>B</v>
      </c>
      <c r="G32" s="3" t="str">
        <f>'Assessments 1A'!M244</f>
        <v>Very good work in content knowledge; aim higher.</v>
      </c>
      <c r="H32" s="12">
        <f>'Assessments 1A'!R244</f>
        <v>0.84330000000000005</v>
      </c>
      <c r="I32" s="5" t="str">
        <f>'Assessments 1A'!S244</f>
        <v>A</v>
      </c>
      <c r="J32" s="3" t="str">
        <f>'Assessments 1A'!T244</f>
        <v>Excellent work in content knowledge; keep it up.</v>
      </c>
      <c r="K32" s="12">
        <f>'Assessments 1A'!Y244</f>
        <v>0.80669999999999997</v>
      </c>
      <c r="L32" s="5" t="str">
        <f>'Assessments 1A'!Z244</f>
        <v>A</v>
      </c>
      <c r="M32" s="3" t="str">
        <f>'Assessments 1A'!AA244</f>
        <v>Excellent work in content knowledge;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1A'!K253</f>
        <v>0.88</v>
      </c>
      <c r="F33" s="5" t="str">
        <f>'Assessments 1A'!L253</f>
        <v>A</v>
      </c>
      <c r="G33" s="3" t="str">
        <f>'Assessments 1A'!M253</f>
        <v>Excellent work in content knowledge; keep it up.</v>
      </c>
      <c r="H33" s="12">
        <f>'Assessments 1A'!R253</f>
        <v>0.90669999999999995</v>
      </c>
      <c r="I33" s="5" t="str">
        <f>'Assessments 1A'!S253</f>
        <v>A</v>
      </c>
      <c r="J33" s="3" t="str">
        <f>'Assessments 1A'!T253</f>
        <v>Excellent work in content knowledge; keep it up.</v>
      </c>
      <c r="K33" s="12">
        <f>'Assessments 1A'!Y253</f>
        <v>0.89329999999999998</v>
      </c>
      <c r="L33" s="5" t="str">
        <f>'Assessments 1A'!Z253</f>
        <v>A</v>
      </c>
      <c r="M33" s="3" t="str">
        <f>'Assessments 1A'!AA253</f>
        <v>Excellent work in content knowledge;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1A'!K262</f>
        <v>0.61670000000000003</v>
      </c>
      <c r="F34" s="5" t="str">
        <f>'Assessments 1A'!L262</f>
        <v>C</v>
      </c>
      <c r="G34" s="3" t="str">
        <f>'Assessments 1A'!M262</f>
        <v>Satisfactory work in content knowledge; keep practising.</v>
      </c>
      <c r="H34" s="12">
        <f>'Assessments 1A'!R262</f>
        <v>0.62670000000000003</v>
      </c>
      <c r="I34" s="5" t="str">
        <f>'Assessments 1A'!S262</f>
        <v>C</v>
      </c>
      <c r="J34" s="3" t="str">
        <f>'Assessments 1A'!T262</f>
        <v>Satisfactory work in content knowledge; keep practising.</v>
      </c>
      <c r="K34" s="12">
        <f>'Assessments 1A'!Y262</f>
        <v>0.70669999999999999</v>
      </c>
      <c r="L34" s="5" t="str">
        <f>'Assessments 1A'!Z262</f>
        <v>B</v>
      </c>
      <c r="M34" s="3" t="str">
        <f>'Assessments 1A'!AA262</f>
        <v>Very good work in content knowledge; aim higher.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1A'!K271</f>
        <v>0.67669999999999997</v>
      </c>
      <c r="F35" s="5" t="str">
        <f>'Assessments 1A'!L271</f>
        <v>C</v>
      </c>
      <c r="G35" s="3" t="str">
        <f>'Assessments 1A'!M271</f>
        <v>Satisfactory work in content knowledge; keep practising.</v>
      </c>
      <c r="H35" s="12">
        <f>'Assessments 1A'!R271</f>
        <v>0.69</v>
      </c>
      <c r="I35" s="5" t="str">
        <f>'Assessments 1A'!S271</f>
        <v>C</v>
      </c>
      <c r="J35" s="3" t="str">
        <f>'Assessments 1A'!T271</f>
        <v>Satisfactory work in content knowledge; keep practising.</v>
      </c>
      <c r="K35" s="12">
        <f>'Assessments 1A'!Y271</f>
        <v>0.69669999999999999</v>
      </c>
      <c r="L35" s="5" t="str">
        <f>'Assessments 1A'!Z271</f>
        <v>C</v>
      </c>
      <c r="M35" s="3" t="str">
        <f>'Assessments 1A'!AA271</f>
        <v>Satisfactory work in content knowledge; keep practising.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2A'!K10</f>
        <v>0.55669999999999997</v>
      </c>
      <c r="F36" s="5" t="str">
        <f>'Assessment 2A'!L10</f>
        <v>D</v>
      </c>
      <c r="G36" s="3" t="str">
        <f>'Assessment 2A'!M10</f>
        <v>Fair work in content knowledge; extra practice is needed.</v>
      </c>
      <c r="H36" s="12">
        <f>'Assessment 2A'!R10</f>
        <v>0.57669999999999999</v>
      </c>
      <c r="I36" s="5" t="str">
        <f>'Assessment 2A'!S10</f>
        <v>D</v>
      </c>
      <c r="J36" s="3" t="str">
        <f>'Assessment 2A'!T10</f>
        <v>Fair work in content knowledge; extra practice is needed.</v>
      </c>
      <c r="K36" s="12">
        <f>'Assessment 2A'!Y10</f>
        <v>0.65</v>
      </c>
      <c r="L36" s="5" t="str">
        <f>'Assessment 2A'!Z10</f>
        <v>C</v>
      </c>
      <c r="M36" s="3" t="str">
        <f>'Assessment 2A'!AA10</f>
        <v>Satisfactory work in content knowledge; keep practising.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2A'!K19</f>
        <v>0.68</v>
      </c>
      <c r="F37" s="5" t="str">
        <f>'Assessment 2A'!L19</f>
        <v>C</v>
      </c>
      <c r="G37" s="3" t="str">
        <f>'Assessment 2A'!M19</f>
        <v>Satisfactory work in content knowledge; keep practising.</v>
      </c>
      <c r="H37" s="12">
        <f>'Assessment 2A'!R19</f>
        <v>0.68330000000000002</v>
      </c>
      <c r="I37" s="5" t="str">
        <f>'Assessment 2A'!S19</f>
        <v>C</v>
      </c>
      <c r="J37" s="3" t="str">
        <f>'Assessment 2A'!T19</f>
        <v>Satisfactory work in content knowledge; keep practising.</v>
      </c>
      <c r="K37" s="12">
        <f>'Assessment 2A'!Y19</f>
        <v>0.67330000000000001</v>
      </c>
      <c r="L37" s="5" t="str">
        <f>'Assessment 2A'!Z19</f>
        <v>C</v>
      </c>
      <c r="M37" s="3" t="str">
        <f>'Assessment 2A'!AA19</f>
        <v>Satisfactory work in content knowledge; keep practising.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2A'!K28</f>
        <v>0.71</v>
      </c>
      <c r="F38" s="5" t="str">
        <f>'Assessment 2A'!L28</f>
        <v>B</v>
      </c>
      <c r="G38" s="3" t="str">
        <f>'Assessment 2A'!M28</f>
        <v>Very good work in content knowledge; aim higher.</v>
      </c>
      <c r="H38" s="12">
        <f>'Assessment 2A'!R28</f>
        <v>0.75329999999999997</v>
      </c>
      <c r="I38" s="5" t="str">
        <f>'Assessment 2A'!S28</f>
        <v>B</v>
      </c>
      <c r="J38" s="3" t="str">
        <f>'Assessment 2A'!T28</f>
        <v>Very good work in content knowledge; aim higher.</v>
      </c>
      <c r="K38" s="12">
        <f>'Assessment 2A'!Y28</f>
        <v>0.80330000000000001</v>
      </c>
      <c r="L38" s="5" t="str">
        <f>'Assessment 2A'!Z28</f>
        <v>A</v>
      </c>
      <c r="M38" s="3" t="str">
        <f>'Assessment 2A'!AA28</f>
        <v>Excellent work in content knowledge; keep it up.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2A'!K37</f>
        <v>0.78669999999999995</v>
      </c>
      <c r="F39" s="5" t="str">
        <f>'Assessment 2A'!L37</f>
        <v>B</v>
      </c>
      <c r="G39" s="3" t="str">
        <f>'Assessment 2A'!M37</f>
        <v>Very good work in content knowledge; aim higher.</v>
      </c>
      <c r="H39" s="12">
        <f>'Assessment 2A'!R37</f>
        <v>0.84</v>
      </c>
      <c r="I39" s="5" t="str">
        <f>'Assessment 2A'!S37</f>
        <v>A</v>
      </c>
      <c r="J39" s="3" t="str">
        <f>'Assessment 2A'!T37</f>
        <v>Excellent work in content knowledge; keep it up.</v>
      </c>
      <c r="K39" s="12">
        <f>'Assessment 2A'!Y37</f>
        <v>0.85670000000000002</v>
      </c>
      <c r="L39" s="5" t="str">
        <f>'Assessment 2A'!Z37</f>
        <v>A</v>
      </c>
      <c r="M39" s="3" t="str">
        <f>'Assessment 2A'!AA37</f>
        <v>Excellent work in content knowledge;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2A'!K46</f>
        <v>0.84670000000000001</v>
      </c>
      <c r="F40" s="5" t="str">
        <f>'Assessment 2A'!L46</f>
        <v>A</v>
      </c>
      <c r="G40" s="3" t="str">
        <f>'Assessment 2A'!M46</f>
        <v>Excellent work in content knowledge; keep it up.</v>
      </c>
      <c r="H40" s="12">
        <f>'Assessment 2A'!R46</f>
        <v>0.88670000000000004</v>
      </c>
      <c r="I40" s="5" t="str">
        <f>'Assessment 2A'!S46</f>
        <v>A</v>
      </c>
      <c r="J40" s="3" t="str">
        <f>'Assessment 2A'!T46</f>
        <v>Excellent work in content knowledge; keep it up.</v>
      </c>
      <c r="K40" s="12">
        <f>'Assessment 2A'!Y46</f>
        <v>0.93</v>
      </c>
      <c r="L40" s="5" t="str">
        <f>'Assessment 2A'!Z46</f>
        <v>A</v>
      </c>
      <c r="M40" s="3" t="str">
        <f>'Assessment 2A'!AA46</f>
        <v>Excellent work in content knowledge;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2A'!K55</f>
        <v>0.57669999999999999</v>
      </c>
      <c r="F41" s="5" t="str">
        <f>'Assessment 2A'!L55</f>
        <v>D</v>
      </c>
      <c r="G41" s="3" t="str">
        <f>'Assessment 2A'!M55</f>
        <v>Fair work in content knowledge; extra practice is needed.</v>
      </c>
      <c r="H41" s="12">
        <f>'Assessment 2A'!R55</f>
        <v>0.64670000000000005</v>
      </c>
      <c r="I41" s="5" t="str">
        <f>'Assessment 2A'!S55</f>
        <v>C</v>
      </c>
      <c r="J41" s="3" t="str">
        <f>'Assessment 2A'!T55</f>
        <v>Satisfactory work in content knowledge; keep practising.</v>
      </c>
      <c r="K41" s="12">
        <f>'Assessment 2A'!Y55</f>
        <v>0.67669999999999997</v>
      </c>
      <c r="L41" s="5" t="str">
        <f>'Assessment 2A'!Z55</f>
        <v>C</v>
      </c>
      <c r="M41" s="3" t="str">
        <f>'Assessment 2A'!AA55</f>
        <v>Satisfactory work in content knowledge; keep practising.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2A'!K64</f>
        <v>0.69669999999999999</v>
      </c>
      <c r="F42" s="5" t="str">
        <f>'Assessment 2A'!L64</f>
        <v>C</v>
      </c>
      <c r="G42" s="3" t="str">
        <f>'Assessment 2A'!M64</f>
        <v>Satisfactory work in content knowledge; keep practising.</v>
      </c>
      <c r="H42" s="12">
        <f>'Assessment 2A'!R64</f>
        <v>0.67330000000000001</v>
      </c>
      <c r="I42" s="5" t="str">
        <f>'Assessment 2A'!S64</f>
        <v>C</v>
      </c>
      <c r="J42" s="3" t="str">
        <f>'Assessment 2A'!T64</f>
        <v>Satisfactory work in content knowledge; keep practising.</v>
      </c>
      <c r="K42" s="12">
        <f>'Assessment 2A'!Y64</f>
        <v>0.76329999999999998</v>
      </c>
      <c r="L42" s="5" t="str">
        <f>'Assessment 2A'!Z64</f>
        <v>B</v>
      </c>
      <c r="M42" s="3" t="str">
        <f>'Assessment 2A'!AA64</f>
        <v>Very good work in content knowledge; aim higher.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2A'!K73</f>
        <v>0.75329999999999997</v>
      </c>
      <c r="F43" s="5" t="str">
        <f>'Assessment 2A'!L73</f>
        <v>B</v>
      </c>
      <c r="G43" s="3" t="str">
        <f>'Assessment 2A'!M73</f>
        <v>Very good work in content knowledge; aim higher.</v>
      </c>
      <c r="H43" s="12">
        <f>'Assessment 2A'!R73</f>
        <v>0.78</v>
      </c>
      <c r="I43" s="5" t="str">
        <f>'Assessment 2A'!S73</f>
        <v>B</v>
      </c>
      <c r="J43" s="3" t="str">
        <f>'Assessment 2A'!T73</f>
        <v>Very good work in content knowledge; aim higher.</v>
      </c>
      <c r="K43" s="12">
        <f>'Assessment 2A'!Y73</f>
        <v>0.82330000000000003</v>
      </c>
      <c r="L43" s="5" t="str">
        <f>'Assessment 2A'!Z73</f>
        <v>A</v>
      </c>
      <c r="M43" s="3" t="str">
        <f>'Assessment 2A'!AA73</f>
        <v>Excellent work in content knowledge; keep it up.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2A'!K82</f>
        <v>0.85329999999999995</v>
      </c>
      <c r="F44" s="5" t="str">
        <f>'Assessment 2A'!L82</f>
        <v>A</v>
      </c>
      <c r="G44" s="3" t="str">
        <f>'Assessment 2A'!M82</f>
        <v>Excellent work in content knowledge; keep it up.</v>
      </c>
      <c r="H44" s="12">
        <f>'Assessment 2A'!R82</f>
        <v>0.81330000000000002</v>
      </c>
      <c r="I44" s="5" t="str">
        <f>'Assessment 2A'!S82</f>
        <v>A</v>
      </c>
      <c r="J44" s="3" t="str">
        <f>'Assessment 2A'!T82</f>
        <v>Excellent work in content knowledge; keep it up.</v>
      </c>
      <c r="K44" s="12">
        <f>'Assessment 2A'!Y82</f>
        <v>0.87329999999999997</v>
      </c>
      <c r="L44" s="5" t="str">
        <f>'Assessment 2A'!Z82</f>
        <v>A</v>
      </c>
      <c r="M44" s="3" t="str">
        <f>'Assessment 2A'!AA82</f>
        <v>Excellent work in content knowledge;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2A'!K91</f>
        <v>0.88329999999999997</v>
      </c>
      <c r="F45" s="5" t="str">
        <f>'Assessment 2A'!L91</f>
        <v>A</v>
      </c>
      <c r="G45" s="3" t="str">
        <f>'Assessment 2A'!M91</f>
        <v>Excellent work in content knowledge; keep it up.</v>
      </c>
      <c r="H45" s="12">
        <f>'Assessment 2A'!R91</f>
        <v>0.95669999999999999</v>
      </c>
      <c r="I45" s="5" t="str">
        <f>'Assessment 2A'!S91</f>
        <v>A</v>
      </c>
      <c r="J45" s="3" t="str">
        <f>'Assessment 2A'!T91</f>
        <v>Excellent work in content knowledge; keep it up.</v>
      </c>
      <c r="K45" s="12">
        <f>'Assessment 2A'!Y91</f>
        <v>0.91669999999999996</v>
      </c>
      <c r="L45" s="5" t="str">
        <f>'Assessment 2A'!Z91</f>
        <v>A</v>
      </c>
      <c r="M45" s="3" t="str">
        <f>'Assessment 2A'!AA91</f>
        <v>Excellent work in content knowledge;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2A'!K100</f>
        <v>0.65</v>
      </c>
      <c r="F46" s="5" t="str">
        <f>'Assessment 2A'!L100</f>
        <v>C</v>
      </c>
      <c r="G46" s="3" t="str">
        <f>'Assessment 2A'!M100</f>
        <v>Satisfactory work in content knowledge; keep practising.</v>
      </c>
      <c r="H46" s="12">
        <f>'Assessment 2A'!R100</f>
        <v>0.7167</v>
      </c>
      <c r="I46" s="5" t="str">
        <f>'Assessment 2A'!S100</f>
        <v>B</v>
      </c>
      <c r="J46" s="3" t="str">
        <f>'Assessment 2A'!T100</f>
        <v>Very good work in content knowledge; aim higher.</v>
      </c>
      <c r="K46" s="12">
        <f>'Assessment 2A'!Y100</f>
        <v>0.70330000000000004</v>
      </c>
      <c r="L46" s="5" t="str">
        <f>'Assessment 2A'!Z100</f>
        <v>B</v>
      </c>
      <c r="M46" s="3" t="str">
        <f>'Assessment 2A'!AA100</f>
        <v>Very good work in content knowledge; aim higher.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2A'!K109</f>
        <v>0.72670000000000001</v>
      </c>
      <c r="F47" s="5" t="str">
        <f>'Assessment 2A'!L109</f>
        <v>B</v>
      </c>
      <c r="G47" s="3" t="str">
        <f>'Assessment 2A'!M109</f>
        <v>Very good work in content knowledge; aim higher.</v>
      </c>
      <c r="H47" s="12">
        <f>'Assessment 2A'!R109</f>
        <v>0.77</v>
      </c>
      <c r="I47" s="5" t="str">
        <f>'Assessment 2A'!S109</f>
        <v>B</v>
      </c>
      <c r="J47" s="3" t="str">
        <f>'Assessment 2A'!T109</f>
        <v>Very good work in content knowledge; aim higher.</v>
      </c>
      <c r="K47" s="12">
        <f>'Assessment 2A'!Y109</f>
        <v>0.76329999999999998</v>
      </c>
      <c r="L47" s="5" t="str">
        <f>'Assessment 2A'!Z109</f>
        <v>B</v>
      </c>
      <c r="M47" s="3" t="str">
        <f>'Assessment 2A'!AA109</f>
        <v>Very good work in content knowledge;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2A'!K118</f>
        <v>0.7833</v>
      </c>
      <c r="F48" s="5" t="str">
        <f>'Assessment 2A'!L118</f>
        <v>B</v>
      </c>
      <c r="G48" s="3" t="str">
        <f>'Assessment 2A'!M118</f>
        <v>Very good work in content knowledge; aim higher.</v>
      </c>
      <c r="H48" s="12">
        <f>'Assessment 2A'!R118</f>
        <v>0.79330000000000001</v>
      </c>
      <c r="I48" s="5" t="str">
        <f>'Assessment 2A'!S118</f>
        <v>B</v>
      </c>
      <c r="J48" s="3" t="str">
        <f>'Assessment 2A'!T118</f>
        <v>Very good work in content knowledge; aim higher.</v>
      </c>
      <c r="K48" s="12">
        <f>'Assessment 2A'!Y118</f>
        <v>0.82330000000000003</v>
      </c>
      <c r="L48" s="5" t="str">
        <f>'Assessment 2A'!Z118</f>
        <v>A</v>
      </c>
      <c r="M48" s="3" t="str">
        <f>'Assessment 2A'!AA118</f>
        <v>Excellent work in content knowledge; keep it up.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2A'!K127</f>
        <v>0.87</v>
      </c>
      <c r="F49" s="5" t="str">
        <f>'Assessment 2A'!L127</f>
        <v>A</v>
      </c>
      <c r="G49" s="3" t="str">
        <f>'Assessment 2A'!M127</f>
        <v>Excellent work in content knowledge; keep it up.</v>
      </c>
      <c r="H49" s="12">
        <f>'Assessment 2A'!R127</f>
        <v>0.86329999999999996</v>
      </c>
      <c r="I49" s="5" t="str">
        <f>'Assessment 2A'!S127</f>
        <v>A</v>
      </c>
      <c r="J49" s="3" t="str">
        <f>'Assessment 2A'!T127</f>
        <v>Excellent work in content knowledge; keep it up.</v>
      </c>
      <c r="K49" s="12">
        <f>'Assessment 2A'!Y127</f>
        <v>0.89670000000000005</v>
      </c>
      <c r="L49" s="5" t="str">
        <f>'Assessment 2A'!Z127</f>
        <v>A</v>
      </c>
      <c r="M49" s="3" t="str">
        <f>'Assessment 2A'!AA127</f>
        <v>Excellent work in content knowledge;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2A'!K136</f>
        <v>0.5867</v>
      </c>
      <c r="F50" s="5" t="str">
        <f>'Assessment 2A'!L136</f>
        <v>D</v>
      </c>
      <c r="G50" s="3" t="str">
        <f>'Assessment 2A'!M136</f>
        <v>Fair work in content knowledge; extra practice is needed.</v>
      </c>
      <c r="H50" s="12">
        <f>'Assessment 2A'!R136</f>
        <v>0.65329999999999999</v>
      </c>
      <c r="I50" s="5" t="str">
        <f>'Assessment 2A'!S136</f>
        <v>C</v>
      </c>
      <c r="J50" s="3" t="str">
        <f>'Assessment 2A'!T136</f>
        <v>Satisfactory work in content knowledge; keep practising.</v>
      </c>
      <c r="K50" s="12">
        <f>'Assessment 2A'!Y136</f>
        <v>0.67</v>
      </c>
      <c r="L50" s="5" t="str">
        <f>'Assessment 2A'!Z136</f>
        <v>C</v>
      </c>
      <c r="M50" s="3" t="str">
        <f>'Assessment 2A'!AA136</f>
        <v>Satisfactory work in content knowledge; keep practising.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2A'!K145</f>
        <v>0.68669999999999998</v>
      </c>
      <c r="F51" s="5" t="str">
        <f>'Assessment 2A'!L145</f>
        <v>C</v>
      </c>
      <c r="G51" s="3" t="str">
        <f>'Assessment 2A'!M145</f>
        <v>Satisfactory work in content knowledge; keep practising.</v>
      </c>
      <c r="H51" s="12">
        <f>'Assessment 2A'!R145</f>
        <v>0.70330000000000004</v>
      </c>
      <c r="I51" s="5" t="str">
        <f>'Assessment 2A'!S145</f>
        <v>B</v>
      </c>
      <c r="J51" s="3" t="str">
        <f>'Assessment 2A'!T145</f>
        <v>Very good work in content knowledge; aim higher.</v>
      </c>
      <c r="K51" s="12">
        <f>'Assessment 2A'!Y145</f>
        <v>0.72330000000000005</v>
      </c>
      <c r="L51" s="5" t="str">
        <f>'Assessment 2A'!Z145</f>
        <v>B</v>
      </c>
      <c r="M51" s="3" t="str">
        <f>'Assessment 2A'!AA145</f>
        <v>Very good work in content knowledge; aim higher.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2A'!K154</f>
        <v>0.74329999999999996</v>
      </c>
      <c r="F52" s="5" t="str">
        <f>'Assessment 2A'!L154</f>
        <v>B</v>
      </c>
      <c r="G52" s="3" t="str">
        <f>'Assessment 2A'!M154</f>
        <v>Very good work in content knowledge; aim higher.</v>
      </c>
      <c r="H52" s="12">
        <f>'Assessment 2A'!R154</f>
        <v>0.74670000000000003</v>
      </c>
      <c r="I52" s="5" t="str">
        <f>'Assessment 2A'!S154</f>
        <v>B</v>
      </c>
      <c r="J52" s="3" t="str">
        <f>'Assessment 2A'!T154</f>
        <v>Very good work in content knowledge; aim higher.</v>
      </c>
      <c r="K52" s="12">
        <f>'Assessment 2A'!Y154</f>
        <v>0.77669999999999995</v>
      </c>
      <c r="L52" s="5" t="str">
        <f>'Assessment 2A'!Z154</f>
        <v>B</v>
      </c>
      <c r="M52" s="3" t="str">
        <f>'Assessment 2A'!AA154</f>
        <v>Very good work in content knowledge; aim higher.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2A'!K163</f>
        <v>0.83330000000000004</v>
      </c>
      <c r="F53" s="5" t="str">
        <f>'Assessment 2A'!L163</f>
        <v>A</v>
      </c>
      <c r="G53" s="3" t="str">
        <f>'Assessment 2A'!M163</f>
        <v>Excellent work in content knowledge; keep it up.</v>
      </c>
      <c r="H53" s="12">
        <f>'Assessment 2A'!R163</f>
        <v>0.81669999999999998</v>
      </c>
      <c r="I53" s="5" t="str">
        <f>'Assessment 2A'!S163</f>
        <v>A</v>
      </c>
      <c r="J53" s="3" t="str">
        <f>'Assessment 2A'!T163</f>
        <v>Excellent work in content knowledge; keep it up.</v>
      </c>
      <c r="K53" s="12">
        <f>'Assessment 2A'!Y163</f>
        <v>0.89670000000000005</v>
      </c>
      <c r="L53" s="5" t="str">
        <f>'Assessment 2A'!Z163</f>
        <v>A</v>
      </c>
      <c r="M53" s="3" t="str">
        <f>'Assessment 2A'!AA163</f>
        <v>Excellent work in content knowledge;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2A'!K172</f>
        <v>0.85670000000000002</v>
      </c>
      <c r="F54" s="5" t="str">
        <f>'Assessment 2A'!L172</f>
        <v>A</v>
      </c>
      <c r="G54" s="3" t="str">
        <f>'Assessment 2A'!M172</f>
        <v>Excellent work in content knowledge; keep it up.</v>
      </c>
      <c r="H54" s="12">
        <f>'Assessment 2A'!R172</f>
        <v>0.90669999999999995</v>
      </c>
      <c r="I54" s="5" t="str">
        <f>'Assessment 2A'!S172</f>
        <v>A</v>
      </c>
      <c r="J54" s="3" t="str">
        <f>'Assessment 2A'!T172</f>
        <v>Excellent work in content knowledge; keep it up.</v>
      </c>
      <c r="K54" s="12">
        <f>'Assessment 2A'!Y172</f>
        <v>0.95669999999999999</v>
      </c>
      <c r="L54" s="5" t="str">
        <f>'Assessment 2A'!Z172</f>
        <v>A</v>
      </c>
      <c r="M54" s="3" t="str">
        <f>'Assessment 2A'!AA172</f>
        <v>Excellent work in content knowledge;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2A'!K181</f>
        <v>0.5867</v>
      </c>
      <c r="F55" s="5" t="str">
        <f>'Assessment 2A'!L181</f>
        <v>D</v>
      </c>
      <c r="G55" s="3" t="str">
        <f>'Assessment 2A'!M181</f>
        <v>Fair work in content knowledge; extra practice is needed.</v>
      </c>
      <c r="H55" s="12">
        <f>'Assessment 2A'!R181</f>
        <v>0.66669999999999996</v>
      </c>
      <c r="I55" s="5" t="str">
        <f>'Assessment 2A'!S181</f>
        <v>C</v>
      </c>
      <c r="J55" s="3" t="str">
        <f>'Assessment 2A'!T181</f>
        <v>Satisfactory work in content knowledge; keep practising.</v>
      </c>
      <c r="K55" s="12">
        <f>'Assessment 2A'!Y181</f>
        <v>0.64670000000000005</v>
      </c>
      <c r="L55" s="5" t="str">
        <f>'Assessment 2A'!Z181</f>
        <v>C</v>
      </c>
      <c r="M55" s="3" t="str">
        <f>'Assessment 2A'!AA181</f>
        <v>Satisfactory work in content knowledge;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2A'!K190</f>
        <v>0.74329999999999996</v>
      </c>
      <c r="F56" s="5" t="str">
        <f>'Assessment 2A'!L190</f>
        <v>B</v>
      </c>
      <c r="G56" s="3" t="str">
        <f>'Assessment 2A'!M190</f>
        <v>Very good work in content knowledge; aim higher.</v>
      </c>
      <c r="H56" s="12">
        <f>'Assessment 2A'!R190</f>
        <v>0.70669999999999999</v>
      </c>
      <c r="I56" s="5" t="str">
        <f>'Assessment 2A'!S190</f>
        <v>B</v>
      </c>
      <c r="J56" s="3" t="str">
        <f>'Assessment 2A'!T190</f>
        <v>Very good work in content knowledge; aim higher.</v>
      </c>
      <c r="K56" s="12">
        <f>'Assessment 2A'!Y190</f>
        <v>0.78</v>
      </c>
      <c r="L56" s="5" t="str">
        <f>'Assessment 2A'!Z190</f>
        <v>B</v>
      </c>
      <c r="M56" s="3" t="str">
        <f>'Assessment 2A'!AA190</f>
        <v>Very good work in content knowledge;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2A'!K199</f>
        <v>0.77</v>
      </c>
      <c r="F57" s="5" t="str">
        <f>'Assessment 2A'!L199</f>
        <v>B</v>
      </c>
      <c r="G57" s="3" t="str">
        <f>'Assessment 2A'!M199</f>
        <v>Very good work in content knowledge; aim higher.</v>
      </c>
      <c r="H57" s="12">
        <f>'Assessment 2A'!R199</f>
        <v>0.8</v>
      </c>
      <c r="I57" s="5" t="str">
        <f>'Assessment 2A'!S199</f>
        <v>A</v>
      </c>
      <c r="J57" s="3" t="str">
        <f>'Assessment 2A'!T199</f>
        <v>Excellent work in content knowledge; keep it up.</v>
      </c>
      <c r="K57" s="12">
        <f>'Assessment 2A'!Y199</f>
        <v>0.82330000000000003</v>
      </c>
      <c r="L57" s="5" t="str">
        <f>'Assessment 2A'!Z199</f>
        <v>A</v>
      </c>
      <c r="M57" s="3" t="str">
        <f>'Assessment 2A'!AA199</f>
        <v>Excellent work in content knowledge; keep it up.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2A'!K208</f>
        <v>0.88</v>
      </c>
      <c r="F58" s="5" t="str">
        <f>'Assessment 2A'!L208</f>
        <v>A</v>
      </c>
      <c r="G58" s="3" t="str">
        <f>'Assessment 2A'!M208</f>
        <v>Excellent work in content knowledge; keep it up.</v>
      </c>
      <c r="H58" s="12">
        <f>'Assessment 2A'!R208</f>
        <v>0.87670000000000003</v>
      </c>
      <c r="I58" s="5" t="str">
        <f>'Assessment 2A'!S208</f>
        <v>A</v>
      </c>
      <c r="J58" s="3" t="str">
        <f>'Assessment 2A'!T208</f>
        <v>Excellent work in content knowledge; keep it up.</v>
      </c>
      <c r="K58" s="12">
        <f>'Assessment 2A'!Y208</f>
        <v>0.93</v>
      </c>
      <c r="L58" s="5" t="str">
        <f>'Assessment 2A'!Z208</f>
        <v>A</v>
      </c>
      <c r="M58" s="3" t="str">
        <f>'Assessment 2A'!AA208</f>
        <v>Excellent work in content knowledge;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2A'!K217</f>
        <v>0.56999999999999995</v>
      </c>
      <c r="F59" s="5" t="str">
        <f>'Assessment 2A'!L217</f>
        <v>D</v>
      </c>
      <c r="G59" s="3" t="str">
        <f>'Assessment 2A'!M217</f>
        <v>Fair work in content knowledge; extra practice is needed.</v>
      </c>
      <c r="H59" s="12">
        <f>'Assessment 2A'!R217</f>
        <v>0.65669999999999995</v>
      </c>
      <c r="I59" s="5" t="str">
        <f>'Assessment 2A'!S217</f>
        <v>C</v>
      </c>
      <c r="J59" s="3" t="str">
        <f>'Assessment 2A'!T217</f>
        <v>Satisfactory work in content knowledge; keep practising.</v>
      </c>
      <c r="K59" s="12">
        <f>'Assessment 2A'!Y217</f>
        <v>0.67</v>
      </c>
      <c r="L59" s="5" t="str">
        <f>'Assessment 2A'!Z217</f>
        <v>C</v>
      </c>
      <c r="M59" s="3" t="str">
        <f>'Assessment 2A'!AA217</f>
        <v>Satisfactory work in content knowledge; keep practising.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2A'!K226</f>
        <v>0.65329999999999999</v>
      </c>
      <c r="F60" s="5" t="str">
        <f>'Assessment 2A'!L226</f>
        <v>C</v>
      </c>
      <c r="G60" s="3" t="str">
        <f>'Assessment 2A'!M226</f>
        <v>Satisfactory work in content knowledge; keep practising.</v>
      </c>
      <c r="H60" s="12">
        <f>'Assessment 2A'!R226</f>
        <v>0.71</v>
      </c>
      <c r="I60" s="5" t="str">
        <f>'Assessment 2A'!S226</f>
        <v>B</v>
      </c>
      <c r="J60" s="3" t="str">
        <f>'Assessment 2A'!T226</f>
        <v>Very good work in content knowledge; aim higher.</v>
      </c>
      <c r="K60" s="12">
        <f>'Assessment 2A'!Y226</f>
        <v>0.73329999999999995</v>
      </c>
      <c r="L60" s="5" t="str">
        <f>'Assessment 2A'!Z226</f>
        <v>B</v>
      </c>
      <c r="M60" s="3" t="str">
        <f>'Assessment 2A'!AA226</f>
        <v>Very good work in content knowledge; aim higher.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2A'!K235</f>
        <v>0.73670000000000002</v>
      </c>
      <c r="F61" s="5" t="str">
        <f>'Assessment 2A'!L235</f>
        <v>B</v>
      </c>
      <c r="G61" s="3" t="str">
        <f>'Assessment 2A'!M235</f>
        <v>Very good work in content knowledge; aim higher.</v>
      </c>
      <c r="H61" s="12">
        <f>'Assessment 2A'!R235</f>
        <v>0.79</v>
      </c>
      <c r="I61" s="5" t="str">
        <f>'Assessment 2A'!S235</f>
        <v>B</v>
      </c>
      <c r="J61" s="3" t="str">
        <f>'Assessment 2A'!T235</f>
        <v>Very good work in content knowledge; aim higher.</v>
      </c>
      <c r="K61" s="12">
        <f>'Assessment 2A'!Y235</f>
        <v>0.82330000000000003</v>
      </c>
      <c r="L61" s="5" t="str">
        <f>'Assessment 2A'!Z235</f>
        <v>A</v>
      </c>
      <c r="M61" s="3" t="str">
        <f>'Assessment 2A'!AA235</f>
        <v>Excellent work in content knowledge; keep it up.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2A'!K244</f>
        <v>0.81</v>
      </c>
      <c r="F62" s="5" t="str">
        <f>'Assessment 2A'!L244</f>
        <v>A</v>
      </c>
      <c r="G62" s="3" t="str">
        <f>'Assessment 2A'!M244</f>
        <v>Excellent work in content knowledge; keep it up.</v>
      </c>
      <c r="H62" s="12">
        <f>'Assessment 2A'!R244</f>
        <v>0.81669999999999998</v>
      </c>
      <c r="I62" s="5" t="str">
        <f>'Assessment 2A'!S244</f>
        <v>A</v>
      </c>
      <c r="J62" s="3" t="str">
        <f>'Assessment 2A'!T244</f>
        <v>Excellent work in content knowledge; keep it up.</v>
      </c>
      <c r="K62" s="12">
        <f>'Assessment 2A'!Y244</f>
        <v>0.83330000000000004</v>
      </c>
      <c r="L62" s="5" t="str">
        <f>'Assessment 2A'!Z244</f>
        <v>A</v>
      </c>
      <c r="M62" s="3" t="str">
        <f>'Assessment 2A'!AA244</f>
        <v>Excellent work in content knowledge;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2A'!K253</f>
        <v>0.88329999999999997</v>
      </c>
      <c r="F63" s="5" t="str">
        <f>'Assessment 2A'!L253</f>
        <v>A</v>
      </c>
      <c r="G63" s="3" t="str">
        <f>'Assessment 2A'!M253</f>
        <v>Excellent work in content knowledge; keep it up.</v>
      </c>
      <c r="H63" s="12">
        <f>'Assessment 2A'!R253</f>
        <v>0.87670000000000003</v>
      </c>
      <c r="I63" s="5" t="str">
        <f>'Assessment 2A'!S253</f>
        <v>A</v>
      </c>
      <c r="J63" s="3" t="str">
        <f>'Assessment 2A'!T253</f>
        <v>Excellent work in content knowledge; keep it up.</v>
      </c>
      <c r="K63" s="12">
        <f>'Assessment 2A'!Y253</f>
        <v>0.92</v>
      </c>
      <c r="L63" s="5" t="str">
        <f>'Assessment 2A'!Z253</f>
        <v>A</v>
      </c>
      <c r="M63" s="3" t="str">
        <f>'Assessment 2A'!AA253</f>
        <v>Excellent work in content knowledge;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2A'!K262</f>
        <v>0.65669999999999995</v>
      </c>
      <c r="F64" s="5" t="str">
        <f>'Assessment 2A'!L262</f>
        <v>C</v>
      </c>
      <c r="G64" s="3" t="str">
        <f>'Assessment 2A'!M262</f>
        <v>Satisfactory work in content knowledge; keep practising.</v>
      </c>
      <c r="H64" s="12">
        <f>'Assessment 2A'!R262</f>
        <v>0.63329999999999997</v>
      </c>
      <c r="I64" s="5" t="str">
        <f>'Assessment 2A'!S262</f>
        <v>C</v>
      </c>
      <c r="J64" s="3" t="str">
        <f>'Assessment 2A'!T262</f>
        <v>Satisfactory work in content knowledge; keep practising.</v>
      </c>
      <c r="K64" s="12">
        <f>'Assessment 2A'!Y262</f>
        <v>0.72330000000000005</v>
      </c>
      <c r="L64" s="5" t="str">
        <f>'Assessment 2A'!Z262</f>
        <v>B</v>
      </c>
      <c r="M64" s="3" t="str">
        <f>'Assessment 2A'!AA262</f>
        <v>Very good work in content knowledge; aim higher.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2A'!K271</f>
        <v>0.69669999999999999</v>
      </c>
      <c r="F65" s="5" t="str">
        <f>'Assessment 2A'!L271</f>
        <v>C</v>
      </c>
      <c r="G65" s="3" t="str">
        <f>'Assessment 2A'!M271</f>
        <v>Satisfactory work in content knowledge; keep practising.</v>
      </c>
      <c r="H65" s="12">
        <f>'Assessment 2A'!R271</f>
        <v>0.69669999999999999</v>
      </c>
      <c r="I65" s="5" t="str">
        <f>'Assessment 2A'!S271</f>
        <v>C</v>
      </c>
      <c r="J65" s="3" t="str">
        <f>'Assessment 2A'!T271</f>
        <v>Satisfactory work in content knowledge; keep practising.</v>
      </c>
      <c r="K65" s="12">
        <f>'Assessment 2A'!Y271</f>
        <v>0.78</v>
      </c>
      <c r="L65" s="5" t="str">
        <f>'Assessment 2A'!Z271</f>
        <v>B</v>
      </c>
      <c r="M65" s="3" t="str">
        <f>'Assessment 2A'!AA271</f>
        <v>Very good work in content knowledge; aim higher.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3A'!K10</f>
        <v>0.53</v>
      </c>
      <c r="F66" s="5" t="str">
        <f>'Assessment 3A'!L10</f>
        <v>D</v>
      </c>
      <c r="G66" s="3" t="str">
        <f>'Assessment 3A'!M10</f>
        <v>Fair work in content knowledge; extra practice is needed.</v>
      </c>
      <c r="H66" s="12">
        <f>'Assessment 3A'!R10</f>
        <v>0.63329999999999997</v>
      </c>
      <c r="I66" s="5" t="str">
        <f>'Assessment 3A'!S10</f>
        <v>C</v>
      </c>
      <c r="J66" s="3" t="str">
        <f>'Assessment 3A'!T10</f>
        <v>Satisfactory work in content knowledge; keep practising.</v>
      </c>
      <c r="K66" s="12">
        <f>'Assessment 3A'!Y10</f>
        <v>0.64</v>
      </c>
      <c r="L66" s="5" t="str">
        <f>'Assessment 3A'!Z10</f>
        <v>C</v>
      </c>
      <c r="M66" s="3" t="str">
        <f>'Assessment 3A'!AA10</f>
        <v>Satisfactory work in content knowledge; keep practising.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3A'!K19</f>
        <v>0.61670000000000003</v>
      </c>
      <c r="F67" s="5" t="str">
        <f>'Assessment 3A'!L19</f>
        <v>C</v>
      </c>
      <c r="G67" s="3" t="str">
        <f>'Assessment 3A'!M19</f>
        <v>Satisfactory work in content knowledge; keep practising.</v>
      </c>
      <c r="H67" s="12">
        <f>'Assessment 3A'!R19</f>
        <v>0.7</v>
      </c>
      <c r="I67" s="5" t="str">
        <f>'Assessment 3A'!S19</f>
        <v>B</v>
      </c>
      <c r="J67" s="3" t="str">
        <f>'Assessment 3A'!T19</f>
        <v>Very good work in content knowledge; aim higher.</v>
      </c>
      <c r="K67" s="12">
        <f>'Assessment 3A'!Y19</f>
        <v>0.67330000000000001</v>
      </c>
      <c r="L67" s="5" t="str">
        <f>'Assessment 3A'!Z19</f>
        <v>C</v>
      </c>
      <c r="M67" s="3" t="str">
        <f>'Assessment 3A'!AA19</f>
        <v>Satisfactory work in content knowledge; keep practising.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3A'!K28</f>
        <v>0.75329999999999997</v>
      </c>
      <c r="F68" s="5" t="str">
        <f>'Assessment 3A'!L28</f>
        <v>B</v>
      </c>
      <c r="G68" s="3" t="str">
        <f>'Assessment 3A'!M28</f>
        <v>Very good work in content knowledge; aim higher.</v>
      </c>
      <c r="H68" s="12">
        <f>'Assessment 3A'!R28</f>
        <v>0.74</v>
      </c>
      <c r="I68" s="5" t="str">
        <f>'Assessment 3A'!S28</f>
        <v>B</v>
      </c>
      <c r="J68" s="3" t="str">
        <f>'Assessment 3A'!T28</f>
        <v>Very good work in content knowledge; aim higher.</v>
      </c>
      <c r="K68" s="12">
        <f>'Assessment 3A'!Y28</f>
        <v>0.81669999999999998</v>
      </c>
      <c r="L68" s="5" t="str">
        <f>'Assessment 3A'!Z28</f>
        <v>A</v>
      </c>
      <c r="M68" s="3" t="str">
        <f>'Assessment 3A'!AA28</f>
        <v>Excellent work in content knowledge; keep it up.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3A'!K37</f>
        <v>0.77329999999999999</v>
      </c>
      <c r="F69" s="5" t="str">
        <f>'Assessment 3A'!L37</f>
        <v>B</v>
      </c>
      <c r="G69" s="3" t="str">
        <f>'Assessment 3A'!M37</f>
        <v>Very good work in content knowledge; aim higher.</v>
      </c>
      <c r="H69" s="12">
        <f>'Assessment 3A'!R37</f>
        <v>0.81</v>
      </c>
      <c r="I69" s="5" t="str">
        <f>'Assessment 3A'!S37</f>
        <v>A</v>
      </c>
      <c r="J69" s="3" t="str">
        <f>'Assessment 3A'!T37</f>
        <v>Excellent work in content knowledge; keep it up.</v>
      </c>
      <c r="K69" s="12">
        <f>'Assessment 3A'!Y37</f>
        <v>0.82669999999999999</v>
      </c>
      <c r="L69" s="5" t="str">
        <f>'Assessment 3A'!Z37</f>
        <v>A</v>
      </c>
      <c r="M69" s="3" t="str">
        <f>'Assessment 3A'!AA37</f>
        <v>Excellent work in content knowledge; keep it up.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3A'!K46</f>
        <v>0.91</v>
      </c>
      <c r="F70" s="5" t="str">
        <f>'Assessment 3A'!L46</f>
        <v>A</v>
      </c>
      <c r="G70" s="3" t="str">
        <f>'Assessment 3A'!M46</f>
        <v>Excellent work in content knowledge; keep it up.</v>
      </c>
      <c r="H70" s="12">
        <f>'Assessment 3A'!R46</f>
        <v>0.9</v>
      </c>
      <c r="I70" s="5" t="str">
        <f>'Assessment 3A'!S46</f>
        <v>A</v>
      </c>
      <c r="J70" s="3" t="str">
        <f>'Assessment 3A'!T46</f>
        <v>Excellent work in content knowledge; keep it up.</v>
      </c>
      <c r="K70" s="12">
        <f>'Assessment 3A'!Y46</f>
        <v>0.89329999999999998</v>
      </c>
      <c r="L70" s="5" t="str">
        <f>'Assessment 3A'!Z46</f>
        <v>A</v>
      </c>
      <c r="M70" s="3" t="str">
        <f>'Assessment 3A'!AA46</f>
        <v>Excellent work in content knowledge;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3A'!K55</f>
        <v>0.59</v>
      </c>
      <c r="F71" s="5" t="str">
        <f>'Assessment 3A'!L55</f>
        <v>D</v>
      </c>
      <c r="G71" s="3" t="str">
        <f>'Assessment 3A'!M55</f>
        <v>Fair work in content knowledge; extra practice is needed.</v>
      </c>
      <c r="H71" s="12">
        <f>'Assessment 3A'!R55</f>
        <v>0.64670000000000005</v>
      </c>
      <c r="I71" s="5" t="str">
        <f>'Assessment 3A'!S55</f>
        <v>C</v>
      </c>
      <c r="J71" s="3" t="str">
        <f>'Assessment 3A'!T55</f>
        <v>Satisfactory work in content knowledge; keep practising.</v>
      </c>
      <c r="K71" s="12">
        <f>'Assessment 3A'!Y55</f>
        <v>0.70330000000000004</v>
      </c>
      <c r="L71" s="5" t="str">
        <f>'Assessment 3A'!Z55</f>
        <v>B</v>
      </c>
      <c r="M71" s="3" t="str">
        <f>'Assessment 3A'!AA55</f>
        <v>Very good work in content knowledge; aim higher.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3A'!K64</f>
        <v>0.72</v>
      </c>
      <c r="F72" s="5" t="str">
        <f>'Assessment 3A'!L64</f>
        <v>B</v>
      </c>
      <c r="G72" s="3" t="str">
        <f>'Assessment 3A'!M64</f>
        <v>Very good work in content knowledge; aim higher.</v>
      </c>
      <c r="H72" s="12">
        <f>'Assessment 3A'!R64</f>
        <v>0.76329999999999998</v>
      </c>
      <c r="I72" s="5" t="str">
        <f>'Assessment 3A'!S64</f>
        <v>B</v>
      </c>
      <c r="J72" s="3" t="str">
        <f>'Assessment 3A'!T64</f>
        <v>Very good work in content knowledge; aim higher.</v>
      </c>
      <c r="K72" s="12">
        <f>'Assessment 3A'!Y64</f>
        <v>0.75329999999999997</v>
      </c>
      <c r="L72" s="5" t="str">
        <f>'Assessment 3A'!Z64</f>
        <v>B</v>
      </c>
      <c r="M72" s="3" t="str">
        <f>'Assessment 3A'!AA64</f>
        <v>Very good work in content knowledge; aim higher.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3A'!K73</f>
        <v>0.75329999999999997</v>
      </c>
      <c r="F73" s="5" t="str">
        <f>'Assessment 3A'!L73</f>
        <v>B</v>
      </c>
      <c r="G73" s="3" t="str">
        <f>'Assessment 3A'!M73</f>
        <v>Very good work in content knowledge; aim higher.</v>
      </c>
      <c r="H73" s="12">
        <f>'Assessment 3A'!R73</f>
        <v>0.80669999999999997</v>
      </c>
      <c r="I73" s="5" t="str">
        <f>'Assessment 3A'!S73</f>
        <v>A</v>
      </c>
      <c r="J73" s="3" t="str">
        <f>'Assessment 3A'!T73</f>
        <v>Excellent work in content knowledge; keep it up.</v>
      </c>
      <c r="K73" s="12">
        <f>'Assessment 3A'!Y73</f>
        <v>0.79</v>
      </c>
      <c r="L73" s="5" t="str">
        <f>'Assessment 3A'!Z73</f>
        <v>B</v>
      </c>
      <c r="M73" s="3" t="str">
        <f>'Assessment 3A'!AA73</f>
        <v>Very good work in content knowledge; aim higher.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3A'!K82</f>
        <v>0.84330000000000005</v>
      </c>
      <c r="F74" s="5" t="str">
        <f>'Assessment 3A'!L82</f>
        <v>A</v>
      </c>
      <c r="G74" s="3" t="str">
        <f>'Assessment 3A'!M82</f>
        <v>Excellent work in content knowledge; keep it up.</v>
      </c>
      <c r="H74" s="12">
        <f>'Assessment 3A'!R82</f>
        <v>0.84330000000000005</v>
      </c>
      <c r="I74" s="5" t="str">
        <f>'Assessment 3A'!S82</f>
        <v>A</v>
      </c>
      <c r="J74" s="3" t="str">
        <f>'Assessment 3A'!T82</f>
        <v>Excellent work in content knowledge; keep it up.</v>
      </c>
      <c r="K74" s="12">
        <f>'Assessment 3A'!Y82</f>
        <v>0.84330000000000005</v>
      </c>
      <c r="L74" s="5" t="str">
        <f>'Assessment 3A'!Z82</f>
        <v>A</v>
      </c>
      <c r="M74" s="3" t="str">
        <f>'Assessment 3A'!AA82</f>
        <v>Excellent work in content knowledge;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3A'!K91</f>
        <v>0.90669999999999995</v>
      </c>
      <c r="F75" s="5" t="str">
        <f>'Assessment 3A'!L91</f>
        <v>A</v>
      </c>
      <c r="G75" s="3" t="str">
        <f>'Assessment 3A'!M91</f>
        <v>Excellent work in content knowledge; keep it up.</v>
      </c>
      <c r="H75" s="12">
        <f>'Assessment 3A'!R91</f>
        <v>0.95</v>
      </c>
      <c r="I75" s="5" t="str">
        <f>'Assessment 3A'!S91</f>
        <v>A</v>
      </c>
      <c r="J75" s="3" t="str">
        <f>'Assessment 3A'!T91</f>
        <v>Excellent work in content knowledge; keep it up.</v>
      </c>
      <c r="K75" s="12">
        <f>'Assessment 3A'!Y91</f>
        <v>0.95330000000000004</v>
      </c>
      <c r="L75" s="5" t="str">
        <f>'Assessment 3A'!Z91</f>
        <v>A</v>
      </c>
      <c r="M75" s="3" t="str">
        <f>'Assessment 3A'!AA91</f>
        <v>Excellent work in content knowledge;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3A'!K100</f>
        <v>0.6633</v>
      </c>
      <c r="F76" s="5" t="str">
        <f>'Assessment 3A'!L100</f>
        <v>C</v>
      </c>
      <c r="G76" s="3" t="str">
        <f>'Assessment 3A'!M100</f>
        <v>Satisfactory work in content knowledge; keep practising.</v>
      </c>
      <c r="H76" s="12">
        <f>'Assessment 3A'!R100</f>
        <v>0.61329999999999996</v>
      </c>
      <c r="I76" s="5" t="str">
        <f>'Assessment 3A'!S100</f>
        <v>C</v>
      </c>
      <c r="J76" s="3" t="str">
        <f>'Assessment 3A'!T100</f>
        <v>Satisfactory work in content knowledge; keep practising.</v>
      </c>
      <c r="K76" s="12">
        <f>'Assessment 3A'!Y100</f>
        <v>0.66669999999999996</v>
      </c>
      <c r="L76" s="5" t="str">
        <f>'Assessment 3A'!Z100</f>
        <v>C</v>
      </c>
      <c r="M76" s="3" t="str">
        <f>'Assessment 3A'!AA100</f>
        <v>Satisfactory work in content knowledge; keep practising.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3A'!K109</f>
        <v>0.69330000000000003</v>
      </c>
      <c r="F77" s="5" t="str">
        <f>'Assessment 3A'!L109</f>
        <v>C</v>
      </c>
      <c r="G77" s="3" t="str">
        <f>'Assessment 3A'!M109</f>
        <v>Satisfactory work in content knowledge; keep practising.</v>
      </c>
      <c r="H77" s="12">
        <f>'Assessment 3A'!R109</f>
        <v>0.73329999999999995</v>
      </c>
      <c r="I77" s="5" t="str">
        <f>'Assessment 3A'!S109</f>
        <v>B</v>
      </c>
      <c r="J77" s="3" t="str">
        <f>'Assessment 3A'!T109</f>
        <v>Very good work in content knowledge; aim higher.</v>
      </c>
      <c r="K77" s="12">
        <f>'Assessment 3A'!Y109</f>
        <v>0.76</v>
      </c>
      <c r="L77" s="5" t="str">
        <f>'Assessment 3A'!Z109</f>
        <v>B</v>
      </c>
      <c r="M77" s="3" t="str">
        <f>'Assessment 3A'!AA109</f>
        <v>Very good work in content knowledge; aim higher.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3A'!K118</f>
        <v>0.75329999999999997</v>
      </c>
      <c r="F78" s="5" t="str">
        <f>'Assessment 3A'!L118</f>
        <v>B</v>
      </c>
      <c r="G78" s="3" t="str">
        <f>'Assessment 3A'!M118</f>
        <v>Very good work in content knowledge; aim higher.</v>
      </c>
      <c r="H78" s="12">
        <f>'Assessment 3A'!R118</f>
        <v>0.84</v>
      </c>
      <c r="I78" s="5" t="str">
        <f>'Assessment 3A'!S118</f>
        <v>A</v>
      </c>
      <c r="J78" s="3" t="str">
        <f>'Assessment 3A'!T118</f>
        <v>Excellent work in content knowledge; keep it up.</v>
      </c>
      <c r="K78" s="12">
        <f>'Assessment 3A'!Y118</f>
        <v>0.84</v>
      </c>
      <c r="L78" s="5" t="str">
        <f>'Assessment 3A'!Z118</f>
        <v>A</v>
      </c>
      <c r="M78" s="3" t="str">
        <f>'Assessment 3A'!AA118</f>
        <v>Excellent work in content knowledge; keep it up.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3A'!K127</f>
        <v>0.87</v>
      </c>
      <c r="F79" s="5" t="str">
        <f>'Assessment 3A'!L127</f>
        <v>A</v>
      </c>
      <c r="G79" s="3" t="str">
        <f>'Assessment 3A'!M127</f>
        <v>Excellent work in content knowledge; keep it up.</v>
      </c>
      <c r="H79" s="12">
        <f>'Assessment 3A'!R127</f>
        <v>0.85670000000000002</v>
      </c>
      <c r="I79" s="5" t="str">
        <f>'Assessment 3A'!S127</f>
        <v>A</v>
      </c>
      <c r="J79" s="3" t="str">
        <f>'Assessment 3A'!T127</f>
        <v>Excellent work in content knowledge; keep it up.</v>
      </c>
      <c r="K79" s="12">
        <f>'Assessment 3A'!Y127</f>
        <v>0.91</v>
      </c>
      <c r="L79" s="5" t="str">
        <f>'Assessment 3A'!Z127</f>
        <v>A</v>
      </c>
      <c r="M79" s="3" t="str">
        <f>'Assessment 3A'!AA127</f>
        <v>Excellent work in content knowledge;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3A'!K136</f>
        <v>0.55669999999999997</v>
      </c>
      <c r="F80" s="5" t="str">
        <f>'Assessment 3A'!L136</f>
        <v>D</v>
      </c>
      <c r="G80" s="3" t="str">
        <f>'Assessment 3A'!M136</f>
        <v>Fair work in content knowledge; extra practice is needed.</v>
      </c>
      <c r="H80" s="12">
        <f>'Assessment 3A'!R136</f>
        <v>0.61</v>
      </c>
      <c r="I80" s="5" t="str">
        <f>'Assessment 3A'!S136</f>
        <v>C</v>
      </c>
      <c r="J80" s="3" t="str">
        <f>'Assessment 3A'!T136</f>
        <v>Satisfactory work in content knowledge; keep practising.</v>
      </c>
      <c r="K80" s="12">
        <f>'Assessment 3A'!Y136</f>
        <v>0.65329999999999999</v>
      </c>
      <c r="L80" s="5" t="str">
        <f>'Assessment 3A'!Z136</f>
        <v>C</v>
      </c>
      <c r="M80" s="3" t="str">
        <f>'Assessment 3A'!AA136</f>
        <v>Satisfactory work in content knowledge; keep practising.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3A'!K145</f>
        <v>0.65329999999999999</v>
      </c>
      <c r="F81" s="5" t="str">
        <f>'Assessment 3A'!L145</f>
        <v>C</v>
      </c>
      <c r="G81" s="3" t="str">
        <f>'Assessment 3A'!M145</f>
        <v>Satisfactory work in content knowledge; keep practising.</v>
      </c>
      <c r="H81" s="12">
        <f>'Assessment 3A'!R145</f>
        <v>0.68330000000000002</v>
      </c>
      <c r="I81" s="5" t="str">
        <f>'Assessment 3A'!S145</f>
        <v>C</v>
      </c>
      <c r="J81" s="3" t="str">
        <f>'Assessment 3A'!T145</f>
        <v>Satisfactory work in content knowledge; keep practising.</v>
      </c>
      <c r="K81" s="12">
        <f>'Assessment 3A'!Y145</f>
        <v>0.69</v>
      </c>
      <c r="L81" s="5" t="str">
        <f>'Assessment 3A'!Z145</f>
        <v>C</v>
      </c>
      <c r="M81" s="3" t="str">
        <f>'Assessment 3A'!AA145</f>
        <v>Satisfactory work in content knowledge; keep practising.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3A'!K154</f>
        <v>0.74</v>
      </c>
      <c r="F82" s="5" t="str">
        <f>'Assessment 3A'!L154</f>
        <v>B</v>
      </c>
      <c r="G82" s="3" t="str">
        <f>'Assessment 3A'!M154</f>
        <v>Very good work in content knowledge; aim higher.</v>
      </c>
      <c r="H82" s="12">
        <f>'Assessment 3A'!R154</f>
        <v>0.74670000000000003</v>
      </c>
      <c r="I82" s="5" t="str">
        <f>'Assessment 3A'!S154</f>
        <v>B</v>
      </c>
      <c r="J82" s="3" t="str">
        <f>'Assessment 3A'!T154</f>
        <v>Very good work in content knowledge; aim higher.</v>
      </c>
      <c r="K82" s="12">
        <f>'Assessment 3A'!Y154</f>
        <v>0.78669999999999995</v>
      </c>
      <c r="L82" s="5" t="str">
        <f>'Assessment 3A'!Z154</f>
        <v>B</v>
      </c>
      <c r="M82" s="3" t="str">
        <f>'Assessment 3A'!AA154</f>
        <v>Very good work in content knowledge; aim higher.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3A'!K163</f>
        <v>0.77329999999999999</v>
      </c>
      <c r="F83" s="5" t="str">
        <f>'Assessment 3A'!L163</f>
        <v>B</v>
      </c>
      <c r="G83" s="3" t="str">
        <f>'Assessment 3A'!M163</f>
        <v>Very good work in content knowledge; aim higher.</v>
      </c>
      <c r="H83" s="12">
        <f>'Assessment 3A'!R163</f>
        <v>0.8367</v>
      </c>
      <c r="I83" s="5" t="str">
        <f>'Assessment 3A'!S163</f>
        <v>A</v>
      </c>
      <c r="J83" s="3" t="str">
        <f>'Assessment 3A'!T163</f>
        <v>Excellent work in content knowledge; keep it up.</v>
      </c>
      <c r="K83" s="12">
        <f>'Assessment 3A'!Y163</f>
        <v>0.87670000000000003</v>
      </c>
      <c r="L83" s="5" t="str">
        <f>'Assessment 3A'!Z163</f>
        <v>A</v>
      </c>
      <c r="M83" s="3" t="str">
        <f>'Assessment 3A'!AA163</f>
        <v>Excellent work in content knowledge;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3A'!K172</f>
        <v>0.86329999999999996</v>
      </c>
      <c r="F84" s="5" t="str">
        <f>'Assessment 3A'!L172</f>
        <v>A</v>
      </c>
      <c r="G84" s="3" t="str">
        <f>'Assessment 3A'!M172</f>
        <v>Excellent work in content knowledge; keep it up.</v>
      </c>
      <c r="H84" s="12">
        <f>'Assessment 3A'!R172</f>
        <v>0.92</v>
      </c>
      <c r="I84" s="5" t="str">
        <f>'Assessment 3A'!S172</f>
        <v>A</v>
      </c>
      <c r="J84" s="3" t="str">
        <f>'Assessment 3A'!T172</f>
        <v>Excellent work in content knowledge; keep it up.</v>
      </c>
      <c r="K84" s="12">
        <f>'Assessment 3A'!Y172</f>
        <v>0.91669999999999996</v>
      </c>
      <c r="L84" s="5" t="str">
        <f>'Assessment 3A'!Z172</f>
        <v>A</v>
      </c>
      <c r="M84" s="3" t="str">
        <f>'Assessment 3A'!AA172</f>
        <v>Excellent work in content knowledge;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3A'!K181</f>
        <v>0.67330000000000001</v>
      </c>
      <c r="F85" s="5" t="str">
        <f>'Assessment 3A'!L181</f>
        <v>C</v>
      </c>
      <c r="G85" s="3" t="str">
        <f>'Assessment 3A'!M181</f>
        <v>Satisfactory work in content knowledge; keep practising.</v>
      </c>
      <c r="H85" s="12">
        <f>'Assessment 3A'!R181</f>
        <v>0.67669999999999997</v>
      </c>
      <c r="I85" s="5" t="str">
        <f>'Assessment 3A'!S181</f>
        <v>C</v>
      </c>
      <c r="J85" s="3" t="str">
        <f>'Assessment 3A'!T181</f>
        <v>Satisfactory work in content knowledge; keep practising.</v>
      </c>
      <c r="K85" s="12">
        <f>'Assessment 3A'!Y181</f>
        <v>0.67</v>
      </c>
      <c r="L85" s="5" t="str">
        <f>'Assessment 3A'!Z181</f>
        <v>C</v>
      </c>
      <c r="M85" s="3" t="str">
        <f>'Assessment 3A'!AA181</f>
        <v>Satisfactory work in content knowledge; keep practising.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3A'!K190</f>
        <v>0.73670000000000002</v>
      </c>
      <c r="F86" s="5" t="str">
        <f>'Assessment 3A'!L190</f>
        <v>B</v>
      </c>
      <c r="G86" s="3" t="str">
        <f>'Assessment 3A'!M190</f>
        <v>Very good work in content knowledge; aim higher.</v>
      </c>
      <c r="H86" s="12">
        <f>'Assessment 3A'!R190</f>
        <v>0.78</v>
      </c>
      <c r="I86" s="5" t="str">
        <f>'Assessment 3A'!S190</f>
        <v>B</v>
      </c>
      <c r="J86" s="3" t="str">
        <f>'Assessment 3A'!T190</f>
        <v>Very good work in content knowledge; aim higher.</v>
      </c>
      <c r="K86" s="12">
        <f>'Assessment 3A'!Y190</f>
        <v>0.72670000000000001</v>
      </c>
      <c r="L86" s="5" t="str">
        <f>'Assessment 3A'!Z190</f>
        <v>B</v>
      </c>
      <c r="M86" s="3" t="str">
        <f>'Assessment 3A'!AA190</f>
        <v>Very good work in content knowledge; aim higher.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3A'!K199</f>
        <v>0.74670000000000003</v>
      </c>
      <c r="F87" s="5" t="str">
        <f>'Assessment 3A'!L199</f>
        <v>B</v>
      </c>
      <c r="G87" s="3" t="str">
        <f>'Assessment 3A'!M199</f>
        <v>Very good work in content knowledge; aim higher.</v>
      </c>
      <c r="H87" s="12">
        <f>'Assessment 3A'!R199</f>
        <v>0.81</v>
      </c>
      <c r="I87" s="5" t="str">
        <f>'Assessment 3A'!S199</f>
        <v>A</v>
      </c>
      <c r="J87" s="3" t="str">
        <f>'Assessment 3A'!T199</f>
        <v>Excellent work in content knowledge; keep it up.</v>
      </c>
      <c r="K87" s="12">
        <f>'Assessment 3A'!Y199</f>
        <v>0.79330000000000001</v>
      </c>
      <c r="L87" s="5" t="str">
        <f>'Assessment 3A'!Z199</f>
        <v>B</v>
      </c>
      <c r="M87" s="3" t="str">
        <f>'Assessment 3A'!AA199</f>
        <v>Very good work in content knowledge; aim higher.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3A'!K208</f>
        <v>0.83330000000000004</v>
      </c>
      <c r="F88" s="5" t="str">
        <f>'Assessment 3A'!L208</f>
        <v>A</v>
      </c>
      <c r="G88" s="3" t="str">
        <f>'Assessment 3A'!M208</f>
        <v>Excellent work in content knowledge; keep it up.</v>
      </c>
      <c r="H88" s="12">
        <f>'Assessment 3A'!R208</f>
        <v>0.84</v>
      </c>
      <c r="I88" s="5" t="str">
        <f>'Assessment 3A'!S208</f>
        <v>A</v>
      </c>
      <c r="J88" s="3" t="str">
        <f>'Assessment 3A'!T208</f>
        <v>Excellent work in content knowledge; keep it up.</v>
      </c>
      <c r="K88" s="12">
        <f>'Assessment 3A'!Y208</f>
        <v>0.86670000000000003</v>
      </c>
      <c r="L88" s="5" t="str">
        <f>'Assessment 3A'!Z208</f>
        <v>A</v>
      </c>
      <c r="M88" s="3" t="str">
        <f>'Assessment 3A'!AA208</f>
        <v>Excellent work in content knowledge;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3A'!K217</f>
        <v>0.54330000000000001</v>
      </c>
      <c r="F89" s="5" t="str">
        <f>'Assessment 3A'!L217</f>
        <v>D</v>
      </c>
      <c r="G89" s="3" t="str">
        <f>'Assessment 3A'!M217</f>
        <v>Fair work in content knowledge; extra practice is needed.</v>
      </c>
      <c r="H89" s="12">
        <f>'Assessment 3A'!R217</f>
        <v>0.60329999999999995</v>
      </c>
      <c r="I89" s="5" t="str">
        <f>'Assessment 3A'!S217</f>
        <v>C</v>
      </c>
      <c r="J89" s="3" t="str">
        <f>'Assessment 3A'!T217</f>
        <v>Satisfactory work in content knowledge; keep practising.</v>
      </c>
      <c r="K89" s="12">
        <f>'Assessment 3A'!Y217</f>
        <v>0.60329999999999995</v>
      </c>
      <c r="L89" s="5" t="str">
        <f>'Assessment 3A'!Z217</f>
        <v>C</v>
      </c>
      <c r="M89" s="3" t="str">
        <f>'Assessment 3A'!AA217</f>
        <v>Satisfactory work in content knowledge; keep practising.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3A'!K226</f>
        <v>0.69</v>
      </c>
      <c r="F90" s="5" t="str">
        <f>'Assessment 3A'!L226</f>
        <v>C</v>
      </c>
      <c r="G90" s="3" t="str">
        <f>'Assessment 3A'!M226</f>
        <v>Satisfactory work in content knowledge; keep practising.</v>
      </c>
      <c r="H90" s="12">
        <f>'Assessment 3A'!R226</f>
        <v>0.69330000000000003</v>
      </c>
      <c r="I90" s="5" t="str">
        <f>'Assessment 3A'!S226</f>
        <v>C</v>
      </c>
      <c r="J90" s="3" t="str">
        <f>'Assessment 3A'!T226</f>
        <v>Satisfactory work in content knowledge; keep practising.</v>
      </c>
      <c r="K90" s="12">
        <f>'Assessment 3A'!Y226</f>
        <v>0.7</v>
      </c>
      <c r="L90" s="5" t="str">
        <f>'Assessment 3A'!Z226</f>
        <v>B</v>
      </c>
      <c r="M90" s="3" t="str">
        <f>'Assessment 3A'!AA226</f>
        <v>Very good work in content knowledge; aim higher.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3A'!K235</f>
        <v>0.72330000000000005</v>
      </c>
      <c r="F91" s="5" t="str">
        <f>'Assessment 3A'!L235</f>
        <v>B</v>
      </c>
      <c r="G91" s="3" t="str">
        <f>'Assessment 3A'!M235</f>
        <v>Very good work in content knowledge; aim higher.</v>
      </c>
      <c r="H91" s="12">
        <f>'Assessment 3A'!R235</f>
        <v>0.74</v>
      </c>
      <c r="I91" s="5" t="str">
        <f>'Assessment 3A'!S235</f>
        <v>B</v>
      </c>
      <c r="J91" s="3" t="str">
        <f>'Assessment 3A'!T235</f>
        <v>Very good work in content knowledge; aim higher.</v>
      </c>
      <c r="K91" s="12">
        <f>'Assessment 3A'!Y235</f>
        <v>0.8367</v>
      </c>
      <c r="L91" s="5" t="str">
        <f>'Assessment 3A'!Z235</f>
        <v>A</v>
      </c>
      <c r="M91" s="3" t="str">
        <f>'Assessment 3A'!AA235</f>
        <v>Excellent work in content knowledge; keep it up.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3A'!K244</f>
        <v>0.8</v>
      </c>
      <c r="F92" s="5" t="str">
        <f>'Assessment 3A'!L244</f>
        <v>A</v>
      </c>
      <c r="G92" s="3" t="str">
        <f>'Assessment 3A'!M244</f>
        <v>Excellent work in content knowledge; keep it up.</v>
      </c>
      <c r="H92" s="12">
        <f>'Assessment 3A'!R244</f>
        <v>0.84</v>
      </c>
      <c r="I92" s="5" t="str">
        <f>'Assessment 3A'!S244</f>
        <v>A</v>
      </c>
      <c r="J92" s="3" t="str">
        <f>'Assessment 3A'!T244</f>
        <v>Excellent work in content knowledge; keep it up.</v>
      </c>
      <c r="K92" s="12">
        <f>'Assessment 3A'!Y244</f>
        <v>0.87</v>
      </c>
      <c r="L92" s="5" t="str">
        <f>'Assessment 3A'!Z244</f>
        <v>A</v>
      </c>
      <c r="M92" s="3" t="str">
        <f>'Assessment 3A'!AA244</f>
        <v>Excellent work in content knowledge;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3A'!K253</f>
        <v>0.89</v>
      </c>
      <c r="F93" s="5" t="str">
        <f>'Assessment 3A'!L253</f>
        <v>A</v>
      </c>
      <c r="G93" s="3" t="str">
        <f>'Assessment 3A'!M253</f>
        <v>Excellent work in content knowledge; keep it up.</v>
      </c>
      <c r="H93" s="12">
        <f>'Assessment 3A'!R253</f>
        <v>0.92330000000000001</v>
      </c>
      <c r="I93" s="5" t="str">
        <f>'Assessment 3A'!S253</f>
        <v>A</v>
      </c>
      <c r="J93" s="3" t="str">
        <f>'Assessment 3A'!T253</f>
        <v>Excellent work in content knowledge; keep it up.</v>
      </c>
      <c r="K93" s="12">
        <f>'Assessment 3A'!Y253</f>
        <v>0.94</v>
      </c>
      <c r="L93" s="5" t="str">
        <f>'Assessment 3A'!Z253</f>
        <v>A</v>
      </c>
      <c r="M93" s="3" t="str">
        <f>'Assessment 3A'!AA253</f>
        <v>Excellent work in content knowledge;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3A'!K262</f>
        <v>0.64</v>
      </c>
      <c r="F94" s="5" t="str">
        <f>'Assessment 3A'!L262</f>
        <v>C</v>
      </c>
      <c r="G94" s="3" t="str">
        <f>'Assessment 3A'!M262</f>
        <v>Satisfactory work in content knowledge; keep practising.</v>
      </c>
      <c r="H94" s="12">
        <f>'Assessment 3A'!R262</f>
        <v>0.62670000000000003</v>
      </c>
      <c r="I94" s="5" t="str">
        <f>'Assessment 3A'!S262</f>
        <v>C</v>
      </c>
      <c r="J94" s="3" t="str">
        <f>'Assessment 3A'!T262</f>
        <v>Satisfactory work in content knowledge; keep practising.</v>
      </c>
      <c r="K94" s="12">
        <f>'Assessment 3A'!Y262</f>
        <v>0.67669999999999997</v>
      </c>
      <c r="L94" s="5" t="str">
        <f>'Assessment 3A'!Z262</f>
        <v>C</v>
      </c>
      <c r="M94" s="3" t="str">
        <f>'Assessment 3A'!AA262</f>
        <v>Satisfactory work in content knowledge; keep practising.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3A'!K271</f>
        <v>0.66669999999999996</v>
      </c>
      <c r="F95" s="5" t="str">
        <f>'Assessment 3A'!L271</f>
        <v>C</v>
      </c>
      <c r="G95" s="3" t="str">
        <f>'Assessment 3A'!M271</f>
        <v>Satisfactory work in content knowledge; keep practising.</v>
      </c>
      <c r="H95" s="12">
        <f>'Assessment 3A'!R271</f>
        <v>0.68330000000000002</v>
      </c>
      <c r="I95" s="5" t="str">
        <f>'Assessment 3A'!S271</f>
        <v>C</v>
      </c>
      <c r="J95" s="3" t="str">
        <f>'Assessment 3A'!T271</f>
        <v>Satisfactory work in content knowledge; keep practising.</v>
      </c>
      <c r="K95" s="12">
        <f>'Assessment 3A'!Y271</f>
        <v>0.75</v>
      </c>
      <c r="L95" s="5" t="str">
        <f>'Assessment 3A'!Z271</f>
        <v>B</v>
      </c>
      <c r="M95" s="3" t="str">
        <f>'Assessment 3A'!AA271</f>
        <v>Very good work in content knowledge;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463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1B'!K9</f>
        <v>0.51329999999999998</v>
      </c>
      <c r="F6" s="5" t="str">
        <f>'Assessment 1B'!L9</f>
        <v>D</v>
      </c>
      <c r="G6" s="3" t="str">
        <f>'Assessment 1B'!M9</f>
        <v>Fair work in concepts and practicals; extra practice is needed.</v>
      </c>
      <c r="H6" s="12">
        <f>'Assessment 1B'!R9</f>
        <v>0.54</v>
      </c>
      <c r="I6" s="5" t="str">
        <f>'Assessment 1B'!S9</f>
        <v>D</v>
      </c>
      <c r="J6" s="3" t="str">
        <f>'Assessment 1B'!T9</f>
        <v>Fair work in concepts and practicals; extra practice is needed.</v>
      </c>
      <c r="K6" s="12">
        <f>'Assessment 1B'!Y9</f>
        <v>0.56000000000000005</v>
      </c>
      <c r="L6" s="5" t="str">
        <f>'Assessment 1B'!Z9</f>
        <v>D</v>
      </c>
      <c r="M6" s="3" t="str">
        <f>'Assessment 1B'!AA9</f>
        <v>Fair work in concepts and practicals; extra practice is needed.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1B'!K18</f>
        <v>0.61670000000000003</v>
      </c>
      <c r="F7" s="5" t="str">
        <f>'Assessment 1B'!L18</f>
        <v>C</v>
      </c>
      <c r="G7" s="3" t="str">
        <f>'Assessment 1B'!M18</f>
        <v>Satisfactory work in concepts and practicals; keep practising.</v>
      </c>
      <c r="H7" s="12">
        <f>'Assessment 1B'!R18</f>
        <v>0.65329999999999999</v>
      </c>
      <c r="I7" s="5" t="str">
        <f>'Assessment 1B'!S18</f>
        <v>C</v>
      </c>
      <c r="J7" s="3" t="str">
        <f>'Assessment 1B'!T18</f>
        <v>Satisfactory work in concepts and practicals; keep practising.</v>
      </c>
      <c r="K7" s="12">
        <f>'Assessment 1B'!Y18</f>
        <v>0.64329999999999998</v>
      </c>
      <c r="L7" s="5" t="str">
        <f>'Assessment 1B'!Z18</f>
        <v>C</v>
      </c>
      <c r="M7" s="3" t="str">
        <f>'Assessment 1B'!AA18</f>
        <v>Satisfactory work in concepts and practicals; keep practising.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1B'!K27</f>
        <v>0.72330000000000005</v>
      </c>
      <c r="F8" s="5" t="str">
        <f>'Assessment 1B'!L27</f>
        <v>B</v>
      </c>
      <c r="G8" s="3" t="str">
        <f>'Assessment 1B'!M27</f>
        <v>Very good work in concepts and practicals; aim higher.</v>
      </c>
      <c r="H8" s="12">
        <f>'Assessment 1B'!R27</f>
        <v>0.70669999999999999</v>
      </c>
      <c r="I8" s="5" t="str">
        <f>'Assessment 1B'!S27</f>
        <v>B</v>
      </c>
      <c r="J8" s="3" t="str">
        <f>'Assessment 1B'!T27</f>
        <v>Very good work in concepts and practicals; aim higher.</v>
      </c>
      <c r="K8" s="12">
        <f>'Assessment 1B'!Y27</f>
        <v>0.73</v>
      </c>
      <c r="L8" s="5" t="str">
        <f>'Assessment 1B'!Z27</f>
        <v>B</v>
      </c>
      <c r="M8" s="3" t="str">
        <f>'Assessment 1B'!AA27</f>
        <v>Very good work in concepts and practicals;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1B'!K36</f>
        <v>0.74329999999999996</v>
      </c>
      <c r="F9" s="5" t="str">
        <f>'Assessment 1B'!L36</f>
        <v>B</v>
      </c>
      <c r="G9" s="3" t="str">
        <f>'Assessment 1B'!M36</f>
        <v>Very good work in concepts and practicals; aim higher.</v>
      </c>
      <c r="H9" s="12">
        <f>'Assessment 1B'!R36</f>
        <v>0.7833</v>
      </c>
      <c r="I9" s="5" t="str">
        <f>'Assessment 1B'!S36</f>
        <v>B</v>
      </c>
      <c r="J9" s="3" t="str">
        <f>'Assessment 1B'!T36</f>
        <v>Very good work in concepts and practicals; aim higher.</v>
      </c>
      <c r="K9" s="12">
        <f>'Assessment 1B'!Y36</f>
        <v>0.77329999999999999</v>
      </c>
      <c r="L9" s="5" t="str">
        <f>'Assessment 1B'!Z36</f>
        <v>B</v>
      </c>
      <c r="M9" s="3" t="str">
        <f>'Assessment 1B'!AA36</f>
        <v>Very good work in concepts and practicals; aim higher.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1B'!K45</f>
        <v>0.80669999999999997</v>
      </c>
      <c r="F10" s="5" t="str">
        <f>'Assessment 1B'!L45</f>
        <v>A</v>
      </c>
      <c r="G10" s="3" t="str">
        <f>'Assessment 1B'!M45</f>
        <v>Excellent work in concepts and practicals; keep it up.</v>
      </c>
      <c r="H10" s="12">
        <f>'Assessment 1B'!R45</f>
        <v>0.80330000000000001</v>
      </c>
      <c r="I10" s="5" t="str">
        <f>'Assessment 1B'!S45</f>
        <v>A</v>
      </c>
      <c r="J10" s="3" t="str">
        <f>'Assessment 1B'!T45</f>
        <v>Excellent work in concepts and practicals; keep it up.</v>
      </c>
      <c r="K10" s="12">
        <f>'Assessment 1B'!Y45</f>
        <v>0.84670000000000001</v>
      </c>
      <c r="L10" s="5" t="str">
        <f>'Assessment 1B'!Z45</f>
        <v>A</v>
      </c>
      <c r="M10" s="3" t="str">
        <f>'Assessment 1B'!AA45</f>
        <v>Excellent work in concepts and practicals;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1B'!K54</f>
        <v>0.57999999999999996</v>
      </c>
      <c r="F11" s="5" t="str">
        <f>'Assessment 1B'!L54</f>
        <v>D</v>
      </c>
      <c r="G11" s="3" t="str">
        <f>'Assessment 1B'!M54</f>
        <v>Fair work in concepts and practicals; extra practice is needed.</v>
      </c>
      <c r="H11" s="12">
        <f>'Assessment 1B'!R54</f>
        <v>0.56669999999999998</v>
      </c>
      <c r="I11" s="5" t="str">
        <f>'Assessment 1B'!S54</f>
        <v>D</v>
      </c>
      <c r="J11" s="3" t="str">
        <f>'Assessment 1B'!T54</f>
        <v>Fair work in concepts and practicals; extra practice is needed.</v>
      </c>
      <c r="K11" s="12">
        <f>'Assessment 1B'!Y54</f>
        <v>0.67</v>
      </c>
      <c r="L11" s="5" t="str">
        <f>'Assessment 1B'!Z54</f>
        <v>C</v>
      </c>
      <c r="M11" s="3" t="str">
        <f>'Assessment 1B'!AA54</f>
        <v>Satisfactory work in concepts and practicals; keep practising.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1B'!K63</f>
        <v>0.66</v>
      </c>
      <c r="F12" s="5" t="str">
        <f>'Assessment 1B'!L63</f>
        <v>C</v>
      </c>
      <c r="G12" s="3" t="str">
        <f>'Assessment 1B'!M63</f>
        <v>Satisfactory work in concepts and practicals; keep practising.</v>
      </c>
      <c r="H12" s="12">
        <f>'Assessment 1B'!R63</f>
        <v>0.65</v>
      </c>
      <c r="I12" s="5" t="str">
        <f>'Assessment 1B'!S63</f>
        <v>C</v>
      </c>
      <c r="J12" s="3" t="str">
        <f>'Assessment 1B'!T63</f>
        <v>Satisfactory work in concepts and practicals; keep practising.</v>
      </c>
      <c r="K12" s="12">
        <f>'Assessment 1B'!Y63</f>
        <v>0.65329999999999999</v>
      </c>
      <c r="L12" s="5" t="str">
        <f>'Assessment 1B'!Z63</f>
        <v>C</v>
      </c>
      <c r="M12" s="3" t="str">
        <f>'Assessment 1B'!AA63</f>
        <v>Satisfactory work in concepts and practicals; keep practising.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1B'!K72</f>
        <v>0.68</v>
      </c>
      <c r="F13" s="5" t="str">
        <f>'Assessment 1B'!L72</f>
        <v>C</v>
      </c>
      <c r="G13" s="3" t="str">
        <f>'Assessment 1B'!M72</f>
        <v>Satisfactory work in concepts and practicals; keep practising.</v>
      </c>
      <c r="H13" s="12">
        <f>'Assessment 1B'!R72</f>
        <v>0.67669999999999997</v>
      </c>
      <c r="I13" s="5" t="str">
        <f>'Assessment 1B'!S72</f>
        <v>C</v>
      </c>
      <c r="J13" s="3" t="str">
        <f>'Assessment 1B'!T72</f>
        <v>Satisfactory work in concepts and practicals; keep practising.</v>
      </c>
      <c r="K13" s="12">
        <f>'Assessment 1B'!Y72</f>
        <v>0.79</v>
      </c>
      <c r="L13" s="5" t="str">
        <f>'Assessment 1B'!Z72</f>
        <v>B</v>
      </c>
      <c r="M13" s="3" t="str">
        <f>'Assessment 1B'!AA72</f>
        <v>Very good work in concepts and practicals; aim higher.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1B'!K81</f>
        <v>0.76670000000000005</v>
      </c>
      <c r="F14" s="5" t="str">
        <f>'Assessment 1B'!L81</f>
        <v>B</v>
      </c>
      <c r="G14" s="3" t="str">
        <f>'Assessment 1B'!M81</f>
        <v>Very good work in concepts and practicals; aim higher.</v>
      </c>
      <c r="H14" s="12">
        <f>'Assessment 1B'!R81</f>
        <v>0.75329999999999997</v>
      </c>
      <c r="I14" s="5" t="str">
        <f>'Assessment 1B'!S81</f>
        <v>B</v>
      </c>
      <c r="J14" s="3" t="str">
        <f>'Assessment 1B'!T81</f>
        <v>Very good work in concepts and practicals; aim higher.</v>
      </c>
      <c r="K14" s="12">
        <f>'Assessment 1B'!Y81</f>
        <v>0.86670000000000003</v>
      </c>
      <c r="L14" s="5" t="str">
        <f>'Assessment 1B'!Z81</f>
        <v>A</v>
      </c>
      <c r="M14" s="3" t="str">
        <f>'Assessment 1B'!AA81</f>
        <v>Excellent work in concepts and practicals;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1B'!K90</f>
        <v>0.8367</v>
      </c>
      <c r="F15" s="5" t="str">
        <f>'Assessment 1B'!L90</f>
        <v>A</v>
      </c>
      <c r="G15" s="3" t="str">
        <f>'Assessment 1B'!M90</f>
        <v>Excellent work in concepts and practicals; keep it up.</v>
      </c>
      <c r="H15" s="12">
        <f>'Assessment 1B'!R90</f>
        <v>0.87</v>
      </c>
      <c r="I15" s="5" t="str">
        <f>'Assessment 1B'!S90</f>
        <v>A</v>
      </c>
      <c r="J15" s="3" t="str">
        <f>'Assessment 1B'!T90</f>
        <v>Excellent work in concepts and practicals; keep it up.</v>
      </c>
      <c r="K15" s="12">
        <f>'Assessment 1B'!Y90</f>
        <v>0.9133</v>
      </c>
      <c r="L15" s="5" t="str">
        <f>'Assessment 1B'!Z90</f>
        <v>A</v>
      </c>
      <c r="M15" s="3" t="str">
        <f>'Assessment 1B'!AA90</f>
        <v>Excellent work in concepts and practicals;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1B'!K99</f>
        <v>0.5867</v>
      </c>
      <c r="F16" s="5" t="str">
        <f>'Assessment 1B'!L99</f>
        <v>D</v>
      </c>
      <c r="G16" s="3" t="str">
        <f>'Assessment 1B'!M99</f>
        <v>Fair work in concepts and practicals; extra practice is needed.</v>
      </c>
      <c r="H16" s="12">
        <f>'Assessment 1B'!R99</f>
        <v>0.61</v>
      </c>
      <c r="I16" s="5" t="str">
        <f>'Assessment 1B'!S99</f>
        <v>C</v>
      </c>
      <c r="J16" s="3" t="str">
        <f>'Assessment 1B'!T99</f>
        <v>Satisfactory work in concepts and practicals; keep practising.</v>
      </c>
      <c r="K16" s="12">
        <f>'Assessment 1B'!Y99</f>
        <v>0.62</v>
      </c>
      <c r="L16" s="5" t="str">
        <f>'Assessment 1B'!Z99</f>
        <v>C</v>
      </c>
      <c r="M16" s="3" t="str">
        <f>'Assessment 1B'!AA99</f>
        <v>Satisfactory work in concepts and practicals; keep practising.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1B'!K108</f>
        <v>0.69330000000000003</v>
      </c>
      <c r="F17" s="5" t="str">
        <f>'Assessment 1B'!L108</f>
        <v>C</v>
      </c>
      <c r="G17" s="3" t="str">
        <f>'Assessment 1B'!M108</f>
        <v>Satisfactory work in concepts and practicals; keep practising.</v>
      </c>
      <c r="H17" s="12">
        <f>'Assessment 1B'!R108</f>
        <v>0.65</v>
      </c>
      <c r="I17" s="5" t="str">
        <f>'Assessment 1B'!S108</f>
        <v>C</v>
      </c>
      <c r="J17" s="3" t="str">
        <f>'Assessment 1B'!T108</f>
        <v>Satisfactory work in concepts and practicals; keep practising.</v>
      </c>
      <c r="K17" s="12">
        <f>'Assessment 1B'!Y108</f>
        <v>0.69330000000000003</v>
      </c>
      <c r="L17" s="5" t="str">
        <f>'Assessment 1B'!Z108</f>
        <v>C</v>
      </c>
      <c r="M17" s="3" t="str">
        <f>'Assessment 1B'!AA108</f>
        <v>Satisfactory work in concepts and practicals; keep practising.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1B'!K117</f>
        <v>0.72330000000000005</v>
      </c>
      <c r="F18" s="5" t="str">
        <f>'Assessment 1B'!L117</f>
        <v>B</v>
      </c>
      <c r="G18" s="3" t="str">
        <f>'Assessment 1B'!M117</f>
        <v>Very good work in concepts and practicals; aim higher.</v>
      </c>
      <c r="H18" s="12">
        <f>'Assessment 1B'!R117</f>
        <v>0.7833</v>
      </c>
      <c r="I18" s="5" t="str">
        <f>'Assessment 1B'!S117</f>
        <v>B</v>
      </c>
      <c r="J18" s="3" t="str">
        <f>'Assessment 1B'!T117</f>
        <v>Very good work in concepts and practicals; aim higher.</v>
      </c>
      <c r="K18" s="12">
        <f>'Assessment 1B'!Y117</f>
        <v>0.78</v>
      </c>
      <c r="L18" s="5" t="str">
        <f>'Assessment 1B'!Z117</f>
        <v>B</v>
      </c>
      <c r="M18" s="3" t="str">
        <f>'Assessment 1B'!AA117</f>
        <v>Very good work in concepts and practicals; aim higher.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1B'!K126</f>
        <v>0.79330000000000001</v>
      </c>
      <c r="F19" s="5" t="str">
        <f>'Assessment 1B'!L126</f>
        <v>B</v>
      </c>
      <c r="G19" s="3" t="str">
        <f>'Assessment 1B'!M126</f>
        <v>Very good work in concepts and practicals; aim higher.</v>
      </c>
      <c r="H19" s="12">
        <f>'Assessment 1B'!R126</f>
        <v>0.81330000000000002</v>
      </c>
      <c r="I19" s="5" t="str">
        <f>'Assessment 1B'!S126</f>
        <v>A</v>
      </c>
      <c r="J19" s="3" t="str">
        <f>'Assessment 1B'!T126</f>
        <v>Excellent work in concepts and practicals; keep it up.</v>
      </c>
      <c r="K19" s="12">
        <f>'Assessment 1B'!Y126</f>
        <v>0.83330000000000004</v>
      </c>
      <c r="L19" s="5" t="str">
        <f>'Assessment 1B'!Z126</f>
        <v>A</v>
      </c>
      <c r="M19" s="3" t="str">
        <f>'Assessment 1B'!AA126</f>
        <v>Excellent work in concepts and practicals;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1B'!K135</f>
        <v>0.5867</v>
      </c>
      <c r="F20" s="5" t="str">
        <f>'Assessment 1B'!L135</f>
        <v>D</v>
      </c>
      <c r="G20" s="3" t="str">
        <f>'Assessment 1B'!M135</f>
        <v>Fair work in concepts and practicals; extra practice is needed.</v>
      </c>
      <c r="H20" s="12">
        <f>'Assessment 1B'!R135</f>
        <v>0.57669999999999999</v>
      </c>
      <c r="I20" s="5" t="str">
        <f>'Assessment 1B'!S135</f>
        <v>D</v>
      </c>
      <c r="J20" s="3" t="str">
        <f>'Assessment 1B'!T135</f>
        <v>Fair work in concepts and practicals; extra practice is needed.</v>
      </c>
      <c r="K20" s="12">
        <f>'Assessment 1B'!Y135</f>
        <v>0.56330000000000002</v>
      </c>
      <c r="L20" s="5" t="str">
        <f>'Assessment 1B'!Z135</f>
        <v>D</v>
      </c>
      <c r="M20" s="3" t="str">
        <f>'Assessment 1B'!AA135</f>
        <v>Fair work in concepts and practicals; extra practice is needed.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1B'!K144</f>
        <v>0.64</v>
      </c>
      <c r="F21" s="5" t="str">
        <f>'Assessment 1B'!L144</f>
        <v>C</v>
      </c>
      <c r="G21" s="3" t="str">
        <f>'Assessment 1B'!M144</f>
        <v>Satisfactory work in concepts and practicals; keep practising.</v>
      </c>
      <c r="H21" s="12">
        <f>'Assessment 1B'!R144</f>
        <v>0.63</v>
      </c>
      <c r="I21" s="5" t="str">
        <f>'Assessment 1B'!S144</f>
        <v>C</v>
      </c>
      <c r="J21" s="3" t="str">
        <f>'Assessment 1B'!T144</f>
        <v>Satisfactory work in concepts and practicals; keep practising.</v>
      </c>
      <c r="K21" s="12">
        <f>'Assessment 1B'!Y144</f>
        <v>0.66669999999999996</v>
      </c>
      <c r="L21" s="5" t="str">
        <f>'Assessment 1B'!Z144</f>
        <v>C</v>
      </c>
      <c r="M21" s="3" t="str">
        <f>'Assessment 1B'!AA144</f>
        <v>Satisfactory work in concepts and practicals; keep practising.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1B'!K153</f>
        <v>0.69330000000000003</v>
      </c>
      <c r="F22" s="5" t="str">
        <f>'Assessment 1B'!L153</f>
        <v>C</v>
      </c>
      <c r="G22" s="3" t="str">
        <f>'Assessment 1B'!M153</f>
        <v>Satisfactory work in concepts and practicals; keep practising.</v>
      </c>
      <c r="H22" s="12">
        <f>'Assessment 1B'!R153</f>
        <v>0.73670000000000002</v>
      </c>
      <c r="I22" s="5" t="str">
        <f>'Assessment 1B'!S153</f>
        <v>B</v>
      </c>
      <c r="J22" s="3" t="str">
        <f>'Assessment 1B'!T153</f>
        <v>Very good work in concepts and practicals; aim higher.</v>
      </c>
      <c r="K22" s="12">
        <f>'Assessment 1B'!Y153</f>
        <v>0.76670000000000005</v>
      </c>
      <c r="L22" s="5" t="str">
        <f>'Assessment 1B'!Z153</f>
        <v>B</v>
      </c>
      <c r="M22" s="3" t="str">
        <f>'Assessment 1B'!AA153</f>
        <v>Very good work in concepts and practicals; aim higher.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1B'!K162</f>
        <v>0.79</v>
      </c>
      <c r="F23" s="5" t="str">
        <f>'Assessment 1B'!L162</f>
        <v>B</v>
      </c>
      <c r="G23" s="3" t="str">
        <f>'Assessment 1B'!M162</f>
        <v>Very good work in concepts and practicals; aim higher.</v>
      </c>
      <c r="H23" s="12">
        <f>'Assessment 1B'!R162</f>
        <v>0.82</v>
      </c>
      <c r="I23" s="5" t="str">
        <f>'Assessment 1B'!S162</f>
        <v>A</v>
      </c>
      <c r="J23" s="3" t="str">
        <f>'Assessment 1B'!T162</f>
        <v>Excellent work in concepts and practicals; keep it up.</v>
      </c>
      <c r="K23" s="12">
        <f>'Assessment 1B'!Y162</f>
        <v>0.8367</v>
      </c>
      <c r="L23" s="5" t="str">
        <f>'Assessment 1B'!Z162</f>
        <v>A</v>
      </c>
      <c r="M23" s="3" t="str">
        <f>'Assessment 1B'!AA162</f>
        <v>Excellent work in concepts and practicals;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1B'!K171</f>
        <v>0.84</v>
      </c>
      <c r="F24" s="5" t="str">
        <f>'Assessment 1B'!L171</f>
        <v>A</v>
      </c>
      <c r="G24" s="3" t="str">
        <f>'Assessment 1B'!M171</f>
        <v>Excellent work in concepts and practicals; keep it up.</v>
      </c>
      <c r="H24" s="12">
        <f>'Assessment 1B'!R171</f>
        <v>0.84</v>
      </c>
      <c r="I24" s="5" t="str">
        <f>'Assessment 1B'!S171</f>
        <v>A</v>
      </c>
      <c r="J24" s="3" t="str">
        <f>'Assessment 1B'!T171</f>
        <v>Excellent work in concepts and practicals; keep it up.</v>
      </c>
      <c r="K24" s="12">
        <f>'Assessment 1B'!Y171</f>
        <v>0.90329999999999999</v>
      </c>
      <c r="L24" s="5" t="str">
        <f>'Assessment 1B'!Z171</f>
        <v>A</v>
      </c>
      <c r="M24" s="3" t="str">
        <f>'Assessment 1B'!AA171</f>
        <v>Excellent work in concepts and practicals;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1B'!K180</f>
        <v>0.61329999999999996</v>
      </c>
      <c r="F25" s="5" t="str">
        <f>'Assessment 1B'!L180</f>
        <v>C</v>
      </c>
      <c r="G25" s="3" t="str">
        <f>'Assessment 1B'!M180</f>
        <v>Satisfactory work in concepts and practicals; keep practising.</v>
      </c>
      <c r="H25" s="12">
        <f>'Assessment 1B'!R180</f>
        <v>0.61</v>
      </c>
      <c r="I25" s="5" t="str">
        <f>'Assessment 1B'!S180</f>
        <v>C</v>
      </c>
      <c r="J25" s="3" t="str">
        <f>'Assessment 1B'!T180</f>
        <v>Satisfactory work in concepts and practicals; keep practising.</v>
      </c>
      <c r="K25" s="12">
        <f>'Assessment 1B'!Y180</f>
        <v>0.64</v>
      </c>
      <c r="L25" s="5" t="str">
        <f>'Assessment 1B'!Z180</f>
        <v>C</v>
      </c>
      <c r="M25" s="3" t="str">
        <f>'Assessment 1B'!AA180</f>
        <v>Satisfactory work in concepts and practicals; keep practising.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1B'!K189</f>
        <v>0.63670000000000004</v>
      </c>
      <c r="F26" s="5" t="str">
        <f>'Assessment 1B'!L189</f>
        <v>C</v>
      </c>
      <c r="G26" s="3" t="str">
        <f>'Assessment 1B'!M189</f>
        <v>Satisfactory work in concepts and practicals; keep practising.</v>
      </c>
      <c r="H26" s="12">
        <f>'Assessment 1B'!R189</f>
        <v>0.68669999999999998</v>
      </c>
      <c r="I26" s="5" t="str">
        <f>'Assessment 1B'!S189</f>
        <v>C</v>
      </c>
      <c r="J26" s="3" t="str">
        <f>'Assessment 1B'!T189</f>
        <v>Satisfactory work in concepts and practicals; keep practising.</v>
      </c>
      <c r="K26" s="12">
        <f>'Assessment 1B'!Y189</f>
        <v>0.7167</v>
      </c>
      <c r="L26" s="5" t="str">
        <f>'Assessment 1B'!Z189</f>
        <v>B</v>
      </c>
      <c r="M26" s="3" t="str">
        <f>'Assessment 1B'!AA189</f>
        <v>Very good work in concepts and practicals; aim higher.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1B'!K198</f>
        <v>0.74670000000000003</v>
      </c>
      <c r="F27" s="5" t="str">
        <f>'Assessment 1B'!L198</f>
        <v>B</v>
      </c>
      <c r="G27" s="3" t="str">
        <f>'Assessment 1B'!M198</f>
        <v>Very good work in concepts and practicals; aim higher.</v>
      </c>
      <c r="H27" s="12">
        <f>'Assessment 1B'!R198</f>
        <v>0.76329999999999998</v>
      </c>
      <c r="I27" s="5" t="str">
        <f>'Assessment 1B'!S198</f>
        <v>B</v>
      </c>
      <c r="J27" s="3" t="str">
        <f>'Assessment 1B'!T198</f>
        <v>Very good work in concepts and practicals; aim higher.</v>
      </c>
      <c r="K27" s="12">
        <f>'Assessment 1B'!Y198</f>
        <v>0.78</v>
      </c>
      <c r="L27" s="5" t="str">
        <f>'Assessment 1B'!Z198</f>
        <v>B</v>
      </c>
      <c r="M27" s="3" t="str">
        <f>'Assessment 1B'!AA198</f>
        <v>Very good work in concepts and practicals; aim higher.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1B'!K207</f>
        <v>0.78669999999999995</v>
      </c>
      <c r="F28" s="5" t="str">
        <f>'Assessment 1B'!L207</f>
        <v>B</v>
      </c>
      <c r="G28" s="3" t="str">
        <f>'Assessment 1B'!M207</f>
        <v>Very good work in concepts and practicals; aim higher.</v>
      </c>
      <c r="H28" s="12">
        <f>'Assessment 1B'!R207</f>
        <v>0.80669999999999997</v>
      </c>
      <c r="I28" s="5" t="str">
        <f>'Assessment 1B'!S207</f>
        <v>A</v>
      </c>
      <c r="J28" s="3" t="str">
        <f>'Assessment 1B'!T207</f>
        <v>Excellent work in concepts and practicals; keep it up.</v>
      </c>
      <c r="K28" s="12">
        <f>'Assessment 1B'!Y207</f>
        <v>0.88670000000000004</v>
      </c>
      <c r="L28" s="5" t="str">
        <f>'Assessment 1B'!Z207</f>
        <v>A</v>
      </c>
      <c r="M28" s="3" t="str">
        <f>'Assessment 1B'!AA207</f>
        <v>Excellent work in concepts and practicals;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1B'!K216</f>
        <v>0.55000000000000004</v>
      </c>
      <c r="F29" s="5" t="str">
        <f>'Assessment 1B'!L216</f>
        <v>D</v>
      </c>
      <c r="G29" s="3" t="str">
        <f>'Assessment 1B'!M216</f>
        <v>Fair work in concepts and practicals; extra practice is needed.</v>
      </c>
      <c r="H29" s="12">
        <f>'Assessment 1B'!R216</f>
        <v>0.55000000000000004</v>
      </c>
      <c r="I29" s="5" t="str">
        <f>'Assessment 1B'!S216</f>
        <v>D</v>
      </c>
      <c r="J29" s="3" t="str">
        <f>'Assessment 1B'!T216</f>
        <v>Fair work in concepts and practicals; extra practice is needed.</v>
      </c>
      <c r="K29" s="12">
        <f>'Assessment 1B'!Y216</f>
        <v>0.55000000000000004</v>
      </c>
      <c r="L29" s="5" t="str">
        <f>'Assessment 1B'!Z216</f>
        <v>D</v>
      </c>
      <c r="M29" s="3" t="str">
        <f>'Assessment 1B'!AA216</f>
        <v>Fair work in concepts and practicals; extra practice is needed.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1B'!K225</f>
        <v>0.59670000000000001</v>
      </c>
      <c r="F30" s="5" t="str">
        <f>'Assessment 1B'!L225</f>
        <v>D</v>
      </c>
      <c r="G30" s="3" t="str">
        <f>'Assessment 1B'!M225</f>
        <v>Fair work in concepts and practicals; extra practice is needed.</v>
      </c>
      <c r="H30" s="12">
        <f>'Assessment 1B'!R225</f>
        <v>0.67</v>
      </c>
      <c r="I30" s="5" t="str">
        <f>'Assessment 1B'!S225</f>
        <v>C</v>
      </c>
      <c r="J30" s="3" t="str">
        <f>'Assessment 1B'!T225</f>
        <v>Satisfactory work in concepts and practicals; keep practising.</v>
      </c>
      <c r="K30" s="12">
        <f>'Assessment 1B'!Y225</f>
        <v>0.64670000000000005</v>
      </c>
      <c r="L30" s="5" t="str">
        <f>'Assessment 1B'!Z225</f>
        <v>C</v>
      </c>
      <c r="M30" s="3" t="str">
        <f>'Assessment 1B'!AA225</f>
        <v>Satisfactory work in concepts and practicals; keep practising.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1B'!K234</f>
        <v>0.67330000000000001</v>
      </c>
      <c r="F31" s="5" t="str">
        <f>'Assessment 1B'!L234</f>
        <v>C</v>
      </c>
      <c r="G31" s="3" t="str">
        <f>'Assessment 1B'!M234</f>
        <v>Satisfactory work in concepts and practicals; keep practising.</v>
      </c>
      <c r="H31" s="12">
        <f>'Assessment 1B'!R234</f>
        <v>0.73670000000000002</v>
      </c>
      <c r="I31" s="5" t="str">
        <f>'Assessment 1B'!S234</f>
        <v>B</v>
      </c>
      <c r="J31" s="3" t="str">
        <f>'Assessment 1B'!T234</f>
        <v>Very good work in concepts and practicals; aim higher.</v>
      </c>
      <c r="K31" s="12">
        <f>'Assessment 1B'!Y234</f>
        <v>0.73329999999999995</v>
      </c>
      <c r="L31" s="5" t="str">
        <f>'Assessment 1B'!Z234</f>
        <v>B</v>
      </c>
      <c r="M31" s="3" t="str">
        <f>'Assessment 1B'!AA234</f>
        <v>Very good work in concepts and practicals; aim higher.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1B'!K243</f>
        <v>0.7</v>
      </c>
      <c r="F32" s="5" t="str">
        <f>'Assessment 1B'!L243</f>
        <v>B</v>
      </c>
      <c r="G32" s="3" t="str">
        <f>'Assessment 1B'!M243</f>
        <v>Very good work in concepts and practicals; aim higher.</v>
      </c>
      <c r="H32" s="12">
        <f>'Assessment 1B'!R243</f>
        <v>0.77669999999999995</v>
      </c>
      <c r="I32" s="5" t="str">
        <f>'Assessment 1B'!S243</f>
        <v>B</v>
      </c>
      <c r="J32" s="3" t="str">
        <f>'Assessment 1B'!T243</f>
        <v>Very good work in concepts and practicals; aim higher.</v>
      </c>
      <c r="K32" s="12">
        <f>'Assessment 1B'!Y243</f>
        <v>0.81330000000000002</v>
      </c>
      <c r="L32" s="5" t="str">
        <f>'Assessment 1B'!Z243</f>
        <v>A</v>
      </c>
      <c r="M32" s="3" t="str">
        <f>'Assessment 1B'!AA243</f>
        <v>Excellent work in concepts and practicals;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1B'!K252</f>
        <v>0.83330000000000004</v>
      </c>
      <c r="F33" s="5" t="str">
        <f>'Assessment 1B'!L252</f>
        <v>A</v>
      </c>
      <c r="G33" s="3" t="str">
        <f>'Assessment 1B'!M252</f>
        <v>Excellent work in concepts and practicals; keep it up.</v>
      </c>
      <c r="H33" s="12">
        <f>'Assessment 1B'!R252</f>
        <v>0.89329999999999998</v>
      </c>
      <c r="I33" s="5" t="str">
        <f>'Assessment 1B'!S252</f>
        <v>A</v>
      </c>
      <c r="J33" s="3" t="str">
        <f>'Assessment 1B'!T252</f>
        <v>Excellent work in concepts and practicals; keep it up.</v>
      </c>
      <c r="K33" s="12">
        <f>'Assessment 1B'!Y252</f>
        <v>0.86329999999999996</v>
      </c>
      <c r="L33" s="5" t="str">
        <f>'Assessment 1B'!Z252</f>
        <v>A</v>
      </c>
      <c r="M33" s="3" t="str">
        <f>'Assessment 1B'!AA252</f>
        <v>Excellent work in concepts and practicals;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1B'!K261</f>
        <v>0.54330000000000001</v>
      </c>
      <c r="F34" s="5" t="str">
        <f>'Assessment 1B'!L261</f>
        <v>D</v>
      </c>
      <c r="G34" s="3" t="str">
        <f>'Assessment 1B'!M261</f>
        <v>Fair work in concepts and practicals; extra practice is needed.</v>
      </c>
      <c r="H34" s="12">
        <f>'Assessment 1B'!R261</f>
        <v>0.56999999999999995</v>
      </c>
      <c r="I34" s="5" t="str">
        <f>'Assessment 1B'!S261</f>
        <v>D</v>
      </c>
      <c r="J34" s="3" t="str">
        <f>'Assessment 1B'!T261</f>
        <v>Fair work in concepts and practicals; extra practice is needed.</v>
      </c>
      <c r="K34" s="12">
        <f>'Assessment 1B'!Y261</f>
        <v>0.62670000000000003</v>
      </c>
      <c r="L34" s="5" t="str">
        <f>'Assessment 1B'!Z261</f>
        <v>C</v>
      </c>
      <c r="M34" s="3" t="str">
        <f>'Assessment 1B'!AA261</f>
        <v>Satisfactory work in concepts and practicals; keep practising.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1B'!K270</f>
        <v>0.67669999999999997</v>
      </c>
      <c r="F35" s="5" t="str">
        <f>'Assessment 1B'!L270</f>
        <v>C</v>
      </c>
      <c r="G35" s="3" t="str">
        <f>'Assessment 1B'!M270</f>
        <v>Satisfactory work in concepts and practicals; keep practising.</v>
      </c>
      <c r="H35" s="12">
        <f>'Assessment 1B'!R270</f>
        <v>0.69330000000000003</v>
      </c>
      <c r="I35" s="5" t="str">
        <f>'Assessment 1B'!S270</f>
        <v>C</v>
      </c>
      <c r="J35" s="3" t="str">
        <f>'Assessment 1B'!T270</f>
        <v>Satisfactory work in concepts and practicals; keep practising.</v>
      </c>
      <c r="K35" s="12">
        <f>'Assessment 1B'!Y270</f>
        <v>0.66</v>
      </c>
      <c r="L35" s="5" t="str">
        <f>'Assessment 1B'!Z270</f>
        <v>C</v>
      </c>
      <c r="M35" s="3" t="str">
        <f>'Assessment 1B'!AA270</f>
        <v>Satisfactory work in concepts and practicals; keep practising.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2B'!K9</f>
        <v>0.52</v>
      </c>
      <c r="F36" s="5" t="str">
        <f>'Assessment 2B'!L9</f>
        <v>D</v>
      </c>
      <c r="G36" s="3" t="str">
        <f>'Assessment 2B'!M9</f>
        <v>Fair work in concepts and practicals; extra practice is needed.</v>
      </c>
      <c r="H36" s="12">
        <f>'Assessment 2B'!R9</f>
        <v>0.57999999999999996</v>
      </c>
      <c r="I36" s="5" t="str">
        <f>'Assessment 2B'!S9</f>
        <v>D</v>
      </c>
      <c r="J36" s="3" t="str">
        <f>'Assessment 2B'!T9</f>
        <v>Fair work in concepts and practicals; extra practice is needed.</v>
      </c>
      <c r="K36" s="12">
        <f>'Assessment 2B'!Y9</f>
        <v>0.57999999999999996</v>
      </c>
      <c r="L36" s="5" t="str">
        <f>'Assessment 2B'!Z9</f>
        <v>D</v>
      </c>
      <c r="M36" s="3" t="str">
        <f>'Assessment 2B'!AA9</f>
        <v>Fair work in concepts and practicals; extra practice is needed.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2B'!K18</f>
        <v>0.64670000000000005</v>
      </c>
      <c r="F37" s="5" t="str">
        <f>'Assessment 2B'!L18</f>
        <v>C</v>
      </c>
      <c r="G37" s="3" t="str">
        <f>'Assessment 2B'!M18</f>
        <v>Satisfactory work in concepts and practicals; keep practising.</v>
      </c>
      <c r="H37" s="12">
        <f>'Assessment 2B'!R18</f>
        <v>0.59330000000000005</v>
      </c>
      <c r="I37" s="5" t="str">
        <f>'Assessment 2B'!S18</f>
        <v>D</v>
      </c>
      <c r="J37" s="3" t="str">
        <f>'Assessment 2B'!T18</f>
        <v>Fair work in concepts and practicals; extra practice is needed.</v>
      </c>
      <c r="K37" s="12">
        <f>'Assessment 2B'!Y18</f>
        <v>0.65</v>
      </c>
      <c r="L37" s="5" t="str">
        <f>'Assessment 2B'!Z18</f>
        <v>C</v>
      </c>
      <c r="M37" s="3" t="str">
        <f>'Assessment 2B'!AA18</f>
        <v>Satisfactory work in concepts and practicals; keep practising.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2B'!K27</f>
        <v>0.69330000000000003</v>
      </c>
      <c r="F38" s="5" t="str">
        <f>'Assessment 2B'!L27</f>
        <v>C</v>
      </c>
      <c r="G38" s="3" t="str">
        <f>'Assessment 2B'!M27</f>
        <v>Satisfactory work in concepts and practicals; keep practising.</v>
      </c>
      <c r="H38" s="12">
        <f>'Assessment 2B'!R27</f>
        <v>0.74</v>
      </c>
      <c r="I38" s="5" t="str">
        <f>'Assessment 2B'!S27</f>
        <v>B</v>
      </c>
      <c r="J38" s="3" t="str">
        <f>'Assessment 2B'!T27</f>
        <v>Very good work in concepts and practicals; aim higher.</v>
      </c>
      <c r="K38" s="12">
        <f>'Assessment 2B'!Y27</f>
        <v>0.75</v>
      </c>
      <c r="L38" s="5" t="str">
        <f>'Assessment 2B'!Z27</f>
        <v>B</v>
      </c>
      <c r="M38" s="3" t="str">
        <f>'Assessment 2B'!AA27</f>
        <v>Very good work in concepts and practicals; aim higher.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2B'!K36</f>
        <v>0.73</v>
      </c>
      <c r="F39" s="5" t="str">
        <f>'Assessment 2B'!L36</f>
        <v>B</v>
      </c>
      <c r="G39" s="3" t="str">
        <f>'Assessment 2B'!M36</f>
        <v>Very good work in concepts and practicals; aim higher.</v>
      </c>
      <c r="H39" s="12">
        <f>'Assessment 2B'!R36</f>
        <v>0.75329999999999997</v>
      </c>
      <c r="I39" s="5" t="str">
        <f>'Assessment 2B'!S36</f>
        <v>B</v>
      </c>
      <c r="J39" s="3" t="str">
        <f>'Assessment 2B'!T36</f>
        <v>Very good work in concepts and practicals; aim higher.</v>
      </c>
      <c r="K39" s="12">
        <f>'Assessment 2B'!Y36</f>
        <v>0.81330000000000002</v>
      </c>
      <c r="L39" s="5" t="str">
        <f>'Assessment 2B'!Z36</f>
        <v>A</v>
      </c>
      <c r="M39" s="3" t="str">
        <f>'Assessment 2B'!AA36</f>
        <v>Excellent work in concepts and practicals;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2B'!K45</f>
        <v>0.77329999999999999</v>
      </c>
      <c r="F40" s="5" t="str">
        <f>'Assessment 2B'!L45</f>
        <v>B</v>
      </c>
      <c r="G40" s="3" t="str">
        <f>'Assessment 2B'!M45</f>
        <v>Very good work in concepts and practicals; aim higher.</v>
      </c>
      <c r="H40" s="12">
        <f>'Assessment 2B'!R45</f>
        <v>0.80330000000000001</v>
      </c>
      <c r="I40" s="5" t="str">
        <f>'Assessment 2B'!S45</f>
        <v>A</v>
      </c>
      <c r="J40" s="3" t="str">
        <f>'Assessment 2B'!T45</f>
        <v>Excellent work in concepts and practicals; keep it up.</v>
      </c>
      <c r="K40" s="12">
        <f>'Assessment 2B'!Y45</f>
        <v>0.86</v>
      </c>
      <c r="L40" s="5" t="str">
        <f>'Assessment 2B'!Z45</f>
        <v>A</v>
      </c>
      <c r="M40" s="3" t="str">
        <f>'Assessment 2B'!AA45</f>
        <v>Excellent work in concepts and practicals;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2B'!K54</f>
        <v>0.59330000000000005</v>
      </c>
      <c r="F41" s="5" t="str">
        <f>'Assessment 2B'!L54</f>
        <v>D</v>
      </c>
      <c r="G41" s="3" t="str">
        <f>'Assessment 2B'!M54</f>
        <v>Fair work in concepts and practicals; extra practice is needed.</v>
      </c>
      <c r="H41" s="12">
        <f>'Assessment 2B'!R54</f>
        <v>0.56330000000000002</v>
      </c>
      <c r="I41" s="5" t="str">
        <f>'Assessment 2B'!S54</f>
        <v>D</v>
      </c>
      <c r="J41" s="3" t="str">
        <f>'Assessment 2B'!T54</f>
        <v>Fair work in concepts and practicals; extra practice is needed.</v>
      </c>
      <c r="K41" s="12">
        <f>'Assessment 2B'!Y54</f>
        <v>0.63670000000000004</v>
      </c>
      <c r="L41" s="5" t="str">
        <f>'Assessment 2B'!Z54</f>
        <v>C</v>
      </c>
      <c r="M41" s="3" t="str">
        <f>'Assessment 2B'!AA54</f>
        <v>Satisfactory work in concepts and practicals;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2B'!K63</f>
        <v>0.64</v>
      </c>
      <c r="F42" s="5" t="str">
        <f>'Assessment 2B'!L63</f>
        <v>C</v>
      </c>
      <c r="G42" s="3" t="str">
        <f>'Assessment 2B'!M63</f>
        <v>Satisfactory work in concepts and practicals; keep practising.</v>
      </c>
      <c r="H42" s="12">
        <f>'Assessment 2B'!R63</f>
        <v>0.67330000000000001</v>
      </c>
      <c r="I42" s="5" t="str">
        <f>'Assessment 2B'!S63</f>
        <v>C</v>
      </c>
      <c r="J42" s="3" t="str">
        <f>'Assessment 2B'!T63</f>
        <v>Satisfactory work in concepts and practicals; keep practising.</v>
      </c>
      <c r="K42" s="12">
        <f>'Assessment 2B'!Y63</f>
        <v>0.67330000000000001</v>
      </c>
      <c r="L42" s="5" t="str">
        <f>'Assessment 2B'!Z63</f>
        <v>C</v>
      </c>
      <c r="M42" s="3" t="str">
        <f>'Assessment 2B'!AA63</f>
        <v>Satisfactory work in concepts and practicals; keep practising.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2B'!K72</f>
        <v>0.67669999999999997</v>
      </c>
      <c r="F43" s="5" t="str">
        <f>'Assessment 2B'!L72</f>
        <v>C</v>
      </c>
      <c r="G43" s="3" t="str">
        <f>'Assessment 2B'!M72</f>
        <v>Satisfactory work in concepts and practicals; keep practising.</v>
      </c>
      <c r="H43" s="12">
        <f>'Assessment 2B'!R72</f>
        <v>0.73329999999999995</v>
      </c>
      <c r="I43" s="5" t="str">
        <f>'Assessment 2B'!S72</f>
        <v>B</v>
      </c>
      <c r="J43" s="3" t="str">
        <f>'Assessment 2B'!T72</f>
        <v>Very good work in concepts and practicals; aim higher.</v>
      </c>
      <c r="K43" s="12">
        <f>'Assessment 2B'!Y72</f>
        <v>0.79330000000000001</v>
      </c>
      <c r="L43" s="5" t="str">
        <f>'Assessment 2B'!Z72</f>
        <v>B</v>
      </c>
      <c r="M43" s="3" t="str">
        <f>'Assessment 2B'!AA72</f>
        <v>Very good work in concepts and practicals; aim higher.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2B'!K81</f>
        <v>0.77669999999999995</v>
      </c>
      <c r="F44" s="5" t="str">
        <f>'Assessment 2B'!L81</f>
        <v>B</v>
      </c>
      <c r="G44" s="3" t="str">
        <f>'Assessment 2B'!M81</f>
        <v>Very good work in concepts and practicals; aim higher.</v>
      </c>
      <c r="H44" s="12">
        <f>'Assessment 2B'!R81</f>
        <v>0.79330000000000001</v>
      </c>
      <c r="I44" s="5" t="str">
        <f>'Assessment 2B'!S81</f>
        <v>B</v>
      </c>
      <c r="J44" s="3" t="str">
        <f>'Assessment 2B'!T81</f>
        <v>Very good work in concepts and practicals; aim higher.</v>
      </c>
      <c r="K44" s="12">
        <f>'Assessment 2B'!Y81</f>
        <v>0.82</v>
      </c>
      <c r="L44" s="5" t="str">
        <f>'Assessment 2B'!Z81</f>
        <v>A</v>
      </c>
      <c r="M44" s="3" t="str">
        <f>'Assessment 2B'!AA81</f>
        <v>Excellent work in concepts and practicals;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2B'!K90</f>
        <v>0.81</v>
      </c>
      <c r="F45" s="5" t="str">
        <f>'Assessment 2B'!L90</f>
        <v>A</v>
      </c>
      <c r="G45" s="3" t="str">
        <f>'Assessment 2B'!M90</f>
        <v>Excellent work in concepts and practicals; keep it up.</v>
      </c>
      <c r="H45" s="12">
        <f>'Assessment 2B'!R90</f>
        <v>0.84330000000000005</v>
      </c>
      <c r="I45" s="5" t="str">
        <f>'Assessment 2B'!S90</f>
        <v>A</v>
      </c>
      <c r="J45" s="3" t="str">
        <f>'Assessment 2B'!T90</f>
        <v>Excellent work in concepts and practicals; keep it up.</v>
      </c>
      <c r="K45" s="12">
        <f>'Assessment 2B'!Y90</f>
        <v>0.89670000000000005</v>
      </c>
      <c r="L45" s="5" t="str">
        <f>'Assessment 2B'!Z90</f>
        <v>A</v>
      </c>
      <c r="M45" s="3" t="str">
        <f>'Assessment 2B'!AA90</f>
        <v>Excellent work in concepts and practicals;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2B'!K99</f>
        <v>0.5867</v>
      </c>
      <c r="F46" s="5" t="str">
        <f>'Assessment 2B'!L99</f>
        <v>D</v>
      </c>
      <c r="G46" s="3" t="str">
        <f>'Assessment 2B'!M99</f>
        <v>Fair work in concepts and practicals; extra practice is needed.</v>
      </c>
      <c r="H46" s="12">
        <f>'Assessment 2B'!R99</f>
        <v>0.60329999999999995</v>
      </c>
      <c r="I46" s="5" t="str">
        <f>'Assessment 2B'!S99</f>
        <v>C</v>
      </c>
      <c r="J46" s="3" t="str">
        <f>'Assessment 2B'!T99</f>
        <v>Satisfactory work in concepts and practicals; keep practising.</v>
      </c>
      <c r="K46" s="12">
        <f>'Assessment 2B'!Y99</f>
        <v>0.64329999999999998</v>
      </c>
      <c r="L46" s="5" t="str">
        <f>'Assessment 2B'!Z99</f>
        <v>C</v>
      </c>
      <c r="M46" s="3" t="str">
        <f>'Assessment 2B'!AA99</f>
        <v>Satisfactory work in concepts and practicals; keep practising.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2B'!K108</f>
        <v>0.64</v>
      </c>
      <c r="F47" s="5" t="str">
        <f>'Assessment 2B'!L108</f>
        <v>C</v>
      </c>
      <c r="G47" s="3" t="str">
        <f>'Assessment 2B'!M108</f>
        <v>Satisfactory work in concepts and practicals; keep practising.</v>
      </c>
      <c r="H47" s="12">
        <f>'Assessment 2B'!R108</f>
        <v>0.6633</v>
      </c>
      <c r="I47" s="5" t="str">
        <f>'Assessment 2B'!S108</f>
        <v>C</v>
      </c>
      <c r="J47" s="3" t="str">
        <f>'Assessment 2B'!T108</f>
        <v>Satisfactory work in concepts and practicals; keep practising.</v>
      </c>
      <c r="K47" s="12">
        <f>'Assessment 2B'!Y108</f>
        <v>0.70669999999999999</v>
      </c>
      <c r="L47" s="5" t="str">
        <f>'Assessment 2B'!Z108</f>
        <v>B</v>
      </c>
      <c r="M47" s="3" t="str">
        <f>'Assessment 2B'!AA108</f>
        <v>Very good work in concepts and practicals;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2B'!K117</f>
        <v>0.74</v>
      </c>
      <c r="F48" s="5" t="str">
        <f>'Assessment 2B'!L117</f>
        <v>B</v>
      </c>
      <c r="G48" s="3" t="str">
        <f>'Assessment 2B'!M117</f>
        <v>Very good work in concepts and practicals; aim higher.</v>
      </c>
      <c r="H48" s="12">
        <f>'Assessment 2B'!R117</f>
        <v>0.7167</v>
      </c>
      <c r="I48" s="5" t="str">
        <f>'Assessment 2B'!S117</f>
        <v>B</v>
      </c>
      <c r="J48" s="3" t="str">
        <f>'Assessment 2B'!T117</f>
        <v>Very good work in concepts and practicals; aim higher.</v>
      </c>
      <c r="K48" s="12">
        <f>'Assessment 2B'!Y117</f>
        <v>0.75670000000000004</v>
      </c>
      <c r="L48" s="5" t="str">
        <f>'Assessment 2B'!Z117</f>
        <v>B</v>
      </c>
      <c r="M48" s="3" t="str">
        <f>'Assessment 2B'!AA117</f>
        <v>Very good work in concepts and practicals; aim higher.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2B'!K126</f>
        <v>0.81669999999999998</v>
      </c>
      <c r="F49" s="5" t="str">
        <f>'Assessment 2B'!L126</f>
        <v>A</v>
      </c>
      <c r="G49" s="3" t="str">
        <f>'Assessment 2B'!M126</f>
        <v>Excellent work in concepts and practicals; keep it up.</v>
      </c>
      <c r="H49" s="12">
        <f>'Assessment 2B'!R126</f>
        <v>0.78669999999999995</v>
      </c>
      <c r="I49" s="5" t="str">
        <f>'Assessment 2B'!S126</f>
        <v>B</v>
      </c>
      <c r="J49" s="3" t="str">
        <f>'Assessment 2B'!T126</f>
        <v>Very good work in concepts and practicals; aim higher.</v>
      </c>
      <c r="K49" s="12">
        <f>'Assessment 2B'!Y126</f>
        <v>0.87</v>
      </c>
      <c r="L49" s="5" t="str">
        <f>'Assessment 2B'!Z126</f>
        <v>A</v>
      </c>
      <c r="M49" s="3" t="str">
        <f>'Assessment 2B'!AA126</f>
        <v>Excellent work in concepts and practicals;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2B'!K135</f>
        <v>0.5</v>
      </c>
      <c r="F50" s="5" t="str">
        <f>'Assessment 2B'!L135</f>
        <v>D</v>
      </c>
      <c r="G50" s="3" t="str">
        <f>'Assessment 2B'!M135</f>
        <v>Fair work in concepts and practicals; extra practice is needed.</v>
      </c>
      <c r="H50" s="12">
        <f>'Assessment 2B'!R135</f>
        <v>0.56999999999999995</v>
      </c>
      <c r="I50" s="5" t="str">
        <f>'Assessment 2B'!S135</f>
        <v>D</v>
      </c>
      <c r="J50" s="3" t="str">
        <f>'Assessment 2B'!T135</f>
        <v>Fair work in concepts and practicals; extra practice is needed.</v>
      </c>
      <c r="K50" s="12">
        <f>'Assessment 2B'!Y135</f>
        <v>0.60670000000000002</v>
      </c>
      <c r="L50" s="5" t="str">
        <f>'Assessment 2B'!Z135</f>
        <v>C</v>
      </c>
      <c r="M50" s="3" t="str">
        <f>'Assessment 2B'!AA135</f>
        <v>Satisfactory work in concepts and practicals; keep practising.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2B'!K144</f>
        <v>0.57330000000000003</v>
      </c>
      <c r="F51" s="5" t="str">
        <f>'Assessment 2B'!L144</f>
        <v>D</v>
      </c>
      <c r="G51" s="3" t="str">
        <f>'Assessment 2B'!M144</f>
        <v>Fair work in concepts and practicals; extra practice is needed.</v>
      </c>
      <c r="H51" s="12">
        <f>'Assessment 2B'!R144</f>
        <v>0.65669999999999995</v>
      </c>
      <c r="I51" s="5" t="str">
        <f>'Assessment 2B'!S144</f>
        <v>C</v>
      </c>
      <c r="J51" s="3" t="str">
        <f>'Assessment 2B'!T144</f>
        <v>Satisfactory work in concepts and practicals; keep practising.</v>
      </c>
      <c r="K51" s="12">
        <f>'Assessment 2B'!Y144</f>
        <v>0.7</v>
      </c>
      <c r="L51" s="5" t="str">
        <f>'Assessment 2B'!Z144</f>
        <v>B</v>
      </c>
      <c r="M51" s="3" t="str">
        <f>'Assessment 2B'!AA144</f>
        <v>Very good work in concepts and practicals; aim higher.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2B'!K153</f>
        <v>0.68669999999999998</v>
      </c>
      <c r="F52" s="5" t="str">
        <f>'Assessment 2B'!L153</f>
        <v>C</v>
      </c>
      <c r="G52" s="3" t="str">
        <f>'Assessment 2B'!M153</f>
        <v>Satisfactory work in concepts and practicals; keep practising.</v>
      </c>
      <c r="H52" s="12">
        <f>'Assessment 2B'!R153</f>
        <v>0.74</v>
      </c>
      <c r="I52" s="5" t="str">
        <f>'Assessment 2B'!S153</f>
        <v>B</v>
      </c>
      <c r="J52" s="3" t="str">
        <f>'Assessment 2B'!T153</f>
        <v>Very good work in concepts and practicals; aim higher.</v>
      </c>
      <c r="K52" s="12">
        <f>'Assessment 2B'!Y153</f>
        <v>0.74</v>
      </c>
      <c r="L52" s="5" t="str">
        <f>'Assessment 2B'!Z153</f>
        <v>B</v>
      </c>
      <c r="M52" s="3" t="str">
        <f>'Assessment 2B'!AA153</f>
        <v>Very good work in concepts and practicals; aim higher.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2B'!K162</f>
        <v>0.75329999999999997</v>
      </c>
      <c r="F53" s="5" t="str">
        <f>'Assessment 2B'!L162</f>
        <v>B</v>
      </c>
      <c r="G53" s="3" t="str">
        <f>'Assessment 2B'!M162</f>
        <v>Very good work in concepts and practicals; aim higher.</v>
      </c>
      <c r="H53" s="12">
        <f>'Assessment 2B'!R162</f>
        <v>0.76670000000000005</v>
      </c>
      <c r="I53" s="5" t="str">
        <f>'Assessment 2B'!S162</f>
        <v>B</v>
      </c>
      <c r="J53" s="3" t="str">
        <f>'Assessment 2B'!T162</f>
        <v>Very good work in concepts and practicals; aim higher.</v>
      </c>
      <c r="K53" s="12">
        <f>'Assessment 2B'!Y162</f>
        <v>0.77669999999999995</v>
      </c>
      <c r="L53" s="5" t="str">
        <f>'Assessment 2B'!Z162</f>
        <v>B</v>
      </c>
      <c r="M53" s="3" t="str">
        <f>'Assessment 2B'!AA162</f>
        <v>Very good work in concepts and practicals; aim higher.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2B'!K171</f>
        <v>0.87670000000000003</v>
      </c>
      <c r="F54" s="5" t="str">
        <f>'Assessment 2B'!L171</f>
        <v>A</v>
      </c>
      <c r="G54" s="3" t="str">
        <f>'Assessment 2B'!M171</f>
        <v>Excellent work in concepts and practicals; keep it up.</v>
      </c>
      <c r="H54" s="12">
        <f>'Assessment 2B'!R171</f>
        <v>0.88</v>
      </c>
      <c r="I54" s="5" t="str">
        <f>'Assessment 2B'!S171</f>
        <v>A</v>
      </c>
      <c r="J54" s="3" t="str">
        <f>'Assessment 2B'!T171</f>
        <v>Excellent work in concepts and practicals; keep it up.</v>
      </c>
      <c r="K54" s="12">
        <f>'Assessment 2B'!Y171</f>
        <v>0.86</v>
      </c>
      <c r="L54" s="5" t="str">
        <f>'Assessment 2B'!Z171</f>
        <v>A</v>
      </c>
      <c r="M54" s="3" t="str">
        <f>'Assessment 2B'!AA171</f>
        <v>Excellent work in concepts and practicals;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2B'!K180</f>
        <v>0.59330000000000005</v>
      </c>
      <c r="F55" s="5" t="str">
        <f>'Assessment 2B'!L180</f>
        <v>D</v>
      </c>
      <c r="G55" s="3" t="str">
        <f>'Assessment 2B'!M180</f>
        <v>Fair work in concepts and practicals; extra practice is needed.</v>
      </c>
      <c r="H55" s="12">
        <f>'Assessment 2B'!R180</f>
        <v>0.62</v>
      </c>
      <c r="I55" s="5" t="str">
        <f>'Assessment 2B'!S180</f>
        <v>C</v>
      </c>
      <c r="J55" s="3" t="str">
        <f>'Assessment 2B'!T180</f>
        <v>Satisfactory work in concepts and practicals; keep practising.</v>
      </c>
      <c r="K55" s="12">
        <f>'Assessment 2B'!Y180</f>
        <v>0.62329999999999997</v>
      </c>
      <c r="L55" s="5" t="str">
        <f>'Assessment 2B'!Z180</f>
        <v>C</v>
      </c>
      <c r="M55" s="3" t="str">
        <f>'Assessment 2B'!AA180</f>
        <v>Satisfactory work in concepts and practicals; keep practising.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2B'!K189</f>
        <v>0.64329999999999998</v>
      </c>
      <c r="F56" s="5" t="str">
        <f>'Assessment 2B'!L189</f>
        <v>C</v>
      </c>
      <c r="G56" s="3" t="str">
        <f>'Assessment 2B'!M189</f>
        <v>Satisfactory work in concepts and practicals; keep practising.</v>
      </c>
      <c r="H56" s="12">
        <f>'Assessment 2B'!R189</f>
        <v>0.6633</v>
      </c>
      <c r="I56" s="5" t="str">
        <f>'Assessment 2B'!S189</f>
        <v>C</v>
      </c>
      <c r="J56" s="3" t="str">
        <f>'Assessment 2B'!T189</f>
        <v>Satisfactory work in concepts and practicals; keep practising.</v>
      </c>
      <c r="K56" s="12">
        <f>'Assessment 2B'!Y189</f>
        <v>0.7</v>
      </c>
      <c r="L56" s="5" t="str">
        <f>'Assessment 2B'!Z189</f>
        <v>B</v>
      </c>
      <c r="M56" s="3" t="str">
        <f>'Assessment 2B'!AA189</f>
        <v>Very good work in concepts and practicals;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2B'!K198</f>
        <v>0.7167</v>
      </c>
      <c r="F57" s="5" t="str">
        <f>'Assessment 2B'!L198</f>
        <v>B</v>
      </c>
      <c r="G57" s="3" t="str">
        <f>'Assessment 2B'!M198</f>
        <v>Very good work in concepts and practicals; aim higher.</v>
      </c>
      <c r="H57" s="12">
        <f>'Assessment 2B'!R198</f>
        <v>0.71330000000000005</v>
      </c>
      <c r="I57" s="5" t="str">
        <f>'Assessment 2B'!S198</f>
        <v>B</v>
      </c>
      <c r="J57" s="3" t="str">
        <f>'Assessment 2B'!T198</f>
        <v>Very good work in concepts and practicals; aim higher.</v>
      </c>
      <c r="K57" s="12">
        <f>'Assessment 2B'!Y198</f>
        <v>0.77</v>
      </c>
      <c r="L57" s="5" t="str">
        <f>'Assessment 2B'!Z198</f>
        <v>B</v>
      </c>
      <c r="M57" s="3" t="str">
        <f>'Assessment 2B'!AA198</f>
        <v>Very good work in concepts and practicals; aim higher.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2B'!K207</f>
        <v>0.79669999999999996</v>
      </c>
      <c r="F58" s="5" t="str">
        <f>'Assessment 2B'!L207</f>
        <v>B</v>
      </c>
      <c r="G58" s="3" t="str">
        <f>'Assessment 2B'!M207</f>
        <v>Very good work in concepts and practicals; aim higher.</v>
      </c>
      <c r="H58" s="12">
        <f>'Assessment 2B'!R207</f>
        <v>0.79330000000000001</v>
      </c>
      <c r="I58" s="5" t="str">
        <f>'Assessment 2B'!S207</f>
        <v>B</v>
      </c>
      <c r="J58" s="3" t="str">
        <f>'Assessment 2B'!T207</f>
        <v>Very good work in concepts and practicals; aim higher.</v>
      </c>
      <c r="K58" s="12">
        <f>'Assessment 2B'!Y207</f>
        <v>0.85</v>
      </c>
      <c r="L58" s="5" t="str">
        <f>'Assessment 2B'!Z207</f>
        <v>A</v>
      </c>
      <c r="M58" s="3" t="str">
        <f>'Assessment 2B'!AA207</f>
        <v>Excellent work in concepts and practicals;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2B'!K216</f>
        <v>0.52669999999999995</v>
      </c>
      <c r="F59" s="5" t="str">
        <f>'Assessment 2B'!L216</f>
        <v>D</v>
      </c>
      <c r="G59" s="3" t="str">
        <f>'Assessment 2B'!M216</f>
        <v>Fair work in concepts and practicals; extra practice is needed.</v>
      </c>
      <c r="H59" s="12">
        <f>'Assessment 2B'!R216</f>
        <v>0.59</v>
      </c>
      <c r="I59" s="5" t="str">
        <f>'Assessment 2B'!S216</f>
        <v>D</v>
      </c>
      <c r="J59" s="3" t="str">
        <f>'Assessment 2B'!T216</f>
        <v>Fair work in concepts and practicals; extra practice is needed.</v>
      </c>
      <c r="K59" s="12">
        <f>'Assessment 2B'!Y216</f>
        <v>0.58330000000000004</v>
      </c>
      <c r="L59" s="5" t="str">
        <f>'Assessment 2B'!Z216</f>
        <v>D</v>
      </c>
      <c r="M59" s="3" t="str">
        <f>'Assessment 2B'!AA216</f>
        <v>Fair work in concepts and practicals; extra practice is needed.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2B'!K225</f>
        <v>0.61329999999999996</v>
      </c>
      <c r="F60" s="5" t="str">
        <f>'Assessment 2B'!L225</f>
        <v>C</v>
      </c>
      <c r="G60" s="3" t="str">
        <f>'Assessment 2B'!M225</f>
        <v>Satisfactory work in concepts and practicals; keep practising.</v>
      </c>
      <c r="H60" s="12">
        <f>'Assessment 2B'!R225</f>
        <v>0.67669999999999997</v>
      </c>
      <c r="I60" s="5" t="str">
        <f>'Assessment 2B'!S225</f>
        <v>C</v>
      </c>
      <c r="J60" s="3" t="str">
        <f>'Assessment 2B'!T225</f>
        <v>Satisfactory work in concepts and practicals; keep practising.</v>
      </c>
      <c r="K60" s="12">
        <f>'Assessment 2B'!Y225</f>
        <v>0.70669999999999999</v>
      </c>
      <c r="L60" s="5" t="str">
        <f>'Assessment 2B'!Z225</f>
        <v>B</v>
      </c>
      <c r="M60" s="3" t="str">
        <f>'Assessment 2B'!AA225</f>
        <v>Very good work in concepts and practicals; aim higher.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2B'!K234</f>
        <v>0.65</v>
      </c>
      <c r="F61" s="5" t="str">
        <f>'Assessment 2B'!L234</f>
        <v>C</v>
      </c>
      <c r="G61" s="3" t="str">
        <f>'Assessment 2B'!M234</f>
        <v>Satisfactory work in concepts and practicals; keep practising.</v>
      </c>
      <c r="H61" s="12">
        <f>'Assessment 2B'!R234</f>
        <v>0.72330000000000005</v>
      </c>
      <c r="I61" s="5" t="str">
        <f>'Assessment 2B'!S234</f>
        <v>B</v>
      </c>
      <c r="J61" s="3" t="str">
        <f>'Assessment 2B'!T234</f>
        <v>Very good work in concepts and practicals; aim higher.</v>
      </c>
      <c r="K61" s="12">
        <f>'Assessment 2B'!Y234</f>
        <v>0.68669999999999998</v>
      </c>
      <c r="L61" s="5" t="str">
        <f>'Assessment 2B'!Z234</f>
        <v>C</v>
      </c>
      <c r="M61" s="3" t="str">
        <f>'Assessment 2B'!AA234</f>
        <v>Satisfactory work in concepts and practicals; keep practising.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2B'!K243</f>
        <v>0.76329999999999998</v>
      </c>
      <c r="F62" s="5" t="str">
        <f>'Assessment 2B'!L243</f>
        <v>B</v>
      </c>
      <c r="G62" s="3" t="str">
        <f>'Assessment 2B'!M243</f>
        <v>Very good work in concepts and practicals; aim higher.</v>
      </c>
      <c r="H62" s="12">
        <f>'Assessment 2B'!R243</f>
        <v>0.79330000000000001</v>
      </c>
      <c r="I62" s="5" t="str">
        <f>'Assessment 2B'!S243</f>
        <v>B</v>
      </c>
      <c r="J62" s="3" t="str">
        <f>'Assessment 2B'!T243</f>
        <v>Very good work in concepts and practicals; aim higher.</v>
      </c>
      <c r="K62" s="12">
        <f>'Assessment 2B'!Y243</f>
        <v>0.81330000000000002</v>
      </c>
      <c r="L62" s="5" t="str">
        <f>'Assessment 2B'!Z243</f>
        <v>A</v>
      </c>
      <c r="M62" s="3" t="str">
        <f>'Assessment 2B'!AA243</f>
        <v>Excellent work in concepts and practicals;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2B'!K252</f>
        <v>0.84</v>
      </c>
      <c r="F63" s="5" t="str">
        <f>'Assessment 2B'!L252</f>
        <v>A</v>
      </c>
      <c r="G63" s="3" t="str">
        <f>'Assessment 2B'!M252</f>
        <v>Excellent work in concepts and practicals; keep it up.</v>
      </c>
      <c r="H63" s="12">
        <f>'Assessment 2B'!R252</f>
        <v>0.87670000000000003</v>
      </c>
      <c r="I63" s="5" t="str">
        <f>'Assessment 2B'!S252</f>
        <v>A</v>
      </c>
      <c r="J63" s="3" t="str">
        <f>'Assessment 2B'!T252</f>
        <v>Excellent work in concepts and practicals; keep it up.</v>
      </c>
      <c r="K63" s="12">
        <f>'Assessment 2B'!Y252</f>
        <v>0.87670000000000003</v>
      </c>
      <c r="L63" s="5" t="str">
        <f>'Assessment 2B'!Z252</f>
        <v>A</v>
      </c>
      <c r="M63" s="3" t="str">
        <f>'Assessment 2B'!AA252</f>
        <v>Excellent work in concepts and practicals;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2B'!K261</f>
        <v>0.54669999999999996</v>
      </c>
      <c r="F64" s="5" t="str">
        <f>'Assessment 2B'!L261</f>
        <v>D</v>
      </c>
      <c r="G64" s="3" t="str">
        <f>'Assessment 2B'!M261</f>
        <v>Fair work in concepts and practicals; extra practice is needed.</v>
      </c>
      <c r="H64" s="12">
        <f>'Assessment 2B'!R261</f>
        <v>0.59</v>
      </c>
      <c r="I64" s="5" t="str">
        <f>'Assessment 2B'!S261</f>
        <v>D</v>
      </c>
      <c r="J64" s="3" t="str">
        <f>'Assessment 2B'!T261</f>
        <v>Fair work in concepts and practicals; extra practice is needed.</v>
      </c>
      <c r="K64" s="12">
        <f>'Assessment 2B'!Y261</f>
        <v>0.63670000000000004</v>
      </c>
      <c r="L64" s="5" t="str">
        <f>'Assessment 2B'!Z261</f>
        <v>C</v>
      </c>
      <c r="M64" s="3" t="str">
        <f>'Assessment 2B'!AA261</f>
        <v>Satisfactory work in concepts and practicals; keep practising.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2B'!K270</f>
        <v>0.68669999999999998</v>
      </c>
      <c r="F65" s="5" t="str">
        <f>'Assessment 2B'!L270</f>
        <v>C</v>
      </c>
      <c r="G65" s="3" t="str">
        <f>'Assessment 2B'!M270</f>
        <v>Satisfactory work in concepts and practicals; keep practising.</v>
      </c>
      <c r="H65" s="12">
        <f>'Assessment 2B'!R270</f>
        <v>0.69330000000000003</v>
      </c>
      <c r="I65" s="5" t="str">
        <f>'Assessment 2B'!S270</f>
        <v>C</v>
      </c>
      <c r="J65" s="3" t="str">
        <f>'Assessment 2B'!T270</f>
        <v>Satisfactory work in concepts and practicals; keep practising.</v>
      </c>
      <c r="K65" s="12">
        <f>'Assessment 2B'!Y270</f>
        <v>0.67330000000000001</v>
      </c>
      <c r="L65" s="5" t="str">
        <f>'Assessment 2B'!Z270</f>
        <v>C</v>
      </c>
      <c r="M65" s="3" t="str">
        <f>'Assessment 2B'!AA270</f>
        <v>Satisfactory work in concepts and practicals; keep practising.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3B'!K9</f>
        <v>0.55000000000000004</v>
      </c>
      <c r="F66" s="5" t="str">
        <f>'Assessment 3B'!L9</f>
        <v>D</v>
      </c>
      <c r="G66" s="3" t="str">
        <f>'Assessment 3B'!M9</f>
        <v>Fair work in concepts and practicals; extra practice is needed.</v>
      </c>
      <c r="H66" s="12">
        <f>'Assessment 3B'!R9</f>
        <v>0.54</v>
      </c>
      <c r="I66" s="5" t="str">
        <f>'Assessment 3B'!S9</f>
        <v>D</v>
      </c>
      <c r="J66" s="3" t="str">
        <f>'Assessment 3B'!T9</f>
        <v>Fair work in concepts and practicals; extra practice is needed.</v>
      </c>
      <c r="K66" s="12">
        <f>'Assessment 3B'!Y9</f>
        <v>0.59330000000000005</v>
      </c>
      <c r="L66" s="5" t="str">
        <f>'Assessment 3B'!Z9</f>
        <v>D</v>
      </c>
      <c r="M66" s="3" t="str">
        <f>'Assessment 3B'!AA9</f>
        <v>Fair work in concepts and practicals; extra practice is needed.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3B'!K18</f>
        <v>0.60670000000000002</v>
      </c>
      <c r="F67" s="5" t="str">
        <f>'Assessment 3B'!L18</f>
        <v>C</v>
      </c>
      <c r="G67" s="3" t="str">
        <f>'Assessment 3B'!M18</f>
        <v>Satisfactory work in concepts and practicals; keep practising.</v>
      </c>
      <c r="H67" s="12">
        <f>'Assessment 3B'!R18</f>
        <v>0.60670000000000002</v>
      </c>
      <c r="I67" s="5" t="str">
        <f>'Assessment 3B'!S18</f>
        <v>C</v>
      </c>
      <c r="J67" s="3" t="str">
        <f>'Assessment 3B'!T18</f>
        <v>Satisfactory work in concepts and practicals; keep practising.</v>
      </c>
      <c r="K67" s="12">
        <f>'Assessment 3B'!Y18</f>
        <v>0.66</v>
      </c>
      <c r="L67" s="5" t="str">
        <f>'Assessment 3B'!Z18</f>
        <v>C</v>
      </c>
      <c r="M67" s="3" t="str">
        <f>'Assessment 3B'!AA18</f>
        <v>Satisfactory work in concepts and practicals; keep practising.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3B'!K27</f>
        <v>0.66669999999999996</v>
      </c>
      <c r="F68" s="5" t="str">
        <f>'Assessment 3B'!L27</f>
        <v>C</v>
      </c>
      <c r="G68" s="3" t="str">
        <f>'Assessment 3B'!M27</f>
        <v>Satisfactory work in concepts and practicals; keep practising.</v>
      </c>
      <c r="H68" s="12">
        <f>'Assessment 3B'!R27</f>
        <v>0.68669999999999998</v>
      </c>
      <c r="I68" s="5" t="str">
        <f>'Assessment 3B'!S27</f>
        <v>C</v>
      </c>
      <c r="J68" s="3" t="str">
        <f>'Assessment 3B'!T27</f>
        <v>Satisfactory work in concepts and practicals; keep practising.</v>
      </c>
      <c r="K68" s="12">
        <f>'Assessment 3B'!Y27</f>
        <v>0.70669999999999999</v>
      </c>
      <c r="L68" s="5" t="str">
        <f>'Assessment 3B'!Z27</f>
        <v>B</v>
      </c>
      <c r="M68" s="3" t="str">
        <f>'Assessment 3B'!AA27</f>
        <v>Very good work in concepts and practicals; aim higher.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3B'!K36</f>
        <v>0.75329999999999997</v>
      </c>
      <c r="F69" s="5" t="str">
        <f>'Assessment 3B'!L36</f>
        <v>B</v>
      </c>
      <c r="G69" s="3" t="str">
        <f>'Assessment 3B'!M36</f>
        <v>Very good work in concepts and practicals; aim higher.</v>
      </c>
      <c r="H69" s="12">
        <f>'Assessment 3B'!R36</f>
        <v>0.75670000000000004</v>
      </c>
      <c r="I69" s="5" t="str">
        <f>'Assessment 3B'!S36</f>
        <v>B</v>
      </c>
      <c r="J69" s="3" t="str">
        <f>'Assessment 3B'!T36</f>
        <v>Very good work in concepts and practicals; aim higher.</v>
      </c>
      <c r="K69" s="12">
        <f>'Assessment 3B'!Y36</f>
        <v>0.79</v>
      </c>
      <c r="L69" s="5" t="str">
        <f>'Assessment 3B'!Z36</f>
        <v>B</v>
      </c>
      <c r="M69" s="3" t="str">
        <f>'Assessment 3B'!AA36</f>
        <v>Very good work in concepts and practicals; aim higher.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3B'!K45</f>
        <v>0.77669999999999995</v>
      </c>
      <c r="F70" s="5" t="str">
        <f>'Assessment 3B'!L45</f>
        <v>B</v>
      </c>
      <c r="G70" s="3" t="str">
        <f>'Assessment 3B'!M45</f>
        <v>Very good work in concepts and practicals; aim higher.</v>
      </c>
      <c r="H70" s="12">
        <f>'Assessment 3B'!R45</f>
        <v>0.86</v>
      </c>
      <c r="I70" s="5" t="str">
        <f>'Assessment 3B'!S45</f>
        <v>A</v>
      </c>
      <c r="J70" s="3" t="str">
        <f>'Assessment 3B'!T45</f>
        <v>Excellent work in concepts and practicals; keep it up.</v>
      </c>
      <c r="K70" s="12">
        <f>'Assessment 3B'!Y45</f>
        <v>0.89670000000000005</v>
      </c>
      <c r="L70" s="5" t="str">
        <f>'Assessment 3B'!Z45</f>
        <v>A</v>
      </c>
      <c r="M70" s="3" t="str">
        <f>'Assessment 3B'!AA45</f>
        <v>Excellent work in concepts and practicals;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3B'!K54</f>
        <v>0.55330000000000001</v>
      </c>
      <c r="F71" s="5" t="str">
        <f>'Assessment 3B'!L54</f>
        <v>D</v>
      </c>
      <c r="G71" s="3" t="str">
        <f>'Assessment 3B'!M54</f>
        <v>Fair work in concepts and practicals; extra practice is needed.</v>
      </c>
      <c r="H71" s="12">
        <f>'Assessment 3B'!R54</f>
        <v>0.58330000000000004</v>
      </c>
      <c r="I71" s="5" t="str">
        <f>'Assessment 3B'!S54</f>
        <v>D</v>
      </c>
      <c r="J71" s="3" t="str">
        <f>'Assessment 3B'!T54</f>
        <v>Fair work in concepts and practicals; extra practice is needed.</v>
      </c>
      <c r="K71" s="12">
        <f>'Assessment 3B'!Y54</f>
        <v>0.61670000000000003</v>
      </c>
      <c r="L71" s="5" t="str">
        <f>'Assessment 3B'!Z54</f>
        <v>C</v>
      </c>
      <c r="M71" s="3" t="str">
        <f>'Assessment 3B'!AA54</f>
        <v>Satisfactory work in concepts and practicals; keep practising.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3B'!K63</f>
        <v>0.62670000000000003</v>
      </c>
      <c r="F72" s="5" t="str">
        <f>'Assessment 3B'!L63</f>
        <v>C</v>
      </c>
      <c r="G72" s="3" t="str">
        <f>'Assessment 3B'!M63</f>
        <v>Satisfactory work in concepts and practicals; keep practising.</v>
      </c>
      <c r="H72" s="12">
        <f>'Assessment 3B'!R63</f>
        <v>0.61670000000000003</v>
      </c>
      <c r="I72" s="5" t="str">
        <f>'Assessment 3B'!S63</f>
        <v>C</v>
      </c>
      <c r="J72" s="3" t="str">
        <f>'Assessment 3B'!T63</f>
        <v>Satisfactory work in concepts and practicals; keep practising.</v>
      </c>
      <c r="K72" s="12">
        <f>'Assessment 3B'!Y63</f>
        <v>0.66669999999999996</v>
      </c>
      <c r="L72" s="5" t="str">
        <f>'Assessment 3B'!Z63</f>
        <v>C</v>
      </c>
      <c r="M72" s="3" t="str">
        <f>'Assessment 3B'!AA63</f>
        <v>Satisfactory work in concepts and practicals; keep practising.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3B'!K72</f>
        <v>0.7</v>
      </c>
      <c r="F73" s="5" t="str">
        <f>'Assessment 3B'!L72</f>
        <v>B</v>
      </c>
      <c r="G73" s="3" t="str">
        <f>'Assessment 3B'!M72</f>
        <v>Very good work in concepts and practicals; aim higher.</v>
      </c>
      <c r="H73" s="12">
        <f>'Assessment 3B'!R72</f>
        <v>0.71330000000000005</v>
      </c>
      <c r="I73" s="5" t="str">
        <f>'Assessment 3B'!S72</f>
        <v>B</v>
      </c>
      <c r="J73" s="3" t="str">
        <f>'Assessment 3B'!T72</f>
        <v>Very good work in concepts and practicals; aim higher.</v>
      </c>
      <c r="K73" s="12">
        <f>'Assessment 3B'!Y72</f>
        <v>0.79669999999999996</v>
      </c>
      <c r="L73" s="5" t="str">
        <f>'Assessment 3B'!Z72</f>
        <v>B</v>
      </c>
      <c r="M73" s="3" t="str">
        <f>'Assessment 3B'!AA72</f>
        <v>Very good work in concepts and practicals; aim higher.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3B'!K81</f>
        <v>0.70669999999999999</v>
      </c>
      <c r="F74" s="5" t="str">
        <f>'Assessment 3B'!L81</f>
        <v>B</v>
      </c>
      <c r="G74" s="3" t="str">
        <f>'Assessment 3B'!M81</f>
        <v>Very good work in concepts and practicals; aim higher.</v>
      </c>
      <c r="H74" s="12">
        <f>'Assessment 3B'!R81</f>
        <v>0.81669999999999998</v>
      </c>
      <c r="I74" s="5" t="str">
        <f>'Assessment 3B'!S81</f>
        <v>A</v>
      </c>
      <c r="J74" s="3" t="str">
        <f>'Assessment 3B'!T81</f>
        <v>Excellent work in concepts and practicals; keep it up.</v>
      </c>
      <c r="K74" s="12">
        <f>'Assessment 3B'!Y81</f>
        <v>0.81669999999999998</v>
      </c>
      <c r="L74" s="5" t="str">
        <f>'Assessment 3B'!Z81</f>
        <v>A</v>
      </c>
      <c r="M74" s="3" t="str">
        <f>'Assessment 3B'!AA81</f>
        <v>Excellent work in concepts and practicals;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3B'!K90</f>
        <v>0.84</v>
      </c>
      <c r="F75" s="5" t="str">
        <f>'Assessment 3B'!L90</f>
        <v>A</v>
      </c>
      <c r="G75" s="3" t="str">
        <f>'Assessment 3B'!M90</f>
        <v>Excellent work in concepts and practicals; keep it up.</v>
      </c>
      <c r="H75" s="12">
        <f>'Assessment 3B'!R90</f>
        <v>0.89</v>
      </c>
      <c r="I75" s="5" t="str">
        <f>'Assessment 3B'!S90</f>
        <v>A</v>
      </c>
      <c r="J75" s="3" t="str">
        <f>'Assessment 3B'!T90</f>
        <v>Excellent work in concepts and practicals; keep it up.</v>
      </c>
      <c r="K75" s="12">
        <f>'Assessment 3B'!Y90</f>
        <v>0.86</v>
      </c>
      <c r="L75" s="5" t="str">
        <f>'Assessment 3B'!Z90</f>
        <v>A</v>
      </c>
      <c r="M75" s="3" t="str">
        <f>'Assessment 3B'!AA90</f>
        <v>Excellent work in concepts and practicals;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3B'!K99</f>
        <v>0.62</v>
      </c>
      <c r="F76" s="5" t="str">
        <f>'Assessment 3B'!L99</f>
        <v>C</v>
      </c>
      <c r="G76" s="3" t="str">
        <f>'Assessment 3B'!M99</f>
        <v>Satisfactory work in concepts and practicals; keep practising.</v>
      </c>
      <c r="H76" s="12">
        <f>'Assessment 3B'!R99</f>
        <v>0.66</v>
      </c>
      <c r="I76" s="5" t="str">
        <f>'Assessment 3B'!S99</f>
        <v>C</v>
      </c>
      <c r="J76" s="3" t="str">
        <f>'Assessment 3B'!T99</f>
        <v>Satisfactory work in concepts and practicals; keep practising.</v>
      </c>
      <c r="K76" s="12">
        <f>'Assessment 3B'!Y99</f>
        <v>0.68</v>
      </c>
      <c r="L76" s="5" t="str">
        <f>'Assessment 3B'!Z99</f>
        <v>C</v>
      </c>
      <c r="M76" s="3" t="str">
        <f>'Assessment 3B'!AA99</f>
        <v>Satisfactory work in concepts and practicals; keep practising.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3B'!K108</f>
        <v>0.65329999999999999</v>
      </c>
      <c r="F77" s="5" t="str">
        <f>'Assessment 3B'!L108</f>
        <v>C</v>
      </c>
      <c r="G77" s="3" t="str">
        <f>'Assessment 3B'!M108</f>
        <v>Satisfactory work in concepts and practicals; keep practising.</v>
      </c>
      <c r="H77" s="12">
        <f>'Assessment 3B'!R108</f>
        <v>0.69</v>
      </c>
      <c r="I77" s="5" t="str">
        <f>'Assessment 3B'!S108</f>
        <v>C</v>
      </c>
      <c r="J77" s="3" t="str">
        <f>'Assessment 3B'!T108</f>
        <v>Satisfactory work in concepts and practicals; keep practising.</v>
      </c>
      <c r="K77" s="12">
        <f>'Assessment 3B'!Y108</f>
        <v>0.67</v>
      </c>
      <c r="L77" s="5" t="str">
        <f>'Assessment 3B'!Z108</f>
        <v>C</v>
      </c>
      <c r="M77" s="3" t="str">
        <f>'Assessment 3B'!AA108</f>
        <v>Satisfactory work in concepts and practicals; keep practising.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3B'!K117</f>
        <v>0.73329999999999995</v>
      </c>
      <c r="F78" s="5" t="str">
        <f>'Assessment 3B'!L117</f>
        <v>B</v>
      </c>
      <c r="G78" s="3" t="str">
        <f>'Assessment 3B'!M117</f>
        <v>Very good work in concepts and practicals; aim higher.</v>
      </c>
      <c r="H78" s="12">
        <f>'Assessment 3B'!R117</f>
        <v>0.75</v>
      </c>
      <c r="I78" s="5" t="str">
        <f>'Assessment 3B'!S117</f>
        <v>B</v>
      </c>
      <c r="J78" s="3" t="str">
        <f>'Assessment 3B'!T117</f>
        <v>Very good work in concepts and practicals; aim higher.</v>
      </c>
      <c r="K78" s="12">
        <f>'Assessment 3B'!Y117</f>
        <v>0.76670000000000005</v>
      </c>
      <c r="L78" s="5" t="str">
        <f>'Assessment 3B'!Z117</f>
        <v>B</v>
      </c>
      <c r="M78" s="3" t="str">
        <f>'Assessment 3B'!AA117</f>
        <v>Very good work in concepts and practicals; aim higher.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3B'!K126</f>
        <v>0.77</v>
      </c>
      <c r="F79" s="5" t="str">
        <f>'Assessment 3B'!L126</f>
        <v>B</v>
      </c>
      <c r="G79" s="3" t="str">
        <f>'Assessment 3B'!M126</f>
        <v>Very good work in concepts and practicals; aim higher.</v>
      </c>
      <c r="H79" s="12">
        <f>'Assessment 3B'!R126</f>
        <v>0.77</v>
      </c>
      <c r="I79" s="5" t="str">
        <f>'Assessment 3B'!S126</f>
        <v>B</v>
      </c>
      <c r="J79" s="3" t="str">
        <f>'Assessment 3B'!T126</f>
        <v>Very good work in concepts and practicals; aim higher.</v>
      </c>
      <c r="K79" s="12">
        <f>'Assessment 3B'!Y126</f>
        <v>0.85</v>
      </c>
      <c r="L79" s="5" t="str">
        <f>'Assessment 3B'!Z126</f>
        <v>A</v>
      </c>
      <c r="M79" s="3" t="str">
        <f>'Assessment 3B'!AA126</f>
        <v>Excellent work in concepts and practicals;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3B'!K135</f>
        <v>0.54669999999999996</v>
      </c>
      <c r="F80" s="5" t="str">
        <f>'Assessment 3B'!L135</f>
        <v>D</v>
      </c>
      <c r="G80" s="3" t="str">
        <f>'Assessment 3B'!M135</f>
        <v>Fair work in concepts and practicals; extra practice is needed.</v>
      </c>
      <c r="H80" s="12">
        <f>'Assessment 3B'!R135</f>
        <v>0.57999999999999996</v>
      </c>
      <c r="I80" s="5" t="str">
        <f>'Assessment 3B'!S135</f>
        <v>D</v>
      </c>
      <c r="J80" s="3" t="str">
        <f>'Assessment 3B'!T135</f>
        <v>Fair work in concepts and practicals; extra practice is needed.</v>
      </c>
      <c r="K80" s="12">
        <f>'Assessment 3B'!Y135</f>
        <v>0.63</v>
      </c>
      <c r="L80" s="5" t="str">
        <f>'Assessment 3B'!Z135</f>
        <v>C</v>
      </c>
      <c r="M80" s="3" t="str">
        <f>'Assessment 3B'!AA135</f>
        <v>Satisfactory work in concepts and practicals;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3B'!K144</f>
        <v>0.62329999999999997</v>
      </c>
      <c r="F81" s="5" t="str">
        <f>'Assessment 3B'!L144</f>
        <v>C</v>
      </c>
      <c r="G81" s="3" t="str">
        <f>'Assessment 3B'!M144</f>
        <v>Satisfactory work in concepts and practicals; keep practising.</v>
      </c>
      <c r="H81" s="12">
        <f>'Assessment 3B'!R144</f>
        <v>0.69</v>
      </c>
      <c r="I81" s="5" t="str">
        <f>'Assessment 3B'!S144</f>
        <v>C</v>
      </c>
      <c r="J81" s="3" t="str">
        <f>'Assessment 3B'!T144</f>
        <v>Satisfactory work in concepts and practicals; keep practising.</v>
      </c>
      <c r="K81" s="12">
        <f>'Assessment 3B'!Y144</f>
        <v>0.66</v>
      </c>
      <c r="L81" s="5" t="str">
        <f>'Assessment 3B'!Z144</f>
        <v>C</v>
      </c>
      <c r="M81" s="3" t="str">
        <f>'Assessment 3B'!AA144</f>
        <v>Satisfactory work in concepts and practicals; keep practising.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3B'!K153</f>
        <v>0.69</v>
      </c>
      <c r="F82" s="5" t="str">
        <f>'Assessment 3B'!L153</f>
        <v>C</v>
      </c>
      <c r="G82" s="3" t="str">
        <f>'Assessment 3B'!M153</f>
        <v>Satisfactory work in concepts and practicals; keep practising.</v>
      </c>
      <c r="H82" s="12">
        <f>'Assessment 3B'!R153</f>
        <v>0.73329999999999995</v>
      </c>
      <c r="I82" s="5" t="str">
        <f>'Assessment 3B'!S153</f>
        <v>B</v>
      </c>
      <c r="J82" s="3" t="str">
        <f>'Assessment 3B'!T153</f>
        <v>Very good work in concepts and practicals; aim higher.</v>
      </c>
      <c r="K82" s="12">
        <f>'Assessment 3B'!Y153</f>
        <v>0.74</v>
      </c>
      <c r="L82" s="5" t="str">
        <f>'Assessment 3B'!Z153</f>
        <v>B</v>
      </c>
      <c r="M82" s="3" t="str">
        <f>'Assessment 3B'!AA153</f>
        <v>Very good work in concepts and practicals; aim higher.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3B'!K162</f>
        <v>0.77669999999999995</v>
      </c>
      <c r="F83" s="5" t="str">
        <f>'Assessment 3B'!L162</f>
        <v>B</v>
      </c>
      <c r="G83" s="3" t="str">
        <f>'Assessment 3B'!M162</f>
        <v>Very good work in concepts and practicals; aim higher.</v>
      </c>
      <c r="H83" s="12">
        <f>'Assessment 3B'!R162</f>
        <v>0.80330000000000001</v>
      </c>
      <c r="I83" s="5" t="str">
        <f>'Assessment 3B'!S162</f>
        <v>A</v>
      </c>
      <c r="J83" s="3" t="str">
        <f>'Assessment 3B'!T162</f>
        <v>Excellent work in concepts and practicals; keep it up.</v>
      </c>
      <c r="K83" s="12">
        <f>'Assessment 3B'!Y162</f>
        <v>0.79330000000000001</v>
      </c>
      <c r="L83" s="5" t="str">
        <f>'Assessment 3B'!Z162</f>
        <v>B</v>
      </c>
      <c r="M83" s="3" t="str">
        <f>'Assessment 3B'!AA162</f>
        <v>Very good work in concepts and practicals; aim higher.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3B'!K171</f>
        <v>0.82</v>
      </c>
      <c r="F84" s="5" t="str">
        <f>'Assessment 3B'!L171</f>
        <v>A</v>
      </c>
      <c r="G84" s="3" t="str">
        <f>'Assessment 3B'!M171</f>
        <v>Excellent work in concepts and practicals; keep it up.</v>
      </c>
      <c r="H84" s="12">
        <f>'Assessment 3B'!R171</f>
        <v>0.86329999999999996</v>
      </c>
      <c r="I84" s="5" t="str">
        <f>'Assessment 3B'!S171</f>
        <v>A</v>
      </c>
      <c r="J84" s="3" t="str">
        <f>'Assessment 3B'!T171</f>
        <v>Excellent work in concepts and practicals; keep it up.</v>
      </c>
      <c r="K84" s="12">
        <f>'Assessment 3B'!Y171</f>
        <v>0.9</v>
      </c>
      <c r="L84" s="5" t="str">
        <f>'Assessment 3B'!Z171</f>
        <v>A</v>
      </c>
      <c r="M84" s="3" t="str">
        <f>'Assessment 3B'!AA171</f>
        <v>Excellent work in concepts and practicals;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3B'!K180</f>
        <v>0.5867</v>
      </c>
      <c r="F85" s="5" t="str">
        <f>'Assessment 3B'!L180</f>
        <v>D</v>
      </c>
      <c r="G85" s="3" t="str">
        <f>'Assessment 3B'!M180</f>
        <v>Fair work in concepts and practicals; extra practice is needed.</v>
      </c>
      <c r="H85" s="12">
        <f>'Assessment 3B'!R180</f>
        <v>0.62670000000000003</v>
      </c>
      <c r="I85" s="5" t="str">
        <f>'Assessment 3B'!S180</f>
        <v>C</v>
      </c>
      <c r="J85" s="3" t="str">
        <f>'Assessment 3B'!T180</f>
        <v>Satisfactory work in concepts and practicals; keep practising.</v>
      </c>
      <c r="K85" s="12">
        <f>'Assessment 3B'!Y180</f>
        <v>0.65</v>
      </c>
      <c r="L85" s="5" t="str">
        <f>'Assessment 3B'!Z180</f>
        <v>C</v>
      </c>
      <c r="M85" s="3" t="str">
        <f>'Assessment 3B'!AA180</f>
        <v>Satisfactory work in concepts and practicals; keep practising.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3B'!K189</f>
        <v>0.67330000000000001</v>
      </c>
      <c r="F86" s="5" t="str">
        <f>'Assessment 3B'!L189</f>
        <v>C</v>
      </c>
      <c r="G86" s="3" t="str">
        <f>'Assessment 3B'!M189</f>
        <v>Satisfactory work in concepts and practicals; keep practising.</v>
      </c>
      <c r="H86" s="12">
        <f>'Assessment 3B'!R189</f>
        <v>0.63670000000000004</v>
      </c>
      <c r="I86" s="5" t="str">
        <f>'Assessment 3B'!S189</f>
        <v>C</v>
      </c>
      <c r="J86" s="3" t="str">
        <f>'Assessment 3B'!T189</f>
        <v>Satisfactory work in concepts and practicals; keep practising.</v>
      </c>
      <c r="K86" s="12">
        <f>'Assessment 3B'!Y189</f>
        <v>0.74670000000000003</v>
      </c>
      <c r="L86" s="5" t="str">
        <f>'Assessment 3B'!Z189</f>
        <v>B</v>
      </c>
      <c r="M86" s="3" t="str">
        <f>'Assessment 3B'!AA189</f>
        <v>Very good work in concepts and practicals; aim higher.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3B'!K198</f>
        <v>0.71330000000000005</v>
      </c>
      <c r="F87" s="5" t="str">
        <f>'Assessment 3B'!L198</f>
        <v>B</v>
      </c>
      <c r="G87" s="3" t="str">
        <f>'Assessment 3B'!M198</f>
        <v>Very good work in concepts and practicals; aim higher.</v>
      </c>
      <c r="H87" s="12">
        <f>'Assessment 3B'!R198</f>
        <v>0.73670000000000002</v>
      </c>
      <c r="I87" s="5" t="str">
        <f>'Assessment 3B'!S198</f>
        <v>B</v>
      </c>
      <c r="J87" s="3" t="str">
        <f>'Assessment 3B'!T198</f>
        <v>Very good work in concepts and practicals; aim higher.</v>
      </c>
      <c r="K87" s="12">
        <f>'Assessment 3B'!Y198</f>
        <v>0.74</v>
      </c>
      <c r="L87" s="5" t="str">
        <f>'Assessment 3B'!Z198</f>
        <v>B</v>
      </c>
      <c r="M87" s="3" t="str">
        <f>'Assessment 3B'!AA198</f>
        <v>Very good work in concepts and practicals; aim higher.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3B'!K207</f>
        <v>0.76</v>
      </c>
      <c r="F88" s="5" t="str">
        <f>'Assessment 3B'!L207</f>
        <v>B</v>
      </c>
      <c r="G88" s="3" t="str">
        <f>'Assessment 3B'!M207</f>
        <v>Very good work in concepts and practicals; aim higher.</v>
      </c>
      <c r="H88" s="12">
        <f>'Assessment 3B'!R207</f>
        <v>0.82330000000000003</v>
      </c>
      <c r="I88" s="5" t="str">
        <f>'Assessment 3B'!S207</f>
        <v>A</v>
      </c>
      <c r="J88" s="3" t="str">
        <f>'Assessment 3B'!T207</f>
        <v>Excellent work in concepts and practicals; keep it up.</v>
      </c>
      <c r="K88" s="12">
        <f>'Assessment 3B'!Y207</f>
        <v>0.83330000000000004</v>
      </c>
      <c r="L88" s="5" t="str">
        <f>'Assessment 3B'!Z207</f>
        <v>A</v>
      </c>
      <c r="M88" s="3" t="str">
        <f>'Assessment 3B'!AA207</f>
        <v>Excellent work in concepts and practicals;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3B'!K216</f>
        <v>0.55669999999999997</v>
      </c>
      <c r="F89" s="5" t="str">
        <f>'Assessment 3B'!L216</f>
        <v>D</v>
      </c>
      <c r="G89" s="3" t="str">
        <f>'Assessment 3B'!M216</f>
        <v>Fair work in concepts and practicals; extra practice is needed.</v>
      </c>
      <c r="H89" s="12">
        <f>'Assessment 3B'!R216</f>
        <v>0.58330000000000004</v>
      </c>
      <c r="I89" s="5" t="str">
        <f>'Assessment 3B'!S216</f>
        <v>D</v>
      </c>
      <c r="J89" s="3" t="str">
        <f>'Assessment 3B'!T216</f>
        <v>Fair work in concepts and practicals; extra practice is needed.</v>
      </c>
      <c r="K89" s="12">
        <f>'Assessment 3B'!Y216</f>
        <v>0.56330000000000002</v>
      </c>
      <c r="L89" s="5" t="str">
        <f>'Assessment 3B'!Z216</f>
        <v>D</v>
      </c>
      <c r="M89" s="3" t="str">
        <f>'Assessment 3B'!AA216</f>
        <v>Fair work in concepts and practicals; extra practice is needed.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3B'!K225</f>
        <v>0.56669999999999998</v>
      </c>
      <c r="F90" s="5" t="str">
        <f>'Assessment 3B'!L225</f>
        <v>D</v>
      </c>
      <c r="G90" s="3" t="str">
        <f>'Assessment 3B'!M225</f>
        <v>Fair work in concepts and practicals; extra practice is needed.</v>
      </c>
      <c r="H90" s="12">
        <f>'Assessment 3B'!R225</f>
        <v>0.62</v>
      </c>
      <c r="I90" s="5" t="str">
        <f>'Assessment 3B'!S225</f>
        <v>C</v>
      </c>
      <c r="J90" s="3" t="str">
        <f>'Assessment 3B'!T225</f>
        <v>Satisfactory work in concepts and practicals; keep practising.</v>
      </c>
      <c r="K90" s="12">
        <f>'Assessment 3B'!Y225</f>
        <v>0.67</v>
      </c>
      <c r="L90" s="5" t="str">
        <f>'Assessment 3B'!Z225</f>
        <v>C</v>
      </c>
      <c r="M90" s="3" t="str">
        <f>'Assessment 3B'!AA225</f>
        <v>Satisfactory work in concepts and practicals; keep practising.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3B'!K234</f>
        <v>0.64329999999999998</v>
      </c>
      <c r="F91" s="5" t="str">
        <f>'Assessment 3B'!L234</f>
        <v>C</v>
      </c>
      <c r="G91" s="3" t="str">
        <f>'Assessment 3B'!M234</f>
        <v>Satisfactory work in concepts and practicals; keep practising.</v>
      </c>
      <c r="H91" s="12">
        <f>'Assessment 3B'!R234</f>
        <v>0.72330000000000005</v>
      </c>
      <c r="I91" s="5" t="str">
        <f>'Assessment 3B'!S234</f>
        <v>B</v>
      </c>
      <c r="J91" s="3" t="str">
        <f>'Assessment 3B'!T234</f>
        <v>Very good work in concepts and practicals; aim higher.</v>
      </c>
      <c r="K91" s="12">
        <f>'Assessment 3B'!Y234</f>
        <v>0.75</v>
      </c>
      <c r="L91" s="5" t="str">
        <f>'Assessment 3B'!Z234</f>
        <v>B</v>
      </c>
      <c r="M91" s="3" t="str">
        <f>'Assessment 3B'!AA234</f>
        <v>Very good work in concepts and practicals; aim higher.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3B'!K243</f>
        <v>0.74670000000000003</v>
      </c>
      <c r="F92" s="5" t="str">
        <f>'Assessment 3B'!L243</f>
        <v>B</v>
      </c>
      <c r="G92" s="3" t="str">
        <f>'Assessment 3B'!M243</f>
        <v>Very good work in concepts and practicals; aim higher.</v>
      </c>
      <c r="H92" s="12">
        <f>'Assessment 3B'!R243</f>
        <v>0.80330000000000001</v>
      </c>
      <c r="I92" s="5" t="str">
        <f>'Assessment 3B'!S243</f>
        <v>A</v>
      </c>
      <c r="J92" s="3" t="str">
        <f>'Assessment 3B'!T243</f>
        <v>Excellent work in concepts and practicals; keep it up.</v>
      </c>
      <c r="K92" s="12">
        <f>'Assessment 3B'!Y243</f>
        <v>0.80669999999999997</v>
      </c>
      <c r="L92" s="5" t="str">
        <f>'Assessment 3B'!Z243</f>
        <v>A</v>
      </c>
      <c r="M92" s="3" t="str">
        <f>'Assessment 3B'!AA243</f>
        <v>Excellent work in concepts and practicals;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3B'!K252</f>
        <v>0.79669999999999996</v>
      </c>
      <c r="F93" s="5" t="str">
        <f>'Assessment 3B'!L252</f>
        <v>B</v>
      </c>
      <c r="G93" s="3" t="str">
        <f>'Assessment 3B'!M252</f>
        <v>Very good work in concepts and practicals; aim higher.</v>
      </c>
      <c r="H93" s="12">
        <f>'Assessment 3B'!R252</f>
        <v>0.81330000000000002</v>
      </c>
      <c r="I93" s="5" t="str">
        <f>'Assessment 3B'!S252</f>
        <v>A</v>
      </c>
      <c r="J93" s="3" t="str">
        <f>'Assessment 3B'!T252</f>
        <v>Excellent work in concepts and practicals; keep it up.</v>
      </c>
      <c r="K93" s="12">
        <f>'Assessment 3B'!Y252</f>
        <v>0.88329999999999997</v>
      </c>
      <c r="L93" s="5" t="str">
        <f>'Assessment 3B'!Z252</f>
        <v>A</v>
      </c>
      <c r="M93" s="3" t="str">
        <f>'Assessment 3B'!AA252</f>
        <v>Excellent work in concepts and practicals;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3B'!K261</f>
        <v>0.62329999999999997</v>
      </c>
      <c r="F94" s="5" t="str">
        <f>'Assessment 3B'!L261</f>
        <v>C</v>
      </c>
      <c r="G94" s="3" t="str">
        <f>'Assessment 3B'!M261</f>
        <v>Satisfactory work in concepts and practicals; keep practising.</v>
      </c>
      <c r="H94" s="12">
        <f>'Assessment 3B'!R261</f>
        <v>0.65669999999999995</v>
      </c>
      <c r="I94" s="5" t="str">
        <f>'Assessment 3B'!S261</f>
        <v>C</v>
      </c>
      <c r="J94" s="3" t="str">
        <f>'Assessment 3B'!T261</f>
        <v>Satisfactory work in concepts and practicals; keep practising.</v>
      </c>
      <c r="K94" s="12">
        <f>'Assessment 3B'!Y261</f>
        <v>0.63329999999999997</v>
      </c>
      <c r="L94" s="5" t="str">
        <f>'Assessment 3B'!Z261</f>
        <v>C</v>
      </c>
      <c r="M94" s="3" t="str">
        <f>'Assessment 3B'!AA261</f>
        <v>Satisfactory work in concepts and practicals; keep practising.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3B'!K270</f>
        <v>0.62329999999999997</v>
      </c>
      <c r="F95" s="5" t="str">
        <f>'Assessment 3B'!L270</f>
        <v>C</v>
      </c>
      <c r="G95" s="3" t="str">
        <f>'Assessment 3B'!M270</f>
        <v>Satisfactory work in concepts and practicals; keep practising.</v>
      </c>
      <c r="H95" s="12">
        <f>'Assessment 3B'!R270</f>
        <v>0.65329999999999999</v>
      </c>
      <c r="I95" s="5" t="str">
        <f>'Assessment 3B'!S270</f>
        <v>C</v>
      </c>
      <c r="J95" s="3" t="str">
        <f>'Assessment 3B'!T270</f>
        <v>Satisfactory work in concepts and practicals; keep practising.</v>
      </c>
      <c r="K95" s="12">
        <f>'Assessment 3B'!Y270</f>
        <v>0.66</v>
      </c>
      <c r="L95" s="5" t="str">
        <f>'Assessment 3B'!Z270</f>
        <v>C</v>
      </c>
      <c r="M95" s="3" t="str">
        <f>'Assessment 3B'!AA270</f>
        <v>Satisfactory work in concepts and practicals;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464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1A'!K6</f>
        <v>0.5</v>
      </c>
      <c r="F6" s="5" t="str">
        <f>'Assessments 1A'!L6</f>
        <v>D</v>
      </c>
      <c r="G6" s="3" t="str">
        <f>'Assessments 1A'!M6</f>
        <v>Fair work in reading and writing; extra practice is needed.</v>
      </c>
      <c r="H6" s="12">
        <f>'Assessments 1A'!R6</f>
        <v>0.52329999999999999</v>
      </c>
      <c r="I6" s="5" t="str">
        <f>'Assessments 1A'!S6</f>
        <v>D</v>
      </c>
      <c r="J6" s="3" t="str">
        <f>'Assessments 1A'!T6</f>
        <v>Fair work in reading and writing; extra practice is needed.</v>
      </c>
      <c r="K6" s="12" t="str">
        <f>'Assessments 1A'!Y6</f>
        <v/>
      </c>
      <c r="L6" s="5" t="str">
        <f>'Assessments 1A'!Z6</f>
        <v/>
      </c>
      <c r="M6" s="3" t="str">
        <f>'Assessments 1A'!AA6</f>
        <v/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1A'!K15</f>
        <v>0.5867</v>
      </c>
      <c r="F7" s="5" t="str">
        <f>'Assessments 1A'!L15</f>
        <v>D</v>
      </c>
      <c r="G7" s="3" t="str">
        <f>'Assessments 1A'!M15</f>
        <v>Fair work in reading and writing; extra practice is needed.</v>
      </c>
      <c r="H7" s="12">
        <f>'Assessments 1A'!R15</f>
        <v>0.61670000000000003</v>
      </c>
      <c r="I7" s="5" t="str">
        <f>'Assessments 1A'!S15</f>
        <v>C</v>
      </c>
      <c r="J7" s="3" t="str">
        <f>'Assessments 1A'!T15</f>
        <v>Satisfactory work in reading and writing; keep practising.</v>
      </c>
      <c r="K7" s="12">
        <f>'Assessments 1A'!Y15</f>
        <v>0.62329999999999997</v>
      </c>
      <c r="L7" s="5" t="str">
        <f>'Assessments 1A'!Z15</f>
        <v>C</v>
      </c>
      <c r="M7" s="3" t="str">
        <f>'Assessments 1A'!AA15</f>
        <v>Satisfactory work in reading and writing; keep practising.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1A'!K24</f>
        <v>0.65</v>
      </c>
      <c r="F8" s="5" t="str">
        <f>'Assessments 1A'!L24</f>
        <v>C</v>
      </c>
      <c r="G8" s="3" t="str">
        <f>'Assessments 1A'!M24</f>
        <v>Satisfactory work in reading and writing; keep practising.</v>
      </c>
      <c r="H8" s="12">
        <f>'Assessments 1A'!R24</f>
        <v>0.68669999999999998</v>
      </c>
      <c r="I8" s="5" t="str">
        <f>'Assessments 1A'!S24</f>
        <v>C</v>
      </c>
      <c r="J8" s="3" t="str">
        <f>'Assessments 1A'!T24</f>
        <v>Satisfactory work in reading and writing; keep practising.</v>
      </c>
      <c r="K8" s="12">
        <f>'Assessments 1A'!Y24</f>
        <v>0.72</v>
      </c>
      <c r="L8" s="5" t="str">
        <f>'Assessments 1A'!Z24</f>
        <v>B</v>
      </c>
      <c r="M8" s="3" t="str">
        <f>'Assessments 1A'!AA24</f>
        <v>Very good work in reading and writing; aim higher.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1A'!K33</f>
        <v>0.7167</v>
      </c>
      <c r="F9" s="5" t="str">
        <f>'Assessments 1A'!L33</f>
        <v>B</v>
      </c>
      <c r="G9" s="3" t="str">
        <f>'Assessments 1A'!M33</f>
        <v>Very good work in reading and writing; aim higher.</v>
      </c>
      <c r="H9" s="12">
        <f>'Assessments 1A'!R33</f>
        <v>0.77</v>
      </c>
      <c r="I9" s="5" t="str">
        <f>'Assessments 1A'!S33</f>
        <v>B</v>
      </c>
      <c r="J9" s="3" t="str">
        <f>'Assessments 1A'!T33</f>
        <v>Very good work in reading and writing; aim higher.</v>
      </c>
      <c r="K9" s="12">
        <f>'Assessments 1A'!Y33</f>
        <v>0.80669999999999997</v>
      </c>
      <c r="L9" s="5" t="str">
        <f>'Assessments 1A'!Z33</f>
        <v>A</v>
      </c>
      <c r="M9" s="3" t="str">
        <f>'Assessments 1A'!AA33</f>
        <v>Excellent work in reading and writing;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1A'!K42</f>
        <v>0.78669999999999995</v>
      </c>
      <c r="F10" s="5" t="str">
        <f>'Assessments 1A'!L42</f>
        <v>B</v>
      </c>
      <c r="G10" s="3" t="str">
        <f>'Assessments 1A'!M42</f>
        <v>Very good work in reading and writing; aim higher.</v>
      </c>
      <c r="H10" s="12">
        <f>'Assessments 1A'!R42</f>
        <v>0.83</v>
      </c>
      <c r="I10" s="5" t="str">
        <f>'Assessments 1A'!S42</f>
        <v>A</v>
      </c>
      <c r="J10" s="3" t="str">
        <f>'Assessments 1A'!T42</f>
        <v>Excellent work in reading and writing; keep it up.</v>
      </c>
      <c r="K10" s="12">
        <f>'Assessments 1A'!Y42</f>
        <v>0.81669999999999998</v>
      </c>
      <c r="L10" s="5" t="str">
        <f>'Assessments 1A'!Z42</f>
        <v>A</v>
      </c>
      <c r="M10" s="3" t="str">
        <f>'Assessments 1A'!AA42</f>
        <v>Excellent work in reading and writing;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1A'!K51</f>
        <v>0.59330000000000005</v>
      </c>
      <c r="F11" s="5" t="str">
        <f>'Assessments 1A'!L51</f>
        <v>D</v>
      </c>
      <c r="G11" s="3" t="str">
        <f>'Assessments 1A'!M51</f>
        <v>Fair work in reading and writing; extra practice is needed.</v>
      </c>
      <c r="H11" s="12">
        <f>'Assessments 1A'!R51</f>
        <v>0.57999999999999996</v>
      </c>
      <c r="I11" s="5" t="str">
        <f>'Assessments 1A'!S51</f>
        <v>D</v>
      </c>
      <c r="J11" s="3" t="str">
        <f>'Assessments 1A'!T51</f>
        <v>Fair work in reading and writing; extra practice is needed.</v>
      </c>
      <c r="K11" s="12">
        <f>'Assessments 1A'!Y51</f>
        <v>0.65</v>
      </c>
      <c r="L11" s="5" t="str">
        <f>'Assessments 1A'!Z51</f>
        <v>C</v>
      </c>
      <c r="M11" s="3" t="str">
        <f>'Assessments 1A'!AA51</f>
        <v>Satisfactory work in reading and writing; keep practising.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1A'!K60</f>
        <v>0.64670000000000005</v>
      </c>
      <c r="F12" s="5" t="str">
        <f>'Assessments 1A'!L60</f>
        <v>C</v>
      </c>
      <c r="G12" s="3" t="str">
        <f>'Assessments 1A'!M60</f>
        <v>Satisfactory work in reading and writing; keep practising.</v>
      </c>
      <c r="H12" s="12">
        <f>'Assessments 1A'!R60</f>
        <v>0.63670000000000004</v>
      </c>
      <c r="I12" s="5" t="str">
        <f>'Assessments 1A'!S60</f>
        <v>C</v>
      </c>
      <c r="J12" s="3" t="str">
        <f>'Assessments 1A'!T60</f>
        <v>Satisfactory work in reading and writing; keep practising.</v>
      </c>
      <c r="K12" s="12">
        <f>'Assessments 1A'!Y60</f>
        <v>0.64</v>
      </c>
      <c r="L12" s="5" t="str">
        <f>'Assessments 1A'!Z60</f>
        <v>C</v>
      </c>
      <c r="M12" s="3" t="str">
        <f>'Assessments 1A'!AA60</f>
        <v>Satisfactory work in reading and writing; keep practising.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1A'!K69</f>
        <v>0.69669999999999999</v>
      </c>
      <c r="F13" s="5" t="str">
        <f>'Assessments 1A'!L69</f>
        <v>C</v>
      </c>
      <c r="G13" s="3" t="str">
        <f>'Assessments 1A'!M69</f>
        <v>Satisfactory work in reading and writing; keep practising.</v>
      </c>
      <c r="H13" s="12">
        <f>'Assessments 1A'!R69</f>
        <v>0.70330000000000004</v>
      </c>
      <c r="I13" s="5" t="str">
        <f>'Assessments 1A'!S69</f>
        <v>B</v>
      </c>
      <c r="J13" s="3" t="str">
        <f>'Assessments 1A'!T69</f>
        <v>Very good work in reading and writing; aim higher.</v>
      </c>
      <c r="K13" s="12">
        <f>'Assessments 1A'!Y69</f>
        <v>0.71330000000000005</v>
      </c>
      <c r="L13" s="5" t="str">
        <f>'Assessments 1A'!Z69</f>
        <v>B</v>
      </c>
      <c r="M13" s="3" t="str">
        <f>'Assessments 1A'!AA69</f>
        <v>Very good work in reading and writing; aim higher.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1A'!K78</f>
        <v>0.75670000000000004</v>
      </c>
      <c r="F14" s="5" t="str">
        <f>'Assessments 1A'!L78</f>
        <v>B</v>
      </c>
      <c r="G14" s="3" t="str">
        <f>'Assessments 1A'!M78</f>
        <v>Very good work in reading and writing; aim higher.</v>
      </c>
      <c r="H14" s="12">
        <f>'Assessments 1A'!R78</f>
        <v>0.77329999999999999</v>
      </c>
      <c r="I14" s="5" t="str">
        <f>'Assessments 1A'!S78</f>
        <v>B</v>
      </c>
      <c r="J14" s="3" t="str">
        <f>'Assessments 1A'!T78</f>
        <v>Very good work in reading and writing; aim higher.</v>
      </c>
      <c r="K14" s="12">
        <f>'Assessments 1A'!Y78</f>
        <v>0.82</v>
      </c>
      <c r="L14" s="5" t="str">
        <f>'Assessments 1A'!Z78</f>
        <v>A</v>
      </c>
      <c r="M14" s="3" t="str">
        <f>'Assessments 1A'!AA78</f>
        <v>Excellent work in reading and writing;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1A'!K87</f>
        <v>0.87670000000000003</v>
      </c>
      <c r="F15" s="5" t="str">
        <f>'Assessments 1A'!L87</f>
        <v>A</v>
      </c>
      <c r="G15" s="3" t="str">
        <f>'Assessments 1A'!M87</f>
        <v>Excellent work in reading and writing; keep it up.</v>
      </c>
      <c r="H15" s="12">
        <f>'Assessments 1A'!R87</f>
        <v>0.82</v>
      </c>
      <c r="I15" s="5" t="str">
        <f>'Assessments 1A'!S87</f>
        <v>A</v>
      </c>
      <c r="J15" s="3" t="str">
        <f>'Assessments 1A'!T87</f>
        <v>Excellent work in reading and writing; keep it up.</v>
      </c>
      <c r="K15" s="12">
        <f>'Assessments 1A'!Y87</f>
        <v>0.92330000000000001</v>
      </c>
      <c r="L15" s="5" t="str">
        <f>'Assessments 1A'!Z87</f>
        <v>A</v>
      </c>
      <c r="M15" s="3" t="str">
        <f>'Assessments 1A'!AA87</f>
        <v>Excellent work in reading and writing;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1A'!K96</f>
        <v>0.5867</v>
      </c>
      <c r="F16" s="5" t="str">
        <f>'Assessments 1A'!L96</f>
        <v>D</v>
      </c>
      <c r="G16" s="3" t="str">
        <f>'Assessments 1A'!M96</f>
        <v>Fair work in reading and writing; extra practice is needed.</v>
      </c>
      <c r="H16" s="12">
        <f>'Assessments 1A'!R96</f>
        <v>0.64670000000000005</v>
      </c>
      <c r="I16" s="5" t="str">
        <f>'Assessments 1A'!S96</f>
        <v>C</v>
      </c>
      <c r="J16" s="3" t="str">
        <f>'Assessments 1A'!T96</f>
        <v>Satisfactory work in reading and writing; keep practising.</v>
      </c>
      <c r="K16" s="12">
        <f>'Assessments 1A'!Y96</f>
        <v>0.66</v>
      </c>
      <c r="L16" s="5" t="str">
        <f>'Assessments 1A'!Z96</f>
        <v>C</v>
      </c>
      <c r="M16" s="3" t="str">
        <f>'Assessments 1A'!AA96</f>
        <v>Satisfactory work in reading and writing; keep practising.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1A'!K105</f>
        <v>0.68669999999999998</v>
      </c>
      <c r="F17" s="5" t="str">
        <f>'Assessments 1A'!L105</f>
        <v>C</v>
      </c>
      <c r="G17" s="3" t="str">
        <f>'Assessments 1A'!M105</f>
        <v>Satisfactory work in reading and writing; keep practising.</v>
      </c>
      <c r="H17" s="12">
        <f>'Assessments 1A'!R105</f>
        <v>0.65669999999999995</v>
      </c>
      <c r="I17" s="5" t="str">
        <f>'Assessments 1A'!S105</f>
        <v>C</v>
      </c>
      <c r="J17" s="3" t="str">
        <f>'Assessments 1A'!T105</f>
        <v>Satisfactory work in reading and writing; keep practising.</v>
      </c>
      <c r="K17" s="12">
        <f>'Assessments 1A'!Y105</f>
        <v>0.68330000000000002</v>
      </c>
      <c r="L17" s="5" t="str">
        <f>'Assessments 1A'!Z105</f>
        <v>C</v>
      </c>
      <c r="M17" s="3" t="str">
        <f>'Assessments 1A'!AA105</f>
        <v>Satisfactory work in reading and writing; keep practising.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1A'!K114</f>
        <v>0.77</v>
      </c>
      <c r="F18" s="5" t="str">
        <f>'Assessments 1A'!L114</f>
        <v>B</v>
      </c>
      <c r="G18" s="3" t="str">
        <f>'Assessments 1A'!M114</f>
        <v>Very good work in reading and writing; aim higher.</v>
      </c>
      <c r="H18" s="12">
        <f>'Assessments 1A'!R114</f>
        <v>0.76670000000000005</v>
      </c>
      <c r="I18" s="5" t="str">
        <f>'Assessments 1A'!S114</f>
        <v>B</v>
      </c>
      <c r="J18" s="3" t="str">
        <f>'Assessments 1A'!T114</f>
        <v>Very good work in reading and writing; aim higher.</v>
      </c>
      <c r="K18" s="12">
        <f>'Assessments 1A'!Y114</f>
        <v>0.74670000000000003</v>
      </c>
      <c r="L18" s="5" t="str">
        <f>'Assessments 1A'!Z114</f>
        <v>B</v>
      </c>
      <c r="M18" s="3" t="str">
        <f>'Assessments 1A'!AA114</f>
        <v>Very good work in reading and writing; aim higher.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1A'!K123</f>
        <v>0.81</v>
      </c>
      <c r="F19" s="5" t="str">
        <f>'Assessments 1A'!L123</f>
        <v>A</v>
      </c>
      <c r="G19" s="3" t="str">
        <f>'Assessments 1A'!M123</f>
        <v>Excellent work in reading and writing; keep it up.</v>
      </c>
      <c r="H19" s="12">
        <f>'Assessments 1A'!R123</f>
        <v>0.77329999999999999</v>
      </c>
      <c r="I19" s="5" t="str">
        <f>'Assessments 1A'!S123</f>
        <v>B</v>
      </c>
      <c r="J19" s="3" t="str">
        <f>'Assessments 1A'!T123</f>
        <v>Very good work in reading and writing; aim higher.</v>
      </c>
      <c r="K19" s="12">
        <f>'Assessments 1A'!Y123</f>
        <v>0.8367</v>
      </c>
      <c r="L19" s="5" t="str">
        <f>'Assessments 1A'!Z123</f>
        <v>A</v>
      </c>
      <c r="M19" s="3" t="str">
        <f>'Assessments 1A'!AA123</f>
        <v>Excellent work in reading and writing;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1A'!K132</f>
        <v>0.51329999999999998</v>
      </c>
      <c r="F20" s="5" t="str">
        <f>'Assessments 1A'!L132</f>
        <v>D</v>
      </c>
      <c r="G20" s="3" t="str">
        <f>'Assessments 1A'!M132</f>
        <v>Fair work in reading and writing; extra practice is needed.</v>
      </c>
      <c r="H20" s="12">
        <f>'Assessments 1A'!R132</f>
        <v>0.56999999999999995</v>
      </c>
      <c r="I20" s="5" t="str">
        <f>'Assessments 1A'!S132</f>
        <v>D</v>
      </c>
      <c r="J20" s="3" t="str">
        <f>'Assessments 1A'!T132</f>
        <v>Fair work in reading and writing; extra practice is needed.</v>
      </c>
      <c r="K20" s="12">
        <f>'Assessments 1A'!Y132</f>
        <v>0.63329999999999997</v>
      </c>
      <c r="L20" s="5" t="str">
        <f>'Assessments 1A'!Z132</f>
        <v>C</v>
      </c>
      <c r="M20" s="3" t="str">
        <f>'Assessments 1A'!AA132</f>
        <v>Satisfactory work in reading and writing;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1A'!K141</f>
        <v>0.62670000000000003</v>
      </c>
      <c r="F21" s="5" t="str">
        <f>'Assessments 1A'!L141</f>
        <v>C</v>
      </c>
      <c r="G21" s="3" t="str">
        <f>'Assessments 1A'!M141</f>
        <v>Satisfactory work in reading and writing; keep practising.</v>
      </c>
      <c r="H21" s="12">
        <f>'Assessments 1A'!R141</f>
        <v>0.5867</v>
      </c>
      <c r="I21" s="5" t="str">
        <f>'Assessments 1A'!S141</f>
        <v>D</v>
      </c>
      <c r="J21" s="3" t="str">
        <f>'Assessments 1A'!T141</f>
        <v>Fair work in reading and writing; extra practice is needed.</v>
      </c>
      <c r="K21" s="12">
        <f>'Assessments 1A'!Y141</f>
        <v>0.70330000000000004</v>
      </c>
      <c r="L21" s="5" t="str">
        <f>'Assessments 1A'!Z141</f>
        <v>B</v>
      </c>
      <c r="M21" s="3" t="str">
        <f>'Assessments 1A'!AA141</f>
        <v>Very good work in reading and writing; aim higher.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1A'!K150</f>
        <v>0.68669999999999998</v>
      </c>
      <c r="F22" s="5" t="str">
        <f>'Assessments 1A'!L150</f>
        <v>C</v>
      </c>
      <c r="G22" s="3" t="str">
        <f>'Assessments 1A'!M150</f>
        <v>Satisfactory work in reading and writing; keep practising.</v>
      </c>
      <c r="H22" s="12">
        <f>'Assessments 1A'!R150</f>
        <v>0.73670000000000002</v>
      </c>
      <c r="I22" s="5" t="str">
        <f>'Assessments 1A'!S150</f>
        <v>B</v>
      </c>
      <c r="J22" s="3" t="str">
        <f>'Assessments 1A'!T150</f>
        <v>Very good work in reading and writing; aim higher.</v>
      </c>
      <c r="K22" s="12">
        <f>'Assessments 1A'!Y150</f>
        <v>0.71</v>
      </c>
      <c r="L22" s="5" t="str">
        <f>'Assessments 1A'!Z150</f>
        <v>B</v>
      </c>
      <c r="M22" s="3" t="str">
        <f>'Assessments 1A'!AA150</f>
        <v>Very good work in reading and writing; aim higher.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1A'!K159</f>
        <v>0.78</v>
      </c>
      <c r="F23" s="5" t="str">
        <f>'Assessments 1A'!L159</f>
        <v>B</v>
      </c>
      <c r="G23" s="3" t="str">
        <f>'Assessments 1A'!M159</f>
        <v>Very good work in reading and writing; aim higher.</v>
      </c>
      <c r="H23" s="12">
        <f>'Assessments 1A'!R159</f>
        <v>0.77</v>
      </c>
      <c r="I23" s="5" t="str">
        <f>'Assessments 1A'!S159</f>
        <v>B</v>
      </c>
      <c r="J23" s="3" t="str">
        <f>'Assessments 1A'!T159</f>
        <v>Very good work in reading and writing; aim higher.</v>
      </c>
      <c r="K23" s="12">
        <f>'Assessments 1A'!Y159</f>
        <v>0.81669999999999998</v>
      </c>
      <c r="L23" s="5" t="str">
        <f>'Assessments 1A'!Z159</f>
        <v>A</v>
      </c>
      <c r="M23" s="3" t="str">
        <f>'Assessments 1A'!AA159</f>
        <v>Excellent work in reading and writing;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1A'!K168</f>
        <v>0.84670000000000001</v>
      </c>
      <c r="F24" s="5" t="str">
        <f>'Assessments 1A'!L168</f>
        <v>A</v>
      </c>
      <c r="G24" s="3" t="str">
        <f>'Assessments 1A'!M168</f>
        <v>Excellent work in reading and writing; keep it up.</v>
      </c>
      <c r="H24" s="12">
        <f>'Assessments 1A'!R168</f>
        <v>0.85</v>
      </c>
      <c r="I24" s="5" t="str">
        <f>'Assessments 1A'!S168</f>
        <v>A</v>
      </c>
      <c r="J24" s="3" t="str">
        <f>'Assessments 1A'!T168</f>
        <v>Excellent work in reading and writing; keep it up.</v>
      </c>
      <c r="K24" s="12">
        <f>'Assessments 1A'!Y168</f>
        <v>0.83</v>
      </c>
      <c r="L24" s="5" t="str">
        <f>'Assessments 1A'!Z168</f>
        <v>A</v>
      </c>
      <c r="M24" s="3" t="str">
        <f>'Assessments 1A'!AA168</f>
        <v>Excellent work in reading and writing;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1A'!K177</f>
        <v>0.56999999999999995</v>
      </c>
      <c r="F25" s="5" t="str">
        <f>'Assessments 1A'!L177</f>
        <v>D</v>
      </c>
      <c r="G25" s="3" t="str">
        <f>'Assessments 1A'!M177</f>
        <v>Fair work in reading and writing; extra practice is needed.</v>
      </c>
      <c r="H25" s="12">
        <f>'Assessments 1A'!R177</f>
        <v>0.63670000000000004</v>
      </c>
      <c r="I25" s="5" t="str">
        <f>'Assessments 1A'!S177</f>
        <v>C</v>
      </c>
      <c r="J25" s="3" t="str">
        <f>'Assessments 1A'!T177</f>
        <v>Satisfactory work in reading and writing; keep practising.</v>
      </c>
      <c r="K25" s="12">
        <f>'Assessments 1A'!Y177</f>
        <v>0.64329999999999998</v>
      </c>
      <c r="L25" s="5" t="str">
        <f>'Assessments 1A'!Z177</f>
        <v>C</v>
      </c>
      <c r="M25" s="3" t="str">
        <f>'Assessments 1A'!AA177</f>
        <v>Satisfactory work in reading and writing; keep practising.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1A'!K186</f>
        <v>0.62329999999999997</v>
      </c>
      <c r="F26" s="5" t="str">
        <f>'Assessments 1A'!L186</f>
        <v>C</v>
      </c>
      <c r="G26" s="3" t="str">
        <f>'Assessments 1A'!M186</f>
        <v>Satisfactory work in reading and writing; keep practising.</v>
      </c>
      <c r="H26" s="12">
        <f>'Assessments 1A'!R186</f>
        <v>0.64329999999999998</v>
      </c>
      <c r="I26" s="5" t="str">
        <f>'Assessments 1A'!S186</f>
        <v>C</v>
      </c>
      <c r="J26" s="3" t="str">
        <f>'Assessments 1A'!T186</f>
        <v>Satisfactory work in reading and writing; keep practising.</v>
      </c>
      <c r="K26" s="12">
        <f>'Assessments 1A'!Y186</f>
        <v>0.68669999999999998</v>
      </c>
      <c r="L26" s="5" t="str">
        <f>'Assessments 1A'!Z186</f>
        <v>C</v>
      </c>
      <c r="M26" s="3" t="str">
        <f>'Assessments 1A'!AA186</f>
        <v>Satisfactory work in reading and writing; keep practising.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1A'!K195</f>
        <v>0.64670000000000005</v>
      </c>
      <c r="F27" s="5" t="str">
        <f>'Assessments 1A'!L195</f>
        <v>C</v>
      </c>
      <c r="G27" s="3" t="str">
        <f>'Assessments 1A'!M195</f>
        <v>Satisfactory work in reading and writing; keep practising.</v>
      </c>
      <c r="H27" s="12">
        <f>'Assessments 1A'!R195</f>
        <v>0.75670000000000004</v>
      </c>
      <c r="I27" s="5" t="str">
        <f>'Assessments 1A'!S195</f>
        <v>B</v>
      </c>
      <c r="J27" s="3" t="str">
        <f>'Assessments 1A'!T195</f>
        <v>Very good work in reading and writing; aim higher.</v>
      </c>
      <c r="K27" s="12">
        <f>'Assessments 1A'!Y195</f>
        <v>0.79</v>
      </c>
      <c r="L27" s="5" t="str">
        <f>'Assessments 1A'!Z195</f>
        <v>B</v>
      </c>
      <c r="M27" s="3" t="str">
        <f>'Assessments 1A'!AA195</f>
        <v>Very good work in reading and writing; aim higher.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1A'!K204</f>
        <v>0.78</v>
      </c>
      <c r="F28" s="5" t="str">
        <f>'Assessments 1A'!L204</f>
        <v>B</v>
      </c>
      <c r="G28" s="3" t="str">
        <f>'Assessments 1A'!M204</f>
        <v>Very good work in reading and writing; aim higher.</v>
      </c>
      <c r="H28" s="12">
        <f>'Assessments 1A'!R204</f>
        <v>0.79330000000000001</v>
      </c>
      <c r="I28" s="5" t="str">
        <f>'Assessments 1A'!S204</f>
        <v>B</v>
      </c>
      <c r="J28" s="3" t="str">
        <f>'Assessments 1A'!T204</f>
        <v>Very good work in reading and writing; aim higher.</v>
      </c>
      <c r="K28" s="12">
        <f>'Assessments 1A'!Y204</f>
        <v>0.8367</v>
      </c>
      <c r="L28" s="5" t="str">
        <f>'Assessments 1A'!Z204</f>
        <v>A</v>
      </c>
      <c r="M28" s="3" t="str">
        <f>'Assessments 1A'!AA204</f>
        <v>Excellent work in reading and writing;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1A'!K213</f>
        <v>0.47670000000000001</v>
      </c>
      <c r="F29" s="5" t="str">
        <f>'Assessments 1A'!L213</f>
        <v>F</v>
      </c>
      <c r="G29" s="3" t="str">
        <f>'Assessments 1A'!M213</f>
        <v>Below the expected level in reading and writing; urgent support is needed.</v>
      </c>
      <c r="H29" s="12">
        <f>'Assessments 1A'!R213</f>
        <v>0.52329999999999999</v>
      </c>
      <c r="I29" s="5" t="str">
        <f>'Assessments 1A'!S213</f>
        <v>D</v>
      </c>
      <c r="J29" s="3" t="str">
        <f>'Assessments 1A'!T213</f>
        <v>Fair work in reading and writing; extra practice is needed.</v>
      </c>
      <c r="K29" s="12">
        <f>'Assessments 1A'!Y213</f>
        <v>0.59</v>
      </c>
      <c r="L29" s="5" t="str">
        <f>'Assessments 1A'!Z213</f>
        <v>D</v>
      </c>
      <c r="M29" s="3" t="str">
        <f>'Assessments 1A'!AA213</f>
        <v>Fair work in reading and writing; extra practice is needed.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1A'!K222</f>
        <v>0.63670000000000004</v>
      </c>
      <c r="F30" s="5" t="str">
        <f>'Assessments 1A'!L222</f>
        <v>C</v>
      </c>
      <c r="G30" s="3" t="str">
        <f>'Assessments 1A'!M222</f>
        <v>Satisfactory work in reading and writing; keep practising.</v>
      </c>
      <c r="H30" s="12">
        <f>'Assessments 1A'!R222</f>
        <v>0.66</v>
      </c>
      <c r="I30" s="5" t="str">
        <f>'Assessments 1A'!S222</f>
        <v>C</v>
      </c>
      <c r="J30" s="3" t="str">
        <f>'Assessments 1A'!T222</f>
        <v>Satisfactory work in reading and writing; keep practising.</v>
      </c>
      <c r="K30" s="12">
        <f>'Assessments 1A'!Y222</f>
        <v>0.65329999999999999</v>
      </c>
      <c r="L30" s="5" t="str">
        <f>'Assessments 1A'!Z222</f>
        <v>C</v>
      </c>
      <c r="M30" s="3" t="str">
        <f>'Assessments 1A'!AA222</f>
        <v>Satisfactory work in reading and writing; keep practising.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1A'!K231</f>
        <v>0.69</v>
      </c>
      <c r="F31" s="5" t="str">
        <f>'Assessments 1A'!L231</f>
        <v>C</v>
      </c>
      <c r="G31" s="3" t="str">
        <f>'Assessments 1A'!M231</f>
        <v>Satisfactory work in reading and writing; keep practising.</v>
      </c>
      <c r="H31" s="12">
        <f>'Assessments 1A'!R231</f>
        <v>0.63670000000000004</v>
      </c>
      <c r="I31" s="5" t="str">
        <f>'Assessments 1A'!S231</f>
        <v>C</v>
      </c>
      <c r="J31" s="3" t="str">
        <f>'Assessments 1A'!T231</f>
        <v>Satisfactory work in reading and writing; keep practising.</v>
      </c>
      <c r="K31" s="12">
        <f>'Assessments 1A'!Y231</f>
        <v>0.73</v>
      </c>
      <c r="L31" s="5" t="str">
        <f>'Assessments 1A'!Z231</f>
        <v>B</v>
      </c>
      <c r="M31" s="3" t="str">
        <f>'Assessments 1A'!AA231</f>
        <v>Very good work in reading and writing;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1A'!K240</f>
        <v>0.71330000000000005</v>
      </c>
      <c r="F32" s="5" t="str">
        <f>'Assessments 1A'!L240</f>
        <v>B</v>
      </c>
      <c r="G32" s="3" t="str">
        <f>'Assessments 1A'!M240</f>
        <v>Very good work in reading and writing; aim higher.</v>
      </c>
      <c r="H32" s="12">
        <f>'Assessments 1A'!R240</f>
        <v>0.78</v>
      </c>
      <c r="I32" s="5" t="str">
        <f>'Assessments 1A'!S240</f>
        <v>B</v>
      </c>
      <c r="J32" s="3" t="str">
        <f>'Assessments 1A'!T240</f>
        <v>Very good work in reading and writing; aim higher.</v>
      </c>
      <c r="K32" s="12">
        <f>'Assessments 1A'!Y240</f>
        <v>0.77329999999999999</v>
      </c>
      <c r="L32" s="5" t="str">
        <f>'Assessments 1A'!Z240</f>
        <v>B</v>
      </c>
      <c r="M32" s="3" t="str">
        <f>'Assessments 1A'!AA240</f>
        <v>Very good work in reading and writing; aim higher.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1A'!K249</f>
        <v>0.78</v>
      </c>
      <c r="F33" s="5" t="str">
        <f>'Assessments 1A'!L249</f>
        <v>B</v>
      </c>
      <c r="G33" s="3" t="str">
        <f>'Assessments 1A'!M249</f>
        <v>Very good work in reading and writing; aim higher.</v>
      </c>
      <c r="H33" s="12">
        <f>'Assessments 1A'!R249</f>
        <v>0.81330000000000002</v>
      </c>
      <c r="I33" s="5" t="str">
        <f>'Assessments 1A'!S249</f>
        <v>A</v>
      </c>
      <c r="J33" s="3" t="str">
        <f>'Assessments 1A'!T249</f>
        <v>Excellent work in reading and writing; keep it up.</v>
      </c>
      <c r="K33" s="12">
        <f>'Assessments 1A'!Y249</f>
        <v>0.81669999999999998</v>
      </c>
      <c r="L33" s="5" t="str">
        <f>'Assessments 1A'!Z249</f>
        <v>A</v>
      </c>
      <c r="M33" s="3" t="str">
        <f>'Assessments 1A'!AA249</f>
        <v>Excellent work in reading and writing;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1A'!K258</f>
        <v>0.57330000000000003</v>
      </c>
      <c r="F34" s="5" t="str">
        <f>'Assessments 1A'!L258</f>
        <v>D</v>
      </c>
      <c r="G34" s="3" t="str">
        <f>'Assessments 1A'!M258</f>
        <v>Fair work in reading and writing; extra practice is needed.</v>
      </c>
      <c r="H34" s="12">
        <f>'Assessments 1A'!R258</f>
        <v>0.56669999999999998</v>
      </c>
      <c r="I34" s="5" t="str">
        <f>'Assessments 1A'!S258</f>
        <v>D</v>
      </c>
      <c r="J34" s="3" t="str">
        <f>'Assessments 1A'!T258</f>
        <v>Fair work in reading and writing; extra practice is needed.</v>
      </c>
      <c r="K34" s="12">
        <f>'Assessments 1A'!Y258</f>
        <v>0.65</v>
      </c>
      <c r="L34" s="5" t="str">
        <f>'Assessments 1A'!Z258</f>
        <v>C</v>
      </c>
      <c r="M34" s="3" t="str">
        <f>'Assessments 1A'!AA258</f>
        <v>Satisfactory work in reading and writing; keep practising.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1A'!K267</f>
        <v>0.6</v>
      </c>
      <c r="F35" s="5" t="str">
        <f>'Assessments 1A'!L267</f>
        <v>C</v>
      </c>
      <c r="G35" s="3" t="str">
        <f>'Assessments 1A'!M267</f>
        <v>Satisfactory work in reading and writing; keep practising.</v>
      </c>
      <c r="H35" s="12">
        <f>'Assessments 1A'!R267</f>
        <v>0.67669999999999997</v>
      </c>
      <c r="I35" s="5" t="str">
        <f>'Assessments 1A'!S267</f>
        <v>C</v>
      </c>
      <c r="J35" s="3" t="str">
        <f>'Assessments 1A'!T267</f>
        <v>Satisfactory work in reading and writing; keep practising.</v>
      </c>
      <c r="K35" s="12">
        <f>'Assessments 1A'!Y267</f>
        <v>0.67669999999999997</v>
      </c>
      <c r="L35" s="5" t="str">
        <f>'Assessments 1A'!Z267</f>
        <v>C</v>
      </c>
      <c r="M35" s="3" t="str">
        <f>'Assessments 1A'!AA267</f>
        <v>Satisfactory work in reading and writing; keep practising.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2A'!K6</f>
        <v>0.54330000000000001</v>
      </c>
      <c r="F36" s="5" t="str">
        <f>'Assessment 2A'!L6</f>
        <v>D</v>
      </c>
      <c r="G36" s="3" t="str">
        <f>'Assessment 2A'!M6</f>
        <v>Fair work in reading and writing; extra practice is needed.</v>
      </c>
      <c r="H36" s="12">
        <f>'Assessment 2A'!R6</f>
        <v>0.54330000000000001</v>
      </c>
      <c r="I36" s="5" t="str">
        <f>'Assessment 2A'!S6</f>
        <v>D</v>
      </c>
      <c r="J36" s="3" t="str">
        <f>'Assessment 2A'!T6</f>
        <v>Fair work in reading and writing; extra practice is needed.</v>
      </c>
      <c r="K36" s="12">
        <f>'Assessment 2A'!Y6</f>
        <v>0.53</v>
      </c>
      <c r="L36" s="5" t="str">
        <f>'Assessment 2A'!Z6</f>
        <v>D</v>
      </c>
      <c r="M36" s="3" t="str">
        <f>'Assessment 2A'!AA6</f>
        <v>Fair work in reading and writing; extra practice is needed.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2A'!K15</f>
        <v>0.56999999999999995</v>
      </c>
      <c r="F37" s="5" t="str">
        <f>'Assessment 2A'!L15</f>
        <v>D</v>
      </c>
      <c r="G37" s="3" t="str">
        <f>'Assessment 2A'!M15</f>
        <v>Fair work in reading and writing; extra practice is needed.</v>
      </c>
      <c r="H37" s="12">
        <f>'Assessment 2A'!R15</f>
        <v>0.59330000000000005</v>
      </c>
      <c r="I37" s="5" t="str">
        <f>'Assessment 2A'!S15</f>
        <v>D</v>
      </c>
      <c r="J37" s="3" t="str">
        <f>'Assessment 2A'!T15</f>
        <v>Fair work in reading and writing; extra practice is needed.</v>
      </c>
      <c r="K37" s="12">
        <f>'Assessment 2A'!Y15</f>
        <v>0.64670000000000005</v>
      </c>
      <c r="L37" s="5" t="str">
        <f>'Assessment 2A'!Z15</f>
        <v>C</v>
      </c>
      <c r="M37" s="3" t="str">
        <f>'Assessment 2A'!AA15</f>
        <v>Satisfactory work in reading and writing; keep practising.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2A'!K24</f>
        <v>0.65329999999999999</v>
      </c>
      <c r="F38" s="5" t="str">
        <f>'Assessment 2A'!L24</f>
        <v>C</v>
      </c>
      <c r="G38" s="3" t="str">
        <f>'Assessment 2A'!M24</f>
        <v>Satisfactory work in reading and writing; keep practising.</v>
      </c>
      <c r="H38" s="12">
        <f>'Assessment 2A'!R24</f>
        <v>0.65</v>
      </c>
      <c r="I38" s="5" t="str">
        <f>'Assessment 2A'!S24</f>
        <v>C</v>
      </c>
      <c r="J38" s="3" t="str">
        <f>'Assessment 2A'!T24</f>
        <v>Satisfactory work in reading and writing; keep practising.</v>
      </c>
      <c r="K38" s="12">
        <f>'Assessment 2A'!Y24</f>
        <v>0.73329999999999995</v>
      </c>
      <c r="L38" s="5" t="str">
        <f>'Assessment 2A'!Z24</f>
        <v>B</v>
      </c>
      <c r="M38" s="3" t="str">
        <f>'Assessment 2A'!AA24</f>
        <v>Very good work in reading and writing; aim higher.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2A'!K33</f>
        <v>0.72</v>
      </c>
      <c r="F39" s="5" t="str">
        <f>'Assessment 2A'!L33</f>
        <v>B</v>
      </c>
      <c r="G39" s="3" t="str">
        <f>'Assessment 2A'!M33</f>
        <v>Very good work in reading and writing; aim higher.</v>
      </c>
      <c r="H39" s="12">
        <f>'Assessment 2A'!R33</f>
        <v>0.73670000000000002</v>
      </c>
      <c r="I39" s="5" t="str">
        <f>'Assessment 2A'!S33</f>
        <v>B</v>
      </c>
      <c r="J39" s="3" t="str">
        <f>'Assessment 2A'!T33</f>
        <v>Very good work in reading and writing; aim higher.</v>
      </c>
      <c r="K39" s="12">
        <f>'Assessment 2A'!Y33</f>
        <v>0.81</v>
      </c>
      <c r="L39" s="5" t="str">
        <f>'Assessment 2A'!Z33</f>
        <v>A</v>
      </c>
      <c r="M39" s="3" t="str">
        <f>'Assessment 2A'!AA33</f>
        <v>Excellent work in reading and writing;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2A'!K42</f>
        <v>0.7833</v>
      </c>
      <c r="F40" s="5" t="str">
        <f>'Assessment 2A'!L42</f>
        <v>B</v>
      </c>
      <c r="G40" s="3" t="str">
        <f>'Assessment 2A'!M42</f>
        <v>Very good work in reading and writing; aim higher.</v>
      </c>
      <c r="H40" s="12">
        <f>'Assessment 2A'!R42</f>
        <v>0.8367</v>
      </c>
      <c r="I40" s="5" t="str">
        <f>'Assessment 2A'!S42</f>
        <v>A</v>
      </c>
      <c r="J40" s="3" t="str">
        <f>'Assessment 2A'!T42</f>
        <v>Excellent work in reading and writing; keep it up.</v>
      </c>
      <c r="K40" s="12">
        <f>'Assessment 2A'!Y42</f>
        <v>0.83</v>
      </c>
      <c r="L40" s="5" t="str">
        <f>'Assessment 2A'!Z42</f>
        <v>A</v>
      </c>
      <c r="M40" s="3" t="str">
        <f>'Assessment 2A'!AA42</f>
        <v>Excellent work in reading and writing;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2A'!K51</f>
        <v>0.52</v>
      </c>
      <c r="F41" s="5" t="str">
        <f>'Assessment 2A'!L51</f>
        <v>D</v>
      </c>
      <c r="G41" s="3" t="str">
        <f>'Assessment 2A'!M51</f>
        <v>Fair work in reading and writing; extra practice is needed.</v>
      </c>
      <c r="H41" s="12">
        <f>'Assessment 2A'!R51</f>
        <v>0.55669999999999997</v>
      </c>
      <c r="I41" s="5" t="str">
        <f>'Assessment 2A'!S51</f>
        <v>D</v>
      </c>
      <c r="J41" s="3" t="str">
        <f>'Assessment 2A'!T51</f>
        <v>Fair work in reading and writing; extra practice is needed.</v>
      </c>
      <c r="K41" s="12">
        <f>'Assessment 2A'!Y51</f>
        <v>0.57330000000000003</v>
      </c>
      <c r="L41" s="5" t="str">
        <f>'Assessment 2A'!Z51</f>
        <v>D</v>
      </c>
      <c r="M41" s="3" t="str">
        <f>'Assessment 2A'!AA51</f>
        <v>Fair work in reading and writing; extra practice is needed.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2A'!K60</f>
        <v>0.62329999999999997</v>
      </c>
      <c r="F42" s="5" t="str">
        <f>'Assessment 2A'!L60</f>
        <v>C</v>
      </c>
      <c r="G42" s="3" t="str">
        <f>'Assessment 2A'!M60</f>
        <v>Satisfactory work in reading and writing; keep practising.</v>
      </c>
      <c r="H42" s="12">
        <f>'Assessment 2A'!R60</f>
        <v>0.61</v>
      </c>
      <c r="I42" s="5" t="str">
        <f>'Assessment 2A'!S60</f>
        <v>C</v>
      </c>
      <c r="J42" s="3" t="str">
        <f>'Assessment 2A'!T60</f>
        <v>Satisfactory work in reading and writing; keep practising.</v>
      </c>
      <c r="K42" s="12">
        <f>'Assessment 2A'!Y60</f>
        <v>0.66669999999999996</v>
      </c>
      <c r="L42" s="5" t="str">
        <f>'Assessment 2A'!Z60</f>
        <v>C</v>
      </c>
      <c r="M42" s="3" t="str">
        <f>'Assessment 2A'!AA60</f>
        <v>Satisfactory work in reading and writing; keep practising.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2A'!K69</f>
        <v>0.69669999999999999</v>
      </c>
      <c r="F43" s="5" t="str">
        <f>'Assessment 2A'!L69</f>
        <v>C</v>
      </c>
      <c r="G43" s="3" t="str">
        <f>'Assessment 2A'!M69</f>
        <v>Satisfactory work in reading and writing; keep practising.</v>
      </c>
      <c r="H43" s="12">
        <f>'Assessment 2A'!R69</f>
        <v>0.7</v>
      </c>
      <c r="I43" s="5" t="str">
        <f>'Assessment 2A'!S69</f>
        <v>B</v>
      </c>
      <c r="J43" s="3" t="str">
        <f>'Assessment 2A'!T69</f>
        <v>Very good work in reading and writing; aim higher.</v>
      </c>
      <c r="K43" s="12">
        <f>'Assessment 2A'!Y69</f>
        <v>0.74</v>
      </c>
      <c r="L43" s="5" t="str">
        <f>'Assessment 2A'!Z69</f>
        <v>B</v>
      </c>
      <c r="M43" s="3" t="str">
        <f>'Assessment 2A'!AA69</f>
        <v>Very good work in reading and writing; aim higher.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2A'!K78</f>
        <v>0.79</v>
      </c>
      <c r="F44" s="5" t="str">
        <f>'Assessment 2A'!L78</f>
        <v>B</v>
      </c>
      <c r="G44" s="3" t="str">
        <f>'Assessment 2A'!M78</f>
        <v>Very good work in reading and writing; aim higher.</v>
      </c>
      <c r="H44" s="12">
        <f>'Assessment 2A'!R78</f>
        <v>0.77</v>
      </c>
      <c r="I44" s="5" t="str">
        <f>'Assessment 2A'!S78</f>
        <v>B</v>
      </c>
      <c r="J44" s="3" t="str">
        <f>'Assessment 2A'!T78</f>
        <v>Very good work in reading and writing; aim higher.</v>
      </c>
      <c r="K44" s="12">
        <f>'Assessment 2A'!Y78</f>
        <v>0.85329999999999995</v>
      </c>
      <c r="L44" s="5" t="str">
        <f>'Assessment 2A'!Z78</f>
        <v>A</v>
      </c>
      <c r="M44" s="3" t="str">
        <f>'Assessment 2A'!AA78</f>
        <v>Excellent work in reading and writing;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2A'!K87</f>
        <v>0.82</v>
      </c>
      <c r="F45" s="5" t="str">
        <f>'Assessment 2A'!L87</f>
        <v>A</v>
      </c>
      <c r="G45" s="3" t="str">
        <f>'Assessment 2A'!M87</f>
        <v>Excellent work in reading and writing; keep it up.</v>
      </c>
      <c r="H45" s="12">
        <f>'Assessment 2A'!R87</f>
        <v>0.82330000000000003</v>
      </c>
      <c r="I45" s="5" t="str">
        <f>'Assessment 2A'!S87</f>
        <v>A</v>
      </c>
      <c r="J45" s="3" t="str">
        <f>'Assessment 2A'!T87</f>
        <v>Excellent work in reading and writing; keep it up.</v>
      </c>
      <c r="K45" s="12">
        <f>'Assessment 2A'!Y87</f>
        <v>0.86</v>
      </c>
      <c r="L45" s="5" t="str">
        <f>'Assessment 2A'!Z87</f>
        <v>A</v>
      </c>
      <c r="M45" s="3" t="str">
        <f>'Assessment 2A'!AA87</f>
        <v>Excellent work in reading and writing;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2A'!K96</f>
        <v>0.6</v>
      </c>
      <c r="F46" s="5" t="str">
        <f>'Assessment 2A'!L96</f>
        <v>C</v>
      </c>
      <c r="G46" s="3" t="str">
        <f>'Assessment 2A'!M96</f>
        <v>Satisfactory work in reading and writing; keep practising.</v>
      </c>
      <c r="H46" s="12">
        <f>'Assessment 2A'!R96</f>
        <v>0.62670000000000003</v>
      </c>
      <c r="I46" s="5" t="str">
        <f>'Assessment 2A'!S96</f>
        <v>C</v>
      </c>
      <c r="J46" s="3" t="str">
        <f>'Assessment 2A'!T96</f>
        <v>Satisfactory work in reading and writing; keep practising.</v>
      </c>
      <c r="K46" s="12">
        <f>'Assessment 2A'!Y96</f>
        <v>0.63</v>
      </c>
      <c r="L46" s="5" t="str">
        <f>'Assessment 2A'!Z96</f>
        <v>C</v>
      </c>
      <c r="M46" s="3" t="str">
        <f>'Assessment 2A'!AA96</f>
        <v>Satisfactory work in reading and writing; keep practising.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2A'!K105</f>
        <v>0.62670000000000003</v>
      </c>
      <c r="F47" s="5" t="str">
        <f>'Assessment 2A'!L105</f>
        <v>C</v>
      </c>
      <c r="G47" s="3" t="str">
        <f>'Assessment 2A'!M105</f>
        <v>Satisfactory work in reading and writing; keep practising.</v>
      </c>
      <c r="H47" s="12">
        <f>'Assessment 2A'!R105</f>
        <v>0.67</v>
      </c>
      <c r="I47" s="5" t="str">
        <f>'Assessment 2A'!S105</f>
        <v>C</v>
      </c>
      <c r="J47" s="3" t="str">
        <f>'Assessment 2A'!T105</f>
        <v>Satisfactory work in reading and writing; keep practising.</v>
      </c>
      <c r="K47" s="12">
        <f>'Assessment 2A'!Y105</f>
        <v>0.64329999999999998</v>
      </c>
      <c r="L47" s="5" t="str">
        <f>'Assessment 2A'!Z105</f>
        <v>C</v>
      </c>
      <c r="M47" s="3" t="str">
        <f>'Assessment 2A'!AA105</f>
        <v>Satisfactory work in reading and writing; keep practising.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2A'!K114</f>
        <v>0.7</v>
      </c>
      <c r="F48" s="5" t="str">
        <f>'Assessment 2A'!L114</f>
        <v>B</v>
      </c>
      <c r="G48" s="3" t="str">
        <f>'Assessment 2A'!M114</f>
        <v>Very good work in reading and writing; aim higher.</v>
      </c>
      <c r="H48" s="12">
        <f>'Assessment 2A'!R114</f>
        <v>0.74</v>
      </c>
      <c r="I48" s="5" t="str">
        <f>'Assessment 2A'!S114</f>
        <v>B</v>
      </c>
      <c r="J48" s="3" t="str">
        <f>'Assessment 2A'!T114</f>
        <v>Very good work in reading and writing; aim higher.</v>
      </c>
      <c r="K48" s="12">
        <f>'Assessment 2A'!Y114</f>
        <v>0.75</v>
      </c>
      <c r="L48" s="5" t="str">
        <f>'Assessment 2A'!Z114</f>
        <v>B</v>
      </c>
      <c r="M48" s="3" t="str">
        <f>'Assessment 2A'!AA114</f>
        <v>Very good work in reading and writing; aim higher.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2A'!K123</f>
        <v>0.75</v>
      </c>
      <c r="F49" s="5" t="str">
        <f>'Assessment 2A'!L123</f>
        <v>B</v>
      </c>
      <c r="G49" s="3" t="str">
        <f>'Assessment 2A'!M123</f>
        <v>Very good work in reading and writing; aim higher.</v>
      </c>
      <c r="H49" s="12">
        <f>'Assessment 2A'!R123</f>
        <v>0.78669999999999995</v>
      </c>
      <c r="I49" s="5" t="str">
        <f>'Assessment 2A'!S123</f>
        <v>B</v>
      </c>
      <c r="J49" s="3" t="str">
        <f>'Assessment 2A'!T123</f>
        <v>Very good work in reading and writing; aim higher.</v>
      </c>
      <c r="K49" s="12">
        <f>'Assessment 2A'!Y123</f>
        <v>0.8367</v>
      </c>
      <c r="L49" s="5" t="str">
        <f>'Assessment 2A'!Z123</f>
        <v>A</v>
      </c>
      <c r="M49" s="3" t="str">
        <f>'Assessment 2A'!AA123</f>
        <v>Excellent work in reading and writing;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2A'!K132</f>
        <v>0.54</v>
      </c>
      <c r="F50" s="5" t="str">
        <f>'Assessment 2A'!L132</f>
        <v>D</v>
      </c>
      <c r="G50" s="3" t="str">
        <f>'Assessment 2A'!M132</f>
        <v>Fair work in reading and writing; extra practice is needed.</v>
      </c>
      <c r="H50" s="12">
        <f>'Assessment 2A'!R132</f>
        <v>0.55330000000000001</v>
      </c>
      <c r="I50" s="5" t="str">
        <f>'Assessment 2A'!S132</f>
        <v>D</v>
      </c>
      <c r="J50" s="3" t="str">
        <f>'Assessment 2A'!T132</f>
        <v>Fair work in reading and writing; extra practice is needed.</v>
      </c>
      <c r="K50" s="12">
        <f>'Assessment 2A'!Y132</f>
        <v>0.56999999999999995</v>
      </c>
      <c r="L50" s="5" t="str">
        <f>'Assessment 2A'!Z132</f>
        <v>D</v>
      </c>
      <c r="M50" s="3" t="str">
        <f>'Assessment 2A'!AA132</f>
        <v>Fair work in reading and writing; extra practice is needed.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2A'!K141</f>
        <v>0.58330000000000004</v>
      </c>
      <c r="F51" s="5" t="str">
        <f>'Assessment 2A'!L141</f>
        <v>D</v>
      </c>
      <c r="G51" s="3" t="str">
        <f>'Assessment 2A'!M141</f>
        <v>Fair work in reading and writing; extra practice is needed.</v>
      </c>
      <c r="H51" s="12">
        <f>'Assessment 2A'!R141</f>
        <v>0.67669999999999997</v>
      </c>
      <c r="I51" s="5" t="str">
        <f>'Assessment 2A'!S141</f>
        <v>C</v>
      </c>
      <c r="J51" s="3" t="str">
        <f>'Assessment 2A'!T141</f>
        <v>Satisfactory work in reading and writing; keep practising.</v>
      </c>
      <c r="K51" s="12">
        <f>'Assessment 2A'!Y141</f>
        <v>0.66</v>
      </c>
      <c r="L51" s="5" t="str">
        <f>'Assessment 2A'!Z141</f>
        <v>C</v>
      </c>
      <c r="M51" s="3" t="str">
        <f>'Assessment 2A'!AA141</f>
        <v>Satisfactory work in reading and writing; keep practising.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2A'!K150</f>
        <v>0.66669999999999996</v>
      </c>
      <c r="F52" s="5" t="str">
        <f>'Assessment 2A'!L150</f>
        <v>C</v>
      </c>
      <c r="G52" s="3" t="str">
        <f>'Assessment 2A'!M150</f>
        <v>Satisfactory work in reading and writing; keep practising.</v>
      </c>
      <c r="H52" s="12">
        <f>'Assessment 2A'!R150</f>
        <v>0.69</v>
      </c>
      <c r="I52" s="5" t="str">
        <f>'Assessment 2A'!S150</f>
        <v>C</v>
      </c>
      <c r="J52" s="3" t="str">
        <f>'Assessment 2A'!T150</f>
        <v>Satisfactory work in reading and writing; keep practising.</v>
      </c>
      <c r="K52" s="12">
        <f>'Assessment 2A'!Y150</f>
        <v>0.72670000000000001</v>
      </c>
      <c r="L52" s="5" t="str">
        <f>'Assessment 2A'!Z150</f>
        <v>B</v>
      </c>
      <c r="M52" s="3" t="str">
        <f>'Assessment 2A'!AA150</f>
        <v>Very good work in reading and writing; aim higher.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2A'!K159</f>
        <v>0.73329999999999995</v>
      </c>
      <c r="F53" s="5" t="str">
        <f>'Assessment 2A'!L159</f>
        <v>B</v>
      </c>
      <c r="G53" s="3" t="str">
        <f>'Assessment 2A'!M159</f>
        <v>Very good work in reading and writing; aim higher.</v>
      </c>
      <c r="H53" s="12">
        <f>'Assessment 2A'!R159</f>
        <v>0.74329999999999996</v>
      </c>
      <c r="I53" s="5" t="str">
        <f>'Assessment 2A'!S159</f>
        <v>B</v>
      </c>
      <c r="J53" s="3" t="str">
        <f>'Assessment 2A'!T159</f>
        <v>Very good work in reading and writing; aim higher.</v>
      </c>
      <c r="K53" s="12">
        <f>'Assessment 2A'!Y159</f>
        <v>0.77669999999999995</v>
      </c>
      <c r="L53" s="5" t="str">
        <f>'Assessment 2A'!Z159</f>
        <v>B</v>
      </c>
      <c r="M53" s="3" t="str">
        <f>'Assessment 2A'!AA159</f>
        <v>Very good work in reading and writing; aim higher.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2A'!K168</f>
        <v>0.82669999999999999</v>
      </c>
      <c r="F54" s="5" t="str">
        <f>'Assessment 2A'!L168</f>
        <v>A</v>
      </c>
      <c r="G54" s="3" t="str">
        <f>'Assessment 2A'!M168</f>
        <v>Excellent work in reading and writing; keep it up.</v>
      </c>
      <c r="H54" s="12">
        <f>'Assessment 2A'!R168</f>
        <v>0.86</v>
      </c>
      <c r="I54" s="5" t="str">
        <f>'Assessment 2A'!S168</f>
        <v>A</v>
      </c>
      <c r="J54" s="3" t="str">
        <f>'Assessment 2A'!T168</f>
        <v>Excellent work in reading and writing; keep it up.</v>
      </c>
      <c r="K54" s="12">
        <f>'Assessment 2A'!Y168</f>
        <v>0.88329999999999997</v>
      </c>
      <c r="L54" s="5" t="str">
        <f>'Assessment 2A'!Z168</f>
        <v>A</v>
      </c>
      <c r="M54" s="3" t="str">
        <f>'Assessment 2A'!AA168</f>
        <v>Excellent work in reading and writing;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2A'!K177</f>
        <v>0.5333</v>
      </c>
      <c r="F55" s="5" t="str">
        <f>'Assessment 2A'!L177</f>
        <v>D</v>
      </c>
      <c r="G55" s="3" t="str">
        <f>'Assessment 2A'!M177</f>
        <v>Fair work in reading and writing; extra practice is needed.</v>
      </c>
      <c r="H55" s="12">
        <f>'Assessment 2A'!R177</f>
        <v>0.59670000000000001</v>
      </c>
      <c r="I55" s="5" t="str">
        <f>'Assessment 2A'!S177</f>
        <v>D</v>
      </c>
      <c r="J55" s="3" t="str">
        <f>'Assessment 2A'!T177</f>
        <v>Fair work in reading and writing; extra practice is needed.</v>
      </c>
      <c r="K55" s="12">
        <f>'Assessment 2A'!Y177</f>
        <v>0.61670000000000003</v>
      </c>
      <c r="L55" s="5" t="str">
        <f>'Assessment 2A'!Z177</f>
        <v>C</v>
      </c>
      <c r="M55" s="3" t="str">
        <f>'Assessment 2A'!AA177</f>
        <v>Satisfactory work in reading and writing;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2A'!K186</f>
        <v>0.61</v>
      </c>
      <c r="F56" s="5" t="str">
        <f>'Assessment 2A'!L186</f>
        <v>C</v>
      </c>
      <c r="G56" s="3" t="str">
        <f>'Assessment 2A'!M186</f>
        <v>Satisfactory work in reading and writing; keep practising.</v>
      </c>
      <c r="H56" s="12">
        <f>'Assessment 2A'!R186</f>
        <v>0.61670000000000003</v>
      </c>
      <c r="I56" s="5" t="str">
        <f>'Assessment 2A'!S186</f>
        <v>C</v>
      </c>
      <c r="J56" s="3" t="str">
        <f>'Assessment 2A'!T186</f>
        <v>Satisfactory work in reading and writing; keep practising.</v>
      </c>
      <c r="K56" s="12">
        <f>'Assessment 2A'!Y186</f>
        <v>0.65</v>
      </c>
      <c r="L56" s="5" t="str">
        <f>'Assessment 2A'!Z186</f>
        <v>C</v>
      </c>
      <c r="M56" s="3" t="str">
        <f>'Assessment 2A'!AA186</f>
        <v>Satisfactory work in reading and writing; keep practising.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2A'!K195</f>
        <v>0.74329999999999996</v>
      </c>
      <c r="F57" s="5" t="str">
        <f>'Assessment 2A'!L195</f>
        <v>B</v>
      </c>
      <c r="G57" s="3" t="str">
        <f>'Assessment 2A'!M195</f>
        <v>Very good work in reading and writing; aim higher.</v>
      </c>
      <c r="H57" s="12">
        <f>'Assessment 2A'!R195</f>
        <v>0.74</v>
      </c>
      <c r="I57" s="5" t="str">
        <f>'Assessment 2A'!S195</f>
        <v>B</v>
      </c>
      <c r="J57" s="3" t="str">
        <f>'Assessment 2A'!T195</f>
        <v>Very good work in reading and writing; aim higher.</v>
      </c>
      <c r="K57" s="12">
        <f>'Assessment 2A'!Y195</f>
        <v>0.79</v>
      </c>
      <c r="L57" s="5" t="str">
        <f>'Assessment 2A'!Z195</f>
        <v>B</v>
      </c>
      <c r="M57" s="3" t="str">
        <f>'Assessment 2A'!AA195</f>
        <v>Very good work in reading and writing; aim higher.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2A'!K204</f>
        <v>0.78</v>
      </c>
      <c r="F58" s="5" t="str">
        <f>'Assessment 2A'!L204</f>
        <v>B</v>
      </c>
      <c r="G58" s="3" t="str">
        <f>'Assessment 2A'!M204</f>
        <v>Very good work in reading and writing; aim higher.</v>
      </c>
      <c r="H58" s="12">
        <f>'Assessment 2A'!R204</f>
        <v>0.79669999999999996</v>
      </c>
      <c r="I58" s="5" t="str">
        <f>'Assessment 2A'!S204</f>
        <v>B</v>
      </c>
      <c r="J58" s="3" t="str">
        <f>'Assessment 2A'!T204</f>
        <v>Very good work in reading and writing; aim higher.</v>
      </c>
      <c r="K58" s="12">
        <f>'Assessment 2A'!Y204</f>
        <v>0.82669999999999999</v>
      </c>
      <c r="L58" s="5" t="str">
        <f>'Assessment 2A'!Z204</f>
        <v>A</v>
      </c>
      <c r="M58" s="3" t="str">
        <f>'Assessment 2A'!AA204</f>
        <v>Excellent work in reading and writing;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2A'!K213</f>
        <v>0.52329999999999999</v>
      </c>
      <c r="F59" s="5" t="str">
        <f>'Assessment 2A'!L213</f>
        <v>D</v>
      </c>
      <c r="G59" s="3" t="str">
        <f>'Assessment 2A'!M213</f>
        <v>Fair work in reading and writing; extra practice is needed.</v>
      </c>
      <c r="H59" s="12">
        <f>'Assessment 2A'!R213</f>
        <v>0.55330000000000001</v>
      </c>
      <c r="I59" s="5" t="str">
        <f>'Assessment 2A'!S213</f>
        <v>D</v>
      </c>
      <c r="J59" s="3" t="str">
        <f>'Assessment 2A'!T213</f>
        <v>Fair work in reading and writing; extra practice is needed.</v>
      </c>
      <c r="K59" s="12">
        <f>'Assessment 2A'!Y213</f>
        <v>0.55669999999999997</v>
      </c>
      <c r="L59" s="5" t="str">
        <f>'Assessment 2A'!Z213</f>
        <v>D</v>
      </c>
      <c r="M59" s="3" t="str">
        <f>'Assessment 2A'!AA213</f>
        <v>Fair work in reading and writing; extra practice is needed.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2A'!K222</f>
        <v>0.61670000000000003</v>
      </c>
      <c r="F60" s="5" t="str">
        <f>'Assessment 2A'!L222</f>
        <v>C</v>
      </c>
      <c r="G60" s="3" t="str">
        <f>'Assessment 2A'!M222</f>
        <v>Satisfactory work in reading and writing; keep practising.</v>
      </c>
      <c r="H60" s="12">
        <f>'Assessment 2A'!R222</f>
        <v>0.64329999999999998</v>
      </c>
      <c r="I60" s="5" t="str">
        <f>'Assessment 2A'!S222</f>
        <v>C</v>
      </c>
      <c r="J60" s="3" t="str">
        <f>'Assessment 2A'!T222</f>
        <v>Satisfactory work in reading and writing; keep practising.</v>
      </c>
      <c r="K60" s="12">
        <f>'Assessment 2A'!Y222</f>
        <v>0.62329999999999997</v>
      </c>
      <c r="L60" s="5" t="str">
        <f>'Assessment 2A'!Z222</f>
        <v>C</v>
      </c>
      <c r="M60" s="3" t="str">
        <f>'Assessment 2A'!AA222</f>
        <v>Satisfactory work in reading and writing; keep practising.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2A'!K231</f>
        <v>0.65</v>
      </c>
      <c r="F61" s="5" t="str">
        <f>'Assessment 2A'!L231</f>
        <v>C</v>
      </c>
      <c r="G61" s="3" t="str">
        <f>'Assessment 2A'!M231</f>
        <v>Satisfactory work in reading and writing; keep practising.</v>
      </c>
      <c r="H61" s="12">
        <f>'Assessment 2A'!R231</f>
        <v>0.67</v>
      </c>
      <c r="I61" s="5" t="str">
        <f>'Assessment 2A'!S231</f>
        <v>C</v>
      </c>
      <c r="J61" s="3" t="str">
        <f>'Assessment 2A'!T231</f>
        <v>Satisfactory work in reading and writing; keep practising.</v>
      </c>
      <c r="K61" s="12">
        <f>'Assessment 2A'!Y231</f>
        <v>0.70669999999999999</v>
      </c>
      <c r="L61" s="5" t="str">
        <f>'Assessment 2A'!Z231</f>
        <v>B</v>
      </c>
      <c r="M61" s="3" t="str">
        <f>'Assessment 2A'!AA231</f>
        <v>Very good work in reading and writing; aim higher.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2A'!K240</f>
        <v>0.75329999999999997</v>
      </c>
      <c r="F62" s="5" t="str">
        <f>'Assessment 2A'!L240</f>
        <v>B</v>
      </c>
      <c r="G62" s="3" t="str">
        <f>'Assessment 2A'!M240</f>
        <v>Very good work in reading and writing; aim higher.</v>
      </c>
      <c r="H62" s="12">
        <f>'Assessment 2A'!R240</f>
        <v>0.72670000000000001</v>
      </c>
      <c r="I62" s="5" t="str">
        <f>'Assessment 2A'!S240</f>
        <v>B</v>
      </c>
      <c r="J62" s="3" t="str">
        <f>'Assessment 2A'!T240</f>
        <v>Very good work in reading and writing; aim higher.</v>
      </c>
      <c r="K62" s="12">
        <f>'Assessment 2A'!Y240</f>
        <v>0.8367</v>
      </c>
      <c r="L62" s="5" t="str">
        <f>'Assessment 2A'!Z240</f>
        <v>A</v>
      </c>
      <c r="M62" s="3" t="str">
        <f>'Assessment 2A'!AA240</f>
        <v>Excellent work in reading and writing;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2A'!K249</f>
        <v>0.85329999999999995</v>
      </c>
      <c r="F63" s="5" t="str">
        <f>'Assessment 2A'!L249</f>
        <v>A</v>
      </c>
      <c r="G63" s="3" t="str">
        <f>'Assessment 2A'!M249</f>
        <v>Excellent work in reading and writing; keep it up.</v>
      </c>
      <c r="H63" s="12">
        <f>'Assessment 2A'!R249</f>
        <v>0.83</v>
      </c>
      <c r="I63" s="5" t="str">
        <f>'Assessment 2A'!S249</f>
        <v>A</v>
      </c>
      <c r="J63" s="3" t="str">
        <f>'Assessment 2A'!T249</f>
        <v>Excellent work in reading and writing; keep it up.</v>
      </c>
      <c r="K63" s="12">
        <f>'Assessment 2A'!Y249</f>
        <v>0.90669999999999995</v>
      </c>
      <c r="L63" s="5" t="str">
        <f>'Assessment 2A'!Z249</f>
        <v>A</v>
      </c>
      <c r="M63" s="3" t="str">
        <f>'Assessment 2A'!AA249</f>
        <v>Excellent work in reading and writing;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2A'!K258</f>
        <v>0.56330000000000002</v>
      </c>
      <c r="F64" s="5" t="str">
        <f>'Assessment 2A'!L258</f>
        <v>D</v>
      </c>
      <c r="G64" s="3" t="str">
        <f>'Assessment 2A'!M258</f>
        <v>Fair work in reading and writing; extra practice is needed.</v>
      </c>
      <c r="H64" s="12">
        <f>'Assessment 2A'!R258</f>
        <v>0.57330000000000003</v>
      </c>
      <c r="I64" s="5" t="str">
        <f>'Assessment 2A'!S258</f>
        <v>D</v>
      </c>
      <c r="J64" s="3" t="str">
        <f>'Assessment 2A'!T258</f>
        <v>Fair work in reading and writing; extra practice is needed.</v>
      </c>
      <c r="K64" s="12">
        <f>'Assessment 2A'!Y258</f>
        <v>0.62</v>
      </c>
      <c r="L64" s="5" t="str">
        <f>'Assessment 2A'!Z258</f>
        <v>C</v>
      </c>
      <c r="M64" s="3" t="str">
        <f>'Assessment 2A'!AA258</f>
        <v>Satisfactory work in reading and writing; keep practising.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2A'!K267</f>
        <v>0.59</v>
      </c>
      <c r="F65" s="5" t="str">
        <f>'Assessment 2A'!L267</f>
        <v>D</v>
      </c>
      <c r="G65" s="3" t="str">
        <f>'Assessment 2A'!M267</f>
        <v>Fair work in reading and writing; extra practice is needed.</v>
      </c>
      <c r="H65" s="12">
        <f>'Assessment 2A'!R267</f>
        <v>0.64329999999999998</v>
      </c>
      <c r="I65" s="5" t="str">
        <f>'Assessment 2A'!S267</f>
        <v>C</v>
      </c>
      <c r="J65" s="3" t="str">
        <f>'Assessment 2A'!T267</f>
        <v>Satisfactory work in reading and writing; keep practising.</v>
      </c>
      <c r="K65" s="12">
        <f>'Assessment 2A'!Y267</f>
        <v>0.66669999999999996</v>
      </c>
      <c r="L65" s="5" t="str">
        <f>'Assessment 2A'!Z267</f>
        <v>C</v>
      </c>
      <c r="M65" s="3" t="str">
        <f>'Assessment 2A'!AA267</f>
        <v>Satisfactory work in reading and writing; keep practising.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3A'!K6</f>
        <v>0.51</v>
      </c>
      <c r="F66" s="5" t="str">
        <f>'Assessment 3A'!L6</f>
        <v>D</v>
      </c>
      <c r="G66" s="3" t="str">
        <f>'Assessment 3A'!M6</f>
        <v>Fair work in reading and writing; extra practice is needed.</v>
      </c>
      <c r="H66" s="12">
        <f>'Assessment 3A'!R6</f>
        <v>0.56669999999999998</v>
      </c>
      <c r="I66" s="5" t="str">
        <f>'Assessment 3A'!S6</f>
        <v>D</v>
      </c>
      <c r="J66" s="3" t="str">
        <f>'Assessment 3A'!T6</f>
        <v>Fair work in reading and writing; extra practice is needed.</v>
      </c>
      <c r="K66" s="12">
        <f>'Assessment 3A'!Y6</f>
        <v>0.55669999999999997</v>
      </c>
      <c r="L66" s="5" t="str">
        <f>'Assessment 3A'!Z6</f>
        <v>D</v>
      </c>
      <c r="M66" s="3" t="str">
        <f>'Assessment 3A'!AA6</f>
        <v>Fair work in reading and writing; extra practice is needed.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3A'!K15</f>
        <v>0.58330000000000004</v>
      </c>
      <c r="F67" s="5" t="str">
        <f>'Assessment 3A'!L15</f>
        <v>D</v>
      </c>
      <c r="G67" s="3" t="str">
        <f>'Assessment 3A'!M15</f>
        <v>Fair work in reading and writing; extra practice is needed.</v>
      </c>
      <c r="H67" s="12">
        <f>'Assessment 3A'!R15</f>
        <v>0.60670000000000002</v>
      </c>
      <c r="I67" s="5" t="str">
        <f>'Assessment 3A'!S15</f>
        <v>C</v>
      </c>
      <c r="J67" s="3" t="str">
        <f>'Assessment 3A'!T15</f>
        <v>Satisfactory work in reading and writing; keep practising.</v>
      </c>
      <c r="K67" s="12">
        <f>'Assessment 3A'!Y15</f>
        <v>0.58330000000000004</v>
      </c>
      <c r="L67" s="5" t="str">
        <f>'Assessment 3A'!Z15</f>
        <v>D</v>
      </c>
      <c r="M67" s="3" t="str">
        <f>'Assessment 3A'!AA15</f>
        <v>Fair work in reading and writing; extra practice is needed.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3A'!K24</f>
        <v>0.66</v>
      </c>
      <c r="F68" s="5" t="str">
        <f>'Assessment 3A'!L24</f>
        <v>C</v>
      </c>
      <c r="G68" s="3" t="str">
        <f>'Assessment 3A'!M24</f>
        <v>Satisfactory work in reading and writing; keep practising.</v>
      </c>
      <c r="H68" s="12">
        <f>'Assessment 3A'!R24</f>
        <v>0.70330000000000004</v>
      </c>
      <c r="I68" s="5" t="str">
        <f>'Assessment 3A'!S24</f>
        <v>B</v>
      </c>
      <c r="J68" s="3" t="str">
        <f>'Assessment 3A'!T24</f>
        <v>Very good work in reading and writing; aim higher.</v>
      </c>
      <c r="K68" s="12">
        <f>'Assessment 3A'!Y24</f>
        <v>0.68</v>
      </c>
      <c r="L68" s="5" t="str">
        <f>'Assessment 3A'!Z24</f>
        <v>C</v>
      </c>
      <c r="M68" s="3" t="str">
        <f>'Assessment 3A'!AA24</f>
        <v>Satisfactory work in reading and writing; keep practising.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3A'!K33</f>
        <v>0.71330000000000005</v>
      </c>
      <c r="F69" s="5" t="str">
        <f>'Assessment 3A'!L33</f>
        <v>B</v>
      </c>
      <c r="G69" s="3" t="str">
        <f>'Assessment 3A'!M33</f>
        <v>Very good work in reading and writing; aim higher.</v>
      </c>
      <c r="H69" s="12">
        <f>'Assessment 3A'!R33</f>
        <v>0.73329999999999995</v>
      </c>
      <c r="I69" s="5" t="str">
        <f>'Assessment 3A'!S33</f>
        <v>B</v>
      </c>
      <c r="J69" s="3" t="str">
        <f>'Assessment 3A'!T33</f>
        <v>Very good work in reading and writing; aim higher.</v>
      </c>
      <c r="K69" s="12">
        <f>'Assessment 3A'!Y33</f>
        <v>0.79330000000000001</v>
      </c>
      <c r="L69" s="5" t="str">
        <f>'Assessment 3A'!Z33</f>
        <v>B</v>
      </c>
      <c r="M69" s="3" t="str">
        <f>'Assessment 3A'!AA33</f>
        <v>Very good work in reading and writing; aim higher.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3A'!K42</f>
        <v>0.82669999999999999</v>
      </c>
      <c r="F70" s="5" t="str">
        <f>'Assessment 3A'!L42</f>
        <v>A</v>
      </c>
      <c r="G70" s="3" t="str">
        <f>'Assessment 3A'!M42</f>
        <v>Excellent work in reading and writing; keep it up.</v>
      </c>
      <c r="H70" s="12">
        <f>'Assessment 3A'!R42</f>
        <v>0.88</v>
      </c>
      <c r="I70" s="5" t="str">
        <f>'Assessment 3A'!S42</f>
        <v>A</v>
      </c>
      <c r="J70" s="3" t="str">
        <f>'Assessment 3A'!T42</f>
        <v>Excellent work in reading and writing; keep it up.</v>
      </c>
      <c r="K70" s="12">
        <f>'Assessment 3A'!Y42</f>
        <v>0.87</v>
      </c>
      <c r="L70" s="5" t="str">
        <f>'Assessment 3A'!Z42</f>
        <v>A</v>
      </c>
      <c r="M70" s="3" t="str">
        <f>'Assessment 3A'!AA42</f>
        <v>Excellent work in reading and writing;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3A'!K51</f>
        <v>0.54669999999999996</v>
      </c>
      <c r="F71" s="5" t="str">
        <f>'Assessment 3A'!L51</f>
        <v>D</v>
      </c>
      <c r="G71" s="3" t="str">
        <f>'Assessment 3A'!M51</f>
        <v>Fair work in reading and writing; extra practice is needed.</v>
      </c>
      <c r="H71" s="12">
        <f>'Assessment 3A'!R51</f>
        <v>0.57999999999999996</v>
      </c>
      <c r="I71" s="5" t="str">
        <f>'Assessment 3A'!S51</f>
        <v>D</v>
      </c>
      <c r="J71" s="3" t="str">
        <f>'Assessment 3A'!T51</f>
        <v>Fair work in reading and writing; extra practice is needed.</v>
      </c>
      <c r="K71" s="12">
        <f>'Assessment 3A'!Y51</f>
        <v>0.6</v>
      </c>
      <c r="L71" s="5" t="str">
        <f>'Assessment 3A'!Z51</f>
        <v>C</v>
      </c>
      <c r="M71" s="3" t="str">
        <f>'Assessment 3A'!AA51</f>
        <v>Satisfactory work in reading and writing; keep practising.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3A'!K60</f>
        <v>0.63670000000000004</v>
      </c>
      <c r="F72" s="5" t="str">
        <f>'Assessment 3A'!L60</f>
        <v>C</v>
      </c>
      <c r="G72" s="3" t="str">
        <f>'Assessment 3A'!M60</f>
        <v>Satisfactory work in reading and writing; keep practising.</v>
      </c>
      <c r="H72" s="12">
        <f>'Assessment 3A'!R60</f>
        <v>0.62</v>
      </c>
      <c r="I72" s="5" t="str">
        <f>'Assessment 3A'!S60</f>
        <v>C</v>
      </c>
      <c r="J72" s="3" t="str">
        <f>'Assessment 3A'!T60</f>
        <v>Satisfactory work in reading and writing; keep practising.</v>
      </c>
      <c r="K72" s="12">
        <f>'Assessment 3A'!Y60</f>
        <v>0.68669999999999998</v>
      </c>
      <c r="L72" s="5" t="str">
        <f>'Assessment 3A'!Z60</f>
        <v>C</v>
      </c>
      <c r="M72" s="3" t="str">
        <f>'Assessment 3A'!AA60</f>
        <v>Satisfactory work in reading and writing; keep practising.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3A'!K69</f>
        <v>0.70330000000000004</v>
      </c>
      <c r="F73" s="5" t="str">
        <f>'Assessment 3A'!L69</f>
        <v>B</v>
      </c>
      <c r="G73" s="3" t="str">
        <f>'Assessment 3A'!M69</f>
        <v>Very good work in reading and writing; aim higher.</v>
      </c>
      <c r="H73" s="12">
        <f>'Assessment 3A'!R69</f>
        <v>0.73670000000000002</v>
      </c>
      <c r="I73" s="5" t="str">
        <f>'Assessment 3A'!S69</f>
        <v>B</v>
      </c>
      <c r="J73" s="3" t="str">
        <f>'Assessment 3A'!T69</f>
        <v>Very good work in reading and writing; aim higher.</v>
      </c>
      <c r="K73" s="12">
        <f>'Assessment 3A'!Y69</f>
        <v>0.75</v>
      </c>
      <c r="L73" s="5" t="str">
        <f>'Assessment 3A'!Z69</f>
        <v>B</v>
      </c>
      <c r="M73" s="3" t="str">
        <f>'Assessment 3A'!AA69</f>
        <v>Very good work in reading and writing; aim higher.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3A'!K78</f>
        <v>0.72330000000000005</v>
      </c>
      <c r="F74" s="5" t="str">
        <f>'Assessment 3A'!L78</f>
        <v>B</v>
      </c>
      <c r="G74" s="3" t="str">
        <f>'Assessment 3A'!M78</f>
        <v>Very good work in reading and writing; aim higher.</v>
      </c>
      <c r="H74" s="12">
        <f>'Assessment 3A'!R78</f>
        <v>0.73329999999999995</v>
      </c>
      <c r="I74" s="5" t="str">
        <f>'Assessment 3A'!S78</f>
        <v>B</v>
      </c>
      <c r="J74" s="3" t="str">
        <f>'Assessment 3A'!T78</f>
        <v>Very good work in reading and writing; aim higher.</v>
      </c>
      <c r="K74" s="12">
        <f>'Assessment 3A'!Y78</f>
        <v>0.78669999999999995</v>
      </c>
      <c r="L74" s="5" t="str">
        <f>'Assessment 3A'!Z78</f>
        <v>B</v>
      </c>
      <c r="M74" s="3" t="str">
        <f>'Assessment 3A'!AA78</f>
        <v>Very good work in reading and writing; aim higher.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3A'!K87</f>
        <v>0.8367</v>
      </c>
      <c r="F75" s="5" t="str">
        <f>'Assessment 3A'!L87</f>
        <v>A</v>
      </c>
      <c r="G75" s="3" t="str">
        <f>'Assessment 3A'!M87</f>
        <v>Excellent work in reading and writing; keep it up.</v>
      </c>
      <c r="H75" s="12">
        <f>'Assessment 3A'!R87</f>
        <v>0.84330000000000005</v>
      </c>
      <c r="I75" s="5" t="str">
        <f>'Assessment 3A'!S87</f>
        <v>A</v>
      </c>
      <c r="J75" s="3" t="str">
        <f>'Assessment 3A'!T87</f>
        <v>Excellent work in reading and writing; keep it up.</v>
      </c>
      <c r="K75" s="12">
        <f>'Assessment 3A'!Y87</f>
        <v>0.87670000000000003</v>
      </c>
      <c r="L75" s="5" t="str">
        <f>'Assessment 3A'!Z87</f>
        <v>A</v>
      </c>
      <c r="M75" s="3" t="str">
        <f>'Assessment 3A'!AA87</f>
        <v>Excellent work in reading and writing;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3A'!K96</f>
        <v>0.60329999999999995</v>
      </c>
      <c r="F76" s="5" t="str">
        <f>'Assessment 3A'!L96</f>
        <v>C</v>
      </c>
      <c r="G76" s="3" t="str">
        <f>'Assessment 3A'!M96</f>
        <v>Satisfactory work in reading and writing; keep practising.</v>
      </c>
      <c r="H76" s="12">
        <f>'Assessment 3A'!R96</f>
        <v>0.6</v>
      </c>
      <c r="I76" s="5" t="str">
        <f>'Assessment 3A'!S96</f>
        <v>C</v>
      </c>
      <c r="J76" s="3" t="str">
        <f>'Assessment 3A'!T96</f>
        <v>Satisfactory work in reading and writing; keep practising.</v>
      </c>
      <c r="K76" s="12">
        <f>'Assessment 3A'!Y96</f>
        <v>0.62</v>
      </c>
      <c r="L76" s="5" t="str">
        <f>'Assessment 3A'!Z96</f>
        <v>C</v>
      </c>
      <c r="M76" s="3" t="str">
        <f>'Assessment 3A'!AA96</f>
        <v>Satisfactory work in reading and writing; keep practising.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3A'!K105</f>
        <v>0.63329999999999997</v>
      </c>
      <c r="F77" s="5" t="str">
        <f>'Assessment 3A'!L105</f>
        <v>C</v>
      </c>
      <c r="G77" s="3" t="str">
        <f>'Assessment 3A'!M105</f>
        <v>Satisfactory work in reading and writing; keep practising.</v>
      </c>
      <c r="H77" s="12">
        <f>'Assessment 3A'!R105</f>
        <v>0.67330000000000001</v>
      </c>
      <c r="I77" s="5" t="str">
        <f>'Assessment 3A'!S105</f>
        <v>C</v>
      </c>
      <c r="J77" s="3" t="str">
        <f>'Assessment 3A'!T105</f>
        <v>Satisfactory work in reading and writing; keep practising.</v>
      </c>
      <c r="K77" s="12">
        <f>'Assessment 3A'!Y105</f>
        <v>0.68330000000000002</v>
      </c>
      <c r="L77" s="5" t="str">
        <f>'Assessment 3A'!Z105</f>
        <v>C</v>
      </c>
      <c r="M77" s="3" t="str">
        <f>'Assessment 3A'!AA105</f>
        <v>Satisfactory work in reading and writing; keep practising.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3A'!K114</f>
        <v>0.71330000000000005</v>
      </c>
      <c r="F78" s="5" t="str">
        <f>'Assessment 3A'!L114</f>
        <v>B</v>
      </c>
      <c r="G78" s="3" t="str">
        <f>'Assessment 3A'!M114</f>
        <v>Very good work in reading and writing; aim higher.</v>
      </c>
      <c r="H78" s="12">
        <f>'Assessment 3A'!R114</f>
        <v>0.75329999999999997</v>
      </c>
      <c r="I78" s="5" t="str">
        <f>'Assessment 3A'!S114</f>
        <v>B</v>
      </c>
      <c r="J78" s="3" t="str">
        <f>'Assessment 3A'!T114</f>
        <v>Very good work in reading and writing; aim higher.</v>
      </c>
      <c r="K78" s="12">
        <f>'Assessment 3A'!Y114</f>
        <v>0.72330000000000005</v>
      </c>
      <c r="L78" s="5" t="str">
        <f>'Assessment 3A'!Z114</f>
        <v>B</v>
      </c>
      <c r="M78" s="3" t="str">
        <f>'Assessment 3A'!AA114</f>
        <v>Very good work in reading and writing; aim higher.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3A'!K123</f>
        <v>0.79330000000000001</v>
      </c>
      <c r="F79" s="5" t="str">
        <f>'Assessment 3A'!L123</f>
        <v>B</v>
      </c>
      <c r="G79" s="3" t="str">
        <f>'Assessment 3A'!M123</f>
        <v>Very good work in reading and writing; aim higher.</v>
      </c>
      <c r="H79" s="12">
        <f>'Assessment 3A'!R123</f>
        <v>0.79669999999999996</v>
      </c>
      <c r="I79" s="5" t="str">
        <f>'Assessment 3A'!S123</f>
        <v>B</v>
      </c>
      <c r="J79" s="3" t="str">
        <f>'Assessment 3A'!T123</f>
        <v>Very good work in reading and writing; aim higher.</v>
      </c>
      <c r="K79" s="12">
        <f>'Assessment 3A'!Y123</f>
        <v>0.86329999999999996</v>
      </c>
      <c r="L79" s="5" t="str">
        <f>'Assessment 3A'!Z123</f>
        <v>A</v>
      </c>
      <c r="M79" s="3" t="str">
        <f>'Assessment 3A'!AA123</f>
        <v>Excellent work in reading and writing;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3A'!K132</f>
        <v>0.59670000000000001</v>
      </c>
      <c r="F80" s="5" t="str">
        <f>'Assessment 3A'!L132</f>
        <v>D</v>
      </c>
      <c r="G80" s="3" t="str">
        <f>'Assessment 3A'!M132</f>
        <v>Fair work in reading and writing; extra practice is needed.</v>
      </c>
      <c r="H80" s="12">
        <f>'Assessment 3A'!R132</f>
        <v>0.51329999999999998</v>
      </c>
      <c r="I80" s="5" t="str">
        <f>'Assessment 3A'!S132</f>
        <v>D</v>
      </c>
      <c r="J80" s="3" t="str">
        <f>'Assessment 3A'!T132</f>
        <v>Fair work in reading and writing; extra practice is needed.</v>
      </c>
      <c r="K80" s="12">
        <f>'Assessment 3A'!Y132</f>
        <v>0.5867</v>
      </c>
      <c r="L80" s="5" t="str">
        <f>'Assessment 3A'!Z132</f>
        <v>D</v>
      </c>
      <c r="M80" s="3" t="str">
        <f>'Assessment 3A'!AA132</f>
        <v>Fair work in reading and writing; extra practice is needed.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3A'!K141</f>
        <v>0.6633</v>
      </c>
      <c r="F81" s="5" t="str">
        <f>'Assessment 3A'!L141</f>
        <v>C</v>
      </c>
      <c r="G81" s="3" t="str">
        <f>'Assessment 3A'!M141</f>
        <v>Satisfactory work in reading and writing; keep practising.</v>
      </c>
      <c r="H81" s="12">
        <f>'Assessment 3A'!R141</f>
        <v>0.66669999999999996</v>
      </c>
      <c r="I81" s="5" t="str">
        <f>'Assessment 3A'!S141</f>
        <v>C</v>
      </c>
      <c r="J81" s="3" t="str">
        <f>'Assessment 3A'!T141</f>
        <v>Satisfactory work in reading and writing; keep practising.</v>
      </c>
      <c r="K81" s="12">
        <f>'Assessment 3A'!Y141</f>
        <v>0.70669999999999999</v>
      </c>
      <c r="L81" s="5" t="str">
        <f>'Assessment 3A'!Z141</f>
        <v>B</v>
      </c>
      <c r="M81" s="3" t="str">
        <f>'Assessment 3A'!AA141</f>
        <v>Very good work in reading and writing; aim higher.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3A'!K150</f>
        <v>0.65669999999999995</v>
      </c>
      <c r="F82" s="5" t="str">
        <f>'Assessment 3A'!L150</f>
        <v>C</v>
      </c>
      <c r="G82" s="3" t="str">
        <f>'Assessment 3A'!M150</f>
        <v>Satisfactory work in reading and writing; keep practising.</v>
      </c>
      <c r="H82" s="12">
        <f>'Assessment 3A'!R150</f>
        <v>0.69330000000000003</v>
      </c>
      <c r="I82" s="5" t="str">
        <f>'Assessment 3A'!S150</f>
        <v>C</v>
      </c>
      <c r="J82" s="3" t="str">
        <f>'Assessment 3A'!T150</f>
        <v>Satisfactory work in reading and writing; keep practising.</v>
      </c>
      <c r="K82" s="12">
        <f>'Assessment 3A'!Y150</f>
        <v>0.73329999999999995</v>
      </c>
      <c r="L82" s="5" t="str">
        <f>'Assessment 3A'!Z150</f>
        <v>B</v>
      </c>
      <c r="M82" s="3" t="str">
        <f>'Assessment 3A'!AA150</f>
        <v>Very good work in reading and writing; aim higher.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3A'!K159</f>
        <v>0.75329999999999997</v>
      </c>
      <c r="F83" s="5" t="str">
        <f>'Assessment 3A'!L159</f>
        <v>B</v>
      </c>
      <c r="G83" s="3" t="str">
        <f>'Assessment 3A'!M159</f>
        <v>Very good work in reading and writing; aim higher.</v>
      </c>
      <c r="H83" s="12">
        <f>'Assessment 3A'!R159</f>
        <v>0.75670000000000004</v>
      </c>
      <c r="I83" s="5" t="str">
        <f>'Assessment 3A'!S159</f>
        <v>B</v>
      </c>
      <c r="J83" s="3" t="str">
        <f>'Assessment 3A'!T159</f>
        <v>Very good work in reading and writing; aim higher.</v>
      </c>
      <c r="K83" s="12">
        <f>'Assessment 3A'!Y159</f>
        <v>0.83330000000000004</v>
      </c>
      <c r="L83" s="5" t="str">
        <f>'Assessment 3A'!Z159</f>
        <v>A</v>
      </c>
      <c r="M83" s="3" t="str">
        <f>'Assessment 3A'!AA159</f>
        <v>Excellent work in reading and writing;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3A'!K168</f>
        <v>0.83330000000000004</v>
      </c>
      <c r="F84" s="5" t="str">
        <f>'Assessment 3A'!L168</f>
        <v>A</v>
      </c>
      <c r="G84" s="3" t="str">
        <f>'Assessment 3A'!M168</f>
        <v>Excellent work in reading and writing; keep it up.</v>
      </c>
      <c r="H84" s="12">
        <f>'Assessment 3A'!R168</f>
        <v>0.86</v>
      </c>
      <c r="I84" s="5" t="str">
        <f>'Assessment 3A'!S168</f>
        <v>A</v>
      </c>
      <c r="J84" s="3" t="str">
        <f>'Assessment 3A'!T168</f>
        <v>Excellent work in reading and writing; keep it up.</v>
      </c>
      <c r="K84" s="12">
        <f>'Assessment 3A'!Y168</f>
        <v>0.87</v>
      </c>
      <c r="L84" s="5" t="str">
        <f>'Assessment 3A'!Z168</f>
        <v>A</v>
      </c>
      <c r="M84" s="3" t="str">
        <f>'Assessment 3A'!AA168</f>
        <v>Excellent work in reading and writing;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3A'!K177</f>
        <v>0.56330000000000002</v>
      </c>
      <c r="F85" s="5" t="str">
        <f>'Assessment 3A'!L177</f>
        <v>D</v>
      </c>
      <c r="G85" s="3" t="str">
        <f>'Assessment 3A'!M177</f>
        <v>Fair work in reading and writing; extra practice is needed.</v>
      </c>
      <c r="H85" s="12">
        <f>'Assessment 3A'!R177</f>
        <v>0.57999999999999996</v>
      </c>
      <c r="I85" s="5" t="str">
        <f>'Assessment 3A'!S177</f>
        <v>D</v>
      </c>
      <c r="J85" s="3" t="str">
        <f>'Assessment 3A'!T177</f>
        <v>Fair work in reading and writing; extra practice is needed.</v>
      </c>
      <c r="K85" s="12">
        <f>'Assessment 3A'!Y177</f>
        <v>0.60670000000000002</v>
      </c>
      <c r="L85" s="5" t="str">
        <f>'Assessment 3A'!Z177</f>
        <v>C</v>
      </c>
      <c r="M85" s="3" t="str">
        <f>'Assessment 3A'!AA177</f>
        <v>Satisfactory work in reading and writing; keep practising.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3A'!K186</f>
        <v>0.61670000000000003</v>
      </c>
      <c r="F86" s="5" t="str">
        <f>'Assessment 3A'!L186</f>
        <v>C</v>
      </c>
      <c r="G86" s="3" t="str">
        <f>'Assessment 3A'!M186</f>
        <v>Satisfactory work in reading and writing; keep practising.</v>
      </c>
      <c r="H86" s="12">
        <f>'Assessment 3A'!R186</f>
        <v>0.65329999999999999</v>
      </c>
      <c r="I86" s="5" t="str">
        <f>'Assessment 3A'!S186</f>
        <v>C</v>
      </c>
      <c r="J86" s="3" t="str">
        <f>'Assessment 3A'!T186</f>
        <v>Satisfactory work in reading and writing; keep practising.</v>
      </c>
      <c r="K86" s="12">
        <f>'Assessment 3A'!Y186</f>
        <v>0.69330000000000003</v>
      </c>
      <c r="L86" s="5" t="str">
        <f>'Assessment 3A'!Z186</f>
        <v>C</v>
      </c>
      <c r="M86" s="3" t="str">
        <f>'Assessment 3A'!AA186</f>
        <v>Satisfactory work in reading and writing; keep practising.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3A'!K195</f>
        <v>0.70669999999999999</v>
      </c>
      <c r="F87" s="5" t="str">
        <f>'Assessment 3A'!L195</f>
        <v>B</v>
      </c>
      <c r="G87" s="3" t="str">
        <f>'Assessment 3A'!M195</f>
        <v>Very good work in reading and writing; aim higher.</v>
      </c>
      <c r="H87" s="12">
        <f>'Assessment 3A'!R195</f>
        <v>0.72330000000000005</v>
      </c>
      <c r="I87" s="5" t="str">
        <f>'Assessment 3A'!S195</f>
        <v>B</v>
      </c>
      <c r="J87" s="3" t="str">
        <f>'Assessment 3A'!T195</f>
        <v>Very good work in reading and writing; aim higher.</v>
      </c>
      <c r="K87" s="12">
        <f>'Assessment 3A'!Y195</f>
        <v>0.7833</v>
      </c>
      <c r="L87" s="5" t="str">
        <f>'Assessment 3A'!Z195</f>
        <v>B</v>
      </c>
      <c r="M87" s="3" t="str">
        <f>'Assessment 3A'!AA195</f>
        <v>Very good work in reading and writing; aim higher.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3A'!K204</f>
        <v>0.79</v>
      </c>
      <c r="F88" s="5" t="str">
        <f>'Assessment 3A'!L204</f>
        <v>B</v>
      </c>
      <c r="G88" s="3" t="str">
        <f>'Assessment 3A'!M204</f>
        <v>Very good work in reading and writing; aim higher.</v>
      </c>
      <c r="H88" s="12">
        <f>'Assessment 3A'!R204</f>
        <v>0.76</v>
      </c>
      <c r="I88" s="5" t="str">
        <f>'Assessment 3A'!S204</f>
        <v>B</v>
      </c>
      <c r="J88" s="3" t="str">
        <f>'Assessment 3A'!T204</f>
        <v>Very good work in reading and writing; aim higher.</v>
      </c>
      <c r="K88" s="12">
        <f>'Assessment 3A'!Y204</f>
        <v>0.81</v>
      </c>
      <c r="L88" s="5" t="str">
        <f>'Assessment 3A'!Z204</f>
        <v>A</v>
      </c>
      <c r="M88" s="3" t="str">
        <f>'Assessment 3A'!AA204</f>
        <v>Excellent work in reading and writing;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3A'!K213</f>
        <v>0.48</v>
      </c>
      <c r="F89" s="5" t="str">
        <f>'Assessment 3A'!L213</f>
        <v>F</v>
      </c>
      <c r="G89" s="3" t="str">
        <f>'Assessment 3A'!M213</f>
        <v>Below the expected level in reading and writing; urgent support is needed.</v>
      </c>
      <c r="H89" s="12">
        <f>'Assessment 3A'!R213</f>
        <v>0.56669999999999998</v>
      </c>
      <c r="I89" s="5" t="str">
        <f>'Assessment 3A'!S213</f>
        <v>D</v>
      </c>
      <c r="J89" s="3" t="str">
        <f>'Assessment 3A'!T213</f>
        <v>Fair work in reading and writing; extra practice is needed.</v>
      </c>
      <c r="K89" s="12">
        <f>'Assessment 3A'!Y213</f>
        <v>0.57999999999999996</v>
      </c>
      <c r="L89" s="5" t="str">
        <f>'Assessment 3A'!Z213</f>
        <v>D</v>
      </c>
      <c r="M89" s="3" t="str">
        <f>'Assessment 3A'!AA213</f>
        <v>Fair work in reading and writing; extra practice is needed.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3A'!K222</f>
        <v>0.5867</v>
      </c>
      <c r="F90" s="5" t="str">
        <f>'Assessment 3A'!L222</f>
        <v>D</v>
      </c>
      <c r="G90" s="3" t="str">
        <f>'Assessment 3A'!M222</f>
        <v>Fair work in reading and writing; extra practice is needed.</v>
      </c>
      <c r="H90" s="12">
        <f>'Assessment 3A'!R222</f>
        <v>0.64329999999999998</v>
      </c>
      <c r="I90" s="5" t="str">
        <f>'Assessment 3A'!S222</f>
        <v>C</v>
      </c>
      <c r="J90" s="3" t="str">
        <f>'Assessment 3A'!T222</f>
        <v>Satisfactory work in reading and writing; keep practising.</v>
      </c>
      <c r="K90" s="12">
        <f>'Assessment 3A'!Y222</f>
        <v>0.65329999999999999</v>
      </c>
      <c r="L90" s="5" t="str">
        <f>'Assessment 3A'!Z222</f>
        <v>C</v>
      </c>
      <c r="M90" s="3" t="str">
        <f>'Assessment 3A'!AA222</f>
        <v>Satisfactory work in reading and writing; keep practising.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3A'!K231</f>
        <v>0.67</v>
      </c>
      <c r="F91" s="5" t="str">
        <f>'Assessment 3A'!L231</f>
        <v>C</v>
      </c>
      <c r="G91" s="3" t="str">
        <f>'Assessment 3A'!M231</f>
        <v>Satisfactory work in reading and writing; keep practising.</v>
      </c>
      <c r="H91" s="12">
        <f>'Assessment 3A'!R231</f>
        <v>0.65329999999999999</v>
      </c>
      <c r="I91" s="5" t="str">
        <f>'Assessment 3A'!S231</f>
        <v>C</v>
      </c>
      <c r="J91" s="3" t="str">
        <f>'Assessment 3A'!T231</f>
        <v>Satisfactory work in reading and writing; keep practising.</v>
      </c>
      <c r="K91" s="12">
        <f>'Assessment 3A'!Y231</f>
        <v>0.70330000000000004</v>
      </c>
      <c r="L91" s="5" t="str">
        <f>'Assessment 3A'!Z231</f>
        <v>B</v>
      </c>
      <c r="M91" s="3" t="str">
        <f>'Assessment 3A'!AA231</f>
        <v>Very good work in reading and writing; aim higher.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3A'!K240</f>
        <v>0.72</v>
      </c>
      <c r="F92" s="5" t="str">
        <f>'Assessment 3A'!L240</f>
        <v>B</v>
      </c>
      <c r="G92" s="3" t="str">
        <f>'Assessment 3A'!M240</f>
        <v>Very good work in reading and writing; aim higher.</v>
      </c>
      <c r="H92" s="12">
        <f>'Assessment 3A'!R240</f>
        <v>0.74329999999999996</v>
      </c>
      <c r="I92" s="5" t="str">
        <f>'Assessment 3A'!S240</f>
        <v>B</v>
      </c>
      <c r="J92" s="3" t="str">
        <f>'Assessment 3A'!T240</f>
        <v>Very good work in reading and writing; aim higher.</v>
      </c>
      <c r="K92" s="12">
        <f>'Assessment 3A'!Y240</f>
        <v>0.81669999999999998</v>
      </c>
      <c r="L92" s="5" t="str">
        <f>'Assessment 3A'!Z240</f>
        <v>A</v>
      </c>
      <c r="M92" s="3" t="str">
        <f>'Assessment 3A'!AA240</f>
        <v>Excellent work in reading and writing;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3A'!K249</f>
        <v>0.79</v>
      </c>
      <c r="F93" s="5" t="str">
        <f>'Assessment 3A'!L249</f>
        <v>B</v>
      </c>
      <c r="G93" s="3" t="str">
        <f>'Assessment 3A'!M249</f>
        <v>Very good work in reading and writing; aim higher.</v>
      </c>
      <c r="H93" s="12">
        <f>'Assessment 3A'!R249</f>
        <v>0.80330000000000001</v>
      </c>
      <c r="I93" s="5" t="str">
        <f>'Assessment 3A'!S249</f>
        <v>A</v>
      </c>
      <c r="J93" s="3" t="str">
        <f>'Assessment 3A'!T249</f>
        <v>Excellent work in reading and writing; keep it up.</v>
      </c>
      <c r="K93" s="12">
        <f>'Assessment 3A'!Y249</f>
        <v>0.8367</v>
      </c>
      <c r="L93" s="5" t="str">
        <f>'Assessment 3A'!Z249</f>
        <v>A</v>
      </c>
      <c r="M93" s="3" t="str">
        <f>'Assessment 3A'!AA249</f>
        <v>Excellent work in reading and writing;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3A'!K258</f>
        <v>0.54</v>
      </c>
      <c r="F94" s="5" t="str">
        <f>'Assessment 3A'!L258</f>
        <v>D</v>
      </c>
      <c r="G94" s="3" t="str">
        <f>'Assessment 3A'!M258</f>
        <v>Fair work in reading and writing; extra practice is needed.</v>
      </c>
      <c r="H94" s="12">
        <f>'Assessment 3A'!R258</f>
        <v>0.56330000000000002</v>
      </c>
      <c r="I94" s="5" t="str">
        <f>'Assessment 3A'!S258</f>
        <v>D</v>
      </c>
      <c r="J94" s="3" t="str">
        <f>'Assessment 3A'!T258</f>
        <v>Fair work in reading and writing; extra practice is needed.</v>
      </c>
      <c r="K94" s="12">
        <f>'Assessment 3A'!Y258</f>
        <v>0.65329999999999999</v>
      </c>
      <c r="L94" s="5" t="str">
        <f>'Assessment 3A'!Z258</f>
        <v>C</v>
      </c>
      <c r="M94" s="3" t="str">
        <f>'Assessment 3A'!AA258</f>
        <v>Satisfactory work in reading and writing; keep practising.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3A'!K267</f>
        <v>0.64670000000000005</v>
      </c>
      <c r="F95" s="5" t="str">
        <f>'Assessment 3A'!L267</f>
        <v>C</v>
      </c>
      <c r="G95" s="3" t="str">
        <f>'Assessment 3A'!M267</f>
        <v>Satisfactory work in reading and writing; keep practising.</v>
      </c>
      <c r="H95" s="12">
        <f>'Assessment 3A'!R267</f>
        <v>0.65669999999999995</v>
      </c>
      <c r="I95" s="5" t="str">
        <f>'Assessment 3A'!S267</f>
        <v>C</v>
      </c>
      <c r="J95" s="3" t="str">
        <f>'Assessment 3A'!T267</f>
        <v>Satisfactory work in reading and writing; keep practising.</v>
      </c>
      <c r="K95" s="12">
        <f>'Assessment 3A'!Y267</f>
        <v>0.69330000000000003</v>
      </c>
      <c r="L95" s="5" t="str">
        <f>'Assessment 3A'!Z267</f>
        <v>C</v>
      </c>
      <c r="M95" s="3" t="str">
        <f>'Assessment 3A'!AA267</f>
        <v>Satisfactory work in reading and writing;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465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1A'!K11</f>
        <v>0.65669999999999995</v>
      </c>
      <c r="F6" s="5" t="str">
        <f>'Assessments 1A'!L11</f>
        <v>C</v>
      </c>
      <c r="G6" s="3" t="str">
        <f>'Assessments 1A'!M11</f>
        <v>Satisfactory work in practical work and knowledge; keep practising.</v>
      </c>
      <c r="H6" s="12">
        <f>'Assessments 1A'!R11</f>
        <v>0.63670000000000004</v>
      </c>
      <c r="I6" s="5" t="str">
        <f>'Assessments 1A'!S11</f>
        <v>C</v>
      </c>
      <c r="J6" s="3" t="str">
        <f>'Assessments 1A'!T11</f>
        <v>Satisfactory work in practical work and knowledge; keep practising.</v>
      </c>
      <c r="K6" s="12">
        <f>'Assessments 1A'!Y11</f>
        <v>0.68669999999999998</v>
      </c>
      <c r="L6" s="5" t="str">
        <f>'Assessments 1A'!Z11</f>
        <v>C</v>
      </c>
      <c r="M6" s="3" t="str">
        <f>'Assessments 1A'!AA11</f>
        <v>Satisfactory work in practical work and knowledge; keep practising.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1A'!K20</f>
        <v>0.7</v>
      </c>
      <c r="F7" s="5" t="str">
        <f>'Assessments 1A'!L20</f>
        <v>B</v>
      </c>
      <c r="G7" s="3" t="str">
        <f>'Assessments 1A'!M20</f>
        <v>Very good work in practical work and knowledge; aim higher.</v>
      </c>
      <c r="H7" s="12">
        <f>'Assessments 1A'!R20</f>
        <v>0.73329999999999995</v>
      </c>
      <c r="I7" s="5" t="str">
        <f>'Assessments 1A'!S20</f>
        <v>B</v>
      </c>
      <c r="J7" s="3" t="str">
        <f>'Assessments 1A'!T20</f>
        <v>Very good work in practical work and knowledge; aim higher.</v>
      </c>
      <c r="K7" s="12">
        <f>'Assessments 1A'!Y20</f>
        <v>0.79</v>
      </c>
      <c r="L7" s="5" t="str">
        <f>'Assessments 1A'!Z20</f>
        <v>B</v>
      </c>
      <c r="M7" s="3" t="str">
        <f>'Assessments 1A'!AA20</f>
        <v>Very good work in practical work and knowledge; aim higher.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1A'!K29</f>
        <v>0.75329999999999997</v>
      </c>
      <c r="F8" s="5" t="str">
        <f>'Assessments 1A'!L29</f>
        <v>B</v>
      </c>
      <c r="G8" s="3" t="str">
        <f>'Assessments 1A'!M29</f>
        <v>Very good work in practical work and knowledge; aim higher.</v>
      </c>
      <c r="H8" s="12">
        <f>'Assessments 1A'!R29</f>
        <v>0.79669999999999996</v>
      </c>
      <c r="I8" s="5" t="str">
        <f>'Assessments 1A'!S29</f>
        <v>B</v>
      </c>
      <c r="J8" s="3" t="str">
        <f>'Assessments 1A'!T29</f>
        <v>Very good work in practical work and knowledge; aim higher.</v>
      </c>
      <c r="K8" s="12">
        <f>'Assessments 1A'!Y29</f>
        <v>0.84330000000000005</v>
      </c>
      <c r="L8" s="5" t="str">
        <f>'Assessments 1A'!Z29</f>
        <v>A</v>
      </c>
      <c r="M8" s="3" t="str">
        <f>'Assessments 1A'!AA29</f>
        <v>Excellent work in practical work and knowledge; keep it up.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1A'!K38</f>
        <v>0.86</v>
      </c>
      <c r="F9" s="5" t="str">
        <f>'Assessments 1A'!L38</f>
        <v>A</v>
      </c>
      <c r="G9" s="3" t="str">
        <f>'Assessments 1A'!M38</f>
        <v>Excellent work in practical work and knowledge; keep it up.</v>
      </c>
      <c r="H9" s="12">
        <f>'Assessments 1A'!R38</f>
        <v>0.87329999999999997</v>
      </c>
      <c r="I9" s="5" t="str">
        <f>'Assessments 1A'!S38</f>
        <v>A</v>
      </c>
      <c r="J9" s="3" t="str">
        <f>'Assessments 1A'!T38</f>
        <v>Excellent work in practical work and knowledge; keep it up.</v>
      </c>
      <c r="K9" s="12">
        <f>'Assessments 1A'!Y38</f>
        <v>0.9133</v>
      </c>
      <c r="L9" s="5" t="str">
        <f>'Assessments 1A'!Z38</f>
        <v>A</v>
      </c>
      <c r="M9" s="3" t="str">
        <f>'Assessments 1A'!AA38</f>
        <v>Excellent work in practical work and knowledge;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1A'!K47</f>
        <v>0.9133</v>
      </c>
      <c r="F10" s="5" t="str">
        <f>'Assessments 1A'!L47</f>
        <v>A</v>
      </c>
      <c r="G10" s="3" t="str">
        <f>'Assessments 1A'!M47</f>
        <v>Excellent work in practical work and knowledge; keep it up.</v>
      </c>
      <c r="H10" s="12">
        <f>'Assessments 1A'!R47</f>
        <v>0.97</v>
      </c>
      <c r="I10" s="5" t="str">
        <f>'Assessments 1A'!S47</f>
        <v>A</v>
      </c>
      <c r="J10" s="3" t="str">
        <f>'Assessments 1A'!T47</f>
        <v>Excellent work in practical work and knowledge; keep it up.</v>
      </c>
      <c r="K10" s="12">
        <f>'Assessments 1A'!Y47</f>
        <v>0.98</v>
      </c>
      <c r="L10" s="5" t="str">
        <f>'Assessments 1A'!Z47</f>
        <v>A</v>
      </c>
      <c r="M10" s="3" t="str">
        <f>'Assessments 1A'!AA47</f>
        <v>Excellent work in practical work and knowledge;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1A'!K56</f>
        <v>0.63329999999999997</v>
      </c>
      <c r="F11" s="5" t="str">
        <f>'Assessments 1A'!L56</f>
        <v>C</v>
      </c>
      <c r="G11" s="3" t="str">
        <f>'Assessments 1A'!M56</f>
        <v>Satisfactory work in practical work and knowledge; keep practising.</v>
      </c>
      <c r="H11" s="12">
        <f>'Assessments 1A'!R56</f>
        <v>0.64</v>
      </c>
      <c r="I11" s="5" t="str">
        <f>'Assessments 1A'!S56</f>
        <v>C</v>
      </c>
      <c r="J11" s="3" t="str">
        <f>'Assessments 1A'!T56</f>
        <v>Satisfactory work in practical work and knowledge; keep practising.</v>
      </c>
      <c r="K11" s="12">
        <f>'Assessments 1A'!Y56</f>
        <v>0.70669999999999999</v>
      </c>
      <c r="L11" s="5" t="str">
        <f>'Assessments 1A'!Z56</f>
        <v>B</v>
      </c>
      <c r="M11" s="3" t="str">
        <f>'Assessments 1A'!AA56</f>
        <v>Very good work in practical work and knowledge; aim higher.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1A'!K65</f>
        <v>0.75670000000000004</v>
      </c>
      <c r="F12" s="5" t="str">
        <f>'Assessments 1A'!L65</f>
        <v>B</v>
      </c>
      <c r="G12" s="3" t="str">
        <f>'Assessments 1A'!M65</f>
        <v>Very good work in practical work and knowledge; aim higher.</v>
      </c>
      <c r="H12" s="12">
        <f>'Assessments 1A'!R65</f>
        <v>0.72</v>
      </c>
      <c r="I12" s="5" t="str">
        <f>'Assessments 1A'!S65</f>
        <v>B</v>
      </c>
      <c r="J12" s="3" t="str">
        <f>'Assessments 1A'!T65</f>
        <v>Very good work in practical work and knowledge; aim higher.</v>
      </c>
      <c r="K12" s="12">
        <f>'Assessments 1A'!Y65</f>
        <v>0.80330000000000001</v>
      </c>
      <c r="L12" s="5" t="str">
        <f>'Assessments 1A'!Z65</f>
        <v>A</v>
      </c>
      <c r="M12" s="3" t="str">
        <f>'Assessments 1A'!AA65</f>
        <v>Excellent work in practical work and knowledge; keep it up.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1A'!K74</f>
        <v>0.77669999999999995</v>
      </c>
      <c r="F13" s="5" t="str">
        <f>'Assessments 1A'!L74</f>
        <v>B</v>
      </c>
      <c r="G13" s="3" t="str">
        <f>'Assessments 1A'!M74</f>
        <v>Very good work in practical work and knowledge; aim higher.</v>
      </c>
      <c r="H13" s="12">
        <f>'Assessments 1A'!R74</f>
        <v>0.80669999999999997</v>
      </c>
      <c r="I13" s="5" t="str">
        <f>'Assessments 1A'!S74</f>
        <v>A</v>
      </c>
      <c r="J13" s="3" t="str">
        <f>'Assessments 1A'!T74</f>
        <v>Excellent work in practical work and knowledge; keep it up.</v>
      </c>
      <c r="K13" s="12">
        <f>'Assessments 1A'!Y74</f>
        <v>0.87</v>
      </c>
      <c r="L13" s="5" t="str">
        <f>'Assessments 1A'!Z74</f>
        <v>A</v>
      </c>
      <c r="M13" s="3" t="str">
        <f>'Assessments 1A'!AA74</f>
        <v>Excellent work in practical work and knowledge; keep it up.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1A'!K83</f>
        <v>0.8367</v>
      </c>
      <c r="F14" s="5" t="str">
        <f>'Assessments 1A'!L83</f>
        <v>A</v>
      </c>
      <c r="G14" s="3" t="str">
        <f>'Assessments 1A'!M83</f>
        <v>Excellent work in practical work and knowledge; keep it up.</v>
      </c>
      <c r="H14" s="12">
        <f>'Assessments 1A'!R83</f>
        <v>0.87329999999999997</v>
      </c>
      <c r="I14" s="5" t="str">
        <f>'Assessments 1A'!S83</f>
        <v>A</v>
      </c>
      <c r="J14" s="3" t="str">
        <f>'Assessments 1A'!T83</f>
        <v>Excellent work in practical work and knowledge; keep it up.</v>
      </c>
      <c r="K14" s="12">
        <f>'Assessments 1A'!Y83</f>
        <v>0.94330000000000003</v>
      </c>
      <c r="L14" s="5" t="str">
        <f>'Assessments 1A'!Z83</f>
        <v>A</v>
      </c>
      <c r="M14" s="3" t="str">
        <f>'Assessments 1A'!AA83</f>
        <v>Excellent work in practical work and knowledge;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1A'!K92</f>
        <v>0.91</v>
      </c>
      <c r="F15" s="5" t="str">
        <f>'Assessments 1A'!L92</f>
        <v>A</v>
      </c>
      <c r="G15" s="3" t="str">
        <f>'Assessments 1A'!M92</f>
        <v>Excellent work in practical work and knowledge; keep it up.</v>
      </c>
      <c r="H15" s="12">
        <f>'Assessments 1A'!R92</f>
        <v>0.91669999999999996</v>
      </c>
      <c r="I15" s="5" t="str">
        <f>'Assessments 1A'!S92</f>
        <v>A</v>
      </c>
      <c r="J15" s="3" t="str">
        <f>'Assessments 1A'!T92</f>
        <v>Excellent work in practical work and knowledge; keep it up.</v>
      </c>
      <c r="K15" s="12">
        <f>'Assessments 1A'!Y92</f>
        <v>0.98</v>
      </c>
      <c r="L15" s="5" t="str">
        <f>'Assessments 1A'!Z92</f>
        <v>A</v>
      </c>
      <c r="M15" s="3" t="str">
        <f>'Assessments 1A'!AA92</f>
        <v>Excellent work in practical work and knowledge;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1A'!K101</f>
        <v>0.68330000000000002</v>
      </c>
      <c r="F16" s="5" t="str">
        <f>'Assessments 1A'!L101</f>
        <v>C</v>
      </c>
      <c r="G16" s="3" t="str">
        <f>'Assessments 1A'!M101</f>
        <v>Satisfactory work in practical work and knowledge; keep practising.</v>
      </c>
      <c r="H16" s="12">
        <f>'Assessments 1A'!R101</f>
        <v>0.68330000000000002</v>
      </c>
      <c r="I16" s="5" t="str">
        <f>'Assessments 1A'!S101</f>
        <v>C</v>
      </c>
      <c r="J16" s="3" t="str">
        <f>'Assessments 1A'!T101</f>
        <v>Satisfactory work in practical work and knowledge; keep practising.</v>
      </c>
      <c r="K16" s="12">
        <f>'Assessments 1A'!Y101</f>
        <v>0.76329999999999998</v>
      </c>
      <c r="L16" s="5" t="str">
        <f>'Assessments 1A'!Z101</f>
        <v>B</v>
      </c>
      <c r="M16" s="3" t="str">
        <f>'Assessments 1A'!AA101</f>
        <v>Very good work in practical work and knowledge; aim higher.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1A'!K110</f>
        <v>0.75</v>
      </c>
      <c r="F17" s="5" t="str">
        <f>'Assessments 1A'!L110</f>
        <v>B</v>
      </c>
      <c r="G17" s="3" t="str">
        <f>'Assessments 1A'!M110</f>
        <v>Very good work in practical work and knowledge; aim higher.</v>
      </c>
      <c r="H17" s="12">
        <f>'Assessments 1A'!R110</f>
        <v>0.82</v>
      </c>
      <c r="I17" s="5" t="str">
        <f>'Assessments 1A'!S110</f>
        <v>A</v>
      </c>
      <c r="J17" s="3" t="str">
        <f>'Assessments 1A'!T110</f>
        <v>Excellent work in practical work and knowledge; keep it up.</v>
      </c>
      <c r="K17" s="12">
        <f>'Assessments 1A'!Y110</f>
        <v>0.81669999999999998</v>
      </c>
      <c r="L17" s="5" t="str">
        <f>'Assessments 1A'!Z110</f>
        <v>A</v>
      </c>
      <c r="M17" s="3" t="str">
        <f>'Assessments 1A'!AA110</f>
        <v>Excellent work in practical work and knowledge; keep it up.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1A'!K119</f>
        <v>0.85670000000000002</v>
      </c>
      <c r="F18" s="5" t="str">
        <f>'Assessments 1A'!L119</f>
        <v>A</v>
      </c>
      <c r="G18" s="3" t="str">
        <f>'Assessments 1A'!M119</f>
        <v>Excellent work in practical work and knowledge; keep it up.</v>
      </c>
      <c r="H18" s="12">
        <f>'Assessments 1A'!R119</f>
        <v>0.86670000000000003</v>
      </c>
      <c r="I18" s="5" t="str">
        <f>'Assessments 1A'!S119</f>
        <v>A</v>
      </c>
      <c r="J18" s="3" t="str">
        <f>'Assessments 1A'!T119</f>
        <v>Excellent work in practical work and knowledge; keep it up.</v>
      </c>
      <c r="K18" s="12">
        <f>'Assessments 1A'!Y119</f>
        <v>0.84670000000000001</v>
      </c>
      <c r="L18" s="5" t="str">
        <f>'Assessments 1A'!Z119</f>
        <v>A</v>
      </c>
      <c r="M18" s="3" t="str">
        <f>'Assessments 1A'!AA119</f>
        <v>Excellent work in practical work and knowledge; keep it up.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1A'!K128</f>
        <v>0.90669999999999995</v>
      </c>
      <c r="F19" s="5" t="str">
        <f>'Assessments 1A'!L128</f>
        <v>A</v>
      </c>
      <c r="G19" s="3" t="str">
        <f>'Assessments 1A'!M128</f>
        <v>Excellent work in practical work and knowledge; keep it up.</v>
      </c>
      <c r="H19" s="12">
        <f>'Assessments 1A'!R128</f>
        <v>0.91669999999999996</v>
      </c>
      <c r="I19" s="5" t="str">
        <f>'Assessments 1A'!S128</f>
        <v>A</v>
      </c>
      <c r="J19" s="3" t="str">
        <f>'Assessments 1A'!T128</f>
        <v>Excellent work in practical work and knowledge; keep it up.</v>
      </c>
      <c r="K19" s="12">
        <f>'Assessments 1A'!Y128</f>
        <v>0.98</v>
      </c>
      <c r="L19" s="5" t="str">
        <f>'Assessments 1A'!Z128</f>
        <v>A</v>
      </c>
      <c r="M19" s="3" t="str">
        <f>'Assessments 1A'!AA128</f>
        <v>Excellent work in practical work and knowledge;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1A'!K137</f>
        <v>0.64670000000000005</v>
      </c>
      <c r="F20" s="5" t="str">
        <f>'Assessments 1A'!L137</f>
        <v>C</v>
      </c>
      <c r="G20" s="3" t="str">
        <f>'Assessments 1A'!M137</f>
        <v>Satisfactory work in practical work and knowledge; keep practising.</v>
      </c>
      <c r="H20" s="12">
        <f>'Assessments 1A'!R137</f>
        <v>0.67</v>
      </c>
      <c r="I20" s="5" t="str">
        <f>'Assessments 1A'!S137</f>
        <v>C</v>
      </c>
      <c r="J20" s="3" t="str">
        <f>'Assessments 1A'!T137</f>
        <v>Satisfactory work in practical work and knowledge; keep practising.</v>
      </c>
      <c r="K20" s="12">
        <f>'Assessments 1A'!Y137</f>
        <v>0.7167</v>
      </c>
      <c r="L20" s="5" t="str">
        <f>'Assessments 1A'!Z137</f>
        <v>B</v>
      </c>
      <c r="M20" s="3" t="str">
        <f>'Assessments 1A'!AA137</f>
        <v>Very good work in practical work and knowledge; aim higher.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1A'!K146</f>
        <v>0.73</v>
      </c>
      <c r="F21" s="5" t="str">
        <f>'Assessments 1A'!L146</f>
        <v>B</v>
      </c>
      <c r="G21" s="3" t="str">
        <f>'Assessments 1A'!M146</f>
        <v>Very good work in practical work and knowledge; aim higher.</v>
      </c>
      <c r="H21" s="12">
        <f>'Assessments 1A'!R146</f>
        <v>0.72330000000000005</v>
      </c>
      <c r="I21" s="5" t="str">
        <f>'Assessments 1A'!S146</f>
        <v>B</v>
      </c>
      <c r="J21" s="3" t="str">
        <f>'Assessments 1A'!T146</f>
        <v>Very good work in practical work and knowledge; aim higher.</v>
      </c>
      <c r="K21" s="12">
        <f>'Assessments 1A'!Y146</f>
        <v>0.81330000000000002</v>
      </c>
      <c r="L21" s="5" t="str">
        <f>'Assessments 1A'!Z146</f>
        <v>A</v>
      </c>
      <c r="M21" s="3" t="str">
        <f>'Assessments 1A'!AA146</f>
        <v>Excellent work in practical work and knowledge; keep it up.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1A'!K155</f>
        <v>0.84670000000000001</v>
      </c>
      <c r="F22" s="5" t="str">
        <f>'Assessments 1A'!L155</f>
        <v>A</v>
      </c>
      <c r="G22" s="3" t="str">
        <f>'Assessments 1A'!M155</f>
        <v>Excellent work in practical work and knowledge; keep it up.</v>
      </c>
      <c r="H22" s="12">
        <f>'Assessments 1A'!R155</f>
        <v>0.8367</v>
      </c>
      <c r="I22" s="5" t="str">
        <f>'Assessments 1A'!S155</f>
        <v>A</v>
      </c>
      <c r="J22" s="3" t="str">
        <f>'Assessments 1A'!T155</f>
        <v>Excellent work in practical work and knowledge; keep it up.</v>
      </c>
      <c r="K22" s="12">
        <f>'Assessments 1A'!Y155</f>
        <v>0.84</v>
      </c>
      <c r="L22" s="5" t="str">
        <f>'Assessments 1A'!Z155</f>
        <v>A</v>
      </c>
      <c r="M22" s="3" t="str">
        <f>'Assessments 1A'!AA155</f>
        <v>Excellent work in practical work and knowledge; keep it up.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1A'!K164</f>
        <v>0.8367</v>
      </c>
      <c r="F23" s="5" t="str">
        <f>'Assessments 1A'!L164</f>
        <v>A</v>
      </c>
      <c r="G23" s="3" t="str">
        <f>'Assessments 1A'!M164</f>
        <v>Excellent work in practical work and knowledge; keep it up.</v>
      </c>
      <c r="H23" s="12">
        <f>'Assessments 1A'!R164</f>
        <v>0.89</v>
      </c>
      <c r="I23" s="5" t="str">
        <f>'Assessments 1A'!S164</f>
        <v>A</v>
      </c>
      <c r="J23" s="3" t="str">
        <f>'Assessments 1A'!T164</f>
        <v>Excellent work in practical work and knowledge; keep it up.</v>
      </c>
      <c r="K23" s="12">
        <f>'Assessments 1A'!Y164</f>
        <v>0.9133</v>
      </c>
      <c r="L23" s="5" t="str">
        <f>'Assessments 1A'!Z164</f>
        <v>A</v>
      </c>
      <c r="M23" s="3" t="str">
        <f>'Assessments 1A'!AA164</f>
        <v>Excellent work in practical work and knowledge;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1A'!K173</f>
        <v>0.96330000000000005</v>
      </c>
      <c r="F24" s="5" t="str">
        <f>'Assessments 1A'!L173</f>
        <v>A</v>
      </c>
      <c r="G24" s="3" t="str">
        <f>'Assessments 1A'!M173</f>
        <v>Excellent work in practical work and knowledge; keep it up.</v>
      </c>
      <c r="H24" s="12">
        <f>'Assessments 1A'!R173</f>
        <v>0.93669999999999998</v>
      </c>
      <c r="I24" s="5" t="str">
        <f>'Assessments 1A'!S173</f>
        <v>A</v>
      </c>
      <c r="J24" s="3" t="str">
        <f>'Assessments 1A'!T173</f>
        <v>Excellent work in practical work and knowledge; keep it up.</v>
      </c>
      <c r="K24" s="12">
        <f>'Assessments 1A'!Y173</f>
        <v>0.98</v>
      </c>
      <c r="L24" s="5" t="str">
        <f>'Assessments 1A'!Z173</f>
        <v>A</v>
      </c>
      <c r="M24" s="3" t="str">
        <f>'Assessments 1A'!AA173</f>
        <v>Excellent work in practical work and knowledge;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1A'!K182</f>
        <v>0.69330000000000003</v>
      </c>
      <c r="F25" s="5" t="str">
        <f>'Assessments 1A'!L182</f>
        <v>C</v>
      </c>
      <c r="G25" s="3" t="str">
        <f>'Assessments 1A'!M182</f>
        <v>Satisfactory work in practical work and knowledge; keep practising.</v>
      </c>
      <c r="H25" s="12">
        <f>'Assessments 1A'!R182</f>
        <v>0.70330000000000004</v>
      </c>
      <c r="I25" s="5" t="str">
        <f>'Assessments 1A'!S182</f>
        <v>B</v>
      </c>
      <c r="J25" s="3" t="str">
        <f>'Assessments 1A'!T182</f>
        <v>Very good work in practical work and knowledge; aim higher.</v>
      </c>
      <c r="K25" s="12">
        <f>'Assessments 1A'!Y182</f>
        <v>0.70669999999999999</v>
      </c>
      <c r="L25" s="5" t="str">
        <f>'Assessments 1A'!Z182</f>
        <v>B</v>
      </c>
      <c r="M25" s="3" t="str">
        <f>'Assessments 1A'!AA182</f>
        <v>Very good work in practical work and knowledge; aim higher.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1A'!K191</f>
        <v>0.77329999999999999</v>
      </c>
      <c r="F26" s="5" t="str">
        <f>'Assessments 1A'!L191</f>
        <v>B</v>
      </c>
      <c r="G26" s="3" t="str">
        <f>'Assessments 1A'!M191</f>
        <v>Very good work in practical work and knowledge; aim higher.</v>
      </c>
      <c r="H26" s="12">
        <f>'Assessments 1A'!R191</f>
        <v>0.74670000000000003</v>
      </c>
      <c r="I26" s="5" t="str">
        <f>'Assessments 1A'!S191</f>
        <v>B</v>
      </c>
      <c r="J26" s="3" t="str">
        <f>'Assessments 1A'!T191</f>
        <v>Very good work in practical work and knowledge; aim higher.</v>
      </c>
      <c r="K26" s="12">
        <f>'Assessments 1A'!Y191</f>
        <v>0.8367</v>
      </c>
      <c r="L26" s="5" t="str">
        <f>'Assessments 1A'!Z191</f>
        <v>A</v>
      </c>
      <c r="M26" s="3" t="str">
        <f>'Assessments 1A'!AA191</f>
        <v>Excellent work in practical work and knowledge; keep it up.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1A'!K200</f>
        <v>0.82</v>
      </c>
      <c r="F27" s="5" t="str">
        <f>'Assessments 1A'!L200</f>
        <v>A</v>
      </c>
      <c r="G27" s="3" t="str">
        <f>'Assessments 1A'!M200</f>
        <v>Excellent work in practical work and knowledge; keep it up.</v>
      </c>
      <c r="H27" s="12">
        <f>'Assessments 1A'!R200</f>
        <v>0.80330000000000001</v>
      </c>
      <c r="I27" s="5" t="str">
        <f>'Assessments 1A'!S200</f>
        <v>A</v>
      </c>
      <c r="J27" s="3" t="str">
        <f>'Assessments 1A'!T200</f>
        <v>Excellent work in practical work and knowledge; keep it up.</v>
      </c>
      <c r="K27" s="12">
        <f>'Assessments 1A'!Y200</f>
        <v>0.87329999999999997</v>
      </c>
      <c r="L27" s="5" t="str">
        <f>'Assessments 1A'!Z200</f>
        <v>A</v>
      </c>
      <c r="M27" s="3" t="str">
        <f>'Assessments 1A'!AA200</f>
        <v>Excellent work in practical work and knowledge; keep it up.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1A'!K209</f>
        <v>0.90329999999999999</v>
      </c>
      <c r="F28" s="5" t="str">
        <f>'Assessments 1A'!L209</f>
        <v>A</v>
      </c>
      <c r="G28" s="3" t="str">
        <f>'Assessments 1A'!M209</f>
        <v>Excellent work in practical work and knowledge; keep it up.</v>
      </c>
      <c r="H28" s="12">
        <f>'Assessments 1A'!R209</f>
        <v>0.87</v>
      </c>
      <c r="I28" s="5" t="str">
        <f>'Assessments 1A'!S209</f>
        <v>A</v>
      </c>
      <c r="J28" s="3" t="str">
        <f>'Assessments 1A'!T209</f>
        <v>Excellent work in practical work and knowledge; keep it up.</v>
      </c>
      <c r="K28" s="12">
        <f>'Assessments 1A'!Y209</f>
        <v>0.95</v>
      </c>
      <c r="L28" s="5" t="str">
        <f>'Assessments 1A'!Z209</f>
        <v>A</v>
      </c>
      <c r="M28" s="3" t="str">
        <f>'Assessments 1A'!AA209</f>
        <v>Excellent work in practical work and knowledge;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1A'!K218</f>
        <v>0.68669999999999998</v>
      </c>
      <c r="F29" s="5" t="str">
        <f>'Assessments 1A'!L218</f>
        <v>C</v>
      </c>
      <c r="G29" s="3" t="str">
        <f>'Assessments 1A'!M218</f>
        <v>Satisfactory work in practical work and knowledge; keep practising.</v>
      </c>
      <c r="H29" s="12">
        <f>'Assessments 1A'!R218</f>
        <v>0.6633</v>
      </c>
      <c r="I29" s="5" t="str">
        <f>'Assessments 1A'!S218</f>
        <v>C</v>
      </c>
      <c r="J29" s="3" t="str">
        <f>'Assessments 1A'!T218</f>
        <v>Satisfactory work in practical work and knowledge; keep practising.</v>
      </c>
      <c r="K29" s="12">
        <f>'Assessments 1A'!Y218</f>
        <v>0.74670000000000003</v>
      </c>
      <c r="L29" s="5" t="str">
        <f>'Assessments 1A'!Z218</f>
        <v>B</v>
      </c>
      <c r="M29" s="3" t="str">
        <f>'Assessments 1A'!AA218</f>
        <v>Very good work in practical work and knowledge; aim higher.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1A'!K227</f>
        <v>0.71330000000000005</v>
      </c>
      <c r="F30" s="5" t="str">
        <f>'Assessments 1A'!L227</f>
        <v>B</v>
      </c>
      <c r="G30" s="3" t="str">
        <f>'Assessments 1A'!M227</f>
        <v>Very good work in practical work and knowledge; aim higher.</v>
      </c>
      <c r="H30" s="12">
        <f>'Assessments 1A'!R227</f>
        <v>0.74329999999999996</v>
      </c>
      <c r="I30" s="5" t="str">
        <f>'Assessments 1A'!S227</f>
        <v>B</v>
      </c>
      <c r="J30" s="3" t="str">
        <f>'Assessments 1A'!T227</f>
        <v>Very good work in practical work and knowledge; aim higher.</v>
      </c>
      <c r="K30" s="12">
        <f>'Assessments 1A'!Y227</f>
        <v>0.78</v>
      </c>
      <c r="L30" s="5" t="str">
        <f>'Assessments 1A'!Z227</f>
        <v>B</v>
      </c>
      <c r="M30" s="3" t="str">
        <f>'Assessments 1A'!AA227</f>
        <v>Very good work in practical work and knowledge; aim higher.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1A'!K236</f>
        <v>0.79330000000000001</v>
      </c>
      <c r="F31" s="5" t="str">
        <f>'Assessments 1A'!L236</f>
        <v>B</v>
      </c>
      <c r="G31" s="3" t="str">
        <f>'Assessments 1A'!M236</f>
        <v>Very good work in practical work and knowledge; aim higher.</v>
      </c>
      <c r="H31" s="12">
        <f>'Assessments 1A'!R236</f>
        <v>0.83</v>
      </c>
      <c r="I31" s="5" t="str">
        <f>'Assessments 1A'!S236</f>
        <v>A</v>
      </c>
      <c r="J31" s="3" t="str">
        <f>'Assessments 1A'!T236</f>
        <v>Excellent work in practical work and knowledge; keep it up.</v>
      </c>
      <c r="K31" s="12">
        <f>'Assessments 1A'!Y236</f>
        <v>0.84330000000000005</v>
      </c>
      <c r="L31" s="5" t="str">
        <f>'Assessments 1A'!Z236</f>
        <v>A</v>
      </c>
      <c r="M31" s="3" t="str">
        <f>'Assessments 1A'!AA236</f>
        <v>Excellent work in practical work and knowledge; keep it up.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1A'!K245</f>
        <v>0.87670000000000003</v>
      </c>
      <c r="F32" s="5" t="str">
        <f>'Assessments 1A'!L245</f>
        <v>A</v>
      </c>
      <c r="G32" s="3" t="str">
        <f>'Assessments 1A'!M245</f>
        <v>Excellent work in practical work and knowledge; keep it up.</v>
      </c>
      <c r="H32" s="12">
        <f>'Assessments 1A'!R245</f>
        <v>0.84330000000000005</v>
      </c>
      <c r="I32" s="5" t="str">
        <f>'Assessments 1A'!S245</f>
        <v>A</v>
      </c>
      <c r="J32" s="3" t="str">
        <f>'Assessments 1A'!T245</f>
        <v>Excellent work in practical work and knowledge; keep it up.</v>
      </c>
      <c r="K32" s="12">
        <f>'Assessments 1A'!Y245</f>
        <v>0.94669999999999999</v>
      </c>
      <c r="L32" s="5" t="str">
        <f>'Assessments 1A'!Z245</f>
        <v>A</v>
      </c>
      <c r="M32" s="3" t="str">
        <f>'Assessments 1A'!AA245</f>
        <v>Excellent work in practical work and knowledge;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1A'!K254</f>
        <v>0.92330000000000001</v>
      </c>
      <c r="F33" s="5" t="str">
        <f>'Assessments 1A'!L254</f>
        <v>A</v>
      </c>
      <c r="G33" s="3" t="str">
        <f>'Assessments 1A'!M254</f>
        <v>Excellent work in practical work and knowledge; keep it up.</v>
      </c>
      <c r="H33" s="12">
        <f>'Assessments 1A'!R254</f>
        <v>0.92669999999999997</v>
      </c>
      <c r="I33" s="5" t="str">
        <f>'Assessments 1A'!S254</f>
        <v>A</v>
      </c>
      <c r="J33" s="3" t="str">
        <f>'Assessments 1A'!T254</f>
        <v>Excellent work in practical work and knowledge; keep it up.</v>
      </c>
      <c r="K33" s="12">
        <f>'Assessments 1A'!Y254</f>
        <v>0.92</v>
      </c>
      <c r="L33" s="5" t="str">
        <f>'Assessments 1A'!Z254</f>
        <v>A</v>
      </c>
      <c r="M33" s="3" t="str">
        <f>'Assessments 1A'!AA254</f>
        <v>Excellent work in practical work and knowledge;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1A'!K263</f>
        <v>0.71330000000000005</v>
      </c>
      <c r="F34" s="5" t="str">
        <f>'Assessments 1A'!L263</f>
        <v>B</v>
      </c>
      <c r="G34" s="3" t="str">
        <f>'Assessments 1A'!M263</f>
        <v>Very good work in practical work and knowledge; aim higher.</v>
      </c>
      <c r="H34" s="12">
        <f>'Assessments 1A'!R263</f>
        <v>0.69</v>
      </c>
      <c r="I34" s="5" t="str">
        <f>'Assessments 1A'!S263</f>
        <v>C</v>
      </c>
      <c r="J34" s="3" t="str">
        <f>'Assessments 1A'!T263</f>
        <v>Satisfactory work in practical work and knowledge; keep practising.</v>
      </c>
      <c r="K34" s="12">
        <f>'Assessments 1A'!Y263</f>
        <v>0.75</v>
      </c>
      <c r="L34" s="5" t="str">
        <f>'Assessments 1A'!Z263</f>
        <v>B</v>
      </c>
      <c r="M34" s="3" t="str">
        <f>'Assessments 1A'!AA263</f>
        <v>Very good work in practical work and knowledge; aim higher.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1A'!K272</f>
        <v>0.74329999999999996</v>
      </c>
      <c r="F35" s="5" t="str">
        <f>'Assessments 1A'!L272</f>
        <v>B</v>
      </c>
      <c r="G35" s="3" t="str">
        <f>'Assessments 1A'!M272</f>
        <v>Very good work in practical work and knowledge; aim higher.</v>
      </c>
      <c r="H35" s="12">
        <f>'Assessments 1A'!R272</f>
        <v>0.76</v>
      </c>
      <c r="I35" s="5" t="str">
        <f>'Assessments 1A'!S272</f>
        <v>B</v>
      </c>
      <c r="J35" s="3" t="str">
        <f>'Assessments 1A'!T272</f>
        <v>Very good work in practical work and knowledge; aim higher.</v>
      </c>
      <c r="K35" s="12">
        <f>'Assessments 1A'!Y272</f>
        <v>0.81330000000000002</v>
      </c>
      <c r="L35" s="5" t="str">
        <f>'Assessments 1A'!Z272</f>
        <v>A</v>
      </c>
      <c r="M35" s="3" t="str">
        <f>'Assessments 1A'!AA272</f>
        <v>Excellent work in practical work and knowledge; keep it up.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2A'!K11</f>
        <v>0.64329999999999998</v>
      </c>
      <c r="F36" s="5" t="str">
        <f>'Assessment 2A'!L11</f>
        <v>C</v>
      </c>
      <c r="G36" s="3" t="str">
        <f>'Assessment 2A'!M11</f>
        <v>Satisfactory work in practical work and knowledge; keep practising.</v>
      </c>
      <c r="H36" s="12">
        <f>'Assessment 2A'!R11</f>
        <v>0.65329999999999999</v>
      </c>
      <c r="I36" s="5" t="str">
        <f>'Assessment 2A'!S11</f>
        <v>C</v>
      </c>
      <c r="J36" s="3" t="str">
        <f>'Assessment 2A'!T11</f>
        <v>Satisfactory work in practical work and knowledge; keep practising.</v>
      </c>
      <c r="K36" s="12">
        <f>'Assessment 2A'!Y11</f>
        <v>0.68669999999999998</v>
      </c>
      <c r="L36" s="5" t="str">
        <f>'Assessment 2A'!Z11</f>
        <v>C</v>
      </c>
      <c r="M36" s="3" t="str">
        <f>'Assessment 2A'!AA11</f>
        <v>Satisfactory work in practical work and knowledge; keep practising.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2A'!K20</f>
        <v>0.72670000000000001</v>
      </c>
      <c r="F37" s="5" t="str">
        <f>'Assessment 2A'!L20</f>
        <v>B</v>
      </c>
      <c r="G37" s="3" t="str">
        <f>'Assessment 2A'!M20</f>
        <v>Very good work in practical work and knowledge; aim higher.</v>
      </c>
      <c r="H37" s="12">
        <f>'Assessment 2A'!R20</f>
        <v>0.72</v>
      </c>
      <c r="I37" s="5" t="str">
        <f>'Assessment 2A'!S20</f>
        <v>B</v>
      </c>
      <c r="J37" s="3" t="str">
        <f>'Assessment 2A'!T20</f>
        <v>Very good work in practical work and knowledge; aim higher.</v>
      </c>
      <c r="K37" s="12">
        <f>'Assessment 2A'!Y20</f>
        <v>0.76</v>
      </c>
      <c r="L37" s="5" t="str">
        <f>'Assessment 2A'!Z20</f>
        <v>B</v>
      </c>
      <c r="M37" s="3" t="str">
        <f>'Assessment 2A'!AA20</f>
        <v>Very good work in practical work and knowledge; aim higher.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2A'!K29</f>
        <v>0.8</v>
      </c>
      <c r="F38" s="5" t="str">
        <f>'Assessment 2A'!L29</f>
        <v>A</v>
      </c>
      <c r="G38" s="3" t="str">
        <f>'Assessment 2A'!M29</f>
        <v>Excellent work in practical work and knowledge; keep it up.</v>
      </c>
      <c r="H38" s="12">
        <f>'Assessment 2A'!R29</f>
        <v>0.80669999999999997</v>
      </c>
      <c r="I38" s="5" t="str">
        <f>'Assessment 2A'!S29</f>
        <v>A</v>
      </c>
      <c r="J38" s="3" t="str">
        <f>'Assessment 2A'!T29</f>
        <v>Excellent work in practical work and knowledge; keep it up.</v>
      </c>
      <c r="K38" s="12">
        <f>'Assessment 2A'!Y29</f>
        <v>0.82669999999999999</v>
      </c>
      <c r="L38" s="5" t="str">
        <f>'Assessment 2A'!Z29</f>
        <v>A</v>
      </c>
      <c r="M38" s="3" t="str">
        <f>'Assessment 2A'!AA29</f>
        <v>Excellent work in practical work and knowledge; keep it up.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2A'!K38</f>
        <v>0.84670000000000001</v>
      </c>
      <c r="F39" s="5" t="str">
        <f>'Assessment 2A'!L38</f>
        <v>A</v>
      </c>
      <c r="G39" s="3" t="str">
        <f>'Assessment 2A'!M38</f>
        <v>Excellent work in practical work and knowledge; keep it up.</v>
      </c>
      <c r="H39" s="12">
        <f>'Assessment 2A'!R38</f>
        <v>0.82669999999999999</v>
      </c>
      <c r="I39" s="5" t="str">
        <f>'Assessment 2A'!S38</f>
        <v>A</v>
      </c>
      <c r="J39" s="3" t="str">
        <f>'Assessment 2A'!T38</f>
        <v>Excellent work in practical work and knowledge; keep it up.</v>
      </c>
      <c r="K39" s="12">
        <f>'Assessment 2A'!Y38</f>
        <v>0.92330000000000001</v>
      </c>
      <c r="L39" s="5" t="str">
        <f>'Assessment 2A'!Z38</f>
        <v>A</v>
      </c>
      <c r="M39" s="3" t="str">
        <f>'Assessment 2A'!AA38</f>
        <v>Excellent work in practical work and knowledge;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2A'!K47</f>
        <v>0.86329999999999996</v>
      </c>
      <c r="F40" s="5" t="str">
        <f>'Assessment 2A'!L47</f>
        <v>A</v>
      </c>
      <c r="G40" s="3" t="str">
        <f>'Assessment 2A'!M47</f>
        <v>Excellent work in practical work and knowledge; keep it up.</v>
      </c>
      <c r="H40" s="12">
        <f>'Assessment 2A'!R47</f>
        <v>0.89</v>
      </c>
      <c r="I40" s="5" t="str">
        <f>'Assessment 2A'!S47</f>
        <v>A</v>
      </c>
      <c r="J40" s="3" t="str">
        <f>'Assessment 2A'!T47</f>
        <v>Excellent work in practical work and knowledge; keep it up.</v>
      </c>
      <c r="K40" s="12">
        <f>'Assessment 2A'!Y47</f>
        <v>0.93</v>
      </c>
      <c r="L40" s="5" t="str">
        <f>'Assessment 2A'!Z47</f>
        <v>A</v>
      </c>
      <c r="M40" s="3" t="str">
        <f>'Assessment 2A'!AA47</f>
        <v>Excellent work in practical work and knowledge;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2A'!K56</f>
        <v>0.67330000000000001</v>
      </c>
      <c r="F41" s="5" t="str">
        <f>'Assessment 2A'!L56</f>
        <v>C</v>
      </c>
      <c r="G41" s="3" t="str">
        <f>'Assessment 2A'!M56</f>
        <v>Satisfactory work in practical work and knowledge; keep practising.</v>
      </c>
      <c r="H41" s="12">
        <f>'Assessment 2A'!R56</f>
        <v>0.71</v>
      </c>
      <c r="I41" s="5" t="str">
        <f>'Assessment 2A'!S56</f>
        <v>B</v>
      </c>
      <c r="J41" s="3" t="str">
        <f>'Assessment 2A'!T56</f>
        <v>Very good work in practical work and knowledge; aim higher.</v>
      </c>
      <c r="K41" s="12">
        <f>'Assessment 2A'!Y56</f>
        <v>0.74670000000000003</v>
      </c>
      <c r="L41" s="5" t="str">
        <f>'Assessment 2A'!Z56</f>
        <v>B</v>
      </c>
      <c r="M41" s="3" t="str">
        <f>'Assessment 2A'!AA56</f>
        <v>Very good work in practical work and knowledge; aim higher.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2A'!K65</f>
        <v>0.75</v>
      </c>
      <c r="F42" s="5" t="str">
        <f>'Assessment 2A'!L65</f>
        <v>B</v>
      </c>
      <c r="G42" s="3" t="str">
        <f>'Assessment 2A'!M65</f>
        <v>Very good work in practical work and knowledge; aim higher.</v>
      </c>
      <c r="H42" s="12">
        <f>'Assessment 2A'!R65</f>
        <v>0.74</v>
      </c>
      <c r="I42" s="5" t="str">
        <f>'Assessment 2A'!S65</f>
        <v>B</v>
      </c>
      <c r="J42" s="3" t="str">
        <f>'Assessment 2A'!T65</f>
        <v>Very good work in practical work and knowledge; aim higher.</v>
      </c>
      <c r="K42" s="12">
        <f>'Assessment 2A'!Y65</f>
        <v>0.83330000000000004</v>
      </c>
      <c r="L42" s="5" t="str">
        <f>'Assessment 2A'!Z65</f>
        <v>A</v>
      </c>
      <c r="M42" s="3" t="str">
        <f>'Assessment 2A'!AA65</f>
        <v>Excellent work in practical work and knowledge; keep it up.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2A'!K74</f>
        <v>0.83</v>
      </c>
      <c r="F43" s="5" t="str">
        <f>'Assessment 2A'!L74</f>
        <v>A</v>
      </c>
      <c r="G43" s="3" t="str">
        <f>'Assessment 2A'!M74</f>
        <v>Excellent work in practical work and knowledge; keep it up.</v>
      </c>
      <c r="H43" s="12">
        <f>'Assessment 2A'!R74</f>
        <v>0.84</v>
      </c>
      <c r="I43" s="5" t="str">
        <f>'Assessment 2A'!S74</f>
        <v>A</v>
      </c>
      <c r="J43" s="3" t="str">
        <f>'Assessment 2A'!T74</f>
        <v>Excellent work in practical work and knowledge; keep it up.</v>
      </c>
      <c r="K43" s="12">
        <f>'Assessment 2A'!Y74</f>
        <v>0.83330000000000004</v>
      </c>
      <c r="L43" s="5" t="str">
        <f>'Assessment 2A'!Z74</f>
        <v>A</v>
      </c>
      <c r="M43" s="3" t="str">
        <f>'Assessment 2A'!AA74</f>
        <v>Excellent work in practical work and knowledge; keep it up.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2A'!K83</f>
        <v>0.92330000000000001</v>
      </c>
      <c r="F44" s="5" t="str">
        <f>'Assessment 2A'!L83</f>
        <v>A</v>
      </c>
      <c r="G44" s="3" t="str">
        <f>'Assessment 2A'!M83</f>
        <v>Excellent work in practical work and knowledge; keep it up.</v>
      </c>
      <c r="H44" s="12">
        <f>'Assessment 2A'!R83</f>
        <v>0.88</v>
      </c>
      <c r="I44" s="5" t="str">
        <f>'Assessment 2A'!S83</f>
        <v>A</v>
      </c>
      <c r="J44" s="3" t="str">
        <f>'Assessment 2A'!T83</f>
        <v>Excellent work in practical work and knowledge; keep it up.</v>
      </c>
      <c r="K44" s="12">
        <f>'Assessment 2A'!Y83</f>
        <v>0.92669999999999997</v>
      </c>
      <c r="L44" s="5" t="str">
        <f>'Assessment 2A'!Z83</f>
        <v>A</v>
      </c>
      <c r="M44" s="3" t="str">
        <f>'Assessment 2A'!AA83</f>
        <v>Excellent work in practical work and knowledge;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2A'!K92</f>
        <v>0.93669999999999998</v>
      </c>
      <c r="F45" s="5" t="str">
        <f>'Assessment 2A'!L92</f>
        <v>A</v>
      </c>
      <c r="G45" s="3" t="str">
        <f>'Assessment 2A'!M92</f>
        <v>Excellent work in practical work and knowledge; keep it up.</v>
      </c>
      <c r="H45" s="12">
        <f>'Assessment 2A'!R92</f>
        <v>0.96330000000000005</v>
      </c>
      <c r="I45" s="5" t="str">
        <f>'Assessment 2A'!S92</f>
        <v>A</v>
      </c>
      <c r="J45" s="3" t="str">
        <f>'Assessment 2A'!T92</f>
        <v>Excellent work in practical work and knowledge; keep it up.</v>
      </c>
      <c r="K45" s="12">
        <f>'Assessment 2A'!Y92</f>
        <v>0.97670000000000001</v>
      </c>
      <c r="L45" s="5" t="str">
        <f>'Assessment 2A'!Z92</f>
        <v>A</v>
      </c>
      <c r="M45" s="3" t="str">
        <f>'Assessment 2A'!AA92</f>
        <v>Excellent work in practical work and knowledge;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2A'!K101</f>
        <v>0.66669999999999996</v>
      </c>
      <c r="F46" s="5" t="str">
        <f>'Assessment 2A'!L101</f>
        <v>C</v>
      </c>
      <c r="G46" s="3" t="str">
        <f>'Assessment 2A'!M101</f>
        <v>Satisfactory work in practical work and knowledge; keep practising.</v>
      </c>
      <c r="H46" s="12">
        <f>'Assessment 2A'!R101</f>
        <v>0.71</v>
      </c>
      <c r="I46" s="5" t="str">
        <f>'Assessment 2A'!S101</f>
        <v>B</v>
      </c>
      <c r="J46" s="3" t="str">
        <f>'Assessment 2A'!T101</f>
        <v>Very good work in practical work and knowledge; aim higher.</v>
      </c>
      <c r="K46" s="12">
        <f>'Assessment 2A'!Y101</f>
        <v>0.74329999999999996</v>
      </c>
      <c r="L46" s="5" t="str">
        <f>'Assessment 2A'!Z101</f>
        <v>B</v>
      </c>
      <c r="M46" s="3" t="str">
        <f>'Assessment 2A'!AA101</f>
        <v>Very good work in practical work and knowledge; aim higher.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2A'!K110</f>
        <v>0.75</v>
      </c>
      <c r="F47" s="5" t="str">
        <f>'Assessment 2A'!L110</f>
        <v>B</v>
      </c>
      <c r="G47" s="3" t="str">
        <f>'Assessment 2A'!M110</f>
        <v>Very good work in practical work and knowledge; aim higher.</v>
      </c>
      <c r="H47" s="12">
        <f>'Assessment 2A'!R110</f>
        <v>0.82330000000000003</v>
      </c>
      <c r="I47" s="5" t="str">
        <f>'Assessment 2A'!S110</f>
        <v>A</v>
      </c>
      <c r="J47" s="3" t="str">
        <f>'Assessment 2A'!T110</f>
        <v>Excellent work in practical work and knowledge; keep it up.</v>
      </c>
      <c r="K47" s="12">
        <f>'Assessment 2A'!Y110</f>
        <v>0.78669999999999995</v>
      </c>
      <c r="L47" s="5" t="str">
        <f>'Assessment 2A'!Z110</f>
        <v>B</v>
      </c>
      <c r="M47" s="3" t="str">
        <f>'Assessment 2A'!AA110</f>
        <v>Very good work in practical work and knowledge;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2A'!K119</f>
        <v>0.77669999999999995</v>
      </c>
      <c r="F48" s="5" t="str">
        <f>'Assessment 2A'!L119</f>
        <v>B</v>
      </c>
      <c r="G48" s="3" t="str">
        <f>'Assessment 2A'!M119</f>
        <v>Very good work in practical work and knowledge; aim higher.</v>
      </c>
      <c r="H48" s="12">
        <f>'Assessment 2A'!R119</f>
        <v>0.86</v>
      </c>
      <c r="I48" s="5" t="str">
        <f>'Assessment 2A'!S119</f>
        <v>A</v>
      </c>
      <c r="J48" s="3" t="str">
        <f>'Assessment 2A'!T119</f>
        <v>Excellent work in practical work and knowledge; keep it up.</v>
      </c>
      <c r="K48" s="12">
        <f>'Assessment 2A'!Y119</f>
        <v>0.87329999999999997</v>
      </c>
      <c r="L48" s="5" t="str">
        <f>'Assessment 2A'!Z119</f>
        <v>A</v>
      </c>
      <c r="M48" s="3" t="str">
        <f>'Assessment 2A'!AA119</f>
        <v>Excellent work in practical work and knowledge; keep it up.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2A'!K128</f>
        <v>0.86670000000000003</v>
      </c>
      <c r="F49" s="5" t="str">
        <f>'Assessment 2A'!L128</f>
        <v>A</v>
      </c>
      <c r="G49" s="3" t="str">
        <f>'Assessment 2A'!M128</f>
        <v>Excellent work in practical work and knowledge; keep it up.</v>
      </c>
      <c r="H49" s="12">
        <f>'Assessment 2A'!R128</f>
        <v>0.93</v>
      </c>
      <c r="I49" s="5" t="str">
        <f>'Assessment 2A'!S128</f>
        <v>A</v>
      </c>
      <c r="J49" s="3" t="str">
        <f>'Assessment 2A'!T128</f>
        <v>Excellent work in practical work and knowledge; keep it up.</v>
      </c>
      <c r="K49" s="12">
        <f>'Assessment 2A'!Y128</f>
        <v>0.95669999999999999</v>
      </c>
      <c r="L49" s="5" t="str">
        <f>'Assessment 2A'!Z128</f>
        <v>A</v>
      </c>
      <c r="M49" s="3" t="str">
        <f>'Assessment 2A'!AA128</f>
        <v>Excellent work in practical work and knowledge;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2A'!K137</f>
        <v>0.63</v>
      </c>
      <c r="F50" s="5" t="str">
        <f>'Assessment 2A'!L137</f>
        <v>C</v>
      </c>
      <c r="G50" s="3" t="str">
        <f>'Assessment 2A'!M137</f>
        <v>Satisfactory work in practical work and knowledge; keep practising.</v>
      </c>
      <c r="H50" s="12">
        <f>'Assessment 2A'!R137</f>
        <v>0.66669999999999996</v>
      </c>
      <c r="I50" s="5" t="str">
        <f>'Assessment 2A'!S137</f>
        <v>C</v>
      </c>
      <c r="J50" s="3" t="str">
        <f>'Assessment 2A'!T137</f>
        <v>Satisfactory work in practical work and knowledge; keep practising.</v>
      </c>
      <c r="K50" s="12">
        <f>'Assessment 2A'!Y137</f>
        <v>0.72</v>
      </c>
      <c r="L50" s="5" t="str">
        <f>'Assessment 2A'!Z137</f>
        <v>B</v>
      </c>
      <c r="M50" s="3" t="str">
        <f>'Assessment 2A'!AA137</f>
        <v>Very good work in practical work and knowledge; aim higher.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2A'!K146</f>
        <v>0.68330000000000002</v>
      </c>
      <c r="F51" s="5" t="str">
        <f>'Assessment 2A'!L146</f>
        <v>C</v>
      </c>
      <c r="G51" s="3" t="str">
        <f>'Assessment 2A'!M146</f>
        <v>Satisfactory work in practical work and knowledge; keep practising.</v>
      </c>
      <c r="H51" s="12">
        <f>'Assessment 2A'!R146</f>
        <v>0.75670000000000004</v>
      </c>
      <c r="I51" s="5" t="str">
        <f>'Assessment 2A'!S146</f>
        <v>B</v>
      </c>
      <c r="J51" s="3" t="str">
        <f>'Assessment 2A'!T146</f>
        <v>Very good work in practical work and knowledge; aim higher.</v>
      </c>
      <c r="K51" s="12">
        <f>'Assessment 2A'!Y146</f>
        <v>0.79330000000000001</v>
      </c>
      <c r="L51" s="5" t="str">
        <f>'Assessment 2A'!Z146</f>
        <v>B</v>
      </c>
      <c r="M51" s="3" t="str">
        <f>'Assessment 2A'!AA146</f>
        <v>Very good work in practical work and knowledge; aim higher.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2A'!K155</f>
        <v>0.78669999999999995</v>
      </c>
      <c r="F52" s="5" t="str">
        <f>'Assessment 2A'!L155</f>
        <v>B</v>
      </c>
      <c r="G52" s="3" t="str">
        <f>'Assessment 2A'!M155</f>
        <v>Very good work in practical work and knowledge; aim higher.</v>
      </c>
      <c r="H52" s="12">
        <f>'Assessment 2A'!R155</f>
        <v>0.76</v>
      </c>
      <c r="I52" s="5" t="str">
        <f>'Assessment 2A'!S155</f>
        <v>B</v>
      </c>
      <c r="J52" s="3" t="str">
        <f>'Assessment 2A'!T155</f>
        <v>Very good work in practical work and knowledge; aim higher.</v>
      </c>
      <c r="K52" s="12">
        <f>'Assessment 2A'!Y155</f>
        <v>0.84670000000000001</v>
      </c>
      <c r="L52" s="5" t="str">
        <f>'Assessment 2A'!Z155</f>
        <v>A</v>
      </c>
      <c r="M52" s="3" t="str">
        <f>'Assessment 2A'!AA155</f>
        <v>Excellent work in practical work and knowledge; keep it up.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2A'!K164</f>
        <v>0.89329999999999998</v>
      </c>
      <c r="F53" s="5" t="str">
        <f>'Assessment 2A'!L164</f>
        <v>A</v>
      </c>
      <c r="G53" s="3" t="str">
        <f>'Assessment 2A'!M164</f>
        <v>Excellent work in practical work and knowledge; keep it up.</v>
      </c>
      <c r="H53" s="12">
        <f>'Assessment 2A'!R164</f>
        <v>0.84330000000000005</v>
      </c>
      <c r="I53" s="5" t="str">
        <f>'Assessment 2A'!S164</f>
        <v>A</v>
      </c>
      <c r="J53" s="3" t="str">
        <f>'Assessment 2A'!T164</f>
        <v>Excellent work in practical work and knowledge; keep it up.</v>
      </c>
      <c r="K53" s="12">
        <f>'Assessment 2A'!Y164</f>
        <v>0.88670000000000004</v>
      </c>
      <c r="L53" s="5" t="str">
        <f>'Assessment 2A'!Z164</f>
        <v>A</v>
      </c>
      <c r="M53" s="3" t="str">
        <f>'Assessment 2A'!AA164</f>
        <v>Excellent work in practical work and knowledge;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2A'!K173</f>
        <v>0.95669999999999999</v>
      </c>
      <c r="F54" s="5" t="str">
        <f>'Assessment 2A'!L173</f>
        <v>A</v>
      </c>
      <c r="G54" s="3" t="str">
        <f>'Assessment 2A'!M173</f>
        <v>Excellent work in practical work and knowledge; keep it up.</v>
      </c>
      <c r="H54" s="12">
        <f>'Assessment 2A'!R173</f>
        <v>0.92</v>
      </c>
      <c r="I54" s="5" t="str">
        <f>'Assessment 2A'!S173</f>
        <v>A</v>
      </c>
      <c r="J54" s="3" t="str">
        <f>'Assessment 2A'!T173</f>
        <v>Excellent work in practical work and knowledge; keep it up.</v>
      </c>
      <c r="K54" s="12">
        <f>'Assessment 2A'!Y173</f>
        <v>0.96330000000000005</v>
      </c>
      <c r="L54" s="5" t="str">
        <f>'Assessment 2A'!Z173</f>
        <v>A</v>
      </c>
      <c r="M54" s="3" t="str">
        <f>'Assessment 2A'!AA173</f>
        <v>Excellent work in practical work and knowledge;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2A'!K182</f>
        <v>0.64670000000000005</v>
      </c>
      <c r="F55" s="5" t="str">
        <f>'Assessment 2A'!L182</f>
        <v>C</v>
      </c>
      <c r="G55" s="3" t="str">
        <f>'Assessment 2A'!M182</f>
        <v>Satisfactory work in practical work and knowledge; keep practising.</v>
      </c>
      <c r="H55" s="12">
        <f>'Assessment 2A'!R182</f>
        <v>0.71</v>
      </c>
      <c r="I55" s="5" t="str">
        <f>'Assessment 2A'!S182</f>
        <v>B</v>
      </c>
      <c r="J55" s="3" t="str">
        <f>'Assessment 2A'!T182</f>
        <v>Very good work in practical work and knowledge; aim higher.</v>
      </c>
      <c r="K55" s="12">
        <f>'Assessment 2A'!Y182</f>
        <v>0.69330000000000003</v>
      </c>
      <c r="L55" s="5" t="str">
        <f>'Assessment 2A'!Z182</f>
        <v>C</v>
      </c>
      <c r="M55" s="3" t="str">
        <f>'Assessment 2A'!AA182</f>
        <v>Satisfactory work in practical work and knowledge;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2A'!K191</f>
        <v>0.77669999999999995</v>
      </c>
      <c r="F56" s="5" t="str">
        <f>'Assessment 2A'!L191</f>
        <v>B</v>
      </c>
      <c r="G56" s="3" t="str">
        <f>'Assessment 2A'!M191</f>
        <v>Very good work in practical work and knowledge; aim higher.</v>
      </c>
      <c r="H56" s="12">
        <f>'Assessment 2A'!R191</f>
        <v>0.80330000000000001</v>
      </c>
      <c r="I56" s="5" t="str">
        <f>'Assessment 2A'!S191</f>
        <v>A</v>
      </c>
      <c r="J56" s="3" t="str">
        <f>'Assessment 2A'!T191</f>
        <v>Excellent work in practical work and knowledge; keep it up.</v>
      </c>
      <c r="K56" s="12">
        <f>'Assessment 2A'!Y191</f>
        <v>0.7833</v>
      </c>
      <c r="L56" s="5" t="str">
        <f>'Assessment 2A'!Z191</f>
        <v>B</v>
      </c>
      <c r="M56" s="3" t="str">
        <f>'Assessment 2A'!AA191</f>
        <v>Very good work in practical work and knowledge;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2A'!K200</f>
        <v>0.77329999999999999</v>
      </c>
      <c r="F57" s="5" t="str">
        <f>'Assessment 2A'!L200</f>
        <v>B</v>
      </c>
      <c r="G57" s="3" t="str">
        <f>'Assessment 2A'!M200</f>
        <v>Very good work in practical work and knowledge; aim higher.</v>
      </c>
      <c r="H57" s="12">
        <f>'Assessment 2A'!R200</f>
        <v>0.86329999999999996</v>
      </c>
      <c r="I57" s="5" t="str">
        <f>'Assessment 2A'!S200</f>
        <v>A</v>
      </c>
      <c r="J57" s="3" t="str">
        <f>'Assessment 2A'!T200</f>
        <v>Excellent work in practical work and knowledge; keep it up.</v>
      </c>
      <c r="K57" s="12">
        <f>'Assessment 2A'!Y200</f>
        <v>0.88</v>
      </c>
      <c r="L57" s="5" t="str">
        <f>'Assessment 2A'!Z200</f>
        <v>A</v>
      </c>
      <c r="M57" s="3" t="str">
        <f>'Assessment 2A'!AA200</f>
        <v>Excellent work in practical work and knowledge; keep it up.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2A'!K209</f>
        <v>0.89</v>
      </c>
      <c r="F58" s="5" t="str">
        <f>'Assessment 2A'!L209</f>
        <v>A</v>
      </c>
      <c r="G58" s="3" t="str">
        <f>'Assessment 2A'!M209</f>
        <v>Excellent work in practical work and knowledge; keep it up.</v>
      </c>
      <c r="H58" s="12">
        <f>'Assessment 2A'!R209</f>
        <v>0.93</v>
      </c>
      <c r="I58" s="5" t="str">
        <f>'Assessment 2A'!S209</f>
        <v>A</v>
      </c>
      <c r="J58" s="3" t="str">
        <f>'Assessment 2A'!T209</f>
        <v>Excellent work in practical work and knowledge; keep it up.</v>
      </c>
      <c r="K58" s="12">
        <f>'Assessment 2A'!Y209</f>
        <v>0.91669999999999996</v>
      </c>
      <c r="L58" s="5" t="str">
        <f>'Assessment 2A'!Z209</f>
        <v>A</v>
      </c>
      <c r="M58" s="3" t="str">
        <f>'Assessment 2A'!AA209</f>
        <v>Excellent work in practical work and knowledge;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2A'!K218</f>
        <v>0.65</v>
      </c>
      <c r="F59" s="5" t="str">
        <f>'Assessment 2A'!L218</f>
        <v>C</v>
      </c>
      <c r="G59" s="3" t="str">
        <f>'Assessment 2A'!M218</f>
        <v>Satisfactory work in practical work and knowledge; keep practising.</v>
      </c>
      <c r="H59" s="12">
        <f>'Assessment 2A'!R218</f>
        <v>0.6633</v>
      </c>
      <c r="I59" s="5" t="str">
        <f>'Assessment 2A'!S218</f>
        <v>C</v>
      </c>
      <c r="J59" s="3" t="str">
        <f>'Assessment 2A'!T218</f>
        <v>Satisfactory work in practical work and knowledge; keep practising.</v>
      </c>
      <c r="K59" s="12">
        <f>'Assessment 2A'!Y218</f>
        <v>0.69</v>
      </c>
      <c r="L59" s="5" t="str">
        <f>'Assessment 2A'!Z218</f>
        <v>C</v>
      </c>
      <c r="M59" s="3" t="str">
        <f>'Assessment 2A'!AA218</f>
        <v>Satisfactory work in practical work and knowledge; keep practising.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2A'!K227</f>
        <v>0.7</v>
      </c>
      <c r="F60" s="5" t="str">
        <f>'Assessment 2A'!L227</f>
        <v>B</v>
      </c>
      <c r="G60" s="3" t="str">
        <f>'Assessment 2A'!M227</f>
        <v>Very good work in practical work and knowledge; aim higher.</v>
      </c>
      <c r="H60" s="12">
        <f>'Assessment 2A'!R227</f>
        <v>0.74670000000000003</v>
      </c>
      <c r="I60" s="5" t="str">
        <f>'Assessment 2A'!S227</f>
        <v>B</v>
      </c>
      <c r="J60" s="3" t="str">
        <f>'Assessment 2A'!T227</f>
        <v>Very good work in practical work and knowledge; aim higher.</v>
      </c>
      <c r="K60" s="12">
        <f>'Assessment 2A'!Y227</f>
        <v>0.77669999999999995</v>
      </c>
      <c r="L60" s="5" t="str">
        <f>'Assessment 2A'!Z227</f>
        <v>B</v>
      </c>
      <c r="M60" s="3" t="str">
        <f>'Assessment 2A'!AA227</f>
        <v>Very good work in practical work and knowledge; aim higher.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2A'!K236</f>
        <v>0.81330000000000002</v>
      </c>
      <c r="F61" s="5" t="str">
        <f>'Assessment 2A'!L236</f>
        <v>A</v>
      </c>
      <c r="G61" s="3" t="str">
        <f>'Assessment 2A'!M236</f>
        <v>Excellent work in practical work and knowledge; keep it up.</v>
      </c>
      <c r="H61" s="12">
        <f>'Assessment 2A'!R236</f>
        <v>0.77</v>
      </c>
      <c r="I61" s="5" t="str">
        <f>'Assessment 2A'!S236</f>
        <v>B</v>
      </c>
      <c r="J61" s="3" t="str">
        <f>'Assessment 2A'!T236</f>
        <v>Very good work in practical work and knowledge; aim higher.</v>
      </c>
      <c r="K61" s="12">
        <f>'Assessment 2A'!Y236</f>
        <v>0.81330000000000002</v>
      </c>
      <c r="L61" s="5" t="str">
        <f>'Assessment 2A'!Z236</f>
        <v>A</v>
      </c>
      <c r="M61" s="3" t="str">
        <f>'Assessment 2A'!AA236</f>
        <v>Excellent work in practical work and knowledge; keep it up.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2A'!K245</f>
        <v>0.86</v>
      </c>
      <c r="F62" s="5" t="str">
        <f>'Assessment 2A'!L245</f>
        <v>A</v>
      </c>
      <c r="G62" s="3" t="str">
        <f>'Assessment 2A'!M245</f>
        <v>Excellent work in practical work and knowledge; keep it up.</v>
      </c>
      <c r="H62" s="12">
        <f>'Assessment 2A'!R245</f>
        <v>0.9</v>
      </c>
      <c r="I62" s="5" t="str">
        <f>'Assessment 2A'!S245</f>
        <v>A</v>
      </c>
      <c r="J62" s="3" t="str">
        <f>'Assessment 2A'!T245</f>
        <v>Excellent work in practical work and knowledge; keep it up.</v>
      </c>
      <c r="K62" s="12">
        <f>'Assessment 2A'!Y245</f>
        <v>0.92330000000000001</v>
      </c>
      <c r="L62" s="5" t="str">
        <f>'Assessment 2A'!Z245</f>
        <v>A</v>
      </c>
      <c r="M62" s="3" t="str">
        <f>'Assessment 2A'!AA245</f>
        <v>Excellent work in practical work and knowledge;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2A'!K254</f>
        <v>0.89329999999999998</v>
      </c>
      <c r="F63" s="5" t="str">
        <f>'Assessment 2A'!L254</f>
        <v>A</v>
      </c>
      <c r="G63" s="3" t="str">
        <f>'Assessment 2A'!M254</f>
        <v>Excellent work in practical work and knowledge; keep it up.</v>
      </c>
      <c r="H63" s="12">
        <f>'Assessment 2A'!R254</f>
        <v>0.97</v>
      </c>
      <c r="I63" s="5" t="str">
        <f>'Assessment 2A'!S254</f>
        <v>A</v>
      </c>
      <c r="J63" s="3" t="str">
        <f>'Assessment 2A'!T254</f>
        <v>Excellent work in practical work and knowledge; keep it up.</v>
      </c>
      <c r="K63" s="12">
        <f>'Assessment 2A'!Y254</f>
        <v>0.94669999999999999</v>
      </c>
      <c r="L63" s="5" t="str">
        <f>'Assessment 2A'!Z254</f>
        <v>A</v>
      </c>
      <c r="M63" s="3" t="str">
        <f>'Assessment 2A'!AA254</f>
        <v>Excellent work in practical work and knowledge;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2A'!K263</f>
        <v>0.70330000000000004</v>
      </c>
      <c r="F64" s="5" t="str">
        <f>'Assessment 2A'!L263</f>
        <v>B</v>
      </c>
      <c r="G64" s="3" t="str">
        <f>'Assessment 2A'!M263</f>
        <v>Very good work in practical work and knowledge; aim higher.</v>
      </c>
      <c r="H64" s="12">
        <f>'Assessment 2A'!R263</f>
        <v>0.64670000000000005</v>
      </c>
      <c r="I64" s="5" t="str">
        <f>'Assessment 2A'!S263</f>
        <v>C</v>
      </c>
      <c r="J64" s="3" t="str">
        <f>'Assessment 2A'!T263</f>
        <v>Satisfactory work in practical work and knowledge; keep practising.</v>
      </c>
      <c r="K64" s="12">
        <f>'Assessment 2A'!Y263</f>
        <v>0.76670000000000005</v>
      </c>
      <c r="L64" s="5" t="str">
        <f>'Assessment 2A'!Z263</f>
        <v>B</v>
      </c>
      <c r="M64" s="3" t="str">
        <f>'Assessment 2A'!AA263</f>
        <v>Very good work in practical work and knowledge; aim higher.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2A'!K272</f>
        <v>0.74329999999999996</v>
      </c>
      <c r="F65" s="5" t="str">
        <f>'Assessment 2A'!L272</f>
        <v>B</v>
      </c>
      <c r="G65" s="3" t="str">
        <f>'Assessment 2A'!M272</f>
        <v>Very good work in practical work and knowledge; aim higher.</v>
      </c>
      <c r="H65" s="12">
        <f>'Assessment 2A'!R272</f>
        <v>0.78</v>
      </c>
      <c r="I65" s="5" t="str">
        <f>'Assessment 2A'!S272</f>
        <v>B</v>
      </c>
      <c r="J65" s="3" t="str">
        <f>'Assessment 2A'!T272</f>
        <v>Very good work in practical work and knowledge; aim higher.</v>
      </c>
      <c r="K65" s="12">
        <f>'Assessment 2A'!Y272</f>
        <v>0.78</v>
      </c>
      <c r="L65" s="5" t="str">
        <f>'Assessment 2A'!Z272</f>
        <v>B</v>
      </c>
      <c r="M65" s="3" t="str">
        <f>'Assessment 2A'!AA272</f>
        <v>Very good work in practical work and knowledge; aim higher.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3A'!K11</f>
        <v>0.66</v>
      </c>
      <c r="F66" s="5" t="str">
        <f>'Assessment 3A'!L11</f>
        <v>C</v>
      </c>
      <c r="G66" s="3" t="str">
        <f>'Assessment 3A'!M11</f>
        <v>Satisfactory work in practical work and knowledge; keep practising.</v>
      </c>
      <c r="H66" s="12">
        <f>'Assessment 3A'!R11</f>
        <v>0.6633</v>
      </c>
      <c r="I66" s="5" t="str">
        <f>'Assessment 3A'!S11</f>
        <v>C</v>
      </c>
      <c r="J66" s="3" t="str">
        <f>'Assessment 3A'!T11</f>
        <v>Satisfactory work in practical work and knowledge; keep practising.</v>
      </c>
      <c r="K66" s="12">
        <f>'Assessment 3A'!Y11</f>
        <v>0.68330000000000002</v>
      </c>
      <c r="L66" s="5" t="str">
        <f>'Assessment 3A'!Z11</f>
        <v>C</v>
      </c>
      <c r="M66" s="3" t="str">
        <f>'Assessment 3A'!AA11</f>
        <v>Satisfactory work in practical work and knowledge; keep practising.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3A'!K20</f>
        <v>0.7</v>
      </c>
      <c r="F67" s="5" t="str">
        <f>'Assessment 3A'!L20</f>
        <v>B</v>
      </c>
      <c r="G67" s="3" t="str">
        <f>'Assessment 3A'!M20</f>
        <v>Very good work in practical work and knowledge; aim higher.</v>
      </c>
      <c r="H67" s="12">
        <f>'Assessment 3A'!R20</f>
        <v>0.70669999999999999</v>
      </c>
      <c r="I67" s="5" t="str">
        <f>'Assessment 3A'!S20</f>
        <v>B</v>
      </c>
      <c r="J67" s="3" t="str">
        <f>'Assessment 3A'!T20</f>
        <v>Very good work in practical work and knowledge; aim higher.</v>
      </c>
      <c r="K67" s="12">
        <f>'Assessment 3A'!Y20</f>
        <v>0.73</v>
      </c>
      <c r="L67" s="5" t="str">
        <f>'Assessment 3A'!Z20</f>
        <v>B</v>
      </c>
      <c r="M67" s="3" t="str">
        <f>'Assessment 3A'!AA20</f>
        <v>Very good work in practical work and knowledge; aim higher.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3A'!K29</f>
        <v>0.80330000000000001</v>
      </c>
      <c r="F68" s="5" t="str">
        <f>'Assessment 3A'!L29</f>
        <v>A</v>
      </c>
      <c r="G68" s="3" t="str">
        <f>'Assessment 3A'!M29</f>
        <v>Excellent work in practical work and knowledge; keep it up.</v>
      </c>
      <c r="H68" s="12">
        <f>'Assessment 3A'!R29</f>
        <v>0.82669999999999999</v>
      </c>
      <c r="I68" s="5" t="str">
        <f>'Assessment 3A'!S29</f>
        <v>A</v>
      </c>
      <c r="J68" s="3" t="str">
        <f>'Assessment 3A'!T29</f>
        <v>Excellent work in practical work and knowledge; keep it up.</v>
      </c>
      <c r="K68" s="12">
        <f>'Assessment 3A'!Y29</f>
        <v>0.80330000000000001</v>
      </c>
      <c r="L68" s="5" t="str">
        <f>'Assessment 3A'!Z29</f>
        <v>A</v>
      </c>
      <c r="M68" s="3" t="str">
        <f>'Assessment 3A'!AA29</f>
        <v>Excellent work in practical work and knowledge; keep it up.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3A'!K38</f>
        <v>0.83330000000000004</v>
      </c>
      <c r="F69" s="5" t="str">
        <f>'Assessment 3A'!L38</f>
        <v>A</v>
      </c>
      <c r="G69" s="3" t="str">
        <f>'Assessment 3A'!M38</f>
        <v>Excellent work in practical work and knowledge; keep it up.</v>
      </c>
      <c r="H69" s="12">
        <f>'Assessment 3A'!R38</f>
        <v>0.83330000000000004</v>
      </c>
      <c r="I69" s="5" t="str">
        <f>'Assessment 3A'!S38</f>
        <v>A</v>
      </c>
      <c r="J69" s="3" t="str">
        <f>'Assessment 3A'!T38</f>
        <v>Excellent work in practical work and knowledge; keep it up.</v>
      </c>
      <c r="K69" s="12">
        <f>'Assessment 3A'!Y38</f>
        <v>0.90329999999999999</v>
      </c>
      <c r="L69" s="5" t="str">
        <f>'Assessment 3A'!Z38</f>
        <v>A</v>
      </c>
      <c r="M69" s="3" t="str">
        <f>'Assessment 3A'!AA38</f>
        <v>Excellent work in practical work and knowledge; keep it up.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3A'!K47</f>
        <v>0.90329999999999999</v>
      </c>
      <c r="F70" s="5" t="str">
        <f>'Assessment 3A'!L47</f>
        <v>A</v>
      </c>
      <c r="G70" s="3" t="str">
        <f>'Assessment 3A'!M47</f>
        <v>Excellent work in practical work and knowledge; keep it up.</v>
      </c>
      <c r="H70" s="12">
        <f>'Assessment 3A'!R47</f>
        <v>0.93</v>
      </c>
      <c r="I70" s="5" t="str">
        <f>'Assessment 3A'!S47</f>
        <v>A</v>
      </c>
      <c r="J70" s="3" t="str">
        <f>'Assessment 3A'!T47</f>
        <v>Excellent work in practical work and knowledge; keep it up.</v>
      </c>
      <c r="K70" s="12">
        <f>'Assessment 3A'!Y47</f>
        <v>0.93669999999999998</v>
      </c>
      <c r="L70" s="5" t="str">
        <f>'Assessment 3A'!Z47</f>
        <v>A</v>
      </c>
      <c r="M70" s="3" t="str">
        <f>'Assessment 3A'!AA47</f>
        <v>Excellent work in practical work and knowledge;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3A'!K56</f>
        <v>0.6633</v>
      </c>
      <c r="F71" s="5" t="str">
        <f>'Assessment 3A'!L56</f>
        <v>C</v>
      </c>
      <c r="G71" s="3" t="str">
        <f>'Assessment 3A'!M56</f>
        <v>Satisfactory work in practical work and knowledge; keep practising.</v>
      </c>
      <c r="H71" s="12">
        <f>'Assessment 3A'!R56</f>
        <v>0.6633</v>
      </c>
      <c r="I71" s="5" t="str">
        <f>'Assessment 3A'!S56</f>
        <v>C</v>
      </c>
      <c r="J71" s="3" t="str">
        <f>'Assessment 3A'!T56</f>
        <v>Satisfactory work in practical work and knowledge; keep practising.</v>
      </c>
      <c r="K71" s="12">
        <f>'Assessment 3A'!Y56</f>
        <v>0.7167</v>
      </c>
      <c r="L71" s="5" t="str">
        <f>'Assessment 3A'!Z56</f>
        <v>B</v>
      </c>
      <c r="M71" s="3" t="str">
        <f>'Assessment 3A'!AA56</f>
        <v>Very good work in practical work and knowledge; aim higher.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3A'!K65</f>
        <v>0.76</v>
      </c>
      <c r="F72" s="5" t="str">
        <f>'Assessment 3A'!L65</f>
        <v>B</v>
      </c>
      <c r="G72" s="3" t="str">
        <f>'Assessment 3A'!M65</f>
        <v>Very good work in practical work and knowledge; aim higher.</v>
      </c>
      <c r="H72" s="12">
        <f>'Assessment 3A'!R65</f>
        <v>0.79330000000000001</v>
      </c>
      <c r="I72" s="5" t="str">
        <f>'Assessment 3A'!S65</f>
        <v>B</v>
      </c>
      <c r="J72" s="3" t="str">
        <f>'Assessment 3A'!T65</f>
        <v>Very good work in practical work and knowledge; aim higher.</v>
      </c>
      <c r="K72" s="12">
        <f>'Assessment 3A'!Y65</f>
        <v>0.81669999999999998</v>
      </c>
      <c r="L72" s="5" t="str">
        <f>'Assessment 3A'!Z65</f>
        <v>A</v>
      </c>
      <c r="M72" s="3" t="str">
        <f>'Assessment 3A'!AA65</f>
        <v>Excellent work in practical work and knowledge; keep it up.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3A'!K74</f>
        <v>0.82</v>
      </c>
      <c r="F73" s="5" t="str">
        <f>'Assessment 3A'!L74</f>
        <v>A</v>
      </c>
      <c r="G73" s="3" t="str">
        <f>'Assessment 3A'!M74</f>
        <v>Excellent work in practical work and knowledge; keep it up.</v>
      </c>
      <c r="H73" s="12">
        <f>'Assessment 3A'!R74</f>
        <v>0.83</v>
      </c>
      <c r="I73" s="5" t="str">
        <f>'Assessment 3A'!S74</f>
        <v>A</v>
      </c>
      <c r="J73" s="3" t="str">
        <f>'Assessment 3A'!T74</f>
        <v>Excellent work in practical work and knowledge; keep it up.</v>
      </c>
      <c r="K73" s="12">
        <f>'Assessment 3A'!Y74</f>
        <v>0.84</v>
      </c>
      <c r="L73" s="5" t="str">
        <f>'Assessment 3A'!Z74</f>
        <v>A</v>
      </c>
      <c r="M73" s="3" t="str">
        <f>'Assessment 3A'!AA74</f>
        <v>Excellent work in practical work and knowledge; keep it up.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3A'!K83</f>
        <v>0.85329999999999995</v>
      </c>
      <c r="F74" s="5" t="str">
        <f>'Assessment 3A'!L83</f>
        <v>A</v>
      </c>
      <c r="G74" s="3" t="str">
        <f>'Assessment 3A'!M83</f>
        <v>Excellent work in practical work and knowledge; keep it up.</v>
      </c>
      <c r="H74" s="12">
        <f>'Assessment 3A'!R83</f>
        <v>0.88670000000000004</v>
      </c>
      <c r="I74" s="5" t="str">
        <f>'Assessment 3A'!S83</f>
        <v>A</v>
      </c>
      <c r="J74" s="3" t="str">
        <f>'Assessment 3A'!T83</f>
        <v>Excellent work in practical work and knowledge; keep it up.</v>
      </c>
      <c r="K74" s="12">
        <f>'Assessment 3A'!Y83</f>
        <v>0.93330000000000002</v>
      </c>
      <c r="L74" s="5" t="str">
        <f>'Assessment 3A'!Z83</f>
        <v>A</v>
      </c>
      <c r="M74" s="3" t="str">
        <f>'Assessment 3A'!AA83</f>
        <v>Excellent work in practical work and knowledge;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3A'!K92</f>
        <v>0.91669999999999996</v>
      </c>
      <c r="F75" s="5" t="str">
        <f>'Assessment 3A'!L92</f>
        <v>A</v>
      </c>
      <c r="G75" s="3" t="str">
        <f>'Assessment 3A'!M92</f>
        <v>Excellent work in practical work and knowledge; keep it up.</v>
      </c>
      <c r="H75" s="12">
        <f>'Assessment 3A'!R92</f>
        <v>0.94</v>
      </c>
      <c r="I75" s="5" t="str">
        <f>'Assessment 3A'!S92</f>
        <v>A</v>
      </c>
      <c r="J75" s="3" t="str">
        <f>'Assessment 3A'!T92</f>
        <v>Excellent work in practical work and knowledge; keep it up.</v>
      </c>
      <c r="K75" s="12">
        <f>'Assessment 3A'!Y92</f>
        <v>0.98</v>
      </c>
      <c r="L75" s="5" t="str">
        <f>'Assessment 3A'!Z92</f>
        <v>A</v>
      </c>
      <c r="M75" s="3" t="str">
        <f>'Assessment 3A'!AA92</f>
        <v>Excellent work in practical work and knowledge;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3A'!K101</f>
        <v>0.73329999999999995</v>
      </c>
      <c r="F76" s="5" t="str">
        <f>'Assessment 3A'!L101</f>
        <v>B</v>
      </c>
      <c r="G76" s="3" t="str">
        <f>'Assessment 3A'!M101</f>
        <v>Very good work in practical work and knowledge; aim higher.</v>
      </c>
      <c r="H76" s="12">
        <f>'Assessment 3A'!R101</f>
        <v>0.72670000000000001</v>
      </c>
      <c r="I76" s="5" t="str">
        <f>'Assessment 3A'!S101</f>
        <v>B</v>
      </c>
      <c r="J76" s="3" t="str">
        <f>'Assessment 3A'!T101</f>
        <v>Very good work in practical work and knowledge; aim higher.</v>
      </c>
      <c r="K76" s="12">
        <f>'Assessment 3A'!Y101</f>
        <v>0.71</v>
      </c>
      <c r="L76" s="5" t="str">
        <f>'Assessment 3A'!Z101</f>
        <v>B</v>
      </c>
      <c r="M76" s="3" t="str">
        <f>'Assessment 3A'!AA101</f>
        <v>Very good work in practical work and knowledge; aim higher.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3A'!K110</f>
        <v>0.79</v>
      </c>
      <c r="F77" s="5" t="str">
        <f>'Assessment 3A'!L110</f>
        <v>B</v>
      </c>
      <c r="G77" s="3" t="str">
        <f>'Assessment 3A'!M110</f>
        <v>Very good work in practical work and knowledge; aim higher.</v>
      </c>
      <c r="H77" s="12">
        <f>'Assessment 3A'!R110</f>
        <v>0.82669999999999999</v>
      </c>
      <c r="I77" s="5" t="str">
        <f>'Assessment 3A'!S110</f>
        <v>A</v>
      </c>
      <c r="J77" s="3" t="str">
        <f>'Assessment 3A'!T110</f>
        <v>Excellent work in practical work and knowledge; keep it up.</v>
      </c>
      <c r="K77" s="12">
        <f>'Assessment 3A'!Y110</f>
        <v>0.79669999999999996</v>
      </c>
      <c r="L77" s="5" t="str">
        <f>'Assessment 3A'!Z110</f>
        <v>B</v>
      </c>
      <c r="M77" s="3" t="str">
        <f>'Assessment 3A'!AA110</f>
        <v>Very good work in practical work and knowledge; aim higher.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3A'!K119</f>
        <v>0.84670000000000001</v>
      </c>
      <c r="F78" s="5" t="str">
        <f>'Assessment 3A'!L119</f>
        <v>A</v>
      </c>
      <c r="G78" s="3" t="str">
        <f>'Assessment 3A'!M119</f>
        <v>Excellent work in practical work and knowledge; keep it up.</v>
      </c>
      <c r="H78" s="12">
        <f>'Assessment 3A'!R119</f>
        <v>0.87670000000000003</v>
      </c>
      <c r="I78" s="5" t="str">
        <f>'Assessment 3A'!S119</f>
        <v>A</v>
      </c>
      <c r="J78" s="3" t="str">
        <f>'Assessment 3A'!T119</f>
        <v>Excellent work in practical work and knowledge; keep it up.</v>
      </c>
      <c r="K78" s="12">
        <f>'Assessment 3A'!Y119</f>
        <v>0.89670000000000005</v>
      </c>
      <c r="L78" s="5" t="str">
        <f>'Assessment 3A'!Z119</f>
        <v>A</v>
      </c>
      <c r="M78" s="3" t="str">
        <f>'Assessment 3A'!AA119</f>
        <v>Excellent work in practical work and knowledge; keep it up.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3A'!K128</f>
        <v>0.88329999999999997</v>
      </c>
      <c r="F79" s="5" t="str">
        <f>'Assessment 3A'!L128</f>
        <v>A</v>
      </c>
      <c r="G79" s="3" t="str">
        <f>'Assessment 3A'!M128</f>
        <v>Excellent work in practical work and knowledge; keep it up.</v>
      </c>
      <c r="H79" s="12">
        <f>'Assessment 3A'!R128</f>
        <v>0.9133</v>
      </c>
      <c r="I79" s="5" t="str">
        <f>'Assessment 3A'!S128</f>
        <v>A</v>
      </c>
      <c r="J79" s="3" t="str">
        <f>'Assessment 3A'!T128</f>
        <v>Excellent work in practical work and knowledge; keep it up.</v>
      </c>
      <c r="K79" s="12">
        <f>'Assessment 3A'!Y128</f>
        <v>0.94</v>
      </c>
      <c r="L79" s="5" t="str">
        <f>'Assessment 3A'!Z128</f>
        <v>A</v>
      </c>
      <c r="M79" s="3" t="str">
        <f>'Assessment 3A'!AA128</f>
        <v>Excellent work in practical work and knowledge;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3A'!K137</f>
        <v>0.67669999999999997</v>
      </c>
      <c r="F80" s="5" t="str">
        <f>'Assessment 3A'!L137</f>
        <v>C</v>
      </c>
      <c r="G80" s="3" t="str">
        <f>'Assessment 3A'!M137</f>
        <v>Satisfactory work in practical work and knowledge; keep practising.</v>
      </c>
      <c r="H80" s="12">
        <f>'Assessment 3A'!R137</f>
        <v>0.64329999999999998</v>
      </c>
      <c r="I80" s="5" t="str">
        <f>'Assessment 3A'!S137</f>
        <v>C</v>
      </c>
      <c r="J80" s="3" t="str">
        <f>'Assessment 3A'!T137</f>
        <v>Satisfactory work in practical work and knowledge; keep practising.</v>
      </c>
      <c r="K80" s="12">
        <f>'Assessment 3A'!Y137</f>
        <v>0.71330000000000005</v>
      </c>
      <c r="L80" s="5" t="str">
        <f>'Assessment 3A'!Z137</f>
        <v>B</v>
      </c>
      <c r="M80" s="3" t="str">
        <f>'Assessment 3A'!AA137</f>
        <v>Very good work in practical work and knowledge; aim higher.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3A'!K146</f>
        <v>0.69669999999999999</v>
      </c>
      <c r="F81" s="5" t="str">
        <f>'Assessment 3A'!L146</f>
        <v>C</v>
      </c>
      <c r="G81" s="3" t="str">
        <f>'Assessment 3A'!M146</f>
        <v>Satisfactory work in practical work and knowledge; keep practising.</v>
      </c>
      <c r="H81" s="12">
        <f>'Assessment 3A'!R146</f>
        <v>0.72670000000000001</v>
      </c>
      <c r="I81" s="5" t="str">
        <f>'Assessment 3A'!S146</f>
        <v>B</v>
      </c>
      <c r="J81" s="3" t="str">
        <f>'Assessment 3A'!T146</f>
        <v>Very good work in practical work and knowledge; aim higher.</v>
      </c>
      <c r="K81" s="12">
        <f>'Assessment 3A'!Y146</f>
        <v>0.77</v>
      </c>
      <c r="L81" s="5" t="str">
        <f>'Assessment 3A'!Z146</f>
        <v>B</v>
      </c>
      <c r="M81" s="3" t="str">
        <f>'Assessment 3A'!AA146</f>
        <v>Very good work in practical work and knowledge; aim higher.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3A'!K155</f>
        <v>0.85670000000000002</v>
      </c>
      <c r="F82" s="5" t="str">
        <f>'Assessment 3A'!L155</f>
        <v>A</v>
      </c>
      <c r="G82" s="3" t="str">
        <f>'Assessment 3A'!M155</f>
        <v>Excellent work in practical work and knowledge; keep it up.</v>
      </c>
      <c r="H82" s="12">
        <f>'Assessment 3A'!R155</f>
        <v>0.8367</v>
      </c>
      <c r="I82" s="5" t="str">
        <f>'Assessment 3A'!S155</f>
        <v>A</v>
      </c>
      <c r="J82" s="3" t="str">
        <f>'Assessment 3A'!T155</f>
        <v>Excellent work in practical work and knowledge; keep it up.</v>
      </c>
      <c r="K82" s="12">
        <f>'Assessment 3A'!Y155</f>
        <v>0.86</v>
      </c>
      <c r="L82" s="5" t="str">
        <f>'Assessment 3A'!Z155</f>
        <v>A</v>
      </c>
      <c r="M82" s="3" t="str">
        <f>'Assessment 3A'!AA155</f>
        <v>Excellent work in practical work and knowledge; keep it up.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3A'!K164</f>
        <v>0.92330000000000001</v>
      </c>
      <c r="F83" s="5" t="str">
        <f>'Assessment 3A'!L164</f>
        <v>A</v>
      </c>
      <c r="G83" s="3" t="str">
        <f>'Assessment 3A'!M164</f>
        <v>Excellent work in practical work and knowledge; keep it up.</v>
      </c>
      <c r="H83" s="12">
        <f>'Assessment 3A'!R164</f>
        <v>0.93</v>
      </c>
      <c r="I83" s="5" t="str">
        <f>'Assessment 3A'!S164</f>
        <v>A</v>
      </c>
      <c r="J83" s="3" t="str">
        <f>'Assessment 3A'!T164</f>
        <v>Excellent work in practical work and knowledge; keep it up.</v>
      </c>
      <c r="K83" s="12">
        <f>'Assessment 3A'!Y164</f>
        <v>0.88329999999999997</v>
      </c>
      <c r="L83" s="5" t="str">
        <f>'Assessment 3A'!Z164</f>
        <v>A</v>
      </c>
      <c r="M83" s="3" t="str">
        <f>'Assessment 3A'!AA164</f>
        <v>Excellent work in practical work and knowledge;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3A'!K173</f>
        <v>0.94330000000000003</v>
      </c>
      <c r="F84" s="5" t="str">
        <f>'Assessment 3A'!L173</f>
        <v>A</v>
      </c>
      <c r="G84" s="3" t="str">
        <f>'Assessment 3A'!M173</f>
        <v>Excellent work in practical work and knowledge; keep it up.</v>
      </c>
      <c r="H84" s="12">
        <f>'Assessment 3A'!R173</f>
        <v>0.9133</v>
      </c>
      <c r="I84" s="5" t="str">
        <f>'Assessment 3A'!S173</f>
        <v>A</v>
      </c>
      <c r="J84" s="3" t="str">
        <f>'Assessment 3A'!T173</f>
        <v>Excellent work in practical work and knowledge; keep it up.</v>
      </c>
      <c r="K84" s="12">
        <f>'Assessment 3A'!Y173</f>
        <v>0.95</v>
      </c>
      <c r="L84" s="5" t="str">
        <f>'Assessment 3A'!Z173</f>
        <v>A</v>
      </c>
      <c r="M84" s="3" t="str">
        <f>'Assessment 3A'!AA173</f>
        <v>Excellent work in practical work and knowledge;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3A'!K182</f>
        <v>0.72</v>
      </c>
      <c r="F85" s="5" t="str">
        <f>'Assessment 3A'!L182</f>
        <v>B</v>
      </c>
      <c r="G85" s="3" t="str">
        <f>'Assessment 3A'!M182</f>
        <v>Very good work in practical work and knowledge; aim higher.</v>
      </c>
      <c r="H85" s="12">
        <f>'Assessment 3A'!R182</f>
        <v>0.71330000000000005</v>
      </c>
      <c r="I85" s="5" t="str">
        <f>'Assessment 3A'!S182</f>
        <v>B</v>
      </c>
      <c r="J85" s="3" t="str">
        <f>'Assessment 3A'!T182</f>
        <v>Very good work in practical work and knowledge; aim higher.</v>
      </c>
      <c r="K85" s="12">
        <f>'Assessment 3A'!Y182</f>
        <v>0.73670000000000002</v>
      </c>
      <c r="L85" s="5" t="str">
        <f>'Assessment 3A'!Z182</f>
        <v>B</v>
      </c>
      <c r="M85" s="3" t="str">
        <f>'Assessment 3A'!AA182</f>
        <v>Very good work in practical work and knowledge; aim higher.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3A'!K191</f>
        <v>0.72</v>
      </c>
      <c r="F86" s="5" t="str">
        <f>'Assessment 3A'!L191</f>
        <v>B</v>
      </c>
      <c r="G86" s="3" t="str">
        <f>'Assessment 3A'!M191</f>
        <v>Very good work in practical work and knowledge; aim higher.</v>
      </c>
      <c r="H86" s="12">
        <f>'Assessment 3A'!R191</f>
        <v>0.76329999999999998</v>
      </c>
      <c r="I86" s="5" t="str">
        <f>'Assessment 3A'!S191</f>
        <v>B</v>
      </c>
      <c r="J86" s="3" t="str">
        <f>'Assessment 3A'!T191</f>
        <v>Very good work in practical work and knowledge; aim higher.</v>
      </c>
      <c r="K86" s="12">
        <f>'Assessment 3A'!Y191</f>
        <v>0.79330000000000001</v>
      </c>
      <c r="L86" s="5" t="str">
        <f>'Assessment 3A'!Z191</f>
        <v>B</v>
      </c>
      <c r="M86" s="3" t="str">
        <f>'Assessment 3A'!AA191</f>
        <v>Very good work in practical work and knowledge; aim higher.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3A'!K200</f>
        <v>0.79330000000000001</v>
      </c>
      <c r="F87" s="5" t="str">
        <f>'Assessment 3A'!L200</f>
        <v>B</v>
      </c>
      <c r="G87" s="3" t="str">
        <f>'Assessment 3A'!M200</f>
        <v>Very good work in practical work and knowledge; aim higher.</v>
      </c>
      <c r="H87" s="12">
        <f>'Assessment 3A'!R200</f>
        <v>0.81330000000000002</v>
      </c>
      <c r="I87" s="5" t="str">
        <f>'Assessment 3A'!S200</f>
        <v>A</v>
      </c>
      <c r="J87" s="3" t="str">
        <f>'Assessment 3A'!T200</f>
        <v>Excellent work in practical work and knowledge; keep it up.</v>
      </c>
      <c r="K87" s="12">
        <f>'Assessment 3A'!Y200</f>
        <v>0.85329999999999995</v>
      </c>
      <c r="L87" s="5" t="str">
        <f>'Assessment 3A'!Z200</f>
        <v>A</v>
      </c>
      <c r="M87" s="3" t="str">
        <f>'Assessment 3A'!AA200</f>
        <v>Excellent work in practical work and knowledge; keep it up.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3A'!K209</f>
        <v>0.88</v>
      </c>
      <c r="F88" s="5" t="str">
        <f>'Assessment 3A'!L209</f>
        <v>A</v>
      </c>
      <c r="G88" s="3" t="str">
        <f>'Assessment 3A'!M209</f>
        <v>Excellent work in practical work and knowledge; keep it up.</v>
      </c>
      <c r="H88" s="12">
        <f>'Assessment 3A'!R209</f>
        <v>0.96330000000000005</v>
      </c>
      <c r="I88" s="5" t="str">
        <f>'Assessment 3A'!S209</f>
        <v>A</v>
      </c>
      <c r="J88" s="3" t="str">
        <f>'Assessment 3A'!T209</f>
        <v>Excellent work in practical work and knowledge; keep it up.</v>
      </c>
      <c r="K88" s="12">
        <f>'Assessment 3A'!Y209</f>
        <v>0.95330000000000004</v>
      </c>
      <c r="L88" s="5" t="str">
        <f>'Assessment 3A'!Z209</f>
        <v>A</v>
      </c>
      <c r="M88" s="3" t="str">
        <f>'Assessment 3A'!AA209</f>
        <v>Excellent work in practical work and knowledge;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3A'!K218</f>
        <v>0.64329999999999998</v>
      </c>
      <c r="F89" s="5" t="str">
        <f>'Assessment 3A'!L218</f>
        <v>C</v>
      </c>
      <c r="G89" s="3" t="str">
        <f>'Assessment 3A'!M218</f>
        <v>Satisfactory work in practical work and knowledge; keep practising.</v>
      </c>
      <c r="H89" s="12">
        <f>'Assessment 3A'!R218</f>
        <v>0.66669999999999996</v>
      </c>
      <c r="I89" s="5" t="str">
        <f>'Assessment 3A'!S218</f>
        <v>C</v>
      </c>
      <c r="J89" s="3" t="str">
        <f>'Assessment 3A'!T218</f>
        <v>Satisfactory work in practical work and knowledge; keep practising.</v>
      </c>
      <c r="K89" s="12">
        <f>'Assessment 3A'!Y218</f>
        <v>0.65669999999999995</v>
      </c>
      <c r="L89" s="5" t="str">
        <f>'Assessment 3A'!Z218</f>
        <v>C</v>
      </c>
      <c r="M89" s="3" t="str">
        <f>'Assessment 3A'!AA218</f>
        <v>Satisfactory work in practical work and knowledge; keep practising.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3A'!K227</f>
        <v>0.73329999999999995</v>
      </c>
      <c r="F90" s="5" t="str">
        <f>'Assessment 3A'!L227</f>
        <v>B</v>
      </c>
      <c r="G90" s="3" t="str">
        <f>'Assessment 3A'!M227</f>
        <v>Very good work in practical work and knowledge; aim higher.</v>
      </c>
      <c r="H90" s="12">
        <f>'Assessment 3A'!R227</f>
        <v>0.75</v>
      </c>
      <c r="I90" s="5" t="str">
        <f>'Assessment 3A'!S227</f>
        <v>B</v>
      </c>
      <c r="J90" s="3" t="str">
        <f>'Assessment 3A'!T227</f>
        <v>Very good work in practical work and knowledge; aim higher.</v>
      </c>
      <c r="K90" s="12">
        <f>'Assessment 3A'!Y227</f>
        <v>0.80669999999999997</v>
      </c>
      <c r="L90" s="5" t="str">
        <f>'Assessment 3A'!Z227</f>
        <v>A</v>
      </c>
      <c r="M90" s="3" t="str">
        <f>'Assessment 3A'!AA227</f>
        <v>Excellent work in practical work and knowledge; keep it up.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3A'!K236</f>
        <v>0.75</v>
      </c>
      <c r="F91" s="5" t="str">
        <f>'Assessment 3A'!L236</f>
        <v>B</v>
      </c>
      <c r="G91" s="3" t="str">
        <f>'Assessment 3A'!M236</f>
        <v>Very good work in practical work and knowledge; aim higher.</v>
      </c>
      <c r="H91" s="12">
        <f>'Assessment 3A'!R236</f>
        <v>0.7833</v>
      </c>
      <c r="I91" s="5" t="str">
        <f>'Assessment 3A'!S236</f>
        <v>B</v>
      </c>
      <c r="J91" s="3" t="str">
        <f>'Assessment 3A'!T236</f>
        <v>Very good work in practical work and knowledge; aim higher.</v>
      </c>
      <c r="K91" s="12">
        <f>'Assessment 3A'!Y236</f>
        <v>0.84670000000000001</v>
      </c>
      <c r="L91" s="5" t="str">
        <f>'Assessment 3A'!Z236</f>
        <v>A</v>
      </c>
      <c r="M91" s="3" t="str">
        <f>'Assessment 3A'!AA236</f>
        <v>Excellent work in practical work and knowledge; keep it up.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3A'!K245</f>
        <v>0.84</v>
      </c>
      <c r="F92" s="5" t="str">
        <f>'Assessment 3A'!L245</f>
        <v>A</v>
      </c>
      <c r="G92" s="3" t="str">
        <f>'Assessment 3A'!M245</f>
        <v>Excellent work in practical work and knowledge; keep it up.</v>
      </c>
      <c r="H92" s="12">
        <f>'Assessment 3A'!R245</f>
        <v>0.86329999999999996</v>
      </c>
      <c r="I92" s="5" t="str">
        <f>'Assessment 3A'!S245</f>
        <v>A</v>
      </c>
      <c r="J92" s="3" t="str">
        <f>'Assessment 3A'!T245</f>
        <v>Excellent work in practical work and knowledge; keep it up.</v>
      </c>
      <c r="K92" s="12">
        <f>'Assessment 3A'!Y245</f>
        <v>0.87</v>
      </c>
      <c r="L92" s="5" t="str">
        <f>'Assessment 3A'!Z245</f>
        <v>A</v>
      </c>
      <c r="M92" s="3" t="str">
        <f>'Assessment 3A'!AA245</f>
        <v>Excellent work in practical work and knowledge;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3A'!K254</f>
        <v>0.95330000000000004</v>
      </c>
      <c r="F93" s="5" t="str">
        <f>'Assessment 3A'!L254</f>
        <v>A</v>
      </c>
      <c r="G93" s="3" t="str">
        <f>'Assessment 3A'!M254</f>
        <v>Excellent work in practical work and knowledge; keep it up.</v>
      </c>
      <c r="H93" s="12">
        <f>'Assessment 3A'!R254</f>
        <v>0.91669999999999996</v>
      </c>
      <c r="I93" s="5" t="str">
        <f>'Assessment 3A'!S254</f>
        <v>A</v>
      </c>
      <c r="J93" s="3" t="str">
        <f>'Assessment 3A'!T254</f>
        <v>Excellent work in practical work and knowledge; keep it up.</v>
      </c>
      <c r="K93" s="12">
        <f>'Assessment 3A'!Y254</f>
        <v>0.97330000000000005</v>
      </c>
      <c r="L93" s="5" t="str">
        <f>'Assessment 3A'!Z254</f>
        <v>A</v>
      </c>
      <c r="M93" s="3" t="str">
        <f>'Assessment 3A'!AA254</f>
        <v>Excellent work in practical work and knowledge;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3A'!K263</f>
        <v>0.70330000000000004</v>
      </c>
      <c r="F94" s="5" t="str">
        <f>'Assessment 3A'!L263</f>
        <v>B</v>
      </c>
      <c r="G94" s="3" t="str">
        <f>'Assessment 3A'!M263</f>
        <v>Very good work in practical work and knowledge; aim higher.</v>
      </c>
      <c r="H94" s="12">
        <f>'Assessment 3A'!R263</f>
        <v>0.72330000000000005</v>
      </c>
      <c r="I94" s="5" t="str">
        <f>'Assessment 3A'!S263</f>
        <v>B</v>
      </c>
      <c r="J94" s="3" t="str">
        <f>'Assessment 3A'!T263</f>
        <v>Very good work in practical work and knowledge; aim higher.</v>
      </c>
      <c r="K94" s="12">
        <f>'Assessment 3A'!Y263</f>
        <v>0.74</v>
      </c>
      <c r="L94" s="5" t="str">
        <f>'Assessment 3A'!Z263</f>
        <v>B</v>
      </c>
      <c r="M94" s="3" t="str">
        <f>'Assessment 3A'!AA263</f>
        <v>Very good work in practical work and knowledge; aim higher.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3A'!K272</f>
        <v>0.76</v>
      </c>
      <c r="F95" s="5" t="str">
        <f>'Assessment 3A'!L272</f>
        <v>B</v>
      </c>
      <c r="G95" s="3" t="str">
        <f>'Assessment 3A'!M272</f>
        <v>Very good work in practical work and knowledge; aim higher.</v>
      </c>
      <c r="H95" s="12">
        <f>'Assessment 3A'!R272</f>
        <v>0.72330000000000005</v>
      </c>
      <c r="I95" s="5" t="str">
        <f>'Assessment 3A'!S272</f>
        <v>B</v>
      </c>
      <c r="J95" s="3" t="str">
        <f>'Assessment 3A'!T272</f>
        <v>Very good work in practical work and knowledge; aim higher.</v>
      </c>
      <c r="K95" s="12">
        <f>'Assessment 3A'!Y272</f>
        <v>0.81</v>
      </c>
      <c r="L95" s="5" t="str">
        <f>'Assessment 3A'!Z272</f>
        <v>A</v>
      </c>
      <c r="M95" s="3" t="str">
        <f>'Assessment 3A'!AA272</f>
        <v>Excellent work in practical work and knowledge; keep it up.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8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466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1A'!A60</f>
        <v>STU007</v>
      </c>
      <c r="B6" s="3" t="str">
        <f>'Assessments 1A'!B60</f>
        <v>Puso Sechele</v>
      </c>
      <c r="C6" s="5" t="str">
        <f>'Assessments 1A'!C60</f>
        <v>1A</v>
      </c>
      <c r="D6" s="5" t="str">
        <f>'Assessments 1A'!D60</f>
        <v>Boarder</v>
      </c>
      <c r="E6" s="12">
        <f>'Assessments 1A'!K67</f>
        <v>0.77</v>
      </c>
      <c r="F6" s="5" t="str">
        <f>'Assessments 1A'!L67</f>
        <v>B</v>
      </c>
      <c r="G6" s="3" t="str">
        <f>'Assessments 1A'!M67</f>
        <v>Very good work in religious knowledge and participation; aim higher.</v>
      </c>
      <c r="H6" s="12">
        <f>'Assessments 1A'!R67</f>
        <v>0.72670000000000001</v>
      </c>
      <c r="I6" s="5" t="str">
        <f>'Assessments 1A'!S67</f>
        <v>B</v>
      </c>
      <c r="J6" s="3" t="str">
        <f>'Assessments 1A'!T67</f>
        <v>Very good work in religious knowledge and participation; aim higher.</v>
      </c>
      <c r="K6" s="12">
        <f>'Assessments 1A'!Y67</f>
        <v>0.76</v>
      </c>
      <c r="L6" s="5" t="str">
        <f>'Assessments 1A'!Z67</f>
        <v>B</v>
      </c>
      <c r="M6" s="3" t="str">
        <f>'Assessments 1A'!AA67</f>
        <v>Very good work in religious knowledge and participation; aim higher.</v>
      </c>
    </row>
    <row r="7" spans="1:13" ht="15" customHeight="1" x14ac:dyDescent="0.3">
      <c r="A7" s="3" t="str">
        <f>'Assessments 1A'!A123</f>
        <v>STU014</v>
      </c>
      <c r="B7" s="3" t="str">
        <f>'Assessments 1A'!B123</f>
        <v>Oratile Chele</v>
      </c>
      <c r="C7" s="5" t="str">
        <f>'Assessments 1A'!C123</f>
        <v>1A</v>
      </c>
      <c r="D7" s="5" t="str">
        <f>'Assessments 1A'!D123</f>
        <v>Boarder</v>
      </c>
      <c r="E7" s="12">
        <f>'Assessments 1A'!K130</f>
        <v>0.86329999999999996</v>
      </c>
      <c r="F7" s="5" t="str">
        <f>'Assessments 1A'!L130</f>
        <v>A</v>
      </c>
      <c r="G7" s="3" t="str">
        <f>'Assessments 1A'!M130</f>
        <v>Excellent work in religious knowledge and participation; keep it up.</v>
      </c>
      <c r="H7" s="12">
        <f>'Assessments 1A'!R130</f>
        <v>0.85</v>
      </c>
      <c r="I7" s="5" t="str">
        <f>'Assessments 1A'!S130</f>
        <v>A</v>
      </c>
      <c r="J7" s="3" t="str">
        <f>'Assessments 1A'!T130</f>
        <v>Excellent work in religious knowledge and participation; keep it up.</v>
      </c>
      <c r="K7" s="12">
        <f>'Assessments 1A'!Y130</f>
        <v>0.97330000000000005</v>
      </c>
      <c r="L7" s="5" t="str">
        <f>'Assessments 1A'!Z130</f>
        <v>A</v>
      </c>
      <c r="M7" s="3" t="str">
        <f>'Assessments 1A'!AA130</f>
        <v>Excellent work in religious knowledge and participation; keep it up.</v>
      </c>
    </row>
    <row r="8" spans="1:13" ht="15" customHeight="1" x14ac:dyDescent="0.3">
      <c r="A8" s="3" t="str">
        <f>'Assessments 1A'!A141</f>
        <v>STU016</v>
      </c>
      <c r="B8" s="3" t="str">
        <f>'Assessments 1A'!B141</f>
        <v>Tshepo Balopi</v>
      </c>
      <c r="C8" s="5" t="str">
        <f>'Assessments 1A'!C141</f>
        <v>1A</v>
      </c>
      <c r="D8" s="5" t="str">
        <f>'Assessments 1A'!D141</f>
        <v>Boarder</v>
      </c>
      <c r="E8" s="12">
        <f>'Assessments 1A'!K148</f>
        <v>0.68</v>
      </c>
      <c r="F8" s="5" t="str">
        <f>'Assessments 1A'!L148</f>
        <v>C</v>
      </c>
      <c r="G8" s="3" t="str">
        <f>'Assessments 1A'!M148</f>
        <v>Satisfactory work in religious knowledge and participation; keep practising.</v>
      </c>
      <c r="H8" s="12">
        <f>'Assessments 1A'!R148</f>
        <v>0.71330000000000005</v>
      </c>
      <c r="I8" s="5" t="str">
        <f>'Assessments 1A'!S148</f>
        <v>B</v>
      </c>
      <c r="J8" s="3" t="str">
        <f>'Assessments 1A'!T148</f>
        <v>Very good work in religious knowledge and participation; aim higher.</v>
      </c>
      <c r="K8" s="12">
        <f>'Assessments 1A'!Y148</f>
        <v>0.76670000000000005</v>
      </c>
      <c r="L8" s="5" t="str">
        <f>'Assessments 1A'!Z148</f>
        <v>B</v>
      </c>
      <c r="M8" s="3" t="str">
        <f>'Assessments 1A'!AA148</f>
        <v>Very good work in religious knowledge and participation; aim higher.</v>
      </c>
    </row>
    <row r="9" spans="1:13" ht="15" customHeight="1" x14ac:dyDescent="0.3">
      <c r="A9" s="3" t="str">
        <f>'Assessments 1A'!A168</f>
        <v>STU019</v>
      </c>
      <c r="B9" s="3" t="str">
        <f>'Assessments 1A'!B168</f>
        <v>Thabo Setlhare</v>
      </c>
      <c r="C9" s="5" t="str">
        <f>'Assessments 1A'!C168</f>
        <v>1A</v>
      </c>
      <c r="D9" s="5" t="str">
        <f>'Assessments 1A'!D168</f>
        <v>Day Scholar</v>
      </c>
      <c r="E9" s="12">
        <f>'Assessments 1A'!K175</f>
        <v>0.89329999999999998</v>
      </c>
      <c r="F9" s="5" t="str">
        <f>'Assessments 1A'!L175</f>
        <v>A</v>
      </c>
      <c r="G9" s="3" t="str">
        <f>'Assessments 1A'!M175</f>
        <v>Excellent work in religious knowledge and participation; keep it up.</v>
      </c>
      <c r="H9" s="12">
        <f>'Assessments 1A'!R175</f>
        <v>0.95</v>
      </c>
      <c r="I9" s="5" t="str">
        <f>'Assessments 1A'!S175</f>
        <v>A</v>
      </c>
      <c r="J9" s="3" t="str">
        <f>'Assessments 1A'!T175</f>
        <v>Excellent work in religious knowledge and participation; keep it up.</v>
      </c>
      <c r="K9" s="12">
        <f>'Assessments 1A'!Y175</f>
        <v>0.93669999999999998</v>
      </c>
      <c r="L9" s="5" t="str">
        <f>'Assessments 1A'!Z175</f>
        <v>A</v>
      </c>
      <c r="M9" s="3" t="str">
        <f>'Assessments 1A'!AA175</f>
        <v>Excellent work in religious knowledge and participation; keep it up.</v>
      </c>
    </row>
    <row r="10" spans="1:13" ht="15" customHeight="1" x14ac:dyDescent="0.3">
      <c r="A10" s="3" t="str">
        <f>'Assessments 1A'!A177</f>
        <v>STU020</v>
      </c>
      <c r="B10" s="3" t="str">
        <f>'Assessments 1A'!B177</f>
        <v>Sethunya Keitshokile</v>
      </c>
      <c r="C10" s="5" t="str">
        <f>'Assessments 1A'!C177</f>
        <v>1A</v>
      </c>
      <c r="D10" s="5" t="str">
        <f>'Assessments 1A'!D177</f>
        <v>Boarder</v>
      </c>
      <c r="E10" s="12">
        <f>'Assessments 1A'!K184</f>
        <v>0.64</v>
      </c>
      <c r="F10" s="5" t="str">
        <f>'Assessments 1A'!L184</f>
        <v>C</v>
      </c>
      <c r="G10" s="3" t="str">
        <f>'Assessments 1A'!M184</f>
        <v>Satisfactory work in religious knowledge and participation; keep practising.</v>
      </c>
      <c r="H10" s="12">
        <f>'Assessments 1A'!R184</f>
        <v>0.67330000000000001</v>
      </c>
      <c r="I10" s="5" t="str">
        <f>'Assessments 1A'!S184</f>
        <v>C</v>
      </c>
      <c r="J10" s="3" t="str">
        <f>'Assessments 1A'!T184</f>
        <v>Satisfactory work in religious knowledge and participation; keep practising.</v>
      </c>
      <c r="K10" s="12">
        <f>'Assessments 1A'!Y184</f>
        <v>0.72670000000000001</v>
      </c>
      <c r="L10" s="5" t="str">
        <f>'Assessments 1A'!Z184</f>
        <v>B</v>
      </c>
      <c r="M10" s="3" t="str">
        <f>'Assessments 1A'!AA184</f>
        <v>Very good work in religious knowledge and participation; aim higher.</v>
      </c>
    </row>
    <row r="11" spans="1:13" ht="15" customHeight="1" x14ac:dyDescent="0.3">
      <c r="A11" s="3" t="str">
        <f>'Assessments 1A'!A186</f>
        <v>STU021</v>
      </c>
      <c r="B11" s="3" t="str">
        <f>'Assessments 1A'!B186</f>
        <v>Baruti Kesamang</v>
      </c>
      <c r="C11" s="5" t="str">
        <f>'Assessments 1A'!C186</f>
        <v>1A</v>
      </c>
      <c r="D11" s="5" t="str">
        <f>'Assessments 1A'!D186</f>
        <v>Day Scholar</v>
      </c>
      <c r="E11" s="12">
        <f>'Assessments 1A'!K193</f>
        <v>0.70669999999999999</v>
      </c>
      <c r="F11" s="5" t="str">
        <f>'Assessments 1A'!L193</f>
        <v>B</v>
      </c>
      <c r="G11" s="3" t="str">
        <f>'Assessments 1A'!M193</f>
        <v>Very good work in religious knowledge and participation; aim higher.</v>
      </c>
      <c r="H11" s="12">
        <f>'Assessments 1A'!R193</f>
        <v>0.72</v>
      </c>
      <c r="I11" s="5" t="str">
        <f>'Assessments 1A'!S193</f>
        <v>B</v>
      </c>
      <c r="J11" s="3" t="str">
        <f>'Assessments 1A'!T193</f>
        <v>Very good work in religious knowledge and participation; aim higher.</v>
      </c>
      <c r="K11" s="12">
        <f>'Assessments 1A'!Y193</f>
        <v>0.77329999999999999</v>
      </c>
      <c r="L11" s="5" t="str">
        <f>'Assessments 1A'!Z193</f>
        <v>B</v>
      </c>
      <c r="M11" s="3" t="str">
        <f>'Assessments 1A'!AA193</f>
        <v>Very good work in religious knowledge and participation; aim higher.</v>
      </c>
    </row>
    <row r="12" spans="1:13" ht="15" customHeight="1" x14ac:dyDescent="0.3">
      <c r="A12" s="3" t="str">
        <f>'Assessments 1A'!A231</f>
        <v>STU026</v>
      </c>
      <c r="B12" s="3" t="str">
        <f>'Assessments 1A'!B231</f>
        <v>Lorato Kesamang</v>
      </c>
      <c r="C12" s="5" t="str">
        <f>'Assessments 1A'!C231</f>
        <v>1A</v>
      </c>
      <c r="D12" s="5" t="str">
        <f>'Assessments 1A'!D231</f>
        <v>Boarder</v>
      </c>
      <c r="E12" s="12">
        <f>'Assessments 1A'!K238</f>
        <v>0.8</v>
      </c>
      <c r="F12" s="5" t="str">
        <f>'Assessments 1A'!L238</f>
        <v>A</v>
      </c>
      <c r="G12" s="3" t="str">
        <f>'Assessments 1A'!M238</f>
        <v>Excellent work in religious knowledge and participation; keep it up.</v>
      </c>
      <c r="H12" s="12">
        <f>'Assessments 1A'!R238</f>
        <v>0.81330000000000002</v>
      </c>
      <c r="I12" s="5" t="str">
        <f>'Assessments 1A'!S238</f>
        <v>A</v>
      </c>
      <c r="J12" s="3" t="str">
        <f>'Assessments 1A'!T238</f>
        <v>Excellent work in religious knowledge and participation; keep it up.</v>
      </c>
      <c r="K12" s="12">
        <f>'Assessments 1A'!Y238</f>
        <v>0.81</v>
      </c>
      <c r="L12" s="5" t="str">
        <f>'Assessments 1A'!Z238</f>
        <v>A</v>
      </c>
      <c r="M12" s="3" t="str">
        <f>'Assessments 1A'!AA238</f>
        <v>Excellent work in religious knowledge and participation; keep it up.</v>
      </c>
    </row>
    <row r="13" spans="1:13" ht="15" customHeight="1" x14ac:dyDescent="0.3">
      <c r="A13" s="3" t="str">
        <f>'Assessments 1A'!A240</f>
        <v>STU027</v>
      </c>
      <c r="B13" s="3" t="str">
        <f>'Assessments 1A'!B240</f>
        <v>Refilwe Keitshokile</v>
      </c>
      <c r="C13" s="5" t="str">
        <f>'Assessments 1A'!C240</f>
        <v>1A</v>
      </c>
      <c r="D13" s="5" t="str">
        <f>'Assessments 1A'!D240</f>
        <v>Boarder</v>
      </c>
      <c r="E13" s="12">
        <f>'Assessments 1A'!K247</f>
        <v>0.82330000000000003</v>
      </c>
      <c r="F13" s="5" t="str">
        <f>'Assessments 1A'!L247</f>
        <v>A</v>
      </c>
      <c r="G13" s="3" t="str">
        <f>'Assessments 1A'!M247</f>
        <v>Excellent work in religious knowledge and participation; keep it up.</v>
      </c>
      <c r="H13" s="12">
        <f>'Assessments 1A'!R247</f>
        <v>0.8367</v>
      </c>
      <c r="I13" s="5" t="str">
        <f>'Assessments 1A'!S247</f>
        <v>A</v>
      </c>
      <c r="J13" s="3" t="str">
        <f>'Assessments 1A'!T247</f>
        <v>Excellent work in religious knowledge and participation; keep it up.</v>
      </c>
      <c r="K13" s="12">
        <f>'Assessments 1A'!Y247</f>
        <v>0.86670000000000003</v>
      </c>
      <c r="L13" s="5" t="str">
        <f>'Assessments 1A'!Z247</f>
        <v>A</v>
      </c>
      <c r="M13" s="3" t="str">
        <f>'Assessments 1A'!AA247</f>
        <v>Excellent work in religious knowledge and participation; keep it up.</v>
      </c>
    </row>
    <row r="14" spans="1:13" ht="15" customHeight="1" x14ac:dyDescent="0.3">
      <c r="A14" s="3" t="str">
        <f>'Assessments 1A'!A258</f>
        <v>STU029</v>
      </c>
      <c r="B14" s="3" t="str">
        <f>'Assessments 1A'!B258</f>
        <v>Onalenna Mothibi</v>
      </c>
      <c r="C14" s="5" t="str">
        <f>'Assessments 1A'!C258</f>
        <v>1A</v>
      </c>
      <c r="D14" s="5" t="str">
        <f>'Assessments 1A'!D258</f>
        <v>Boarder</v>
      </c>
      <c r="E14" s="12">
        <f>'Assessments 1A'!K265</f>
        <v>0.64</v>
      </c>
      <c r="F14" s="5" t="str">
        <f>'Assessments 1A'!L265</f>
        <v>C</v>
      </c>
      <c r="G14" s="3" t="str">
        <f>'Assessments 1A'!M265</f>
        <v>Satisfactory work in religious knowledge and participation; keep practising.</v>
      </c>
      <c r="H14" s="12">
        <f>'Assessments 1A'!R265</f>
        <v>0.64329999999999998</v>
      </c>
      <c r="I14" s="5" t="str">
        <f>'Assessments 1A'!S265</f>
        <v>C</v>
      </c>
      <c r="J14" s="3" t="str">
        <f>'Assessments 1A'!T265</f>
        <v>Satisfactory work in religious knowledge and participation; keep practising.</v>
      </c>
      <c r="K14" s="12">
        <f>'Assessments 1A'!Y265</f>
        <v>0.68</v>
      </c>
      <c r="L14" s="5" t="str">
        <f>'Assessments 1A'!Z265</f>
        <v>C</v>
      </c>
      <c r="M14" s="3" t="str">
        <f>'Assessments 1A'!AA265</f>
        <v>Satisfactory work in religious knowledge and participation; keep practising.</v>
      </c>
    </row>
    <row r="15" spans="1:13" ht="15" customHeight="1" x14ac:dyDescent="0.3">
      <c r="A15" s="3" t="str">
        <f>'Assessments 1A'!A267</f>
        <v>STU030</v>
      </c>
      <c r="B15" s="3" t="str">
        <f>'Assessments 1A'!B267</f>
        <v>Gomolemo Balopi</v>
      </c>
      <c r="C15" s="5" t="str">
        <f>'Assessments 1A'!C267</f>
        <v>1A</v>
      </c>
      <c r="D15" s="5" t="str">
        <f>'Assessments 1A'!D267</f>
        <v>Day Scholar</v>
      </c>
      <c r="E15" s="12">
        <f>'Assessments 1A'!K274</f>
        <v>0.72</v>
      </c>
      <c r="F15" s="5" t="str">
        <f>'Assessments 1A'!L274</f>
        <v>B</v>
      </c>
      <c r="G15" s="3" t="str">
        <f>'Assessments 1A'!M274</f>
        <v>Very good work in religious knowledge and participation; aim higher.</v>
      </c>
      <c r="H15" s="12">
        <f>'Assessments 1A'!R274</f>
        <v>0.7167</v>
      </c>
      <c r="I15" s="5" t="str">
        <f>'Assessments 1A'!S274</f>
        <v>B</v>
      </c>
      <c r="J15" s="3" t="str">
        <f>'Assessments 1A'!T274</f>
        <v>Very good work in religious knowledge and participation; aim higher.</v>
      </c>
      <c r="K15" s="12">
        <f>'Assessments 1A'!Y274</f>
        <v>0.73670000000000002</v>
      </c>
      <c r="L15" s="5" t="str">
        <f>'Assessments 1A'!Z274</f>
        <v>B</v>
      </c>
      <c r="M15" s="3" t="str">
        <f>'Assessments 1A'!AA274</f>
        <v>Very good work in religious knowledge and participation; aim higher.</v>
      </c>
    </row>
    <row r="16" spans="1:13" ht="15" customHeight="1" x14ac:dyDescent="0.3">
      <c r="A16" s="3" t="str">
        <f>'Assessment 2A'!A24</f>
        <v>STU063</v>
      </c>
      <c r="B16" s="3" t="str">
        <f>'Assessment 2A'!B24</f>
        <v>Naledi Mothibi</v>
      </c>
      <c r="C16" s="5" t="str">
        <f>'Assessment 2A'!C24</f>
        <v>2A</v>
      </c>
      <c r="D16" s="5" t="str">
        <f>'Assessment 2A'!D24</f>
        <v>Boarder</v>
      </c>
      <c r="E16" s="12">
        <f>'Assessment 2A'!K31</f>
        <v>0.8</v>
      </c>
      <c r="F16" s="5" t="str">
        <f>'Assessment 2A'!L31</f>
        <v>A</v>
      </c>
      <c r="G16" s="3" t="str">
        <f>'Assessment 2A'!M31</f>
        <v>Excellent work in religious knowledge and participation; keep it up.</v>
      </c>
      <c r="H16" s="12">
        <f>'Assessment 2A'!R31</f>
        <v>0.74</v>
      </c>
      <c r="I16" s="5" t="str">
        <f>'Assessment 2A'!S31</f>
        <v>B</v>
      </c>
      <c r="J16" s="3" t="str">
        <f>'Assessment 2A'!T31</f>
        <v>Very good work in religious knowledge and participation; aim higher.</v>
      </c>
      <c r="K16" s="12">
        <f>'Assessment 2A'!Y31</f>
        <v>0.83</v>
      </c>
      <c r="L16" s="5" t="str">
        <f>'Assessment 2A'!Z31</f>
        <v>A</v>
      </c>
      <c r="M16" s="3" t="str">
        <f>'Assessment 2A'!AA31</f>
        <v>Excellent work in religious knowledge and participation; keep it up.</v>
      </c>
    </row>
    <row r="17" spans="1:13" ht="15" customHeight="1" x14ac:dyDescent="0.3">
      <c r="A17" s="3" t="str">
        <f>'Assessment 2A'!A33</f>
        <v>STU064</v>
      </c>
      <c r="B17" s="3" t="str">
        <f>'Assessment 2A'!B33</f>
        <v>Kutlo Ditshwanelo</v>
      </c>
      <c r="C17" s="5" t="str">
        <f>'Assessment 2A'!C33</f>
        <v>2A</v>
      </c>
      <c r="D17" s="5" t="str">
        <f>'Assessment 2A'!D33</f>
        <v>Boarder</v>
      </c>
      <c r="E17" s="12">
        <f>'Assessment 2A'!K40</f>
        <v>0.83330000000000004</v>
      </c>
      <c r="F17" s="5" t="str">
        <f>'Assessment 2A'!L40</f>
        <v>A</v>
      </c>
      <c r="G17" s="3" t="str">
        <f>'Assessment 2A'!M40</f>
        <v>Excellent work in religious knowledge and participation; keep it up.</v>
      </c>
      <c r="H17" s="12">
        <f>'Assessment 2A'!R40</f>
        <v>0.81</v>
      </c>
      <c r="I17" s="5" t="str">
        <f>'Assessment 2A'!S40</f>
        <v>A</v>
      </c>
      <c r="J17" s="3" t="str">
        <f>'Assessment 2A'!T40</f>
        <v>Excellent work in religious knowledge and participation; keep it up.</v>
      </c>
      <c r="K17" s="12">
        <f>'Assessment 2A'!Y40</f>
        <v>0.88329999999999997</v>
      </c>
      <c r="L17" s="5" t="str">
        <f>'Assessment 2A'!Z40</f>
        <v>A</v>
      </c>
      <c r="M17" s="3" t="str">
        <f>'Assessment 2A'!AA40</f>
        <v>Excellent work in religious knowledge and participation; keep it up.</v>
      </c>
    </row>
    <row r="18" spans="1:13" ht="15" customHeight="1" x14ac:dyDescent="0.3">
      <c r="A18" s="3" t="str">
        <f>'Assessment 2A'!A42</f>
        <v>STU065</v>
      </c>
      <c r="B18" s="3" t="str">
        <f>'Assessment 2A'!B42</f>
        <v>Kabelo Modise</v>
      </c>
      <c r="C18" s="5" t="str">
        <f>'Assessment 2A'!C42</f>
        <v>2A</v>
      </c>
      <c r="D18" s="5" t="str">
        <f>'Assessment 2A'!D42</f>
        <v>Day Scholar</v>
      </c>
      <c r="E18" s="12">
        <f>'Assessment 2A'!K49</f>
        <v>0.92669999999999997</v>
      </c>
      <c r="F18" s="5" t="str">
        <f>'Assessment 2A'!L49</f>
        <v>A</v>
      </c>
      <c r="G18" s="3" t="str">
        <f>'Assessment 2A'!M49</f>
        <v>Excellent work in religious knowledge and participation; keep it up.</v>
      </c>
      <c r="H18" s="12">
        <f>'Assessment 2A'!R49</f>
        <v>0.94669999999999999</v>
      </c>
      <c r="I18" s="5" t="str">
        <f>'Assessment 2A'!S49</f>
        <v>A</v>
      </c>
      <c r="J18" s="3" t="str">
        <f>'Assessment 2A'!T49</f>
        <v>Excellent work in religious knowledge and participation; keep it up.</v>
      </c>
      <c r="K18" s="12">
        <f>'Assessment 2A'!Y49</f>
        <v>0.95330000000000004</v>
      </c>
      <c r="L18" s="5" t="str">
        <f>'Assessment 2A'!Z49</f>
        <v>A</v>
      </c>
      <c r="M18" s="3" t="str">
        <f>'Assessment 2A'!AA49</f>
        <v>Excellent work in religious knowledge and participation; keep it up.</v>
      </c>
    </row>
    <row r="19" spans="1:13" ht="15" customHeight="1" x14ac:dyDescent="0.3">
      <c r="A19" s="3" t="str">
        <f>'Assessment 2A'!A51</f>
        <v>STU066</v>
      </c>
      <c r="B19" s="3" t="str">
        <f>'Assessment 2A'!B51</f>
        <v>Refilwe Pheko</v>
      </c>
      <c r="C19" s="5" t="str">
        <f>'Assessment 2A'!C51</f>
        <v>2A</v>
      </c>
      <c r="D19" s="5" t="str">
        <f>'Assessment 2A'!D51</f>
        <v>Day Scholar</v>
      </c>
      <c r="E19" s="12">
        <f>'Assessment 2A'!K58</f>
        <v>0.63</v>
      </c>
      <c r="F19" s="5" t="str">
        <f>'Assessment 2A'!L58</f>
        <v>C</v>
      </c>
      <c r="G19" s="3" t="str">
        <f>'Assessment 2A'!M58</f>
        <v>Satisfactory work in religious knowledge and participation; keep practising.</v>
      </c>
      <c r="H19" s="12">
        <f>'Assessment 2A'!R58</f>
        <v>0.6</v>
      </c>
      <c r="I19" s="5" t="str">
        <f>'Assessment 2A'!S58</f>
        <v>C</v>
      </c>
      <c r="J19" s="3" t="str">
        <f>'Assessment 2A'!T58</f>
        <v>Satisfactory work in religious knowledge and participation; keep practising.</v>
      </c>
      <c r="K19" s="12">
        <f>'Assessment 2A'!Y58</f>
        <v>0.70330000000000004</v>
      </c>
      <c r="L19" s="5" t="str">
        <f>'Assessment 2A'!Z58</f>
        <v>B</v>
      </c>
      <c r="M19" s="3" t="str">
        <f>'Assessment 2A'!AA58</f>
        <v>Very good work in religious knowledge and participation; aim higher.</v>
      </c>
    </row>
    <row r="20" spans="1:13" ht="15" customHeight="1" x14ac:dyDescent="0.3">
      <c r="A20" s="3" t="str">
        <f>'Assessment 2A'!A69</f>
        <v>STU068</v>
      </c>
      <c r="B20" s="3" t="str">
        <f>'Assessment 2A'!B69</f>
        <v>Kabelo Mmusi</v>
      </c>
      <c r="C20" s="5" t="str">
        <f>'Assessment 2A'!C69</f>
        <v>2A</v>
      </c>
      <c r="D20" s="5" t="str">
        <f>'Assessment 2A'!D69</f>
        <v>Day Scholar</v>
      </c>
      <c r="E20" s="12">
        <f>'Assessment 2A'!K76</f>
        <v>0.77</v>
      </c>
      <c r="F20" s="5" t="str">
        <f>'Assessment 2A'!L76</f>
        <v>B</v>
      </c>
      <c r="G20" s="3" t="str">
        <f>'Assessment 2A'!M76</f>
        <v>Very good work in religious knowledge and participation; aim higher.</v>
      </c>
      <c r="H20" s="12">
        <f>'Assessment 2A'!R76</f>
        <v>0.82</v>
      </c>
      <c r="I20" s="5" t="str">
        <f>'Assessment 2A'!S76</f>
        <v>A</v>
      </c>
      <c r="J20" s="3" t="str">
        <f>'Assessment 2A'!T76</f>
        <v>Excellent work in religious knowledge and participation; keep it up.</v>
      </c>
      <c r="K20" s="12">
        <f>'Assessment 2A'!Y76</f>
        <v>0.81669999999999998</v>
      </c>
      <c r="L20" s="5" t="str">
        <f>'Assessment 2A'!Z76</f>
        <v>A</v>
      </c>
      <c r="M20" s="3" t="str">
        <f>'Assessment 2A'!AA76</f>
        <v>Excellent work in religious knowledge and participation; keep it up.</v>
      </c>
    </row>
    <row r="21" spans="1:13" ht="15" customHeight="1" x14ac:dyDescent="0.3">
      <c r="A21" s="3" t="str">
        <f>'Assessment 2A'!A96</f>
        <v>STU071</v>
      </c>
      <c r="B21" s="3" t="str">
        <f>'Assessment 2A'!B96</f>
        <v>Bame Ramotswe</v>
      </c>
      <c r="C21" s="5" t="str">
        <f>'Assessment 2A'!C96</f>
        <v>2A</v>
      </c>
      <c r="D21" s="5" t="str">
        <f>'Assessment 2A'!D96</f>
        <v>Boarder</v>
      </c>
      <c r="E21" s="12">
        <f>'Assessment 2A'!K103</f>
        <v>0.63</v>
      </c>
      <c r="F21" s="5" t="str">
        <f>'Assessment 2A'!L103</f>
        <v>C</v>
      </c>
      <c r="G21" s="3" t="str">
        <f>'Assessment 2A'!M103</f>
        <v>Satisfactory work in religious knowledge and participation; keep practising.</v>
      </c>
      <c r="H21" s="12">
        <f>'Assessment 2A'!R103</f>
        <v>0.68669999999999998</v>
      </c>
      <c r="I21" s="5" t="str">
        <f>'Assessment 2A'!S103</f>
        <v>C</v>
      </c>
      <c r="J21" s="3" t="str">
        <f>'Assessment 2A'!T103</f>
        <v>Satisfactory work in religious knowledge and participation; keep practising.</v>
      </c>
      <c r="K21" s="12">
        <f>'Assessment 2A'!Y103</f>
        <v>0.69669999999999999</v>
      </c>
      <c r="L21" s="5" t="str">
        <f>'Assessment 2A'!Z103</f>
        <v>C</v>
      </c>
      <c r="M21" s="3" t="str">
        <f>'Assessment 2A'!AA103</f>
        <v>Satisfactory work in religious knowledge and participation; keep practising.</v>
      </c>
    </row>
    <row r="22" spans="1:13" ht="15" customHeight="1" x14ac:dyDescent="0.3">
      <c r="A22" s="3" t="str">
        <f>'Assessment 2A'!A150</f>
        <v>STU077</v>
      </c>
      <c r="B22" s="3" t="str">
        <f>'Assessment 2A'!B150</f>
        <v>Thato Kealotswe</v>
      </c>
      <c r="C22" s="5" t="str">
        <f>'Assessment 2A'!C150</f>
        <v>2A</v>
      </c>
      <c r="D22" s="5" t="str">
        <f>'Assessment 2A'!D150</f>
        <v>Day Scholar</v>
      </c>
      <c r="E22" s="12">
        <f>'Assessment 2A'!K157</f>
        <v>0.73</v>
      </c>
      <c r="F22" s="5" t="str">
        <f>'Assessment 2A'!L157</f>
        <v>B</v>
      </c>
      <c r="G22" s="3" t="str">
        <f>'Assessment 2A'!M157</f>
        <v>Very good work in religious knowledge and participation; aim higher.</v>
      </c>
      <c r="H22" s="12">
        <f>'Assessment 2A'!R157</f>
        <v>0.75329999999999997</v>
      </c>
      <c r="I22" s="5" t="str">
        <f>'Assessment 2A'!S157</f>
        <v>B</v>
      </c>
      <c r="J22" s="3" t="str">
        <f>'Assessment 2A'!T157</f>
        <v>Very good work in religious knowledge and participation; aim higher.</v>
      </c>
      <c r="K22" s="12">
        <f>'Assessment 2A'!Y157</f>
        <v>0.8</v>
      </c>
      <c r="L22" s="5" t="str">
        <f>'Assessment 2A'!Z157</f>
        <v>A</v>
      </c>
      <c r="M22" s="3" t="str">
        <f>'Assessment 2A'!AA157</f>
        <v>Excellent work in religious knowledge and participation; keep it up.</v>
      </c>
    </row>
    <row r="23" spans="1:13" ht="15" customHeight="1" x14ac:dyDescent="0.3">
      <c r="A23" s="3" t="str">
        <f>'Assessment 2A'!A177</f>
        <v>STU080</v>
      </c>
      <c r="B23" s="3" t="str">
        <f>'Assessment 2A'!B177</f>
        <v>Kabelo Ntsima</v>
      </c>
      <c r="C23" s="5" t="str">
        <f>'Assessment 2A'!C177</f>
        <v>2A</v>
      </c>
      <c r="D23" s="5" t="str">
        <f>'Assessment 2A'!D177</f>
        <v>Boarder</v>
      </c>
      <c r="E23" s="12">
        <f>'Assessment 2A'!K184</f>
        <v>0.65669999999999995</v>
      </c>
      <c r="F23" s="5" t="str">
        <f>'Assessment 2A'!L184</f>
        <v>C</v>
      </c>
      <c r="G23" s="3" t="str">
        <f>'Assessment 2A'!M184</f>
        <v>Satisfactory work in religious knowledge and participation; keep practising.</v>
      </c>
      <c r="H23" s="12">
        <f>'Assessment 2A'!R184</f>
        <v>0.64329999999999998</v>
      </c>
      <c r="I23" s="5" t="str">
        <f>'Assessment 2A'!S184</f>
        <v>C</v>
      </c>
      <c r="J23" s="3" t="str">
        <f>'Assessment 2A'!T184</f>
        <v>Satisfactory work in religious knowledge and participation; keep practising.</v>
      </c>
      <c r="K23" s="12">
        <f>'Assessment 2A'!Y184</f>
        <v>0.70669999999999999</v>
      </c>
      <c r="L23" s="5" t="str">
        <f>'Assessment 2A'!Z184</f>
        <v>B</v>
      </c>
      <c r="M23" s="3" t="str">
        <f>'Assessment 2A'!AA184</f>
        <v>Very good work in religious knowledge and participation; aim higher.</v>
      </c>
    </row>
    <row r="24" spans="1:13" ht="15" customHeight="1" x14ac:dyDescent="0.3">
      <c r="A24" s="3" t="str">
        <f>'Assessment 2A'!A195</f>
        <v>STU082</v>
      </c>
      <c r="B24" s="3" t="str">
        <f>'Assessment 2A'!B195</f>
        <v>Puso Seretse</v>
      </c>
      <c r="C24" s="5" t="str">
        <f>'Assessment 2A'!C195</f>
        <v>2A</v>
      </c>
      <c r="D24" s="5" t="str">
        <f>'Assessment 2A'!D195</f>
        <v>Day Scholar</v>
      </c>
      <c r="E24" s="12">
        <f>'Assessment 2A'!K202</f>
        <v>0.81669999999999998</v>
      </c>
      <c r="F24" s="5" t="str">
        <f>'Assessment 2A'!L202</f>
        <v>A</v>
      </c>
      <c r="G24" s="3" t="str">
        <f>'Assessment 2A'!M202</f>
        <v>Excellent work in religious knowledge and participation; keep it up.</v>
      </c>
      <c r="H24" s="12">
        <f>'Assessment 2A'!R202</f>
        <v>0.79669999999999996</v>
      </c>
      <c r="I24" s="5" t="str">
        <f>'Assessment 2A'!S202</f>
        <v>B</v>
      </c>
      <c r="J24" s="3" t="str">
        <f>'Assessment 2A'!T202</f>
        <v>Very good work in religious knowledge and participation; aim higher.</v>
      </c>
      <c r="K24" s="12">
        <f>'Assessment 2A'!Y202</f>
        <v>0.8367</v>
      </c>
      <c r="L24" s="5" t="str">
        <f>'Assessment 2A'!Z202</f>
        <v>A</v>
      </c>
      <c r="M24" s="3" t="str">
        <f>'Assessment 2A'!AA202</f>
        <v>Excellent work in religious knowledge and participation; keep it up.</v>
      </c>
    </row>
    <row r="25" spans="1:13" ht="15" customHeight="1" x14ac:dyDescent="0.3">
      <c r="A25" s="3" t="str">
        <f>'Assessment 2A'!A222</f>
        <v>STU085</v>
      </c>
      <c r="B25" s="3" t="str">
        <f>'Assessment 2A'!B222</f>
        <v>Bontle Khumalo</v>
      </c>
      <c r="C25" s="5" t="str">
        <f>'Assessment 2A'!C222</f>
        <v>2A</v>
      </c>
      <c r="D25" s="5" t="str">
        <f>'Assessment 2A'!D222</f>
        <v>Boarder</v>
      </c>
      <c r="E25" s="12">
        <f>'Assessment 2A'!K229</f>
        <v>0.75329999999999997</v>
      </c>
      <c r="F25" s="5" t="str">
        <f>'Assessment 2A'!L229</f>
        <v>B</v>
      </c>
      <c r="G25" s="3" t="str">
        <f>'Assessment 2A'!M229</f>
        <v>Very good work in religious knowledge and participation; aim higher.</v>
      </c>
      <c r="H25" s="12">
        <f>'Assessment 2A'!R229</f>
        <v>0.73</v>
      </c>
      <c r="I25" s="5" t="str">
        <f>'Assessment 2A'!S229</f>
        <v>B</v>
      </c>
      <c r="J25" s="3" t="str">
        <f>'Assessment 2A'!T229</f>
        <v>Very good work in religious knowledge and participation; aim higher.</v>
      </c>
      <c r="K25" s="12">
        <f>'Assessment 2A'!Y229</f>
        <v>0.74670000000000003</v>
      </c>
      <c r="L25" s="5" t="str">
        <f>'Assessment 2A'!Z229</f>
        <v>B</v>
      </c>
      <c r="M25" s="3" t="str">
        <f>'Assessment 2A'!AA229</f>
        <v>Very good work in religious knowledge and participation; aim higher.</v>
      </c>
    </row>
    <row r="26" spans="1:13" ht="15" customHeight="1" x14ac:dyDescent="0.3">
      <c r="A26" s="3" t="str">
        <f>'Assessment 2A'!A231</f>
        <v>STU086</v>
      </c>
      <c r="B26" s="3" t="str">
        <f>'Assessment 2A'!B231</f>
        <v>Tumelo Tau</v>
      </c>
      <c r="C26" s="5" t="str">
        <f>'Assessment 2A'!C231</f>
        <v>2A</v>
      </c>
      <c r="D26" s="5" t="str">
        <f>'Assessment 2A'!D231</f>
        <v>Day Scholar</v>
      </c>
      <c r="E26" s="12">
        <f>'Assessment 2A'!K238</f>
        <v>0.75670000000000004</v>
      </c>
      <c r="F26" s="5" t="str">
        <f>'Assessment 2A'!L238</f>
        <v>B</v>
      </c>
      <c r="G26" s="3" t="str">
        <f>'Assessment 2A'!M238</f>
        <v>Very good work in religious knowledge and participation; aim higher.</v>
      </c>
      <c r="H26" s="12">
        <f>'Assessment 2A'!R238</f>
        <v>0.78669999999999995</v>
      </c>
      <c r="I26" s="5" t="str">
        <f>'Assessment 2A'!S238</f>
        <v>B</v>
      </c>
      <c r="J26" s="3" t="str">
        <f>'Assessment 2A'!T238</f>
        <v>Very good work in religious knowledge and participation; aim higher.</v>
      </c>
      <c r="K26" s="12">
        <f>'Assessment 2A'!Y238</f>
        <v>0.87</v>
      </c>
      <c r="L26" s="5" t="str">
        <f>'Assessment 2A'!Z238</f>
        <v>A</v>
      </c>
      <c r="M26" s="3" t="str">
        <f>'Assessment 2A'!AA238</f>
        <v>Excellent work in religious knowledge and participation; keep it up.</v>
      </c>
    </row>
    <row r="27" spans="1:13" ht="15" customHeight="1" x14ac:dyDescent="0.3">
      <c r="A27" s="3" t="str">
        <f>'Assessment 2A'!A240</f>
        <v>STU087</v>
      </c>
      <c r="B27" s="3" t="str">
        <f>'Assessment 2A'!B240</f>
        <v>Sethunya Balopi</v>
      </c>
      <c r="C27" s="5" t="str">
        <f>'Assessment 2A'!C240</f>
        <v>2A</v>
      </c>
      <c r="D27" s="5" t="str">
        <f>'Assessment 2A'!D240</f>
        <v>Day Scholar</v>
      </c>
      <c r="E27" s="12">
        <f>'Assessment 2A'!K247</f>
        <v>0.79330000000000001</v>
      </c>
      <c r="F27" s="5" t="str">
        <f>'Assessment 2A'!L247</f>
        <v>B</v>
      </c>
      <c r="G27" s="3" t="str">
        <f>'Assessment 2A'!M247</f>
        <v>Very good work in religious knowledge and participation; aim higher.</v>
      </c>
      <c r="H27" s="12">
        <f>'Assessment 2A'!R247</f>
        <v>0.85670000000000002</v>
      </c>
      <c r="I27" s="5" t="str">
        <f>'Assessment 2A'!S247</f>
        <v>A</v>
      </c>
      <c r="J27" s="3" t="str">
        <f>'Assessment 2A'!T247</f>
        <v>Excellent work in religious knowledge and participation; keep it up.</v>
      </c>
      <c r="K27" s="12">
        <f>'Assessment 2A'!Y247</f>
        <v>0.91669999999999996</v>
      </c>
      <c r="L27" s="5" t="str">
        <f>'Assessment 2A'!Z247</f>
        <v>A</v>
      </c>
      <c r="M27" s="3" t="str">
        <f>'Assessment 2A'!AA247</f>
        <v>Excellent work in religious knowledge and participation; keep it up.</v>
      </c>
    </row>
    <row r="28" spans="1:13" ht="15" customHeight="1" x14ac:dyDescent="0.3">
      <c r="A28" s="3" t="str">
        <f>'Assessment 2A'!A249</f>
        <v>STU088</v>
      </c>
      <c r="B28" s="3" t="str">
        <f>'Assessment 2A'!B249</f>
        <v>Kagiso Leteane</v>
      </c>
      <c r="C28" s="5" t="str">
        <f>'Assessment 2A'!C249</f>
        <v>2A</v>
      </c>
      <c r="D28" s="5" t="str">
        <f>'Assessment 2A'!D249</f>
        <v>Day Scholar</v>
      </c>
      <c r="E28" s="12">
        <f>'Assessment 2A'!K256</f>
        <v>0.89670000000000005</v>
      </c>
      <c r="F28" s="5" t="str">
        <f>'Assessment 2A'!L256</f>
        <v>A</v>
      </c>
      <c r="G28" s="3" t="str">
        <f>'Assessment 2A'!M256</f>
        <v>Excellent work in religious knowledge and participation; keep it up.</v>
      </c>
      <c r="H28" s="12">
        <f>'Assessment 2A'!R256</f>
        <v>0.92</v>
      </c>
      <c r="I28" s="5" t="str">
        <f>'Assessment 2A'!S256</f>
        <v>A</v>
      </c>
      <c r="J28" s="3" t="str">
        <f>'Assessment 2A'!T256</f>
        <v>Excellent work in religious knowledge and participation; keep it up.</v>
      </c>
      <c r="K28" s="12">
        <f>'Assessment 2A'!Y256</f>
        <v>0.91</v>
      </c>
      <c r="L28" s="5" t="str">
        <f>'Assessment 2A'!Z256</f>
        <v>A</v>
      </c>
      <c r="M28" s="3" t="str">
        <f>'Assessment 2A'!AA256</f>
        <v>Excellent work in religious knowledge and participation; keep it up.</v>
      </c>
    </row>
    <row r="29" spans="1:13" ht="15" customHeight="1" x14ac:dyDescent="0.3">
      <c r="A29" s="3" t="str">
        <f>'Assessment 3A'!A51</f>
        <v>STU126</v>
      </c>
      <c r="B29" s="3" t="str">
        <f>'Assessment 3A'!B51</f>
        <v>Resego Mmolawa</v>
      </c>
      <c r="C29" s="5" t="str">
        <f>'Assessment 3A'!C51</f>
        <v>3A</v>
      </c>
      <c r="D29" s="5" t="str">
        <f>'Assessment 3A'!D51</f>
        <v>Boarder</v>
      </c>
      <c r="E29" s="12">
        <f>'Assessment 3A'!K58</f>
        <v>0.65669999999999995</v>
      </c>
      <c r="F29" s="5" t="str">
        <f>'Assessment 3A'!L58</f>
        <v>C</v>
      </c>
      <c r="G29" s="3" t="str">
        <f>'Assessment 3A'!M58</f>
        <v>Satisfactory work in religious knowledge and participation; keep practising.</v>
      </c>
      <c r="H29" s="12">
        <f>'Assessment 3A'!R58</f>
        <v>0.63329999999999997</v>
      </c>
      <c r="I29" s="5" t="str">
        <f>'Assessment 3A'!S58</f>
        <v>C</v>
      </c>
      <c r="J29" s="3" t="str">
        <f>'Assessment 3A'!T58</f>
        <v>Satisfactory work in religious knowledge and participation; keep practising.</v>
      </c>
      <c r="K29" s="12">
        <f>'Assessment 3A'!Y58</f>
        <v>0.71</v>
      </c>
      <c r="L29" s="5" t="str">
        <f>'Assessment 3A'!Z58</f>
        <v>B</v>
      </c>
      <c r="M29" s="3" t="str">
        <f>'Assessment 3A'!AA58</f>
        <v>Very good work in religious knowledge and participation; aim higher.</v>
      </c>
    </row>
    <row r="30" spans="1:13" ht="15" customHeight="1" x14ac:dyDescent="0.3">
      <c r="A30" s="3" t="str">
        <f>'Assessment 3A'!A69</f>
        <v>STU128</v>
      </c>
      <c r="B30" s="3" t="str">
        <f>'Assessment 3A'!B69</f>
        <v>Kealeboga Setlhare</v>
      </c>
      <c r="C30" s="5" t="str">
        <f>'Assessment 3A'!C69</f>
        <v>3A</v>
      </c>
      <c r="D30" s="5" t="str">
        <f>'Assessment 3A'!D69</f>
        <v>Boarder</v>
      </c>
      <c r="E30" s="12">
        <f>'Assessment 3A'!K76</f>
        <v>0.78</v>
      </c>
      <c r="F30" s="5" t="str">
        <f>'Assessment 3A'!L76</f>
        <v>B</v>
      </c>
      <c r="G30" s="3" t="str">
        <f>'Assessment 3A'!M76</f>
        <v>Very good work in religious knowledge and participation; aim higher.</v>
      </c>
      <c r="H30" s="12">
        <f>'Assessment 3A'!R76</f>
        <v>0.80330000000000001</v>
      </c>
      <c r="I30" s="5" t="str">
        <f>'Assessment 3A'!S76</f>
        <v>A</v>
      </c>
      <c r="J30" s="3" t="str">
        <f>'Assessment 3A'!T76</f>
        <v>Excellent work in religious knowledge and participation; keep it up.</v>
      </c>
      <c r="K30" s="12">
        <f>'Assessment 3A'!Y76</f>
        <v>0.84</v>
      </c>
      <c r="L30" s="5" t="str">
        <f>'Assessment 3A'!Z76</f>
        <v>A</v>
      </c>
      <c r="M30" s="3" t="str">
        <f>'Assessment 3A'!AA76</f>
        <v>Excellent work in religious knowledge and participation; keep it up.</v>
      </c>
    </row>
    <row r="31" spans="1:13" ht="15" customHeight="1" x14ac:dyDescent="0.3">
      <c r="A31" s="3" t="str">
        <f>'Assessment 3A'!A96</f>
        <v>STU131</v>
      </c>
      <c r="B31" s="3" t="str">
        <f>'Assessment 3A'!B96</f>
        <v>Boitumelo Tau</v>
      </c>
      <c r="C31" s="5" t="str">
        <f>'Assessment 3A'!C96</f>
        <v>3A</v>
      </c>
      <c r="D31" s="5" t="str">
        <f>'Assessment 3A'!D96</f>
        <v>Day Scholar</v>
      </c>
      <c r="E31" s="12">
        <f>'Assessment 3A'!K103</f>
        <v>0.68330000000000002</v>
      </c>
      <c r="F31" s="5" t="str">
        <f>'Assessment 3A'!L103</f>
        <v>C</v>
      </c>
      <c r="G31" s="3" t="str">
        <f>'Assessment 3A'!M103</f>
        <v>Satisfactory work in religious knowledge and participation; keep practising.</v>
      </c>
      <c r="H31" s="12">
        <f>'Assessment 3A'!R103</f>
        <v>0.67330000000000001</v>
      </c>
      <c r="I31" s="5" t="str">
        <f>'Assessment 3A'!S103</f>
        <v>C</v>
      </c>
      <c r="J31" s="3" t="str">
        <f>'Assessment 3A'!T103</f>
        <v>Satisfactory work in religious knowledge and participation; keep practising.</v>
      </c>
      <c r="K31" s="12">
        <f>'Assessment 3A'!Y103</f>
        <v>0.75670000000000004</v>
      </c>
      <c r="L31" s="5" t="str">
        <f>'Assessment 3A'!Z103</f>
        <v>B</v>
      </c>
      <c r="M31" s="3" t="str">
        <f>'Assessment 3A'!AA103</f>
        <v>Very good work in religious knowledge and participation; aim higher.</v>
      </c>
    </row>
    <row r="32" spans="1:13" ht="15" customHeight="1" x14ac:dyDescent="0.3">
      <c r="A32" s="3" t="str">
        <f>'Assessment 3A'!A123</f>
        <v>STU134</v>
      </c>
      <c r="B32" s="3" t="str">
        <f>'Assessment 3A'!B123</f>
        <v>Bontle Ramotswe</v>
      </c>
      <c r="C32" s="5" t="str">
        <f>'Assessment 3A'!C123</f>
        <v>3A</v>
      </c>
      <c r="D32" s="5" t="str">
        <f>'Assessment 3A'!D123</f>
        <v>Day Scholar</v>
      </c>
      <c r="E32" s="12">
        <f>'Assessment 3A'!K130</f>
        <v>0.88329999999999997</v>
      </c>
      <c r="F32" s="5" t="str">
        <f>'Assessment 3A'!L130</f>
        <v>A</v>
      </c>
      <c r="G32" s="3" t="str">
        <f>'Assessment 3A'!M130</f>
        <v>Excellent work in religious knowledge and participation; keep it up.</v>
      </c>
      <c r="H32" s="12">
        <f>'Assessment 3A'!R130</f>
        <v>0.88</v>
      </c>
      <c r="I32" s="5" t="str">
        <f>'Assessment 3A'!S130</f>
        <v>A</v>
      </c>
      <c r="J32" s="3" t="str">
        <f>'Assessment 3A'!T130</f>
        <v>Excellent work in religious knowledge and participation; keep it up.</v>
      </c>
      <c r="K32" s="12">
        <f>'Assessment 3A'!Y130</f>
        <v>0.92330000000000001</v>
      </c>
      <c r="L32" s="5" t="str">
        <f>'Assessment 3A'!Z130</f>
        <v>A</v>
      </c>
      <c r="M32" s="3" t="str">
        <f>'Assessment 3A'!AA130</f>
        <v>Excellent work in religious knowledge and participation; keep it up.</v>
      </c>
    </row>
    <row r="33" spans="1:13" ht="15" customHeight="1" x14ac:dyDescent="0.3">
      <c r="A33" s="3" t="str">
        <f>'Assessment 3A'!A132</f>
        <v>STU135</v>
      </c>
      <c r="B33" s="3" t="str">
        <f>'Assessment 3A'!B132</f>
        <v>Baruti Seretse</v>
      </c>
      <c r="C33" s="5" t="str">
        <f>'Assessment 3A'!C132</f>
        <v>3A</v>
      </c>
      <c r="D33" s="5" t="str">
        <f>'Assessment 3A'!D132</f>
        <v>Day Scholar</v>
      </c>
      <c r="E33" s="12">
        <f>'Assessment 3A'!K139</f>
        <v>0.64670000000000005</v>
      </c>
      <c r="F33" s="5" t="str">
        <f>'Assessment 3A'!L139</f>
        <v>C</v>
      </c>
      <c r="G33" s="3" t="str">
        <f>'Assessment 3A'!M139</f>
        <v>Satisfactory work in religious knowledge and participation; keep practising.</v>
      </c>
      <c r="H33" s="12">
        <f>'Assessment 3A'!R139</f>
        <v>0.64670000000000005</v>
      </c>
      <c r="I33" s="5" t="str">
        <f>'Assessment 3A'!S139</f>
        <v>C</v>
      </c>
      <c r="J33" s="3" t="str">
        <f>'Assessment 3A'!T139</f>
        <v>Satisfactory work in religious knowledge and participation; keep practising.</v>
      </c>
      <c r="K33" s="12">
        <f>'Assessment 3A'!Y139</f>
        <v>0.7</v>
      </c>
      <c r="L33" s="5" t="str">
        <f>'Assessment 3A'!Z139</f>
        <v>B</v>
      </c>
      <c r="M33" s="3" t="str">
        <f>'Assessment 3A'!AA139</f>
        <v>Very good work in religious knowledge and participation; aim higher.</v>
      </c>
    </row>
    <row r="34" spans="1:13" ht="15" customHeight="1" x14ac:dyDescent="0.3">
      <c r="A34" s="3" t="str">
        <f>'Assessment 3A'!A159</f>
        <v>STU138</v>
      </c>
      <c r="B34" s="3" t="str">
        <f>'Assessment 3A'!B159</f>
        <v>Wame Balopi</v>
      </c>
      <c r="C34" s="5" t="str">
        <f>'Assessment 3A'!C159</f>
        <v>3A</v>
      </c>
      <c r="D34" s="5" t="str">
        <f>'Assessment 3A'!D159</f>
        <v>Day Scholar</v>
      </c>
      <c r="E34" s="12">
        <f>'Assessment 3A'!K166</f>
        <v>0.83330000000000004</v>
      </c>
      <c r="F34" s="5" t="str">
        <f>'Assessment 3A'!L166</f>
        <v>A</v>
      </c>
      <c r="G34" s="3" t="str">
        <f>'Assessment 3A'!M166</f>
        <v>Excellent work in religious knowledge and participation; keep it up.</v>
      </c>
      <c r="H34" s="12">
        <f>'Assessment 3A'!R166</f>
        <v>0.86670000000000003</v>
      </c>
      <c r="I34" s="5" t="str">
        <f>'Assessment 3A'!S166</f>
        <v>A</v>
      </c>
      <c r="J34" s="3" t="str">
        <f>'Assessment 3A'!T166</f>
        <v>Excellent work in religious knowledge and participation; keep it up.</v>
      </c>
      <c r="K34" s="12">
        <f>'Assessment 3A'!Y166</f>
        <v>0.9</v>
      </c>
      <c r="L34" s="5" t="str">
        <f>'Assessment 3A'!Z166</f>
        <v>A</v>
      </c>
      <c r="M34" s="3" t="str">
        <f>'Assessment 3A'!AA166</f>
        <v>Excellent work in religious knowledge and participation; keep it up.</v>
      </c>
    </row>
    <row r="35" spans="1:13" ht="15" customHeight="1" x14ac:dyDescent="0.3">
      <c r="A35" s="3" t="str">
        <f>'Assessment 3A'!A186</f>
        <v>STU141</v>
      </c>
      <c r="B35" s="3" t="str">
        <f>'Assessment 3A'!B186</f>
        <v>Puso Setlhare</v>
      </c>
      <c r="C35" s="5" t="str">
        <f>'Assessment 3A'!C186</f>
        <v>3A</v>
      </c>
      <c r="D35" s="5" t="str">
        <f>'Assessment 3A'!D186</f>
        <v>Boarder</v>
      </c>
      <c r="E35" s="12">
        <f>'Assessment 3A'!K193</f>
        <v>0.71330000000000005</v>
      </c>
      <c r="F35" s="5" t="str">
        <f>'Assessment 3A'!L193</f>
        <v>B</v>
      </c>
      <c r="G35" s="3" t="str">
        <f>'Assessment 3A'!M193</f>
        <v>Very good work in religious knowledge and participation; aim higher.</v>
      </c>
      <c r="H35" s="12">
        <f>'Assessment 3A'!R193</f>
        <v>0.75</v>
      </c>
      <c r="I35" s="5" t="str">
        <f>'Assessment 3A'!S193</f>
        <v>B</v>
      </c>
      <c r="J35" s="3" t="str">
        <f>'Assessment 3A'!T193</f>
        <v>Very good work in religious knowledge and participation; aim higher.</v>
      </c>
      <c r="K35" s="12">
        <f>'Assessment 3A'!Y193</f>
        <v>0.77669999999999995</v>
      </c>
      <c r="L35" s="5" t="str">
        <f>'Assessment 3A'!Z193</f>
        <v>B</v>
      </c>
      <c r="M35" s="3" t="str">
        <f>'Assessment 3A'!AA193</f>
        <v>Very good work in religious knowledge and participation; aim higher.</v>
      </c>
    </row>
    <row r="36" spans="1:13" ht="15" customHeight="1" x14ac:dyDescent="0.3">
      <c r="A36" s="3" t="str">
        <f>'Assessment 3A'!A213</f>
        <v>STU144</v>
      </c>
      <c r="B36" s="3" t="str">
        <f>'Assessment 3A'!B213</f>
        <v>Gomolemo Radithupa</v>
      </c>
      <c r="C36" s="5" t="str">
        <f>'Assessment 3A'!C213</f>
        <v>3A</v>
      </c>
      <c r="D36" s="5" t="str">
        <f>'Assessment 3A'!D213</f>
        <v>Boarder</v>
      </c>
      <c r="E36" s="12">
        <f>'Assessment 3A'!K220</f>
        <v>0.67</v>
      </c>
      <c r="F36" s="5" t="str">
        <f>'Assessment 3A'!L220</f>
        <v>C</v>
      </c>
      <c r="G36" s="3" t="str">
        <f>'Assessment 3A'!M220</f>
        <v>Satisfactory work in religious knowledge and participation; keep practising.</v>
      </c>
      <c r="H36" s="12">
        <f>'Assessment 3A'!R220</f>
        <v>0.65669999999999995</v>
      </c>
      <c r="I36" s="5" t="str">
        <f>'Assessment 3A'!S220</f>
        <v>C</v>
      </c>
      <c r="J36" s="3" t="str">
        <f>'Assessment 3A'!T220</f>
        <v>Satisfactory work in religious knowledge and participation; keep practising.</v>
      </c>
      <c r="K36" s="12">
        <f>'Assessment 3A'!Y220</f>
        <v>0.64670000000000005</v>
      </c>
      <c r="L36" s="5" t="str">
        <f>'Assessment 3A'!Z220</f>
        <v>C</v>
      </c>
      <c r="M36" s="3" t="str">
        <f>'Assessment 3A'!AA220</f>
        <v>Satisfactory work in religious knowledge and participation; keep practising.</v>
      </c>
    </row>
    <row r="37" spans="1:13" ht="15" customHeight="1" x14ac:dyDescent="0.3">
      <c r="A37" s="3" t="str">
        <f>'Assessment 3A'!A240</f>
        <v>STU147</v>
      </c>
      <c r="B37" s="3" t="str">
        <f>'Assessment 3A'!B240</f>
        <v>Refilwe Modise</v>
      </c>
      <c r="C37" s="5" t="str">
        <f>'Assessment 3A'!C240</f>
        <v>3A</v>
      </c>
      <c r="D37" s="5" t="str">
        <f>'Assessment 3A'!D240</f>
        <v>Boarder</v>
      </c>
      <c r="E37" s="12">
        <f>'Assessment 3A'!K247</f>
        <v>0.82669999999999999</v>
      </c>
      <c r="F37" s="5" t="str">
        <f>'Assessment 3A'!L247</f>
        <v>A</v>
      </c>
      <c r="G37" s="3" t="str">
        <f>'Assessment 3A'!M247</f>
        <v>Excellent work in religious knowledge and participation; keep it up.</v>
      </c>
      <c r="H37" s="12">
        <f>'Assessment 3A'!R247</f>
        <v>0.82669999999999999</v>
      </c>
      <c r="I37" s="5" t="str">
        <f>'Assessment 3A'!S247</f>
        <v>A</v>
      </c>
      <c r="J37" s="3" t="str">
        <f>'Assessment 3A'!T247</f>
        <v>Excellent work in religious knowledge and participation; keep it up.</v>
      </c>
      <c r="K37" s="12">
        <f>'Assessment 3A'!Y247</f>
        <v>0.85</v>
      </c>
      <c r="L37" s="5" t="str">
        <f>'Assessment 3A'!Z247</f>
        <v>A</v>
      </c>
      <c r="M37" s="3" t="str">
        <f>'Assessment 3A'!AA247</f>
        <v>Excellent work in religious knowledge and participation; keep it up.</v>
      </c>
    </row>
    <row r="38" spans="1:13" ht="15" customHeight="1" x14ac:dyDescent="0.3">
      <c r="A38" s="3" t="str">
        <f>'Assessment 3A'!A258</f>
        <v>STU149</v>
      </c>
      <c r="B38" s="3" t="str">
        <f>'Assessment 3A'!B258</f>
        <v>Ame Molefe</v>
      </c>
      <c r="C38" s="5" t="str">
        <f>'Assessment 3A'!C258</f>
        <v>3A</v>
      </c>
      <c r="D38" s="5" t="str">
        <f>'Assessment 3A'!D258</f>
        <v>Boarder</v>
      </c>
      <c r="E38" s="12">
        <f>'Assessment 3A'!K265</f>
        <v>0.62</v>
      </c>
      <c r="F38" s="5" t="str">
        <f>'Assessment 3A'!L265</f>
        <v>C</v>
      </c>
      <c r="G38" s="3" t="str">
        <f>'Assessment 3A'!M265</f>
        <v>Satisfactory work in religious knowledge and participation; keep practising.</v>
      </c>
      <c r="H38" s="12">
        <f>'Assessment 3A'!R265</f>
        <v>0.68330000000000002</v>
      </c>
      <c r="I38" s="5" t="str">
        <f>'Assessment 3A'!S265</f>
        <v>C</v>
      </c>
      <c r="J38" s="3" t="str">
        <f>'Assessment 3A'!T265</f>
        <v>Satisfactory work in religious knowledge and participation; keep practising.</v>
      </c>
      <c r="K38" s="12">
        <f>'Assessment 3A'!Y265</f>
        <v>0.72330000000000005</v>
      </c>
      <c r="L38" s="5" t="str">
        <f>'Assessment 3A'!Z265</f>
        <v>B</v>
      </c>
      <c r="M38" s="3" t="str">
        <f>'Assessment 3A'!AA265</f>
        <v>Very good work in religious knowledge and participation;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467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1A'!K9</f>
        <v>0.56999999999999995</v>
      </c>
      <c r="F6" s="5" t="str">
        <f>'Assessments 1A'!L9</f>
        <v>D</v>
      </c>
      <c r="G6" s="3" t="str">
        <f>'Assessments 1A'!M9</f>
        <v>Fair work in concepts and practicals; extra practice is needed.</v>
      </c>
      <c r="H6" s="12">
        <f>'Assessments 1A'!R9</f>
        <v>0.55669999999999997</v>
      </c>
      <c r="I6" s="5" t="str">
        <f>'Assessments 1A'!S9</f>
        <v>D</v>
      </c>
      <c r="J6" s="3" t="str">
        <f>'Assessments 1A'!T9</f>
        <v>Fair work in concepts and practicals; extra practice is needed.</v>
      </c>
      <c r="K6" s="12">
        <f>'Assessments 1A'!Y9</f>
        <v>0.62</v>
      </c>
      <c r="L6" s="5" t="str">
        <f>'Assessments 1A'!Z9</f>
        <v>C</v>
      </c>
      <c r="M6" s="3" t="str">
        <f>'Assessments 1A'!AA9</f>
        <v>Satisfactory work in concepts and practicals; keep practising.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1A'!K18</f>
        <v>0.57330000000000003</v>
      </c>
      <c r="F7" s="5" t="str">
        <f>'Assessments 1A'!L18</f>
        <v>D</v>
      </c>
      <c r="G7" s="3" t="str">
        <f>'Assessments 1A'!M18</f>
        <v>Fair work in concepts and practicals; extra practice is needed.</v>
      </c>
      <c r="H7" s="12">
        <f>'Assessments 1A'!R18</f>
        <v>0.57330000000000003</v>
      </c>
      <c r="I7" s="5" t="str">
        <f>'Assessments 1A'!S18</f>
        <v>D</v>
      </c>
      <c r="J7" s="3" t="str">
        <f>'Assessments 1A'!T18</f>
        <v>Fair work in concepts and practicals; extra practice is needed.</v>
      </c>
      <c r="K7" s="12">
        <f>'Assessments 1A'!Y18</f>
        <v>0.63670000000000004</v>
      </c>
      <c r="L7" s="5" t="str">
        <f>'Assessments 1A'!Z18</f>
        <v>C</v>
      </c>
      <c r="M7" s="3" t="str">
        <f>'Assessments 1A'!AA18</f>
        <v>Satisfactory work in concepts and practicals; keep practising.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1A'!K27</f>
        <v>0.69</v>
      </c>
      <c r="F8" s="5" t="str">
        <f>'Assessments 1A'!L27</f>
        <v>C</v>
      </c>
      <c r="G8" s="3" t="str">
        <f>'Assessments 1A'!M27</f>
        <v>Satisfactory work in concepts and practicals; keep practising.</v>
      </c>
      <c r="H8" s="12">
        <f>'Assessments 1A'!R27</f>
        <v>0.69669999999999999</v>
      </c>
      <c r="I8" s="5" t="str">
        <f>'Assessments 1A'!S27</f>
        <v>C</v>
      </c>
      <c r="J8" s="3" t="str">
        <f>'Assessments 1A'!T27</f>
        <v>Satisfactory work in concepts and practicals; keep practising.</v>
      </c>
      <c r="K8" s="12">
        <f>'Assessments 1A'!Y27</f>
        <v>0.72670000000000001</v>
      </c>
      <c r="L8" s="5" t="str">
        <f>'Assessments 1A'!Z27</f>
        <v>B</v>
      </c>
      <c r="M8" s="3" t="str">
        <f>'Assessments 1A'!AA27</f>
        <v>Very good work in concepts and practicals; aim higher.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1A'!K36</f>
        <v>0.76329999999999998</v>
      </c>
      <c r="F9" s="5" t="str">
        <f>'Assessments 1A'!L36</f>
        <v>B</v>
      </c>
      <c r="G9" s="3" t="str">
        <f>'Assessments 1A'!M36</f>
        <v>Very good work in concepts and practicals; aim higher.</v>
      </c>
      <c r="H9" s="12">
        <f>'Assessments 1A'!R36</f>
        <v>0.7833</v>
      </c>
      <c r="I9" s="5" t="str">
        <f>'Assessments 1A'!S36</f>
        <v>B</v>
      </c>
      <c r="J9" s="3" t="str">
        <f>'Assessments 1A'!T36</f>
        <v>Very good work in concepts and practicals; aim higher.</v>
      </c>
      <c r="K9" s="12">
        <f>'Assessments 1A'!Y36</f>
        <v>0.79669999999999996</v>
      </c>
      <c r="L9" s="5" t="str">
        <f>'Assessments 1A'!Z36</f>
        <v>B</v>
      </c>
      <c r="M9" s="3" t="str">
        <f>'Assessments 1A'!AA36</f>
        <v>Very good work in concepts and practicals; aim higher.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1A'!K45</f>
        <v>0.8</v>
      </c>
      <c r="F10" s="5" t="str">
        <f>'Assessments 1A'!L45</f>
        <v>A</v>
      </c>
      <c r="G10" s="3" t="str">
        <f>'Assessments 1A'!M45</f>
        <v>Excellent work in concepts and practicals; keep it up.</v>
      </c>
      <c r="H10" s="12">
        <f>'Assessments 1A'!R45</f>
        <v>0.84330000000000005</v>
      </c>
      <c r="I10" s="5" t="str">
        <f>'Assessments 1A'!S45</f>
        <v>A</v>
      </c>
      <c r="J10" s="3" t="str">
        <f>'Assessments 1A'!T45</f>
        <v>Excellent work in concepts and practicals; keep it up.</v>
      </c>
      <c r="K10" s="12">
        <f>'Assessments 1A'!Y45</f>
        <v>0.85</v>
      </c>
      <c r="L10" s="5" t="str">
        <f>'Assessments 1A'!Z45</f>
        <v>A</v>
      </c>
      <c r="M10" s="3" t="str">
        <f>'Assessments 1A'!AA45</f>
        <v>Excellent work in concepts and practicals;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1A'!K54</f>
        <v>0.58330000000000004</v>
      </c>
      <c r="F11" s="5" t="str">
        <f>'Assessments 1A'!L54</f>
        <v>D</v>
      </c>
      <c r="G11" s="3" t="str">
        <f>'Assessments 1A'!M54</f>
        <v>Fair work in concepts and practicals; extra practice is needed.</v>
      </c>
      <c r="H11" s="12">
        <f>'Assessments 1A'!R54</f>
        <v>0.57999999999999996</v>
      </c>
      <c r="I11" s="5" t="str">
        <f>'Assessments 1A'!S54</f>
        <v>D</v>
      </c>
      <c r="J11" s="3" t="str">
        <f>'Assessments 1A'!T54</f>
        <v>Fair work in concepts and practicals; extra practice is needed.</v>
      </c>
      <c r="K11" s="12">
        <f>'Assessments 1A'!Y54</f>
        <v>0.63</v>
      </c>
      <c r="L11" s="5" t="str">
        <f>'Assessments 1A'!Z54</f>
        <v>C</v>
      </c>
      <c r="M11" s="3" t="str">
        <f>'Assessments 1A'!AA54</f>
        <v>Satisfactory work in concepts and practicals; keep practising.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1A'!K63</f>
        <v>0.59670000000000001</v>
      </c>
      <c r="F12" s="5" t="str">
        <f>'Assessments 1A'!L63</f>
        <v>D</v>
      </c>
      <c r="G12" s="3" t="str">
        <f>'Assessments 1A'!M63</f>
        <v>Fair work in concepts and practicals; extra practice is needed.</v>
      </c>
      <c r="H12" s="12">
        <f>'Assessments 1A'!R63</f>
        <v>0.62329999999999997</v>
      </c>
      <c r="I12" s="5" t="str">
        <f>'Assessments 1A'!S63</f>
        <v>C</v>
      </c>
      <c r="J12" s="3" t="str">
        <f>'Assessments 1A'!T63</f>
        <v>Satisfactory work in concepts and practicals; keep practising.</v>
      </c>
      <c r="K12" s="12">
        <f>'Assessments 1A'!Y63</f>
        <v>0.69669999999999999</v>
      </c>
      <c r="L12" s="5" t="str">
        <f>'Assessments 1A'!Z63</f>
        <v>C</v>
      </c>
      <c r="M12" s="3" t="str">
        <f>'Assessments 1A'!AA63</f>
        <v>Satisfactory work in concepts and practicals; keep practising.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1A'!K72</f>
        <v>0.72670000000000001</v>
      </c>
      <c r="F13" s="5" t="str">
        <f>'Assessments 1A'!L72</f>
        <v>B</v>
      </c>
      <c r="G13" s="3" t="str">
        <f>'Assessments 1A'!M72</f>
        <v>Very good work in concepts and practicals; aim higher.</v>
      </c>
      <c r="H13" s="12">
        <f>'Assessments 1A'!R72</f>
        <v>0.70330000000000004</v>
      </c>
      <c r="I13" s="5" t="str">
        <f>'Assessments 1A'!S72</f>
        <v>B</v>
      </c>
      <c r="J13" s="3" t="str">
        <f>'Assessments 1A'!T72</f>
        <v>Very good work in concepts and practicals; aim higher.</v>
      </c>
      <c r="K13" s="12">
        <f>'Assessments 1A'!Y72</f>
        <v>0.78</v>
      </c>
      <c r="L13" s="5" t="str">
        <f>'Assessments 1A'!Z72</f>
        <v>B</v>
      </c>
      <c r="M13" s="3" t="str">
        <f>'Assessments 1A'!AA72</f>
        <v>Very good work in concepts and practicals; aim higher.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1A'!K81</f>
        <v>0.75329999999999997</v>
      </c>
      <c r="F14" s="5" t="str">
        <f>'Assessments 1A'!L81</f>
        <v>B</v>
      </c>
      <c r="G14" s="3" t="str">
        <f>'Assessments 1A'!M81</f>
        <v>Very good work in concepts and practicals; aim higher.</v>
      </c>
      <c r="H14" s="12">
        <f>'Assessments 1A'!R81</f>
        <v>0.79330000000000001</v>
      </c>
      <c r="I14" s="5" t="str">
        <f>'Assessments 1A'!S81</f>
        <v>B</v>
      </c>
      <c r="J14" s="3" t="str">
        <f>'Assessments 1A'!T81</f>
        <v>Very good work in concepts and practicals; aim higher.</v>
      </c>
      <c r="K14" s="12">
        <f>'Assessments 1A'!Y81</f>
        <v>0.85</v>
      </c>
      <c r="L14" s="5" t="str">
        <f>'Assessments 1A'!Z81</f>
        <v>A</v>
      </c>
      <c r="M14" s="3" t="str">
        <f>'Assessments 1A'!AA81</f>
        <v>Excellent work in concepts and practicals;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1A'!K90</f>
        <v>0.82</v>
      </c>
      <c r="F15" s="5" t="str">
        <f>'Assessments 1A'!L90</f>
        <v>A</v>
      </c>
      <c r="G15" s="3" t="str">
        <f>'Assessments 1A'!M90</f>
        <v>Excellent work in concepts and practicals; keep it up.</v>
      </c>
      <c r="H15" s="12">
        <f>'Assessments 1A'!R90</f>
        <v>0.83</v>
      </c>
      <c r="I15" s="5" t="str">
        <f>'Assessments 1A'!S90</f>
        <v>A</v>
      </c>
      <c r="J15" s="3" t="str">
        <f>'Assessments 1A'!T90</f>
        <v>Excellent work in concepts and practicals; keep it up.</v>
      </c>
      <c r="K15" s="12">
        <f>'Assessments 1A'!Y90</f>
        <v>0.9</v>
      </c>
      <c r="L15" s="5" t="str">
        <f>'Assessments 1A'!Z90</f>
        <v>A</v>
      </c>
      <c r="M15" s="3" t="str">
        <f>'Assessments 1A'!AA90</f>
        <v>Excellent work in concepts and practicals;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1A'!K99</f>
        <v>0.60670000000000002</v>
      </c>
      <c r="F16" s="5" t="str">
        <f>'Assessments 1A'!L99</f>
        <v>C</v>
      </c>
      <c r="G16" s="3" t="str">
        <f>'Assessments 1A'!M99</f>
        <v>Satisfactory work in concepts and practicals; keep practising.</v>
      </c>
      <c r="H16" s="12">
        <f>'Assessments 1A'!R99</f>
        <v>0.63</v>
      </c>
      <c r="I16" s="5" t="str">
        <f>'Assessments 1A'!S99</f>
        <v>C</v>
      </c>
      <c r="J16" s="3" t="str">
        <f>'Assessments 1A'!T99</f>
        <v>Satisfactory work in concepts and practicals; keep practising.</v>
      </c>
      <c r="K16" s="12">
        <f>'Assessments 1A'!Y99</f>
        <v>0.59670000000000001</v>
      </c>
      <c r="L16" s="5" t="str">
        <f>'Assessments 1A'!Z99</f>
        <v>D</v>
      </c>
      <c r="M16" s="3" t="str">
        <f>'Assessments 1A'!AA99</f>
        <v>Fair work in concepts and practicals; extra practice is needed.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1A'!K108</f>
        <v>0.65329999999999999</v>
      </c>
      <c r="F17" s="5" t="str">
        <f>'Assessments 1A'!L108</f>
        <v>C</v>
      </c>
      <c r="G17" s="3" t="str">
        <f>'Assessments 1A'!M108</f>
        <v>Satisfactory work in concepts and practicals; keep practising.</v>
      </c>
      <c r="H17" s="12">
        <f>'Assessments 1A'!R108</f>
        <v>0.68330000000000002</v>
      </c>
      <c r="I17" s="5" t="str">
        <f>'Assessments 1A'!S108</f>
        <v>C</v>
      </c>
      <c r="J17" s="3" t="str">
        <f>'Assessments 1A'!T108</f>
        <v>Satisfactory work in concepts and practicals; keep practising.</v>
      </c>
      <c r="K17" s="12">
        <f>'Assessments 1A'!Y108</f>
        <v>0.7</v>
      </c>
      <c r="L17" s="5" t="str">
        <f>'Assessments 1A'!Z108</f>
        <v>B</v>
      </c>
      <c r="M17" s="3" t="str">
        <f>'Assessments 1A'!AA108</f>
        <v>Very good work in concepts and practicals; aim higher.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1A'!K117</f>
        <v>0.71330000000000005</v>
      </c>
      <c r="F18" s="5" t="str">
        <f>'Assessments 1A'!L117</f>
        <v>B</v>
      </c>
      <c r="G18" s="3" t="str">
        <f>'Assessments 1A'!M117</f>
        <v>Very good work in concepts and practicals; aim higher.</v>
      </c>
      <c r="H18" s="12">
        <f>'Assessments 1A'!R117</f>
        <v>0.76670000000000005</v>
      </c>
      <c r="I18" s="5" t="str">
        <f>'Assessments 1A'!S117</f>
        <v>B</v>
      </c>
      <c r="J18" s="3" t="str">
        <f>'Assessments 1A'!T117</f>
        <v>Very good work in concepts and practicals; aim higher.</v>
      </c>
      <c r="K18" s="12">
        <f>'Assessments 1A'!Y117</f>
        <v>0.79</v>
      </c>
      <c r="L18" s="5" t="str">
        <f>'Assessments 1A'!Z117</f>
        <v>B</v>
      </c>
      <c r="M18" s="3" t="str">
        <f>'Assessments 1A'!AA117</f>
        <v>Very good work in concepts and practicals; aim higher.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1A'!K126</f>
        <v>0.82</v>
      </c>
      <c r="F19" s="5" t="str">
        <f>'Assessments 1A'!L126</f>
        <v>A</v>
      </c>
      <c r="G19" s="3" t="str">
        <f>'Assessments 1A'!M126</f>
        <v>Excellent work in concepts and practicals; keep it up.</v>
      </c>
      <c r="H19" s="12">
        <f>'Assessments 1A'!R126</f>
        <v>0.82330000000000003</v>
      </c>
      <c r="I19" s="5" t="str">
        <f>'Assessments 1A'!S126</f>
        <v>A</v>
      </c>
      <c r="J19" s="3" t="str">
        <f>'Assessments 1A'!T126</f>
        <v>Excellent work in concepts and practicals; keep it up.</v>
      </c>
      <c r="K19" s="12">
        <f>'Assessments 1A'!Y126</f>
        <v>0.82</v>
      </c>
      <c r="L19" s="5" t="str">
        <f>'Assessments 1A'!Z126</f>
        <v>A</v>
      </c>
      <c r="M19" s="3" t="str">
        <f>'Assessments 1A'!AA126</f>
        <v>Excellent work in concepts and practicals;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1A'!K135</f>
        <v>0.60329999999999995</v>
      </c>
      <c r="F20" s="5" t="str">
        <f>'Assessments 1A'!L135</f>
        <v>C</v>
      </c>
      <c r="G20" s="3" t="str">
        <f>'Assessments 1A'!M135</f>
        <v>Satisfactory work in concepts and practicals; keep practising.</v>
      </c>
      <c r="H20" s="12">
        <f>'Assessments 1A'!R135</f>
        <v>0.58330000000000004</v>
      </c>
      <c r="I20" s="5" t="str">
        <f>'Assessments 1A'!S135</f>
        <v>D</v>
      </c>
      <c r="J20" s="3" t="str">
        <f>'Assessments 1A'!T135</f>
        <v>Fair work in concepts and practicals; extra practice is needed.</v>
      </c>
      <c r="K20" s="12">
        <f>'Assessments 1A'!Y135</f>
        <v>0.60329999999999995</v>
      </c>
      <c r="L20" s="5" t="str">
        <f>'Assessments 1A'!Z135</f>
        <v>C</v>
      </c>
      <c r="M20" s="3" t="str">
        <f>'Assessments 1A'!AA135</f>
        <v>Satisfactory work in concepts and practicals;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1A'!K144</f>
        <v>0.61</v>
      </c>
      <c r="F21" s="5" t="str">
        <f>'Assessments 1A'!L144</f>
        <v>C</v>
      </c>
      <c r="G21" s="3" t="str">
        <f>'Assessments 1A'!M144</f>
        <v>Satisfactory work in concepts and practicals; keep practising.</v>
      </c>
      <c r="H21" s="12">
        <f>'Assessments 1A'!R144</f>
        <v>0.65669999999999995</v>
      </c>
      <c r="I21" s="5" t="str">
        <f>'Assessments 1A'!S144</f>
        <v>C</v>
      </c>
      <c r="J21" s="3" t="str">
        <f>'Assessments 1A'!T144</f>
        <v>Satisfactory work in concepts and practicals; keep practising.</v>
      </c>
      <c r="K21" s="12">
        <f>'Assessments 1A'!Y144</f>
        <v>0.65329999999999999</v>
      </c>
      <c r="L21" s="5" t="str">
        <f>'Assessments 1A'!Z144</f>
        <v>C</v>
      </c>
      <c r="M21" s="3" t="str">
        <f>'Assessments 1A'!AA144</f>
        <v>Satisfactory work in concepts and practicals; keep practising.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1A'!K153</f>
        <v>0.68</v>
      </c>
      <c r="F22" s="5" t="str">
        <f>'Assessments 1A'!L153</f>
        <v>C</v>
      </c>
      <c r="G22" s="3" t="str">
        <f>'Assessments 1A'!M153</f>
        <v>Satisfactory work in concepts and practicals; keep practising.</v>
      </c>
      <c r="H22" s="12">
        <f>'Assessments 1A'!R153</f>
        <v>0.70330000000000004</v>
      </c>
      <c r="I22" s="5" t="str">
        <f>'Assessments 1A'!S153</f>
        <v>B</v>
      </c>
      <c r="J22" s="3" t="str">
        <f>'Assessments 1A'!T153</f>
        <v>Very good work in concepts and practicals; aim higher.</v>
      </c>
      <c r="K22" s="12">
        <f>'Assessments 1A'!Y153</f>
        <v>0.79330000000000001</v>
      </c>
      <c r="L22" s="5" t="str">
        <f>'Assessments 1A'!Z153</f>
        <v>B</v>
      </c>
      <c r="M22" s="3" t="str">
        <f>'Assessments 1A'!AA153</f>
        <v>Very good work in concepts and practicals; aim higher.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1A'!K162</f>
        <v>0.7833</v>
      </c>
      <c r="F23" s="5" t="str">
        <f>'Assessments 1A'!L162</f>
        <v>B</v>
      </c>
      <c r="G23" s="3" t="str">
        <f>'Assessments 1A'!M162</f>
        <v>Very good work in concepts and practicals; aim higher.</v>
      </c>
      <c r="H23" s="12">
        <f>'Assessments 1A'!R162</f>
        <v>0.76</v>
      </c>
      <c r="I23" s="5" t="str">
        <f>'Assessments 1A'!S162</f>
        <v>B</v>
      </c>
      <c r="J23" s="3" t="str">
        <f>'Assessments 1A'!T162</f>
        <v>Very good work in concepts and practicals; aim higher.</v>
      </c>
      <c r="K23" s="12">
        <f>'Assessments 1A'!Y162</f>
        <v>0.7833</v>
      </c>
      <c r="L23" s="5" t="str">
        <f>'Assessments 1A'!Z162</f>
        <v>B</v>
      </c>
      <c r="M23" s="3" t="str">
        <f>'Assessments 1A'!AA162</f>
        <v>Very good work in concepts and practicals; aim higher.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1A'!K171</f>
        <v>0.82330000000000003</v>
      </c>
      <c r="F24" s="5" t="str">
        <f>'Assessments 1A'!L171</f>
        <v>A</v>
      </c>
      <c r="G24" s="3" t="str">
        <f>'Assessments 1A'!M171</f>
        <v>Excellent work in concepts and practicals; keep it up.</v>
      </c>
      <c r="H24" s="12">
        <f>'Assessments 1A'!R171</f>
        <v>0.87329999999999997</v>
      </c>
      <c r="I24" s="5" t="str">
        <f>'Assessments 1A'!S171</f>
        <v>A</v>
      </c>
      <c r="J24" s="3" t="str">
        <f>'Assessments 1A'!T171</f>
        <v>Excellent work in concepts and practicals; keep it up.</v>
      </c>
      <c r="K24" s="12">
        <f>'Assessments 1A'!Y171</f>
        <v>0.89670000000000005</v>
      </c>
      <c r="L24" s="5" t="str">
        <f>'Assessments 1A'!Z171</f>
        <v>A</v>
      </c>
      <c r="M24" s="3" t="str">
        <f>'Assessments 1A'!AA171</f>
        <v>Excellent work in concepts and practicals;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1A'!K180</f>
        <v>0.55330000000000001</v>
      </c>
      <c r="F25" s="5" t="str">
        <f>'Assessments 1A'!L180</f>
        <v>D</v>
      </c>
      <c r="G25" s="3" t="str">
        <f>'Assessments 1A'!M180</f>
        <v>Fair work in concepts and practicals; extra practice is needed.</v>
      </c>
      <c r="H25" s="12">
        <f>'Assessments 1A'!R180</f>
        <v>0.59</v>
      </c>
      <c r="I25" s="5" t="str">
        <f>'Assessments 1A'!S180</f>
        <v>D</v>
      </c>
      <c r="J25" s="3" t="str">
        <f>'Assessments 1A'!T180</f>
        <v>Fair work in concepts and practicals; extra practice is needed.</v>
      </c>
      <c r="K25" s="12">
        <f>'Assessments 1A'!Y180</f>
        <v>0.65</v>
      </c>
      <c r="L25" s="5" t="str">
        <f>'Assessments 1A'!Z180</f>
        <v>C</v>
      </c>
      <c r="M25" s="3" t="str">
        <f>'Assessments 1A'!AA180</f>
        <v>Satisfactory work in concepts and practicals; keep practising.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1A'!K189</f>
        <v>0.65</v>
      </c>
      <c r="F26" s="5" t="str">
        <f>'Assessments 1A'!L189</f>
        <v>C</v>
      </c>
      <c r="G26" s="3" t="str">
        <f>'Assessments 1A'!M189</f>
        <v>Satisfactory work in concepts and practicals; keep practising.</v>
      </c>
      <c r="H26" s="12">
        <f>'Assessments 1A'!R189</f>
        <v>0.7</v>
      </c>
      <c r="I26" s="5" t="str">
        <f>'Assessments 1A'!S189</f>
        <v>B</v>
      </c>
      <c r="J26" s="3" t="str">
        <f>'Assessments 1A'!T189</f>
        <v>Very good work in concepts and practicals; aim higher.</v>
      </c>
      <c r="K26" s="12">
        <f>'Assessments 1A'!Y189</f>
        <v>0.68</v>
      </c>
      <c r="L26" s="5" t="str">
        <f>'Assessments 1A'!Z189</f>
        <v>C</v>
      </c>
      <c r="M26" s="3" t="str">
        <f>'Assessments 1A'!AA189</f>
        <v>Satisfactory work in concepts and practicals; keep practising.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1A'!K198</f>
        <v>0.75329999999999997</v>
      </c>
      <c r="F27" s="5" t="str">
        <f>'Assessments 1A'!L198</f>
        <v>B</v>
      </c>
      <c r="G27" s="3" t="str">
        <f>'Assessments 1A'!M198</f>
        <v>Very good work in concepts and practicals; aim higher.</v>
      </c>
      <c r="H27" s="12">
        <f>'Assessments 1A'!R198</f>
        <v>0.76</v>
      </c>
      <c r="I27" s="5" t="str">
        <f>'Assessments 1A'!S198</f>
        <v>B</v>
      </c>
      <c r="J27" s="3" t="str">
        <f>'Assessments 1A'!T198</f>
        <v>Very good work in concepts and practicals; aim higher.</v>
      </c>
      <c r="K27" s="12">
        <f>'Assessments 1A'!Y198</f>
        <v>0.81330000000000002</v>
      </c>
      <c r="L27" s="5" t="str">
        <f>'Assessments 1A'!Z198</f>
        <v>A</v>
      </c>
      <c r="M27" s="3" t="str">
        <f>'Assessments 1A'!AA198</f>
        <v>Excellent work in concepts and practicals; keep it up.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1A'!K207</f>
        <v>0.7833</v>
      </c>
      <c r="F28" s="5" t="str">
        <f>'Assessments 1A'!L207</f>
        <v>B</v>
      </c>
      <c r="G28" s="3" t="str">
        <f>'Assessments 1A'!M207</f>
        <v>Very good work in concepts and practicals; aim higher.</v>
      </c>
      <c r="H28" s="12">
        <f>'Assessments 1A'!R207</f>
        <v>0.8</v>
      </c>
      <c r="I28" s="5" t="str">
        <f>'Assessments 1A'!S207</f>
        <v>A</v>
      </c>
      <c r="J28" s="3" t="str">
        <f>'Assessments 1A'!T207</f>
        <v>Excellent work in concepts and practicals; keep it up.</v>
      </c>
      <c r="K28" s="12">
        <f>'Assessments 1A'!Y207</f>
        <v>0.82</v>
      </c>
      <c r="L28" s="5" t="str">
        <f>'Assessments 1A'!Z207</f>
        <v>A</v>
      </c>
      <c r="M28" s="3" t="str">
        <f>'Assessments 1A'!AA207</f>
        <v>Excellent work in concepts and practicals;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1A'!K216</f>
        <v>0.56669999999999998</v>
      </c>
      <c r="F29" s="5" t="str">
        <f>'Assessments 1A'!L216</f>
        <v>D</v>
      </c>
      <c r="G29" s="3" t="str">
        <f>'Assessments 1A'!M216</f>
        <v>Fair work in concepts and practicals; extra practice is needed.</v>
      </c>
      <c r="H29" s="12">
        <f>'Assessments 1A'!R216</f>
        <v>0.54330000000000001</v>
      </c>
      <c r="I29" s="5" t="str">
        <f>'Assessments 1A'!S216</f>
        <v>D</v>
      </c>
      <c r="J29" s="3" t="str">
        <f>'Assessments 1A'!T216</f>
        <v>Fair work in concepts and practicals; extra practice is needed.</v>
      </c>
      <c r="K29" s="12">
        <f>'Assessments 1A'!Y216</f>
        <v>0.6</v>
      </c>
      <c r="L29" s="5" t="str">
        <f>'Assessments 1A'!Z216</f>
        <v>C</v>
      </c>
      <c r="M29" s="3" t="str">
        <f>'Assessments 1A'!AA216</f>
        <v>Satisfactory work in concepts and practicals; keep practising.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1A'!K225</f>
        <v>0.62329999999999997</v>
      </c>
      <c r="F30" s="5" t="str">
        <f>'Assessments 1A'!L225</f>
        <v>C</v>
      </c>
      <c r="G30" s="3" t="str">
        <f>'Assessments 1A'!M225</f>
        <v>Satisfactory work in concepts and practicals; keep practising.</v>
      </c>
      <c r="H30" s="12">
        <f>'Assessments 1A'!R225</f>
        <v>0.63670000000000004</v>
      </c>
      <c r="I30" s="5" t="str">
        <f>'Assessments 1A'!S225</f>
        <v>C</v>
      </c>
      <c r="J30" s="3" t="str">
        <f>'Assessments 1A'!T225</f>
        <v>Satisfactory work in concepts and practicals; keep practising.</v>
      </c>
      <c r="K30" s="12">
        <f>'Assessments 1A'!Y225</f>
        <v>0.6633</v>
      </c>
      <c r="L30" s="5" t="str">
        <f>'Assessments 1A'!Z225</f>
        <v>C</v>
      </c>
      <c r="M30" s="3" t="str">
        <f>'Assessments 1A'!AA225</f>
        <v>Satisfactory work in concepts and practicals; keep practising.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1A'!K234</f>
        <v>0.6633</v>
      </c>
      <c r="F31" s="5" t="str">
        <f>'Assessments 1A'!L234</f>
        <v>C</v>
      </c>
      <c r="G31" s="3" t="str">
        <f>'Assessments 1A'!M234</f>
        <v>Satisfactory work in concepts and practicals; keep practising.</v>
      </c>
      <c r="H31" s="12">
        <f>'Assessments 1A'!R234</f>
        <v>0.68669999999999998</v>
      </c>
      <c r="I31" s="5" t="str">
        <f>'Assessments 1A'!S234</f>
        <v>C</v>
      </c>
      <c r="J31" s="3" t="str">
        <f>'Assessments 1A'!T234</f>
        <v>Satisfactory work in concepts and practicals; keep practising.</v>
      </c>
      <c r="K31" s="12">
        <f>'Assessments 1A'!Y234</f>
        <v>0.70669999999999999</v>
      </c>
      <c r="L31" s="5" t="str">
        <f>'Assessments 1A'!Z234</f>
        <v>B</v>
      </c>
      <c r="M31" s="3" t="str">
        <f>'Assessments 1A'!AA234</f>
        <v>Very good work in concepts and practicals;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1A'!K243</f>
        <v>0.73</v>
      </c>
      <c r="F32" s="5" t="str">
        <f>'Assessments 1A'!L243</f>
        <v>B</v>
      </c>
      <c r="G32" s="3" t="str">
        <f>'Assessments 1A'!M243</f>
        <v>Very good work in concepts and practicals; aim higher.</v>
      </c>
      <c r="H32" s="12">
        <f>'Assessments 1A'!R243</f>
        <v>0.79330000000000001</v>
      </c>
      <c r="I32" s="5" t="str">
        <f>'Assessments 1A'!S243</f>
        <v>B</v>
      </c>
      <c r="J32" s="3" t="str">
        <f>'Assessments 1A'!T243</f>
        <v>Very good work in concepts and practicals; aim higher.</v>
      </c>
      <c r="K32" s="12">
        <f>'Assessments 1A'!Y243</f>
        <v>0.8367</v>
      </c>
      <c r="L32" s="5" t="str">
        <f>'Assessments 1A'!Z243</f>
        <v>A</v>
      </c>
      <c r="M32" s="3" t="str">
        <f>'Assessments 1A'!AA243</f>
        <v>Excellent work in concepts and practicals;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1A'!K252</f>
        <v>0.84</v>
      </c>
      <c r="F33" s="5" t="str">
        <f>'Assessments 1A'!L252</f>
        <v>A</v>
      </c>
      <c r="G33" s="3" t="str">
        <f>'Assessments 1A'!M252</f>
        <v>Excellent work in concepts and practicals; keep it up.</v>
      </c>
      <c r="H33" s="12">
        <f>'Assessments 1A'!R252</f>
        <v>0.85</v>
      </c>
      <c r="I33" s="5" t="str">
        <f>'Assessments 1A'!S252</f>
        <v>A</v>
      </c>
      <c r="J33" s="3" t="str">
        <f>'Assessments 1A'!T252</f>
        <v>Excellent work in concepts and practicals; keep it up.</v>
      </c>
      <c r="K33" s="12">
        <f>'Assessments 1A'!Y252</f>
        <v>0.88</v>
      </c>
      <c r="L33" s="5" t="str">
        <f>'Assessments 1A'!Z252</f>
        <v>A</v>
      </c>
      <c r="M33" s="3" t="str">
        <f>'Assessments 1A'!AA252</f>
        <v>Excellent work in concepts and practicals;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1A'!K261</f>
        <v>0.5867</v>
      </c>
      <c r="F34" s="5" t="str">
        <f>'Assessments 1A'!L261</f>
        <v>D</v>
      </c>
      <c r="G34" s="3" t="str">
        <f>'Assessments 1A'!M261</f>
        <v>Fair work in concepts and practicals; extra practice is needed.</v>
      </c>
      <c r="H34" s="12">
        <f>'Assessments 1A'!R261</f>
        <v>0.60329999999999995</v>
      </c>
      <c r="I34" s="5" t="str">
        <f>'Assessments 1A'!S261</f>
        <v>C</v>
      </c>
      <c r="J34" s="3" t="str">
        <f>'Assessments 1A'!T261</f>
        <v>Satisfactory work in concepts and practicals; keep practising.</v>
      </c>
      <c r="K34" s="12">
        <f>'Assessments 1A'!Y261</f>
        <v>0.66</v>
      </c>
      <c r="L34" s="5" t="str">
        <f>'Assessments 1A'!Z261</f>
        <v>C</v>
      </c>
      <c r="M34" s="3" t="str">
        <f>'Assessments 1A'!AA261</f>
        <v>Satisfactory work in concepts and practicals; keep practising.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1A'!K270</f>
        <v>0.66</v>
      </c>
      <c r="F35" s="5" t="str">
        <f>'Assessments 1A'!L270</f>
        <v>C</v>
      </c>
      <c r="G35" s="3" t="str">
        <f>'Assessments 1A'!M270</f>
        <v>Satisfactory work in concepts and practicals; keep practising.</v>
      </c>
      <c r="H35" s="12">
        <f>'Assessments 1A'!R270</f>
        <v>0.65329999999999999</v>
      </c>
      <c r="I35" s="5" t="str">
        <f>'Assessments 1A'!S270</f>
        <v>C</v>
      </c>
      <c r="J35" s="3" t="str">
        <f>'Assessments 1A'!T270</f>
        <v>Satisfactory work in concepts and practicals; keep practising.</v>
      </c>
      <c r="K35" s="12">
        <f>'Assessments 1A'!Y270</f>
        <v>0.68330000000000002</v>
      </c>
      <c r="L35" s="5" t="str">
        <f>'Assessments 1A'!Z270</f>
        <v>C</v>
      </c>
      <c r="M35" s="3" t="str">
        <f>'Assessments 1A'!AA270</f>
        <v>Satisfactory work in concepts and practicals; keep practising.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2A'!K9</f>
        <v>0.51329999999999998</v>
      </c>
      <c r="F36" s="5" t="str">
        <f>'Assessment 2A'!L9</f>
        <v>D</v>
      </c>
      <c r="G36" s="3" t="str">
        <f>'Assessment 2A'!M9</f>
        <v>Fair work in concepts and practicals; extra practice is needed.</v>
      </c>
      <c r="H36" s="12">
        <f>'Assessment 2A'!R9</f>
        <v>0.53</v>
      </c>
      <c r="I36" s="5" t="str">
        <f>'Assessment 2A'!S9</f>
        <v>D</v>
      </c>
      <c r="J36" s="3" t="str">
        <f>'Assessment 2A'!T9</f>
        <v>Fair work in concepts and practicals; extra practice is needed.</v>
      </c>
      <c r="K36" s="12">
        <f>'Assessment 2A'!Y9</f>
        <v>0.63</v>
      </c>
      <c r="L36" s="5" t="str">
        <f>'Assessment 2A'!Z9</f>
        <v>C</v>
      </c>
      <c r="M36" s="3" t="str">
        <f>'Assessment 2A'!AA9</f>
        <v>Satisfactory work in concepts and practicals; keep practising.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2A'!K18</f>
        <v>0.63</v>
      </c>
      <c r="F37" s="5" t="str">
        <f>'Assessment 2A'!L18</f>
        <v>C</v>
      </c>
      <c r="G37" s="3" t="str">
        <f>'Assessment 2A'!M18</f>
        <v>Satisfactory work in concepts and practicals; keep practising.</v>
      </c>
      <c r="H37" s="12">
        <f>'Assessment 2A'!R18</f>
        <v>0.61</v>
      </c>
      <c r="I37" s="5" t="str">
        <f>'Assessment 2A'!S18</f>
        <v>C</v>
      </c>
      <c r="J37" s="3" t="str">
        <f>'Assessment 2A'!T18</f>
        <v>Satisfactory work in concepts and practicals; keep practising.</v>
      </c>
      <c r="K37" s="12">
        <f>'Assessment 2A'!Y18</f>
        <v>0.7</v>
      </c>
      <c r="L37" s="5" t="str">
        <f>'Assessment 2A'!Z18</f>
        <v>B</v>
      </c>
      <c r="M37" s="3" t="str">
        <f>'Assessment 2A'!AA18</f>
        <v>Very good work in concepts and practicals; aim higher.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2A'!K27</f>
        <v>0.70669999999999999</v>
      </c>
      <c r="F38" s="5" t="str">
        <f>'Assessment 2A'!L27</f>
        <v>B</v>
      </c>
      <c r="G38" s="3" t="str">
        <f>'Assessment 2A'!M27</f>
        <v>Very good work in concepts and practicals; aim higher.</v>
      </c>
      <c r="H38" s="12">
        <f>'Assessment 2A'!R27</f>
        <v>0.67330000000000001</v>
      </c>
      <c r="I38" s="5" t="str">
        <f>'Assessment 2A'!S27</f>
        <v>C</v>
      </c>
      <c r="J38" s="3" t="str">
        <f>'Assessment 2A'!T27</f>
        <v>Satisfactory work in concepts and practicals; keep practising.</v>
      </c>
      <c r="K38" s="12">
        <f>'Assessment 2A'!Y27</f>
        <v>0.73</v>
      </c>
      <c r="L38" s="5" t="str">
        <f>'Assessment 2A'!Z27</f>
        <v>B</v>
      </c>
      <c r="M38" s="3" t="str">
        <f>'Assessment 2A'!AA27</f>
        <v>Very good work in concepts and practicals; aim higher.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2A'!K36</f>
        <v>0.79330000000000001</v>
      </c>
      <c r="F39" s="5" t="str">
        <f>'Assessment 2A'!L36</f>
        <v>B</v>
      </c>
      <c r="G39" s="3" t="str">
        <f>'Assessment 2A'!M36</f>
        <v>Very good work in concepts and practicals; aim higher.</v>
      </c>
      <c r="H39" s="12">
        <f>'Assessment 2A'!R36</f>
        <v>0.75329999999999997</v>
      </c>
      <c r="I39" s="5" t="str">
        <f>'Assessment 2A'!S36</f>
        <v>B</v>
      </c>
      <c r="J39" s="3" t="str">
        <f>'Assessment 2A'!T36</f>
        <v>Very good work in concepts and practicals; aim higher.</v>
      </c>
      <c r="K39" s="12">
        <f>'Assessment 2A'!Y36</f>
        <v>0.77</v>
      </c>
      <c r="L39" s="5" t="str">
        <f>'Assessment 2A'!Z36</f>
        <v>B</v>
      </c>
      <c r="M39" s="3" t="str">
        <f>'Assessment 2A'!AA36</f>
        <v>Very good work in concepts and practicals; aim higher.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2A'!K45</f>
        <v>0.79</v>
      </c>
      <c r="F40" s="5" t="str">
        <f>'Assessment 2A'!L45</f>
        <v>B</v>
      </c>
      <c r="G40" s="3" t="str">
        <f>'Assessment 2A'!M45</f>
        <v>Very good work in concepts and practicals; aim higher.</v>
      </c>
      <c r="H40" s="12">
        <f>'Assessment 2A'!R45</f>
        <v>0.85329999999999995</v>
      </c>
      <c r="I40" s="5" t="str">
        <f>'Assessment 2A'!S45</f>
        <v>A</v>
      </c>
      <c r="J40" s="3" t="str">
        <f>'Assessment 2A'!T45</f>
        <v>Excellent work in concepts and practicals; keep it up.</v>
      </c>
      <c r="K40" s="12">
        <f>'Assessment 2A'!Y45</f>
        <v>0.86</v>
      </c>
      <c r="L40" s="5" t="str">
        <f>'Assessment 2A'!Z45</f>
        <v>A</v>
      </c>
      <c r="M40" s="3" t="str">
        <f>'Assessment 2A'!AA45</f>
        <v>Excellent work in concepts and practicals;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2A'!K54</f>
        <v>0.55330000000000001</v>
      </c>
      <c r="F41" s="5" t="str">
        <f>'Assessment 2A'!L54</f>
        <v>D</v>
      </c>
      <c r="G41" s="3" t="str">
        <f>'Assessment 2A'!M54</f>
        <v>Fair work in concepts and practicals; extra practice is needed.</v>
      </c>
      <c r="H41" s="12">
        <f>'Assessment 2A'!R54</f>
        <v>0.60670000000000002</v>
      </c>
      <c r="I41" s="5" t="str">
        <f>'Assessment 2A'!S54</f>
        <v>C</v>
      </c>
      <c r="J41" s="3" t="str">
        <f>'Assessment 2A'!T54</f>
        <v>Satisfactory work in concepts and practicals; keep practising.</v>
      </c>
      <c r="K41" s="12">
        <f>'Assessment 2A'!Y54</f>
        <v>0.61670000000000003</v>
      </c>
      <c r="L41" s="5" t="str">
        <f>'Assessment 2A'!Z54</f>
        <v>C</v>
      </c>
      <c r="M41" s="3" t="str">
        <f>'Assessment 2A'!AA54</f>
        <v>Satisfactory work in concepts and practicals; keep practising.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2A'!K63</f>
        <v>0.62329999999999997</v>
      </c>
      <c r="F42" s="5" t="str">
        <f>'Assessment 2A'!L63</f>
        <v>C</v>
      </c>
      <c r="G42" s="3" t="str">
        <f>'Assessment 2A'!M63</f>
        <v>Satisfactory work in concepts and practicals; keep practising.</v>
      </c>
      <c r="H42" s="12">
        <f>'Assessment 2A'!R63</f>
        <v>0.66669999999999996</v>
      </c>
      <c r="I42" s="5" t="str">
        <f>'Assessment 2A'!S63</f>
        <v>C</v>
      </c>
      <c r="J42" s="3" t="str">
        <f>'Assessment 2A'!T63</f>
        <v>Satisfactory work in concepts and practicals; keep practising.</v>
      </c>
      <c r="K42" s="12">
        <f>'Assessment 2A'!Y63</f>
        <v>0.65669999999999995</v>
      </c>
      <c r="L42" s="5" t="str">
        <f>'Assessment 2A'!Z63</f>
        <v>C</v>
      </c>
      <c r="M42" s="3" t="str">
        <f>'Assessment 2A'!AA63</f>
        <v>Satisfactory work in concepts and practicals; keep practising.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2A'!K72</f>
        <v>0.72670000000000001</v>
      </c>
      <c r="F43" s="5" t="str">
        <f>'Assessment 2A'!L72</f>
        <v>B</v>
      </c>
      <c r="G43" s="3" t="str">
        <f>'Assessment 2A'!M72</f>
        <v>Very good work in concepts and practicals; aim higher.</v>
      </c>
      <c r="H43" s="12">
        <f>'Assessment 2A'!R72</f>
        <v>0.71330000000000005</v>
      </c>
      <c r="I43" s="5" t="str">
        <f>'Assessment 2A'!S72</f>
        <v>B</v>
      </c>
      <c r="J43" s="3" t="str">
        <f>'Assessment 2A'!T72</f>
        <v>Very good work in concepts and practicals; aim higher.</v>
      </c>
      <c r="K43" s="12">
        <f>'Assessment 2A'!Y72</f>
        <v>0.7</v>
      </c>
      <c r="L43" s="5" t="str">
        <f>'Assessment 2A'!Z72</f>
        <v>B</v>
      </c>
      <c r="M43" s="3" t="str">
        <f>'Assessment 2A'!AA72</f>
        <v>Very good work in concepts and practicals; aim higher.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2A'!K81</f>
        <v>0.77</v>
      </c>
      <c r="F44" s="5" t="str">
        <f>'Assessment 2A'!L81</f>
        <v>B</v>
      </c>
      <c r="G44" s="3" t="str">
        <f>'Assessment 2A'!M81</f>
        <v>Very good work in concepts and practicals; aim higher.</v>
      </c>
      <c r="H44" s="12">
        <f>'Assessment 2A'!R81</f>
        <v>0.79330000000000001</v>
      </c>
      <c r="I44" s="5" t="str">
        <f>'Assessment 2A'!S81</f>
        <v>B</v>
      </c>
      <c r="J44" s="3" t="str">
        <f>'Assessment 2A'!T81</f>
        <v>Very good work in concepts and practicals; aim higher.</v>
      </c>
      <c r="K44" s="12">
        <f>'Assessment 2A'!Y81</f>
        <v>0.84670000000000001</v>
      </c>
      <c r="L44" s="5" t="str">
        <f>'Assessment 2A'!Z81</f>
        <v>A</v>
      </c>
      <c r="M44" s="3" t="str">
        <f>'Assessment 2A'!AA81</f>
        <v>Excellent work in concepts and practicals;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2A'!K90</f>
        <v>0.87</v>
      </c>
      <c r="F45" s="5" t="str">
        <f>'Assessment 2A'!L90</f>
        <v>A</v>
      </c>
      <c r="G45" s="3" t="str">
        <f>'Assessment 2A'!M90</f>
        <v>Excellent work in concepts and practicals; keep it up.</v>
      </c>
      <c r="H45" s="12">
        <f>'Assessment 2A'!R90</f>
        <v>0.83330000000000004</v>
      </c>
      <c r="I45" s="5" t="str">
        <f>'Assessment 2A'!S90</f>
        <v>A</v>
      </c>
      <c r="J45" s="3" t="str">
        <f>'Assessment 2A'!T90</f>
        <v>Excellent work in concepts and practicals; keep it up.</v>
      </c>
      <c r="K45" s="12">
        <f>'Assessment 2A'!Y90</f>
        <v>0.87329999999999997</v>
      </c>
      <c r="L45" s="5" t="str">
        <f>'Assessment 2A'!Z90</f>
        <v>A</v>
      </c>
      <c r="M45" s="3" t="str">
        <f>'Assessment 2A'!AA90</f>
        <v>Excellent work in concepts and practicals;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2A'!K99</f>
        <v>0.61670000000000003</v>
      </c>
      <c r="F46" s="5" t="str">
        <f>'Assessment 2A'!L99</f>
        <v>C</v>
      </c>
      <c r="G46" s="3" t="str">
        <f>'Assessment 2A'!M99</f>
        <v>Satisfactory work in concepts and practicals; keep practising.</v>
      </c>
      <c r="H46" s="12">
        <f>'Assessment 2A'!R99</f>
        <v>0.57669999999999999</v>
      </c>
      <c r="I46" s="5" t="str">
        <f>'Assessment 2A'!S99</f>
        <v>D</v>
      </c>
      <c r="J46" s="3" t="str">
        <f>'Assessment 2A'!T99</f>
        <v>Fair work in concepts and practicals; extra practice is needed.</v>
      </c>
      <c r="K46" s="12">
        <f>'Assessment 2A'!Y99</f>
        <v>0.63670000000000004</v>
      </c>
      <c r="L46" s="5" t="str">
        <f>'Assessment 2A'!Z99</f>
        <v>C</v>
      </c>
      <c r="M46" s="3" t="str">
        <f>'Assessment 2A'!AA99</f>
        <v>Satisfactory work in concepts and practicals; keep practising.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2A'!K108</f>
        <v>0.66669999999999996</v>
      </c>
      <c r="F47" s="5" t="str">
        <f>'Assessment 2A'!L108</f>
        <v>C</v>
      </c>
      <c r="G47" s="3" t="str">
        <f>'Assessment 2A'!M108</f>
        <v>Satisfactory work in concepts and practicals; keep practising.</v>
      </c>
      <c r="H47" s="12">
        <f>'Assessment 2A'!R108</f>
        <v>0.64</v>
      </c>
      <c r="I47" s="5" t="str">
        <f>'Assessment 2A'!S108</f>
        <v>C</v>
      </c>
      <c r="J47" s="3" t="str">
        <f>'Assessment 2A'!T108</f>
        <v>Satisfactory work in concepts and practicals; keep practising.</v>
      </c>
      <c r="K47" s="12">
        <f>'Assessment 2A'!Y108</f>
        <v>0.72330000000000005</v>
      </c>
      <c r="L47" s="5" t="str">
        <f>'Assessment 2A'!Z108</f>
        <v>B</v>
      </c>
      <c r="M47" s="3" t="str">
        <f>'Assessment 2A'!AA108</f>
        <v>Very good work in concepts and practicals;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2A'!K117</f>
        <v>0.73329999999999995</v>
      </c>
      <c r="F48" s="5" t="str">
        <f>'Assessment 2A'!L117</f>
        <v>B</v>
      </c>
      <c r="G48" s="3" t="str">
        <f>'Assessment 2A'!M117</f>
        <v>Very good work in concepts and practicals; aim higher.</v>
      </c>
      <c r="H48" s="12">
        <f>'Assessment 2A'!R117</f>
        <v>0.81</v>
      </c>
      <c r="I48" s="5" t="str">
        <f>'Assessment 2A'!S117</f>
        <v>A</v>
      </c>
      <c r="J48" s="3" t="str">
        <f>'Assessment 2A'!T117</f>
        <v>Excellent work in concepts and practicals; keep it up.</v>
      </c>
      <c r="K48" s="12">
        <f>'Assessment 2A'!Y117</f>
        <v>0.77329999999999999</v>
      </c>
      <c r="L48" s="5" t="str">
        <f>'Assessment 2A'!Z117</f>
        <v>B</v>
      </c>
      <c r="M48" s="3" t="str">
        <f>'Assessment 2A'!AA117</f>
        <v>Very good work in concepts and practicals; aim higher.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2A'!K126</f>
        <v>0.8367</v>
      </c>
      <c r="F49" s="5" t="str">
        <f>'Assessment 2A'!L126</f>
        <v>A</v>
      </c>
      <c r="G49" s="3" t="str">
        <f>'Assessment 2A'!M126</f>
        <v>Excellent work in concepts and practicals; keep it up.</v>
      </c>
      <c r="H49" s="12">
        <f>'Assessment 2A'!R126</f>
        <v>0.7833</v>
      </c>
      <c r="I49" s="5" t="str">
        <f>'Assessment 2A'!S126</f>
        <v>B</v>
      </c>
      <c r="J49" s="3" t="str">
        <f>'Assessment 2A'!T126</f>
        <v>Very good work in concepts and practicals; aim higher.</v>
      </c>
      <c r="K49" s="12">
        <f>'Assessment 2A'!Y126</f>
        <v>0.88329999999999997</v>
      </c>
      <c r="L49" s="5" t="str">
        <f>'Assessment 2A'!Z126</f>
        <v>A</v>
      </c>
      <c r="M49" s="3" t="str">
        <f>'Assessment 2A'!AA126</f>
        <v>Excellent work in concepts and practicals;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2A'!K135</f>
        <v>0.59330000000000005</v>
      </c>
      <c r="F50" s="5" t="str">
        <f>'Assessment 2A'!L135</f>
        <v>D</v>
      </c>
      <c r="G50" s="3" t="str">
        <f>'Assessment 2A'!M135</f>
        <v>Fair work in concepts and practicals; extra practice is needed.</v>
      </c>
      <c r="H50" s="12">
        <f>'Assessment 2A'!R135</f>
        <v>0.5867</v>
      </c>
      <c r="I50" s="5" t="str">
        <f>'Assessment 2A'!S135</f>
        <v>D</v>
      </c>
      <c r="J50" s="3" t="str">
        <f>'Assessment 2A'!T135</f>
        <v>Fair work in concepts and practicals; extra practice is needed.</v>
      </c>
      <c r="K50" s="12">
        <f>'Assessment 2A'!Y135</f>
        <v>0.61670000000000003</v>
      </c>
      <c r="L50" s="5" t="str">
        <f>'Assessment 2A'!Z135</f>
        <v>C</v>
      </c>
      <c r="M50" s="3" t="str">
        <f>'Assessment 2A'!AA135</f>
        <v>Satisfactory work in concepts and practicals; keep practising.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2A'!K144</f>
        <v>0.62</v>
      </c>
      <c r="F51" s="5" t="str">
        <f>'Assessment 2A'!L144</f>
        <v>C</v>
      </c>
      <c r="G51" s="3" t="str">
        <f>'Assessment 2A'!M144</f>
        <v>Satisfactory work in concepts and practicals; keep practising.</v>
      </c>
      <c r="H51" s="12">
        <f>'Assessment 2A'!R144</f>
        <v>0.60329999999999995</v>
      </c>
      <c r="I51" s="5" t="str">
        <f>'Assessment 2A'!S144</f>
        <v>C</v>
      </c>
      <c r="J51" s="3" t="str">
        <f>'Assessment 2A'!T144</f>
        <v>Satisfactory work in concepts and practicals; keep practising.</v>
      </c>
      <c r="K51" s="12">
        <f>'Assessment 2A'!Y144</f>
        <v>0.66</v>
      </c>
      <c r="L51" s="5" t="str">
        <f>'Assessment 2A'!Z144</f>
        <v>C</v>
      </c>
      <c r="M51" s="3" t="str">
        <f>'Assessment 2A'!AA144</f>
        <v>Satisfactory work in concepts and practicals; keep practising.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2A'!K153</f>
        <v>0.65</v>
      </c>
      <c r="F52" s="5" t="str">
        <f>'Assessment 2A'!L153</f>
        <v>C</v>
      </c>
      <c r="G52" s="3" t="str">
        <f>'Assessment 2A'!M153</f>
        <v>Satisfactory work in concepts and practicals; keep practising.</v>
      </c>
      <c r="H52" s="12">
        <f>'Assessment 2A'!R153</f>
        <v>0.71</v>
      </c>
      <c r="I52" s="5" t="str">
        <f>'Assessment 2A'!S153</f>
        <v>B</v>
      </c>
      <c r="J52" s="3" t="str">
        <f>'Assessment 2A'!T153</f>
        <v>Very good work in concepts and practicals; aim higher.</v>
      </c>
      <c r="K52" s="12">
        <f>'Assessment 2A'!Y153</f>
        <v>0.78669999999999995</v>
      </c>
      <c r="L52" s="5" t="str">
        <f>'Assessment 2A'!Z153</f>
        <v>B</v>
      </c>
      <c r="M52" s="3" t="str">
        <f>'Assessment 2A'!AA153</f>
        <v>Very good work in concepts and practicals; aim higher.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2A'!K162</f>
        <v>0.76670000000000005</v>
      </c>
      <c r="F53" s="5" t="str">
        <f>'Assessment 2A'!L162</f>
        <v>B</v>
      </c>
      <c r="G53" s="3" t="str">
        <f>'Assessment 2A'!M162</f>
        <v>Very good work in concepts and practicals; aim higher.</v>
      </c>
      <c r="H53" s="12">
        <f>'Assessment 2A'!R162</f>
        <v>0.79330000000000001</v>
      </c>
      <c r="I53" s="5" t="str">
        <f>'Assessment 2A'!S162</f>
        <v>B</v>
      </c>
      <c r="J53" s="3" t="str">
        <f>'Assessment 2A'!T162</f>
        <v>Very good work in concepts and practicals; aim higher.</v>
      </c>
      <c r="K53" s="12">
        <f>'Assessment 2A'!Y162</f>
        <v>0.8</v>
      </c>
      <c r="L53" s="5" t="str">
        <f>'Assessment 2A'!Z162</f>
        <v>A</v>
      </c>
      <c r="M53" s="3" t="str">
        <f>'Assessment 2A'!AA162</f>
        <v>Excellent work in concepts and practicals;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2A'!K171</f>
        <v>0.80330000000000001</v>
      </c>
      <c r="F54" s="5" t="str">
        <f>'Assessment 2A'!L171</f>
        <v>A</v>
      </c>
      <c r="G54" s="3" t="str">
        <f>'Assessment 2A'!M171</f>
        <v>Excellent work in concepts and practicals; keep it up.</v>
      </c>
      <c r="H54" s="12">
        <f>'Assessment 2A'!R171</f>
        <v>0.84330000000000005</v>
      </c>
      <c r="I54" s="5" t="str">
        <f>'Assessment 2A'!S171</f>
        <v>A</v>
      </c>
      <c r="J54" s="3" t="str">
        <f>'Assessment 2A'!T171</f>
        <v>Excellent work in concepts and practicals; keep it up.</v>
      </c>
      <c r="K54" s="12">
        <f>'Assessment 2A'!Y171</f>
        <v>0.90329999999999999</v>
      </c>
      <c r="L54" s="5" t="str">
        <f>'Assessment 2A'!Z171</f>
        <v>A</v>
      </c>
      <c r="M54" s="3" t="str">
        <f>'Assessment 2A'!AA171</f>
        <v>Excellent work in concepts and practicals;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2A'!K180</f>
        <v>0.59330000000000005</v>
      </c>
      <c r="F55" s="5" t="str">
        <f>'Assessment 2A'!L180</f>
        <v>D</v>
      </c>
      <c r="G55" s="3" t="str">
        <f>'Assessment 2A'!M180</f>
        <v>Fair work in concepts and practicals; extra practice is needed.</v>
      </c>
      <c r="H55" s="12">
        <f>'Assessment 2A'!R180</f>
        <v>0.60329999999999995</v>
      </c>
      <c r="I55" s="5" t="str">
        <f>'Assessment 2A'!S180</f>
        <v>C</v>
      </c>
      <c r="J55" s="3" t="str">
        <f>'Assessment 2A'!T180</f>
        <v>Satisfactory work in concepts and practicals; keep practising.</v>
      </c>
      <c r="K55" s="12">
        <f>'Assessment 2A'!Y180</f>
        <v>0.62329999999999997</v>
      </c>
      <c r="L55" s="5" t="str">
        <f>'Assessment 2A'!Z180</f>
        <v>C</v>
      </c>
      <c r="M55" s="3" t="str">
        <f>'Assessment 2A'!AA180</f>
        <v>Satisfactory work in concepts and practicals;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2A'!K189</f>
        <v>0.62</v>
      </c>
      <c r="F56" s="5" t="str">
        <f>'Assessment 2A'!L189</f>
        <v>C</v>
      </c>
      <c r="G56" s="3" t="str">
        <f>'Assessment 2A'!M189</f>
        <v>Satisfactory work in concepts and practicals; keep practising.</v>
      </c>
      <c r="H56" s="12">
        <f>'Assessment 2A'!R189</f>
        <v>0.69669999999999999</v>
      </c>
      <c r="I56" s="5" t="str">
        <f>'Assessment 2A'!S189</f>
        <v>C</v>
      </c>
      <c r="J56" s="3" t="str">
        <f>'Assessment 2A'!T189</f>
        <v>Satisfactory work in concepts and practicals; keep practising.</v>
      </c>
      <c r="K56" s="12">
        <f>'Assessment 2A'!Y189</f>
        <v>0.73</v>
      </c>
      <c r="L56" s="5" t="str">
        <f>'Assessment 2A'!Z189</f>
        <v>B</v>
      </c>
      <c r="M56" s="3" t="str">
        <f>'Assessment 2A'!AA189</f>
        <v>Very good work in concepts and practicals;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2A'!K198</f>
        <v>0.71330000000000005</v>
      </c>
      <c r="F57" s="5" t="str">
        <f>'Assessment 2A'!L198</f>
        <v>B</v>
      </c>
      <c r="G57" s="3" t="str">
        <f>'Assessment 2A'!M198</f>
        <v>Very good work in concepts and practicals; aim higher.</v>
      </c>
      <c r="H57" s="12">
        <f>'Assessment 2A'!R198</f>
        <v>0.73329999999999995</v>
      </c>
      <c r="I57" s="5" t="str">
        <f>'Assessment 2A'!S198</f>
        <v>B</v>
      </c>
      <c r="J57" s="3" t="str">
        <f>'Assessment 2A'!T198</f>
        <v>Very good work in concepts and practicals; aim higher.</v>
      </c>
      <c r="K57" s="12">
        <f>'Assessment 2A'!Y198</f>
        <v>0.75329999999999997</v>
      </c>
      <c r="L57" s="5" t="str">
        <f>'Assessment 2A'!Z198</f>
        <v>B</v>
      </c>
      <c r="M57" s="3" t="str">
        <f>'Assessment 2A'!AA198</f>
        <v>Very good work in concepts and practicals; aim higher.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2A'!K207</f>
        <v>0.77329999999999999</v>
      </c>
      <c r="F58" s="5" t="str">
        <f>'Assessment 2A'!L207</f>
        <v>B</v>
      </c>
      <c r="G58" s="3" t="str">
        <f>'Assessment 2A'!M207</f>
        <v>Very good work in concepts and practicals; aim higher.</v>
      </c>
      <c r="H58" s="12">
        <f>'Assessment 2A'!R207</f>
        <v>0.84670000000000001</v>
      </c>
      <c r="I58" s="5" t="str">
        <f>'Assessment 2A'!S207</f>
        <v>A</v>
      </c>
      <c r="J58" s="3" t="str">
        <f>'Assessment 2A'!T207</f>
        <v>Excellent work in concepts and practicals; keep it up.</v>
      </c>
      <c r="K58" s="12">
        <f>'Assessment 2A'!Y207</f>
        <v>0.85</v>
      </c>
      <c r="L58" s="5" t="str">
        <f>'Assessment 2A'!Z207</f>
        <v>A</v>
      </c>
      <c r="M58" s="3" t="str">
        <f>'Assessment 2A'!AA207</f>
        <v>Excellent work in concepts and practicals;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2A'!K216</f>
        <v>0.55000000000000004</v>
      </c>
      <c r="F59" s="5" t="str">
        <f>'Assessment 2A'!L216</f>
        <v>D</v>
      </c>
      <c r="G59" s="3" t="str">
        <f>'Assessment 2A'!M216</f>
        <v>Fair work in concepts and practicals; extra practice is needed.</v>
      </c>
      <c r="H59" s="12">
        <f>'Assessment 2A'!R216</f>
        <v>0.55330000000000001</v>
      </c>
      <c r="I59" s="5" t="str">
        <f>'Assessment 2A'!S216</f>
        <v>D</v>
      </c>
      <c r="J59" s="3" t="str">
        <f>'Assessment 2A'!T216</f>
        <v>Fair work in concepts and practicals; extra practice is needed.</v>
      </c>
      <c r="K59" s="12">
        <f>'Assessment 2A'!Y216</f>
        <v>0.59</v>
      </c>
      <c r="L59" s="5" t="str">
        <f>'Assessment 2A'!Z216</f>
        <v>D</v>
      </c>
      <c r="M59" s="3" t="str">
        <f>'Assessment 2A'!AA216</f>
        <v>Fair work in concepts and practicals; extra practice is needed.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2A'!K225</f>
        <v>0.57669999999999999</v>
      </c>
      <c r="F60" s="5" t="str">
        <f>'Assessment 2A'!L225</f>
        <v>D</v>
      </c>
      <c r="G60" s="3" t="str">
        <f>'Assessment 2A'!M225</f>
        <v>Fair work in concepts and practicals; extra practice is needed.</v>
      </c>
      <c r="H60" s="12">
        <f>'Assessment 2A'!R225</f>
        <v>0.59670000000000001</v>
      </c>
      <c r="I60" s="5" t="str">
        <f>'Assessment 2A'!S225</f>
        <v>D</v>
      </c>
      <c r="J60" s="3" t="str">
        <f>'Assessment 2A'!T225</f>
        <v>Fair work in concepts and practicals; extra practice is needed.</v>
      </c>
      <c r="K60" s="12">
        <f>'Assessment 2A'!Y225</f>
        <v>0.7</v>
      </c>
      <c r="L60" s="5" t="str">
        <f>'Assessment 2A'!Z225</f>
        <v>B</v>
      </c>
      <c r="M60" s="3" t="str">
        <f>'Assessment 2A'!AA225</f>
        <v>Very good work in concepts and practicals; aim higher.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2A'!K234</f>
        <v>0.70330000000000004</v>
      </c>
      <c r="F61" s="5" t="str">
        <f>'Assessment 2A'!L234</f>
        <v>B</v>
      </c>
      <c r="G61" s="3" t="str">
        <f>'Assessment 2A'!M234</f>
        <v>Very good work in concepts and practicals; aim higher.</v>
      </c>
      <c r="H61" s="12">
        <f>'Assessment 2A'!R234</f>
        <v>0.7</v>
      </c>
      <c r="I61" s="5" t="str">
        <f>'Assessment 2A'!S234</f>
        <v>B</v>
      </c>
      <c r="J61" s="3" t="str">
        <f>'Assessment 2A'!T234</f>
        <v>Very good work in concepts and practicals; aim higher.</v>
      </c>
      <c r="K61" s="12">
        <f>'Assessment 2A'!Y234</f>
        <v>0.72670000000000001</v>
      </c>
      <c r="L61" s="5" t="str">
        <f>'Assessment 2A'!Z234</f>
        <v>B</v>
      </c>
      <c r="M61" s="3" t="str">
        <f>'Assessment 2A'!AA234</f>
        <v>Very good work in concepts and practicals; aim higher.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2A'!K243</f>
        <v>0.77</v>
      </c>
      <c r="F62" s="5" t="str">
        <f>'Assessment 2A'!L243</f>
        <v>B</v>
      </c>
      <c r="G62" s="3" t="str">
        <f>'Assessment 2A'!M243</f>
        <v>Very good work in concepts and practicals; aim higher.</v>
      </c>
      <c r="H62" s="12">
        <f>'Assessment 2A'!R243</f>
        <v>0.77329999999999999</v>
      </c>
      <c r="I62" s="5" t="str">
        <f>'Assessment 2A'!S243</f>
        <v>B</v>
      </c>
      <c r="J62" s="3" t="str">
        <f>'Assessment 2A'!T243</f>
        <v>Very good work in concepts and practicals; aim higher.</v>
      </c>
      <c r="K62" s="12">
        <f>'Assessment 2A'!Y243</f>
        <v>0.7833</v>
      </c>
      <c r="L62" s="5" t="str">
        <f>'Assessment 2A'!Z243</f>
        <v>B</v>
      </c>
      <c r="M62" s="3" t="str">
        <f>'Assessment 2A'!AA243</f>
        <v>Very good work in concepts and practicals; aim higher.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2A'!K252</f>
        <v>0.8367</v>
      </c>
      <c r="F63" s="5" t="str">
        <f>'Assessment 2A'!L252</f>
        <v>A</v>
      </c>
      <c r="G63" s="3" t="str">
        <f>'Assessment 2A'!M252</f>
        <v>Excellent work in concepts and practicals; keep it up.</v>
      </c>
      <c r="H63" s="12">
        <f>'Assessment 2A'!R252</f>
        <v>0.84330000000000005</v>
      </c>
      <c r="I63" s="5" t="str">
        <f>'Assessment 2A'!S252</f>
        <v>A</v>
      </c>
      <c r="J63" s="3" t="str">
        <f>'Assessment 2A'!T252</f>
        <v>Excellent work in concepts and practicals; keep it up.</v>
      </c>
      <c r="K63" s="12">
        <f>'Assessment 2A'!Y252</f>
        <v>0.86670000000000003</v>
      </c>
      <c r="L63" s="5" t="str">
        <f>'Assessment 2A'!Z252</f>
        <v>A</v>
      </c>
      <c r="M63" s="3" t="str">
        <f>'Assessment 2A'!AA252</f>
        <v>Excellent work in concepts and practicals;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2A'!K261</f>
        <v>0.56330000000000002</v>
      </c>
      <c r="F64" s="5" t="str">
        <f>'Assessment 2A'!L261</f>
        <v>D</v>
      </c>
      <c r="G64" s="3" t="str">
        <f>'Assessment 2A'!M261</f>
        <v>Fair work in concepts and practicals; extra practice is needed.</v>
      </c>
      <c r="H64" s="12">
        <f>'Assessment 2A'!R261</f>
        <v>0.60670000000000002</v>
      </c>
      <c r="I64" s="5" t="str">
        <f>'Assessment 2A'!S261</f>
        <v>C</v>
      </c>
      <c r="J64" s="3" t="str">
        <f>'Assessment 2A'!T261</f>
        <v>Satisfactory work in concepts and practicals; keep practising.</v>
      </c>
      <c r="K64" s="12">
        <f>'Assessment 2A'!Y261</f>
        <v>0.6</v>
      </c>
      <c r="L64" s="5" t="str">
        <f>'Assessment 2A'!Z261</f>
        <v>C</v>
      </c>
      <c r="M64" s="3" t="str">
        <f>'Assessment 2A'!AA261</f>
        <v>Satisfactory work in concepts and practicals; keep practising.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2A'!K270</f>
        <v>0.6633</v>
      </c>
      <c r="F65" s="5" t="str">
        <f>'Assessment 2A'!L270</f>
        <v>C</v>
      </c>
      <c r="G65" s="3" t="str">
        <f>'Assessment 2A'!M270</f>
        <v>Satisfactory work in concepts and practicals; keep practising.</v>
      </c>
      <c r="H65" s="12">
        <f>'Assessment 2A'!R270</f>
        <v>0.69330000000000003</v>
      </c>
      <c r="I65" s="5" t="str">
        <f>'Assessment 2A'!S270</f>
        <v>C</v>
      </c>
      <c r="J65" s="3" t="str">
        <f>'Assessment 2A'!T270</f>
        <v>Satisfactory work in concepts and practicals; keep practising.</v>
      </c>
      <c r="K65" s="12">
        <f>'Assessment 2A'!Y270</f>
        <v>0.67330000000000001</v>
      </c>
      <c r="L65" s="5" t="str">
        <f>'Assessment 2A'!Z270</f>
        <v>C</v>
      </c>
      <c r="M65" s="3" t="str">
        <f>'Assessment 2A'!AA270</f>
        <v>Satisfactory work in concepts and practicals; keep practising.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3A'!K9</f>
        <v>0.56000000000000005</v>
      </c>
      <c r="F66" s="5" t="str">
        <f>'Assessment 3A'!L9</f>
        <v>D</v>
      </c>
      <c r="G66" s="3" t="str">
        <f>'Assessment 3A'!M9</f>
        <v>Fair work in concepts and practicals; extra practice is needed.</v>
      </c>
      <c r="H66" s="12">
        <f>'Assessment 3A'!R9</f>
        <v>0.56330000000000002</v>
      </c>
      <c r="I66" s="5" t="str">
        <f>'Assessment 3A'!S9</f>
        <v>D</v>
      </c>
      <c r="J66" s="3" t="str">
        <f>'Assessment 3A'!T9</f>
        <v>Fair work in concepts and practicals; extra practice is needed.</v>
      </c>
      <c r="K66" s="12">
        <f>'Assessment 3A'!Y9</f>
        <v>0.57330000000000003</v>
      </c>
      <c r="L66" s="5" t="str">
        <f>'Assessment 3A'!Z9</f>
        <v>D</v>
      </c>
      <c r="M66" s="3" t="str">
        <f>'Assessment 3A'!AA9</f>
        <v>Fair work in concepts and practicals; extra practice is needed.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3A'!K18</f>
        <v>0.57330000000000003</v>
      </c>
      <c r="F67" s="5" t="str">
        <f>'Assessment 3A'!L18</f>
        <v>D</v>
      </c>
      <c r="G67" s="3" t="str">
        <f>'Assessment 3A'!M18</f>
        <v>Fair work in concepts and practicals; extra practice is needed.</v>
      </c>
      <c r="H67" s="12">
        <f>'Assessment 3A'!R18</f>
        <v>0.61670000000000003</v>
      </c>
      <c r="I67" s="5" t="str">
        <f>'Assessment 3A'!S18</f>
        <v>C</v>
      </c>
      <c r="J67" s="3" t="str">
        <f>'Assessment 3A'!T18</f>
        <v>Satisfactory work in concepts and practicals; keep practising.</v>
      </c>
      <c r="K67" s="12">
        <f>'Assessment 3A'!Y18</f>
        <v>0.7</v>
      </c>
      <c r="L67" s="5" t="str">
        <f>'Assessment 3A'!Z18</f>
        <v>B</v>
      </c>
      <c r="M67" s="3" t="str">
        <f>'Assessment 3A'!AA18</f>
        <v>Very good work in concepts and practicals; aim higher.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3A'!K27</f>
        <v>0.7167</v>
      </c>
      <c r="F68" s="5" t="str">
        <f>'Assessment 3A'!L27</f>
        <v>B</v>
      </c>
      <c r="G68" s="3" t="str">
        <f>'Assessment 3A'!M27</f>
        <v>Very good work in concepts and practicals; aim higher.</v>
      </c>
      <c r="H68" s="12">
        <f>'Assessment 3A'!R27</f>
        <v>0.75329999999999997</v>
      </c>
      <c r="I68" s="5" t="str">
        <f>'Assessment 3A'!S27</f>
        <v>B</v>
      </c>
      <c r="J68" s="3" t="str">
        <f>'Assessment 3A'!T27</f>
        <v>Very good work in concepts and practicals; aim higher.</v>
      </c>
      <c r="K68" s="12">
        <f>'Assessment 3A'!Y27</f>
        <v>0.69669999999999999</v>
      </c>
      <c r="L68" s="5" t="str">
        <f>'Assessment 3A'!Z27</f>
        <v>C</v>
      </c>
      <c r="M68" s="3" t="str">
        <f>'Assessment 3A'!AA27</f>
        <v>Satisfactory work in concepts and practicals; keep practising.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3A'!K36</f>
        <v>0.73</v>
      </c>
      <c r="F69" s="5" t="str">
        <f>'Assessment 3A'!L36</f>
        <v>B</v>
      </c>
      <c r="G69" s="3" t="str">
        <f>'Assessment 3A'!M36</f>
        <v>Very good work in concepts and practicals; aim higher.</v>
      </c>
      <c r="H69" s="12">
        <f>'Assessment 3A'!R36</f>
        <v>0.80330000000000001</v>
      </c>
      <c r="I69" s="5" t="str">
        <f>'Assessment 3A'!S36</f>
        <v>A</v>
      </c>
      <c r="J69" s="3" t="str">
        <f>'Assessment 3A'!T36</f>
        <v>Excellent work in concepts and practicals; keep it up.</v>
      </c>
      <c r="K69" s="12">
        <f>'Assessment 3A'!Y36</f>
        <v>0.77669999999999995</v>
      </c>
      <c r="L69" s="5" t="str">
        <f>'Assessment 3A'!Z36</f>
        <v>B</v>
      </c>
      <c r="M69" s="3" t="str">
        <f>'Assessment 3A'!AA36</f>
        <v>Very good work in concepts and practicals; aim higher.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3A'!K45</f>
        <v>0.84670000000000001</v>
      </c>
      <c r="F70" s="5" t="str">
        <f>'Assessment 3A'!L45</f>
        <v>A</v>
      </c>
      <c r="G70" s="3" t="str">
        <f>'Assessment 3A'!M45</f>
        <v>Excellent work in concepts and practicals; keep it up.</v>
      </c>
      <c r="H70" s="12">
        <f>'Assessment 3A'!R45</f>
        <v>0.83330000000000004</v>
      </c>
      <c r="I70" s="5" t="str">
        <f>'Assessment 3A'!S45</f>
        <v>A</v>
      </c>
      <c r="J70" s="3" t="str">
        <f>'Assessment 3A'!T45</f>
        <v>Excellent work in concepts and practicals; keep it up.</v>
      </c>
      <c r="K70" s="12">
        <f>'Assessment 3A'!Y45</f>
        <v>0.87329999999999997</v>
      </c>
      <c r="L70" s="5" t="str">
        <f>'Assessment 3A'!Z45</f>
        <v>A</v>
      </c>
      <c r="M70" s="3" t="str">
        <f>'Assessment 3A'!AA45</f>
        <v>Excellent work in concepts and practicals;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3A'!K54</f>
        <v>0.57669999999999999</v>
      </c>
      <c r="F71" s="5" t="str">
        <f>'Assessment 3A'!L54</f>
        <v>D</v>
      </c>
      <c r="G71" s="3" t="str">
        <f>'Assessment 3A'!M54</f>
        <v>Fair work in concepts and practicals; extra practice is needed.</v>
      </c>
      <c r="H71" s="12">
        <f>'Assessment 3A'!R54</f>
        <v>0.57669999999999999</v>
      </c>
      <c r="I71" s="5" t="str">
        <f>'Assessment 3A'!S54</f>
        <v>D</v>
      </c>
      <c r="J71" s="3" t="str">
        <f>'Assessment 3A'!T54</f>
        <v>Fair work in concepts and practicals; extra practice is needed.</v>
      </c>
      <c r="K71" s="12">
        <f>'Assessment 3A'!Y54</f>
        <v>0.62670000000000003</v>
      </c>
      <c r="L71" s="5" t="str">
        <f>'Assessment 3A'!Z54</f>
        <v>C</v>
      </c>
      <c r="M71" s="3" t="str">
        <f>'Assessment 3A'!AA54</f>
        <v>Satisfactory work in concepts and practicals; keep practising.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3A'!K63</f>
        <v>0.61329999999999996</v>
      </c>
      <c r="F72" s="5" t="str">
        <f>'Assessment 3A'!L63</f>
        <v>C</v>
      </c>
      <c r="G72" s="3" t="str">
        <f>'Assessment 3A'!M63</f>
        <v>Satisfactory work in concepts and practicals; keep practising.</v>
      </c>
      <c r="H72" s="12">
        <f>'Assessment 3A'!R63</f>
        <v>0.70330000000000004</v>
      </c>
      <c r="I72" s="5" t="str">
        <f>'Assessment 3A'!S63</f>
        <v>B</v>
      </c>
      <c r="J72" s="3" t="str">
        <f>'Assessment 3A'!T63</f>
        <v>Very good work in concepts and practicals; aim higher.</v>
      </c>
      <c r="K72" s="12">
        <f>'Assessment 3A'!Y63</f>
        <v>0.66669999999999996</v>
      </c>
      <c r="L72" s="5" t="str">
        <f>'Assessment 3A'!Z63</f>
        <v>C</v>
      </c>
      <c r="M72" s="3" t="str">
        <f>'Assessment 3A'!AA63</f>
        <v>Satisfactory work in concepts and practicals; keep practising.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3A'!K72</f>
        <v>0.73329999999999995</v>
      </c>
      <c r="F73" s="5" t="str">
        <f>'Assessment 3A'!L72</f>
        <v>B</v>
      </c>
      <c r="G73" s="3" t="str">
        <f>'Assessment 3A'!M72</f>
        <v>Very good work in concepts and practicals; aim higher.</v>
      </c>
      <c r="H73" s="12">
        <f>'Assessment 3A'!R72</f>
        <v>0.76329999999999998</v>
      </c>
      <c r="I73" s="5" t="str">
        <f>'Assessment 3A'!S72</f>
        <v>B</v>
      </c>
      <c r="J73" s="3" t="str">
        <f>'Assessment 3A'!T72</f>
        <v>Very good work in concepts and practicals; aim higher.</v>
      </c>
      <c r="K73" s="12">
        <f>'Assessment 3A'!Y72</f>
        <v>0.73</v>
      </c>
      <c r="L73" s="5" t="str">
        <f>'Assessment 3A'!Z72</f>
        <v>B</v>
      </c>
      <c r="M73" s="3" t="str">
        <f>'Assessment 3A'!AA72</f>
        <v>Very good work in concepts and practicals; aim higher.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3A'!K81</f>
        <v>0.76329999999999998</v>
      </c>
      <c r="F74" s="5" t="str">
        <f>'Assessment 3A'!L81</f>
        <v>B</v>
      </c>
      <c r="G74" s="3" t="str">
        <f>'Assessment 3A'!M81</f>
        <v>Very good work in concepts and practicals; aim higher.</v>
      </c>
      <c r="H74" s="12">
        <f>'Assessment 3A'!R81</f>
        <v>0.82</v>
      </c>
      <c r="I74" s="5" t="str">
        <f>'Assessment 3A'!S81</f>
        <v>A</v>
      </c>
      <c r="J74" s="3" t="str">
        <f>'Assessment 3A'!T81</f>
        <v>Excellent work in concepts and practicals; keep it up.</v>
      </c>
      <c r="K74" s="12">
        <f>'Assessment 3A'!Y81</f>
        <v>0.83330000000000004</v>
      </c>
      <c r="L74" s="5" t="str">
        <f>'Assessment 3A'!Z81</f>
        <v>A</v>
      </c>
      <c r="M74" s="3" t="str">
        <f>'Assessment 3A'!AA81</f>
        <v>Excellent work in concepts and practicals;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3A'!K90</f>
        <v>0.84330000000000005</v>
      </c>
      <c r="F75" s="5" t="str">
        <f>'Assessment 3A'!L90</f>
        <v>A</v>
      </c>
      <c r="G75" s="3" t="str">
        <f>'Assessment 3A'!M90</f>
        <v>Excellent work in concepts and practicals; keep it up.</v>
      </c>
      <c r="H75" s="12">
        <f>'Assessment 3A'!R90</f>
        <v>0.81669999999999998</v>
      </c>
      <c r="I75" s="5" t="str">
        <f>'Assessment 3A'!S90</f>
        <v>A</v>
      </c>
      <c r="J75" s="3" t="str">
        <f>'Assessment 3A'!T90</f>
        <v>Excellent work in concepts and practicals; keep it up.</v>
      </c>
      <c r="K75" s="12">
        <f>'Assessment 3A'!Y90</f>
        <v>0.85329999999999995</v>
      </c>
      <c r="L75" s="5" t="str">
        <f>'Assessment 3A'!Z90</f>
        <v>A</v>
      </c>
      <c r="M75" s="3" t="str">
        <f>'Assessment 3A'!AA90</f>
        <v>Excellent work in concepts and practicals;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3A'!K99</f>
        <v>0.64670000000000005</v>
      </c>
      <c r="F76" s="5" t="str">
        <f>'Assessment 3A'!L99</f>
        <v>C</v>
      </c>
      <c r="G76" s="3" t="str">
        <f>'Assessment 3A'!M99</f>
        <v>Satisfactory work in concepts and practicals; keep practising.</v>
      </c>
      <c r="H76" s="12">
        <f>'Assessment 3A'!R99</f>
        <v>0.62329999999999997</v>
      </c>
      <c r="I76" s="5" t="str">
        <f>'Assessment 3A'!S99</f>
        <v>C</v>
      </c>
      <c r="J76" s="3" t="str">
        <f>'Assessment 3A'!T99</f>
        <v>Satisfactory work in concepts and practicals; keep practising.</v>
      </c>
      <c r="K76" s="12">
        <f>'Assessment 3A'!Y99</f>
        <v>0.65</v>
      </c>
      <c r="L76" s="5" t="str">
        <f>'Assessment 3A'!Z99</f>
        <v>C</v>
      </c>
      <c r="M76" s="3" t="str">
        <f>'Assessment 3A'!AA99</f>
        <v>Satisfactory work in concepts and practicals; keep practising.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3A'!K108</f>
        <v>0.61</v>
      </c>
      <c r="F77" s="5" t="str">
        <f>'Assessment 3A'!L108</f>
        <v>C</v>
      </c>
      <c r="G77" s="3" t="str">
        <f>'Assessment 3A'!M108</f>
        <v>Satisfactory work in concepts and practicals; keep practising.</v>
      </c>
      <c r="H77" s="12">
        <f>'Assessment 3A'!R108</f>
        <v>0.69</v>
      </c>
      <c r="I77" s="5" t="str">
        <f>'Assessment 3A'!S108</f>
        <v>C</v>
      </c>
      <c r="J77" s="3" t="str">
        <f>'Assessment 3A'!T108</f>
        <v>Satisfactory work in concepts and practicals; keep practising.</v>
      </c>
      <c r="K77" s="12">
        <f>'Assessment 3A'!Y108</f>
        <v>0.75329999999999997</v>
      </c>
      <c r="L77" s="5" t="str">
        <f>'Assessment 3A'!Z108</f>
        <v>B</v>
      </c>
      <c r="M77" s="3" t="str">
        <f>'Assessment 3A'!AA108</f>
        <v>Very good work in concepts and practicals; aim higher.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3A'!K117</f>
        <v>0.74670000000000003</v>
      </c>
      <c r="F78" s="5" t="str">
        <f>'Assessment 3A'!L117</f>
        <v>B</v>
      </c>
      <c r="G78" s="3" t="str">
        <f>'Assessment 3A'!M117</f>
        <v>Very good work in concepts and practicals; aim higher.</v>
      </c>
      <c r="H78" s="12">
        <f>'Assessment 3A'!R117</f>
        <v>0.73670000000000002</v>
      </c>
      <c r="I78" s="5" t="str">
        <f>'Assessment 3A'!S117</f>
        <v>B</v>
      </c>
      <c r="J78" s="3" t="str">
        <f>'Assessment 3A'!T117</f>
        <v>Very good work in concepts and practicals; aim higher.</v>
      </c>
      <c r="K78" s="12">
        <f>'Assessment 3A'!Y117</f>
        <v>0.77329999999999999</v>
      </c>
      <c r="L78" s="5" t="str">
        <f>'Assessment 3A'!Z117</f>
        <v>B</v>
      </c>
      <c r="M78" s="3" t="str">
        <f>'Assessment 3A'!AA117</f>
        <v>Very good work in concepts and practicals; aim higher.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3A'!K126</f>
        <v>0.81330000000000002</v>
      </c>
      <c r="F79" s="5" t="str">
        <f>'Assessment 3A'!L126</f>
        <v>A</v>
      </c>
      <c r="G79" s="3" t="str">
        <f>'Assessment 3A'!M126</f>
        <v>Excellent work in concepts and practicals; keep it up.</v>
      </c>
      <c r="H79" s="12">
        <f>'Assessment 3A'!R126</f>
        <v>0.8367</v>
      </c>
      <c r="I79" s="5" t="str">
        <f>'Assessment 3A'!S126</f>
        <v>A</v>
      </c>
      <c r="J79" s="3" t="str">
        <f>'Assessment 3A'!T126</f>
        <v>Excellent work in concepts and practicals; keep it up.</v>
      </c>
      <c r="K79" s="12">
        <f>'Assessment 3A'!Y126</f>
        <v>0.87329999999999997</v>
      </c>
      <c r="L79" s="5" t="str">
        <f>'Assessment 3A'!Z126</f>
        <v>A</v>
      </c>
      <c r="M79" s="3" t="str">
        <f>'Assessment 3A'!AA126</f>
        <v>Excellent work in concepts and practicals;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3A'!K135</f>
        <v>0.56669999999999998</v>
      </c>
      <c r="F80" s="5" t="str">
        <f>'Assessment 3A'!L135</f>
        <v>D</v>
      </c>
      <c r="G80" s="3" t="str">
        <f>'Assessment 3A'!M135</f>
        <v>Fair work in concepts and practicals; extra practice is needed.</v>
      </c>
      <c r="H80" s="12">
        <f>'Assessment 3A'!R135</f>
        <v>0.60670000000000002</v>
      </c>
      <c r="I80" s="5" t="str">
        <f>'Assessment 3A'!S135</f>
        <v>C</v>
      </c>
      <c r="J80" s="3" t="str">
        <f>'Assessment 3A'!T135</f>
        <v>Satisfactory work in concepts and practicals; keep practising.</v>
      </c>
      <c r="K80" s="12">
        <f>'Assessment 3A'!Y135</f>
        <v>0.58330000000000004</v>
      </c>
      <c r="L80" s="5" t="str">
        <f>'Assessment 3A'!Z135</f>
        <v>D</v>
      </c>
      <c r="M80" s="3" t="str">
        <f>'Assessment 3A'!AA135</f>
        <v>Fair work in concepts and practicals; extra practice is needed.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3A'!K144</f>
        <v>0.62</v>
      </c>
      <c r="F81" s="5" t="str">
        <f>'Assessment 3A'!L144</f>
        <v>C</v>
      </c>
      <c r="G81" s="3" t="str">
        <f>'Assessment 3A'!M144</f>
        <v>Satisfactory work in concepts and practicals; keep practising.</v>
      </c>
      <c r="H81" s="12">
        <f>'Assessment 3A'!R144</f>
        <v>0.63</v>
      </c>
      <c r="I81" s="5" t="str">
        <f>'Assessment 3A'!S144</f>
        <v>C</v>
      </c>
      <c r="J81" s="3" t="str">
        <f>'Assessment 3A'!T144</f>
        <v>Satisfactory work in concepts and practicals; keep practising.</v>
      </c>
      <c r="K81" s="12">
        <f>'Assessment 3A'!Y144</f>
        <v>0.61670000000000003</v>
      </c>
      <c r="L81" s="5" t="str">
        <f>'Assessment 3A'!Z144</f>
        <v>C</v>
      </c>
      <c r="M81" s="3" t="str">
        <f>'Assessment 3A'!AA144</f>
        <v>Satisfactory work in concepts and practicals; keep practising.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3A'!K153</f>
        <v>0.70669999999999999</v>
      </c>
      <c r="F82" s="5" t="str">
        <f>'Assessment 3A'!L153</f>
        <v>B</v>
      </c>
      <c r="G82" s="3" t="str">
        <f>'Assessment 3A'!M153</f>
        <v>Very good work in concepts and practicals; aim higher.</v>
      </c>
      <c r="H82" s="12">
        <f>'Assessment 3A'!R153</f>
        <v>0.68330000000000002</v>
      </c>
      <c r="I82" s="5" t="str">
        <f>'Assessment 3A'!S153</f>
        <v>C</v>
      </c>
      <c r="J82" s="3" t="str">
        <f>'Assessment 3A'!T153</f>
        <v>Satisfactory work in concepts and practicals; keep practising.</v>
      </c>
      <c r="K82" s="12">
        <f>'Assessment 3A'!Y153</f>
        <v>0.77329999999999999</v>
      </c>
      <c r="L82" s="5" t="str">
        <f>'Assessment 3A'!Z153</f>
        <v>B</v>
      </c>
      <c r="M82" s="3" t="str">
        <f>'Assessment 3A'!AA153</f>
        <v>Very good work in concepts and practicals; aim higher.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3A'!K162</f>
        <v>0.77</v>
      </c>
      <c r="F83" s="5" t="str">
        <f>'Assessment 3A'!L162</f>
        <v>B</v>
      </c>
      <c r="G83" s="3" t="str">
        <f>'Assessment 3A'!M162</f>
        <v>Very good work in concepts and practicals; aim higher.</v>
      </c>
      <c r="H83" s="12">
        <f>'Assessment 3A'!R162</f>
        <v>0.80330000000000001</v>
      </c>
      <c r="I83" s="5" t="str">
        <f>'Assessment 3A'!S162</f>
        <v>A</v>
      </c>
      <c r="J83" s="3" t="str">
        <f>'Assessment 3A'!T162</f>
        <v>Excellent work in concepts and practicals; keep it up.</v>
      </c>
      <c r="K83" s="12">
        <f>'Assessment 3A'!Y162</f>
        <v>0.8</v>
      </c>
      <c r="L83" s="5" t="str">
        <f>'Assessment 3A'!Z162</f>
        <v>A</v>
      </c>
      <c r="M83" s="3" t="str">
        <f>'Assessment 3A'!AA162</f>
        <v>Excellent work in concepts and practicals;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3A'!K171</f>
        <v>0.80330000000000001</v>
      </c>
      <c r="F84" s="5" t="str">
        <f>'Assessment 3A'!L171</f>
        <v>A</v>
      </c>
      <c r="G84" s="3" t="str">
        <f>'Assessment 3A'!M171</f>
        <v>Excellent work in concepts and practicals; keep it up.</v>
      </c>
      <c r="H84" s="12">
        <f>'Assessment 3A'!R171</f>
        <v>0.87</v>
      </c>
      <c r="I84" s="5" t="str">
        <f>'Assessment 3A'!S171</f>
        <v>A</v>
      </c>
      <c r="J84" s="3" t="str">
        <f>'Assessment 3A'!T171</f>
        <v>Excellent work in concepts and practicals; keep it up.</v>
      </c>
      <c r="K84" s="12">
        <f>'Assessment 3A'!Y171</f>
        <v>0.88</v>
      </c>
      <c r="L84" s="5" t="str">
        <f>'Assessment 3A'!Z171</f>
        <v>A</v>
      </c>
      <c r="M84" s="3" t="str">
        <f>'Assessment 3A'!AA171</f>
        <v>Excellent work in concepts and practicals;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3A'!K180</f>
        <v>0.5867</v>
      </c>
      <c r="F85" s="5" t="str">
        <f>'Assessment 3A'!L180</f>
        <v>D</v>
      </c>
      <c r="G85" s="3" t="str">
        <f>'Assessment 3A'!M180</f>
        <v>Fair work in concepts and practicals; extra practice is needed.</v>
      </c>
      <c r="H85" s="12">
        <f>'Assessment 3A'!R180</f>
        <v>0.59330000000000005</v>
      </c>
      <c r="I85" s="5" t="str">
        <f>'Assessment 3A'!S180</f>
        <v>D</v>
      </c>
      <c r="J85" s="3" t="str">
        <f>'Assessment 3A'!T180</f>
        <v>Fair work in concepts and practicals; extra practice is needed.</v>
      </c>
      <c r="K85" s="12">
        <f>'Assessment 3A'!Y180</f>
        <v>0.6633</v>
      </c>
      <c r="L85" s="5" t="str">
        <f>'Assessment 3A'!Z180</f>
        <v>C</v>
      </c>
      <c r="M85" s="3" t="str">
        <f>'Assessment 3A'!AA180</f>
        <v>Satisfactory work in concepts and practicals; keep practising.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3A'!K189</f>
        <v>0.62</v>
      </c>
      <c r="F86" s="5" t="str">
        <f>'Assessment 3A'!L189</f>
        <v>C</v>
      </c>
      <c r="G86" s="3" t="str">
        <f>'Assessment 3A'!M189</f>
        <v>Satisfactory work in concepts and practicals; keep practising.</v>
      </c>
      <c r="H86" s="12">
        <f>'Assessment 3A'!R189</f>
        <v>0.62329999999999997</v>
      </c>
      <c r="I86" s="5" t="str">
        <f>'Assessment 3A'!S189</f>
        <v>C</v>
      </c>
      <c r="J86" s="3" t="str">
        <f>'Assessment 3A'!T189</f>
        <v>Satisfactory work in concepts and practicals; keep practising.</v>
      </c>
      <c r="K86" s="12">
        <f>'Assessment 3A'!Y189</f>
        <v>0.70330000000000004</v>
      </c>
      <c r="L86" s="5" t="str">
        <f>'Assessment 3A'!Z189</f>
        <v>B</v>
      </c>
      <c r="M86" s="3" t="str">
        <f>'Assessment 3A'!AA189</f>
        <v>Very good work in concepts and practicals; aim higher.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3A'!K198</f>
        <v>0.69669999999999999</v>
      </c>
      <c r="F87" s="5" t="str">
        <f>'Assessment 3A'!L198</f>
        <v>C</v>
      </c>
      <c r="G87" s="3" t="str">
        <f>'Assessment 3A'!M198</f>
        <v>Satisfactory work in concepts and practicals; keep practising.</v>
      </c>
      <c r="H87" s="12">
        <f>'Assessment 3A'!R198</f>
        <v>0.7167</v>
      </c>
      <c r="I87" s="5" t="str">
        <f>'Assessment 3A'!S198</f>
        <v>B</v>
      </c>
      <c r="J87" s="3" t="str">
        <f>'Assessment 3A'!T198</f>
        <v>Very good work in concepts and practicals; aim higher.</v>
      </c>
      <c r="K87" s="12">
        <f>'Assessment 3A'!Y198</f>
        <v>0.75670000000000004</v>
      </c>
      <c r="L87" s="5" t="str">
        <f>'Assessment 3A'!Z198</f>
        <v>B</v>
      </c>
      <c r="M87" s="3" t="str">
        <f>'Assessment 3A'!AA198</f>
        <v>Very good work in concepts and practicals; aim higher.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3A'!K207</f>
        <v>0.77669999999999995</v>
      </c>
      <c r="F88" s="5" t="str">
        <f>'Assessment 3A'!L207</f>
        <v>B</v>
      </c>
      <c r="G88" s="3" t="str">
        <f>'Assessment 3A'!M207</f>
        <v>Very good work in concepts and practicals; aim higher.</v>
      </c>
      <c r="H88" s="12">
        <f>'Assessment 3A'!R207</f>
        <v>0.87670000000000003</v>
      </c>
      <c r="I88" s="5" t="str">
        <f>'Assessment 3A'!S207</f>
        <v>A</v>
      </c>
      <c r="J88" s="3" t="str">
        <f>'Assessment 3A'!T207</f>
        <v>Excellent work in concepts and practicals; keep it up.</v>
      </c>
      <c r="K88" s="12">
        <f>'Assessment 3A'!Y207</f>
        <v>0.85</v>
      </c>
      <c r="L88" s="5" t="str">
        <f>'Assessment 3A'!Z207</f>
        <v>A</v>
      </c>
      <c r="M88" s="3" t="str">
        <f>'Assessment 3A'!AA207</f>
        <v>Excellent work in concepts and practicals;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3A'!K216</f>
        <v>0.54669999999999996</v>
      </c>
      <c r="F89" s="5" t="str">
        <f>'Assessment 3A'!L216</f>
        <v>D</v>
      </c>
      <c r="G89" s="3" t="str">
        <f>'Assessment 3A'!M216</f>
        <v>Fair work in concepts and practicals; extra practice is needed.</v>
      </c>
      <c r="H89" s="12">
        <f>'Assessment 3A'!R216</f>
        <v>0.57999999999999996</v>
      </c>
      <c r="I89" s="5" t="str">
        <f>'Assessment 3A'!S216</f>
        <v>D</v>
      </c>
      <c r="J89" s="3" t="str">
        <f>'Assessment 3A'!T216</f>
        <v>Fair work in concepts and practicals; extra practice is needed.</v>
      </c>
      <c r="K89" s="12">
        <f>'Assessment 3A'!Y216</f>
        <v>0.58330000000000004</v>
      </c>
      <c r="L89" s="5" t="str">
        <f>'Assessment 3A'!Z216</f>
        <v>D</v>
      </c>
      <c r="M89" s="3" t="str">
        <f>'Assessment 3A'!AA216</f>
        <v>Fair work in concepts and practicals; extra practice is needed.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3A'!K225</f>
        <v>0.62</v>
      </c>
      <c r="F90" s="5" t="str">
        <f>'Assessment 3A'!L225</f>
        <v>C</v>
      </c>
      <c r="G90" s="3" t="str">
        <f>'Assessment 3A'!M225</f>
        <v>Satisfactory work in concepts and practicals; keep practising.</v>
      </c>
      <c r="H90" s="12">
        <f>'Assessment 3A'!R225</f>
        <v>0.66669999999999996</v>
      </c>
      <c r="I90" s="5" t="str">
        <f>'Assessment 3A'!S225</f>
        <v>C</v>
      </c>
      <c r="J90" s="3" t="str">
        <f>'Assessment 3A'!T225</f>
        <v>Satisfactory work in concepts and practicals; keep practising.</v>
      </c>
      <c r="K90" s="12">
        <f>'Assessment 3A'!Y225</f>
        <v>0.71</v>
      </c>
      <c r="L90" s="5" t="str">
        <f>'Assessment 3A'!Z225</f>
        <v>B</v>
      </c>
      <c r="M90" s="3" t="str">
        <f>'Assessment 3A'!AA225</f>
        <v>Very good work in concepts and practicals; aim higher.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3A'!K234</f>
        <v>0.65669999999999995</v>
      </c>
      <c r="F91" s="5" t="str">
        <f>'Assessment 3A'!L234</f>
        <v>C</v>
      </c>
      <c r="G91" s="3" t="str">
        <f>'Assessment 3A'!M234</f>
        <v>Satisfactory work in concepts and practicals; keep practising.</v>
      </c>
      <c r="H91" s="12">
        <f>'Assessment 3A'!R234</f>
        <v>0.70330000000000004</v>
      </c>
      <c r="I91" s="5" t="str">
        <f>'Assessment 3A'!S234</f>
        <v>B</v>
      </c>
      <c r="J91" s="3" t="str">
        <f>'Assessment 3A'!T234</f>
        <v>Very good work in concepts and practicals; aim higher.</v>
      </c>
      <c r="K91" s="12">
        <f>'Assessment 3A'!Y234</f>
        <v>0.72330000000000005</v>
      </c>
      <c r="L91" s="5" t="str">
        <f>'Assessment 3A'!Z234</f>
        <v>B</v>
      </c>
      <c r="M91" s="3" t="str">
        <f>'Assessment 3A'!AA234</f>
        <v>Very good work in concepts and practicals; aim higher.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3A'!K243</f>
        <v>0.74329999999999996</v>
      </c>
      <c r="F92" s="5" t="str">
        <f>'Assessment 3A'!L243</f>
        <v>B</v>
      </c>
      <c r="G92" s="3" t="str">
        <f>'Assessment 3A'!M243</f>
        <v>Very good work in concepts and practicals; aim higher.</v>
      </c>
      <c r="H92" s="12">
        <f>'Assessment 3A'!R243</f>
        <v>0.74329999999999996</v>
      </c>
      <c r="I92" s="5" t="str">
        <f>'Assessment 3A'!S243</f>
        <v>B</v>
      </c>
      <c r="J92" s="3" t="str">
        <f>'Assessment 3A'!T243</f>
        <v>Very good work in concepts and practicals; aim higher.</v>
      </c>
      <c r="K92" s="12">
        <f>'Assessment 3A'!Y243</f>
        <v>0.81669999999999998</v>
      </c>
      <c r="L92" s="5" t="str">
        <f>'Assessment 3A'!Z243</f>
        <v>A</v>
      </c>
      <c r="M92" s="3" t="str">
        <f>'Assessment 3A'!AA243</f>
        <v>Excellent work in concepts and practicals;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3A'!K252</f>
        <v>0.82669999999999999</v>
      </c>
      <c r="F93" s="5" t="str">
        <f>'Assessment 3A'!L252</f>
        <v>A</v>
      </c>
      <c r="G93" s="3" t="str">
        <f>'Assessment 3A'!M252</f>
        <v>Excellent work in concepts and practicals; keep it up.</v>
      </c>
      <c r="H93" s="12">
        <f>'Assessment 3A'!R252</f>
        <v>0.85</v>
      </c>
      <c r="I93" s="5" t="str">
        <f>'Assessment 3A'!S252</f>
        <v>A</v>
      </c>
      <c r="J93" s="3" t="str">
        <f>'Assessment 3A'!T252</f>
        <v>Excellent work in concepts and practicals; keep it up.</v>
      </c>
      <c r="K93" s="12">
        <f>'Assessment 3A'!Y252</f>
        <v>0.87329999999999997</v>
      </c>
      <c r="L93" s="5" t="str">
        <f>'Assessment 3A'!Z252</f>
        <v>A</v>
      </c>
      <c r="M93" s="3" t="str">
        <f>'Assessment 3A'!AA252</f>
        <v>Excellent work in concepts and practicals;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3A'!K261</f>
        <v>0.56000000000000005</v>
      </c>
      <c r="F94" s="5" t="str">
        <f>'Assessment 3A'!L261</f>
        <v>D</v>
      </c>
      <c r="G94" s="3" t="str">
        <f>'Assessment 3A'!M261</f>
        <v>Fair work in concepts and practicals; extra practice is needed.</v>
      </c>
      <c r="H94" s="12">
        <f>'Assessment 3A'!R261</f>
        <v>0.59</v>
      </c>
      <c r="I94" s="5" t="str">
        <f>'Assessment 3A'!S261</f>
        <v>D</v>
      </c>
      <c r="J94" s="3" t="str">
        <f>'Assessment 3A'!T261</f>
        <v>Fair work in concepts and practicals; extra practice is needed.</v>
      </c>
      <c r="K94" s="12">
        <f>'Assessment 3A'!Y261</f>
        <v>0.59</v>
      </c>
      <c r="L94" s="5" t="str">
        <f>'Assessment 3A'!Z261</f>
        <v>D</v>
      </c>
      <c r="M94" s="3" t="str">
        <f>'Assessment 3A'!AA261</f>
        <v>Fair work in concepts and practicals; extra practice is needed.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3A'!K270</f>
        <v>0.63670000000000004</v>
      </c>
      <c r="F95" s="5" t="str">
        <f>'Assessment 3A'!L270</f>
        <v>C</v>
      </c>
      <c r="G95" s="3" t="str">
        <f>'Assessment 3A'!M270</f>
        <v>Satisfactory work in concepts and practicals; keep practising.</v>
      </c>
      <c r="H95" s="12">
        <f>'Assessment 3A'!R270</f>
        <v>0.67330000000000001</v>
      </c>
      <c r="I95" s="5" t="str">
        <f>'Assessment 3A'!S270</f>
        <v>C</v>
      </c>
      <c r="J95" s="3" t="str">
        <f>'Assessment 3A'!T270</f>
        <v>Satisfactory work in concepts and practicals; keep practising.</v>
      </c>
      <c r="K95" s="12">
        <f>'Assessment 3A'!Y270</f>
        <v>0.72670000000000001</v>
      </c>
      <c r="L95" s="5" t="str">
        <f>'Assessment 3A'!Z270</f>
        <v>B</v>
      </c>
      <c r="M95" s="3" t="str">
        <f>'Assessment 3A'!AA270</f>
        <v>Very good work in concepts and practicals;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468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1B'!K10</f>
        <v>0.59</v>
      </c>
      <c r="F6" s="5" t="str">
        <f>'Assessment 1B'!L10</f>
        <v>D</v>
      </c>
      <c r="G6" s="3" t="str">
        <f>'Assessment 1B'!M10</f>
        <v>Fair work in content knowledge; extra practice is needed.</v>
      </c>
      <c r="H6" s="12">
        <f>'Assessment 1B'!R10</f>
        <v>0.61329999999999996</v>
      </c>
      <c r="I6" s="5" t="str">
        <f>'Assessment 1B'!S10</f>
        <v>C</v>
      </c>
      <c r="J6" s="3" t="str">
        <f>'Assessment 1B'!T10</f>
        <v>Satisfactory work in content knowledge; keep practising.</v>
      </c>
      <c r="K6" s="12">
        <f>'Assessment 1B'!Y10</f>
        <v>0.66</v>
      </c>
      <c r="L6" s="5" t="str">
        <f>'Assessment 1B'!Z10</f>
        <v>C</v>
      </c>
      <c r="M6" s="3" t="str">
        <f>'Assessment 1B'!AA10</f>
        <v>Satisfactory work in content knowledge; keep practising.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1B'!K19</f>
        <v>0.6633</v>
      </c>
      <c r="F7" s="5" t="str">
        <f>'Assessment 1B'!L19</f>
        <v>C</v>
      </c>
      <c r="G7" s="3" t="str">
        <f>'Assessment 1B'!M19</f>
        <v>Satisfactory work in content knowledge; keep practising.</v>
      </c>
      <c r="H7" s="12">
        <f>'Assessment 1B'!R19</f>
        <v>0.6633</v>
      </c>
      <c r="I7" s="5" t="str">
        <f>'Assessment 1B'!S19</f>
        <v>C</v>
      </c>
      <c r="J7" s="3" t="str">
        <f>'Assessment 1B'!T19</f>
        <v>Satisfactory work in content knowledge; keep practising.</v>
      </c>
      <c r="K7" s="12">
        <f>'Assessment 1B'!Y19</f>
        <v>0.66669999999999996</v>
      </c>
      <c r="L7" s="5" t="str">
        <f>'Assessment 1B'!Z19</f>
        <v>C</v>
      </c>
      <c r="M7" s="3" t="str">
        <f>'Assessment 1B'!AA19</f>
        <v>Satisfactory work in content knowledge; keep practising.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1B'!K28</f>
        <v>0.73</v>
      </c>
      <c r="F8" s="5" t="str">
        <f>'Assessment 1B'!L28</f>
        <v>B</v>
      </c>
      <c r="G8" s="3" t="str">
        <f>'Assessment 1B'!M28</f>
        <v>Very good work in content knowledge; aim higher.</v>
      </c>
      <c r="H8" s="12">
        <f>'Assessment 1B'!R28</f>
        <v>0.77</v>
      </c>
      <c r="I8" s="5" t="str">
        <f>'Assessment 1B'!S28</f>
        <v>B</v>
      </c>
      <c r="J8" s="3" t="str">
        <f>'Assessment 1B'!T28</f>
        <v>Very good work in content knowledge; aim higher.</v>
      </c>
      <c r="K8" s="12">
        <f>'Assessment 1B'!Y28</f>
        <v>0.74670000000000003</v>
      </c>
      <c r="L8" s="5" t="str">
        <f>'Assessment 1B'!Z28</f>
        <v>B</v>
      </c>
      <c r="M8" s="3" t="str">
        <f>'Assessment 1B'!AA28</f>
        <v>Very good work in content knowledge;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1B'!K37</f>
        <v>0.81330000000000002</v>
      </c>
      <c r="F9" s="5" t="str">
        <f>'Assessment 1B'!L37</f>
        <v>A</v>
      </c>
      <c r="G9" s="3" t="str">
        <f>'Assessment 1B'!M37</f>
        <v>Excellent work in content knowledge; keep it up.</v>
      </c>
      <c r="H9" s="12">
        <f>'Assessment 1B'!R37</f>
        <v>0.82669999999999999</v>
      </c>
      <c r="I9" s="5" t="str">
        <f>'Assessment 1B'!S37</f>
        <v>A</v>
      </c>
      <c r="J9" s="3" t="str">
        <f>'Assessment 1B'!T37</f>
        <v>Excellent work in content knowledge; keep it up.</v>
      </c>
      <c r="K9" s="12">
        <f>'Assessment 1B'!Y37</f>
        <v>0.82669999999999999</v>
      </c>
      <c r="L9" s="5" t="str">
        <f>'Assessment 1B'!Z37</f>
        <v>A</v>
      </c>
      <c r="M9" s="3" t="str">
        <f>'Assessment 1B'!AA37</f>
        <v>Excellent work in content knowledge; keep it up.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1B'!K46</f>
        <v>0.89329999999999998</v>
      </c>
      <c r="F10" s="5" t="str">
        <f>'Assessment 1B'!L46</f>
        <v>A</v>
      </c>
      <c r="G10" s="3" t="str">
        <f>'Assessment 1B'!M46</f>
        <v>Excellent work in content knowledge; keep it up.</v>
      </c>
      <c r="H10" s="12">
        <f>'Assessment 1B'!R46</f>
        <v>0.86670000000000003</v>
      </c>
      <c r="I10" s="5" t="str">
        <f>'Assessment 1B'!S46</f>
        <v>A</v>
      </c>
      <c r="J10" s="3" t="str">
        <f>'Assessment 1B'!T46</f>
        <v>Excellent work in content knowledge; keep it up.</v>
      </c>
      <c r="K10" s="12">
        <f>'Assessment 1B'!Y46</f>
        <v>0.92330000000000001</v>
      </c>
      <c r="L10" s="5" t="str">
        <f>'Assessment 1B'!Z46</f>
        <v>A</v>
      </c>
      <c r="M10" s="3" t="str">
        <f>'Assessment 1B'!AA46</f>
        <v>Excellent work in content knowledge;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1B'!K55</f>
        <v>0.59</v>
      </c>
      <c r="F11" s="5" t="str">
        <f>'Assessment 1B'!L55</f>
        <v>D</v>
      </c>
      <c r="G11" s="3" t="str">
        <f>'Assessment 1B'!M55</f>
        <v>Fair work in content knowledge; extra practice is needed.</v>
      </c>
      <c r="H11" s="12">
        <f>'Assessment 1B'!R55</f>
        <v>0.63</v>
      </c>
      <c r="I11" s="5" t="str">
        <f>'Assessment 1B'!S55</f>
        <v>C</v>
      </c>
      <c r="J11" s="3" t="str">
        <f>'Assessment 1B'!T55</f>
        <v>Satisfactory work in content knowledge; keep practising.</v>
      </c>
      <c r="K11" s="12">
        <f>'Assessment 1B'!Y55</f>
        <v>0.67</v>
      </c>
      <c r="L11" s="5" t="str">
        <f>'Assessment 1B'!Z55</f>
        <v>C</v>
      </c>
      <c r="M11" s="3" t="str">
        <f>'Assessment 1B'!AA55</f>
        <v>Satisfactory work in content knowledge; keep practising.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1B'!K64</f>
        <v>0.70669999999999999</v>
      </c>
      <c r="F12" s="5" t="str">
        <f>'Assessment 1B'!L64</f>
        <v>B</v>
      </c>
      <c r="G12" s="3" t="str">
        <f>'Assessment 1B'!M64</f>
        <v>Very good work in content knowledge; aim higher.</v>
      </c>
      <c r="H12" s="12">
        <f>'Assessment 1B'!R64</f>
        <v>0.69</v>
      </c>
      <c r="I12" s="5" t="str">
        <f>'Assessment 1B'!S64</f>
        <v>C</v>
      </c>
      <c r="J12" s="3" t="str">
        <f>'Assessment 1B'!T64</f>
        <v>Satisfactory work in content knowledge; keep practising.</v>
      </c>
      <c r="K12" s="12">
        <f>'Assessment 1B'!Y64</f>
        <v>0.8</v>
      </c>
      <c r="L12" s="5" t="str">
        <f>'Assessment 1B'!Z64</f>
        <v>A</v>
      </c>
      <c r="M12" s="3" t="str">
        <f>'Assessment 1B'!AA64</f>
        <v>Excellent work in content knowledge; keep it up.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1B'!K73</f>
        <v>0.8</v>
      </c>
      <c r="F13" s="5" t="str">
        <f>'Assessment 1B'!L73</f>
        <v>A</v>
      </c>
      <c r="G13" s="3" t="str">
        <f>'Assessment 1B'!M73</f>
        <v>Excellent work in content knowledge; keep it up.</v>
      </c>
      <c r="H13" s="12">
        <f>'Assessment 1B'!R73</f>
        <v>0.77669999999999995</v>
      </c>
      <c r="I13" s="5" t="str">
        <f>'Assessment 1B'!S73</f>
        <v>B</v>
      </c>
      <c r="J13" s="3" t="str">
        <f>'Assessment 1B'!T73</f>
        <v>Very good work in content knowledge; aim higher.</v>
      </c>
      <c r="K13" s="12">
        <f>'Assessment 1B'!Y73</f>
        <v>0.7833</v>
      </c>
      <c r="L13" s="5" t="str">
        <f>'Assessment 1B'!Z73</f>
        <v>B</v>
      </c>
      <c r="M13" s="3" t="str">
        <f>'Assessment 1B'!AA73</f>
        <v>Very good work in content knowledge; aim higher.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1B'!K82</f>
        <v>0.85670000000000002</v>
      </c>
      <c r="F14" s="5" t="str">
        <f>'Assessment 1B'!L82</f>
        <v>A</v>
      </c>
      <c r="G14" s="3" t="str">
        <f>'Assessment 1B'!M82</f>
        <v>Excellent work in content knowledge; keep it up.</v>
      </c>
      <c r="H14" s="12">
        <f>'Assessment 1B'!R82</f>
        <v>0.83330000000000004</v>
      </c>
      <c r="I14" s="5" t="str">
        <f>'Assessment 1B'!S82</f>
        <v>A</v>
      </c>
      <c r="J14" s="3" t="str">
        <f>'Assessment 1B'!T82</f>
        <v>Excellent work in content knowledge; keep it up.</v>
      </c>
      <c r="K14" s="12">
        <f>'Assessment 1B'!Y82</f>
        <v>0.89329999999999998</v>
      </c>
      <c r="L14" s="5" t="str">
        <f>'Assessment 1B'!Z82</f>
        <v>A</v>
      </c>
      <c r="M14" s="3" t="str">
        <f>'Assessment 1B'!AA82</f>
        <v>Excellent work in content knowledge;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1B'!K91</f>
        <v>0.89</v>
      </c>
      <c r="F15" s="5" t="str">
        <f>'Assessment 1B'!L91</f>
        <v>A</v>
      </c>
      <c r="G15" s="3" t="str">
        <f>'Assessment 1B'!M91</f>
        <v>Excellent work in content knowledge; keep it up.</v>
      </c>
      <c r="H15" s="12">
        <f>'Assessment 1B'!R91</f>
        <v>0.91669999999999996</v>
      </c>
      <c r="I15" s="5" t="str">
        <f>'Assessment 1B'!S91</f>
        <v>A</v>
      </c>
      <c r="J15" s="3" t="str">
        <f>'Assessment 1B'!T91</f>
        <v>Excellent work in content knowledge; keep it up.</v>
      </c>
      <c r="K15" s="12">
        <f>'Assessment 1B'!Y91</f>
        <v>0.95</v>
      </c>
      <c r="L15" s="5" t="str">
        <f>'Assessment 1B'!Z91</f>
        <v>A</v>
      </c>
      <c r="M15" s="3" t="str">
        <f>'Assessment 1B'!AA91</f>
        <v>Excellent work in content knowledge;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1B'!K100</f>
        <v>0.69330000000000003</v>
      </c>
      <c r="F16" s="5" t="str">
        <f>'Assessment 1B'!L100</f>
        <v>C</v>
      </c>
      <c r="G16" s="3" t="str">
        <f>'Assessment 1B'!M100</f>
        <v>Satisfactory work in content knowledge; keep practising.</v>
      </c>
      <c r="H16" s="12">
        <f>'Assessment 1B'!R100</f>
        <v>0.67330000000000001</v>
      </c>
      <c r="I16" s="5" t="str">
        <f>'Assessment 1B'!S100</f>
        <v>C</v>
      </c>
      <c r="J16" s="3" t="str">
        <f>'Assessment 1B'!T100</f>
        <v>Satisfactory work in content knowledge; keep practising.</v>
      </c>
      <c r="K16" s="12">
        <f>'Assessment 1B'!Y100</f>
        <v>0.70330000000000004</v>
      </c>
      <c r="L16" s="5" t="str">
        <f>'Assessment 1B'!Z100</f>
        <v>B</v>
      </c>
      <c r="M16" s="3" t="str">
        <f>'Assessment 1B'!AA100</f>
        <v>Very good work in content knowledge; aim higher.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1B'!K109</f>
        <v>0.71</v>
      </c>
      <c r="F17" s="5" t="str">
        <f>'Assessment 1B'!L109</f>
        <v>B</v>
      </c>
      <c r="G17" s="3" t="str">
        <f>'Assessment 1B'!M109</f>
        <v>Very good work in content knowledge; aim higher.</v>
      </c>
      <c r="H17" s="12">
        <f>'Assessment 1B'!R109</f>
        <v>0.76670000000000005</v>
      </c>
      <c r="I17" s="5" t="str">
        <f>'Assessment 1B'!S109</f>
        <v>B</v>
      </c>
      <c r="J17" s="3" t="str">
        <f>'Assessment 1B'!T109</f>
        <v>Very good work in content knowledge; aim higher.</v>
      </c>
      <c r="K17" s="12">
        <f>'Assessment 1B'!Y109</f>
        <v>0.8</v>
      </c>
      <c r="L17" s="5" t="str">
        <f>'Assessment 1B'!Z109</f>
        <v>A</v>
      </c>
      <c r="M17" s="3" t="str">
        <f>'Assessment 1B'!AA109</f>
        <v>Excellent work in content knowledge; keep it up.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1B'!K118</f>
        <v>0.81</v>
      </c>
      <c r="F18" s="5" t="str">
        <f>'Assessment 1B'!L118</f>
        <v>A</v>
      </c>
      <c r="G18" s="3" t="str">
        <f>'Assessment 1B'!M118</f>
        <v>Excellent work in content knowledge; keep it up.</v>
      </c>
      <c r="H18" s="12">
        <f>'Assessment 1B'!R118</f>
        <v>0.79669999999999996</v>
      </c>
      <c r="I18" s="5" t="str">
        <f>'Assessment 1B'!S118</f>
        <v>B</v>
      </c>
      <c r="J18" s="3" t="str">
        <f>'Assessment 1B'!T118</f>
        <v>Very good work in content knowledge; aim higher.</v>
      </c>
      <c r="K18" s="12">
        <f>'Assessment 1B'!Y118</f>
        <v>0.84670000000000001</v>
      </c>
      <c r="L18" s="5" t="str">
        <f>'Assessment 1B'!Z118</f>
        <v>A</v>
      </c>
      <c r="M18" s="3" t="str">
        <f>'Assessment 1B'!AA118</f>
        <v>Excellent work in content knowledge; keep it up.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1B'!K127</f>
        <v>0.91669999999999996</v>
      </c>
      <c r="F19" s="5" t="str">
        <f>'Assessment 1B'!L127</f>
        <v>A</v>
      </c>
      <c r="G19" s="3" t="str">
        <f>'Assessment 1B'!M127</f>
        <v>Excellent work in content knowledge; keep it up.</v>
      </c>
      <c r="H19" s="12">
        <f>'Assessment 1B'!R127</f>
        <v>0.88329999999999997</v>
      </c>
      <c r="I19" s="5" t="str">
        <f>'Assessment 1B'!S127</f>
        <v>A</v>
      </c>
      <c r="J19" s="3" t="str">
        <f>'Assessment 1B'!T127</f>
        <v>Excellent work in content knowledge; keep it up.</v>
      </c>
      <c r="K19" s="12">
        <f>'Assessment 1B'!Y127</f>
        <v>0.91669999999999996</v>
      </c>
      <c r="L19" s="5" t="str">
        <f>'Assessment 1B'!Z127</f>
        <v>A</v>
      </c>
      <c r="M19" s="3" t="str">
        <f>'Assessment 1B'!AA127</f>
        <v>Excellent work in content knowledge;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1B'!K136</f>
        <v>0.61</v>
      </c>
      <c r="F20" s="5" t="str">
        <f>'Assessment 1B'!L136</f>
        <v>C</v>
      </c>
      <c r="G20" s="3" t="str">
        <f>'Assessment 1B'!M136</f>
        <v>Satisfactory work in content knowledge; keep practising.</v>
      </c>
      <c r="H20" s="12">
        <f>'Assessment 1B'!R136</f>
        <v>0.62670000000000003</v>
      </c>
      <c r="I20" s="5" t="str">
        <f>'Assessment 1B'!S136</f>
        <v>C</v>
      </c>
      <c r="J20" s="3" t="str">
        <f>'Assessment 1B'!T136</f>
        <v>Satisfactory work in content knowledge; keep practising.</v>
      </c>
      <c r="K20" s="12">
        <f>'Assessment 1B'!Y136</f>
        <v>0.67669999999999997</v>
      </c>
      <c r="L20" s="5" t="str">
        <f>'Assessment 1B'!Z136</f>
        <v>C</v>
      </c>
      <c r="M20" s="3" t="str">
        <f>'Assessment 1B'!AA136</f>
        <v>Satisfactory work in content knowledge; keep practising.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1B'!K145</f>
        <v>0.67669999999999997</v>
      </c>
      <c r="F21" s="5" t="str">
        <f>'Assessment 1B'!L145</f>
        <v>C</v>
      </c>
      <c r="G21" s="3" t="str">
        <f>'Assessment 1B'!M145</f>
        <v>Satisfactory work in content knowledge; keep practising.</v>
      </c>
      <c r="H21" s="12">
        <f>'Assessment 1B'!R145</f>
        <v>0.65329999999999999</v>
      </c>
      <c r="I21" s="5" t="str">
        <f>'Assessment 1B'!S145</f>
        <v>C</v>
      </c>
      <c r="J21" s="3" t="str">
        <f>'Assessment 1B'!T145</f>
        <v>Satisfactory work in content knowledge; keep practising.</v>
      </c>
      <c r="K21" s="12">
        <f>'Assessment 1B'!Y145</f>
        <v>0.77</v>
      </c>
      <c r="L21" s="5" t="str">
        <f>'Assessment 1B'!Z145</f>
        <v>B</v>
      </c>
      <c r="M21" s="3" t="str">
        <f>'Assessment 1B'!AA145</f>
        <v>Very good work in content knowledge; aim higher.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1B'!K154</f>
        <v>0.73</v>
      </c>
      <c r="F22" s="5" t="str">
        <f>'Assessment 1B'!L154</f>
        <v>B</v>
      </c>
      <c r="G22" s="3" t="str">
        <f>'Assessment 1B'!M154</f>
        <v>Very good work in content knowledge; aim higher.</v>
      </c>
      <c r="H22" s="12">
        <f>'Assessment 1B'!R154</f>
        <v>0.74670000000000003</v>
      </c>
      <c r="I22" s="5" t="str">
        <f>'Assessment 1B'!S154</f>
        <v>B</v>
      </c>
      <c r="J22" s="3" t="str">
        <f>'Assessment 1B'!T154</f>
        <v>Very good work in content knowledge; aim higher.</v>
      </c>
      <c r="K22" s="12">
        <f>'Assessment 1B'!Y154</f>
        <v>0.82</v>
      </c>
      <c r="L22" s="5" t="str">
        <f>'Assessment 1B'!Z154</f>
        <v>A</v>
      </c>
      <c r="M22" s="3" t="str">
        <f>'Assessment 1B'!AA154</f>
        <v>Excellent work in content knowledge; keep it up.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1B'!K163</f>
        <v>0.81</v>
      </c>
      <c r="F23" s="5" t="str">
        <f>'Assessment 1B'!L163</f>
        <v>A</v>
      </c>
      <c r="G23" s="3" t="str">
        <f>'Assessment 1B'!M163</f>
        <v>Excellent work in content knowledge; keep it up.</v>
      </c>
      <c r="H23" s="12">
        <f>'Assessment 1B'!R163</f>
        <v>0.8367</v>
      </c>
      <c r="I23" s="5" t="str">
        <f>'Assessment 1B'!S163</f>
        <v>A</v>
      </c>
      <c r="J23" s="3" t="str">
        <f>'Assessment 1B'!T163</f>
        <v>Excellent work in content knowledge; keep it up.</v>
      </c>
      <c r="K23" s="12">
        <f>'Assessment 1B'!Y163</f>
        <v>0.83</v>
      </c>
      <c r="L23" s="5" t="str">
        <f>'Assessment 1B'!Z163</f>
        <v>A</v>
      </c>
      <c r="M23" s="3" t="str">
        <f>'Assessment 1B'!AA163</f>
        <v>Excellent work in content knowledge;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1B'!K172</f>
        <v>0.8367</v>
      </c>
      <c r="F24" s="5" t="str">
        <f>'Assessment 1B'!L172</f>
        <v>A</v>
      </c>
      <c r="G24" s="3" t="str">
        <f>'Assessment 1B'!M172</f>
        <v>Excellent work in content knowledge; keep it up.</v>
      </c>
      <c r="H24" s="12">
        <f>'Assessment 1B'!R172</f>
        <v>0.89670000000000005</v>
      </c>
      <c r="I24" s="5" t="str">
        <f>'Assessment 1B'!S172</f>
        <v>A</v>
      </c>
      <c r="J24" s="3" t="str">
        <f>'Assessment 1B'!T172</f>
        <v>Excellent work in content knowledge; keep it up.</v>
      </c>
      <c r="K24" s="12">
        <f>'Assessment 1B'!Y172</f>
        <v>0.96</v>
      </c>
      <c r="L24" s="5" t="str">
        <f>'Assessment 1B'!Z172</f>
        <v>A</v>
      </c>
      <c r="M24" s="3" t="str">
        <f>'Assessment 1B'!AA172</f>
        <v>Excellent work in content knowledge;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1B'!K181</f>
        <v>0.63</v>
      </c>
      <c r="F25" s="5" t="str">
        <f>'Assessment 1B'!L181</f>
        <v>C</v>
      </c>
      <c r="G25" s="3" t="str">
        <f>'Assessment 1B'!M181</f>
        <v>Satisfactory work in content knowledge; keep practising.</v>
      </c>
      <c r="H25" s="12">
        <f>'Assessment 1B'!R181</f>
        <v>0.61670000000000003</v>
      </c>
      <c r="I25" s="5" t="str">
        <f>'Assessment 1B'!S181</f>
        <v>C</v>
      </c>
      <c r="J25" s="3" t="str">
        <f>'Assessment 1B'!T181</f>
        <v>Satisfactory work in content knowledge; keep practising.</v>
      </c>
      <c r="K25" s="12">
        <f>'Assessment 1B'!Y181</f>
        <v>0.71330000000000005</v>
      </c>
      <c r="L25" s="5" t="str">
        <f>'Assessment 1B'!Z181</f>
        <v>B</v>
      </c>
      <c r="M25" s="3" t="str">
        <f>'Assessment 1B'!AA181</f>
        <v>Very good work in content knowledge; aim higher.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1B'!K190</f>
        <v>0.69330000000000003</v>
      </c>
      <c r="F26" s="5" t="str">
        <f>'Assessment 1B'!L190</f>
        <v>C</v>
      </c>
      <c r="G26" s="3" t="str">
        <f>'Assessment 1B'!M190</f>
        <v>Satisfactory work in content knowledge; keep practising.</v>
      </c>
      <c r="H26" s="12">
        <f>'Assessment 1B'!R190</f>
        <v>0.72670000000000001</v>
      </c>
      <c r="I26" s="5" t="str">
        <f>'Assessment 1B'!S190</f>
        <v>B</v>
      </c>
      <c r="J26" s="3" t="str">
        <f>'Assessment 1B'!T190</f>
        <v>Very good work in content knowledge; aim higher.</v>
      </c>
      <c r="K26" s="12">
        <f>'Assessment 1B'!Y190</f>
        <v>0.77</v>
      </c>
      <c r="L26" s="5" t="str">
        <f>'Assessment 1B'!Z190</f>
        <v>B</v>
      </c>
      <c r="M26" s="3" t="str">
        <f>'Assessment 1B'!AA190</f>
        <v>Very good work in content knowledge; aim higher.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1B'!K199</f>
        <v>0.80330000000000001</v>
      </c>
      <c r="F27" s="5" t="str">
        <f>'Assessment 1B'!L199</f>
        <v>A</v>
      </c>
      <c r="G27" s="3" t="str">
        <f>'Assessment 1B'!M199</f>
        <v>Excellent work in content knowledge; keep it up.</v>
      </c>
      <c r="H27" s="12">
        <f>'Assessment 1B'!R199</f>
        <v>0.78669999999999995</v>
      </c>
      <c r="I27" s="5" t="str">
        <f>'Assessment 1B'!S199</f>
        <v>B</v>
      </c>
      <c r="J27" s="3" t="str">
        <f>'Assessment 1B'!T199</f>
        <v>Very good work in content knowledge; aim higher.</v>
      </c>
      <c r="K27" s="12">
        <f>'Assessment 1B'!Y199</f>
        <v>0.82330000000000003</v>
      </c>
      <c r="L27" s="5" t="str">
        <f>'Assessment 1B'!Z199</f>
        <v>A</v>
      </c>
      <c r="M27" s="3" t="str">
        <f>'Assessment 1B'!AA199</f>
        <v>Excellent work in content knowledge; keep it up.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1B'!K208</f>
        <v>0.84670000000000001</v>
      </c>
      <c r="F28" s="5" t="str">
        <f>'Assessment 1B'!L208</f>
        <v>A</v>
      </c>
      <c r="G28" s="3" t="str">
        <f>'Assessment 1B'!M208</f>
        <v>Excellent work in content knowledge; keep it up.</v>
      </c>
      <c r="H28" s="12">
        <f>'Assessment 1B'!R208</f>
        <v>0.84</v>
      </c>
      <c r="I28" s="5" t="str">
        <f>'Assessment 1B'!S208</f>
        <v>A</v>
      </c>
      <c r="J28" s="3" t="str">
        <f>'Assessment 1B'!T208</f>
        <v>Excellent work in content knowledge; keep it up.</v>
      </c>
      <c r="K28" s="12">
        <f>'Assessment 1B'!Y208</f>
        <v>0.92</v>
      </c>
      <c r="L28" s="5" t="str">
        <f>'Assessment 1B'!Z208</f>
        <v>A</v>
      </c>
      <c r="M28" s="3" t="str">
        <f>'Assessment 1B'!AA208</f>
        <v>Excellent work in content knowledge;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1B'!K217</f>
        <v>0.6</v>
      </c>
      <c r="F29" s="5" t="str">
        <f>'Assessment 1B'!L217</f>
        <v>C</v>
      </c>
      <c r="G29" s="3" t="str">
        <f>'Assessment 1B'!M217</f>
        <v>Satisfactory work in content knowledge; keep practising.</v>
      </c>
      <c r="H29" s="12">
        <f>'Assessment 1B'!R217</f>
        <v>0.6</v>
      </c>
      <c r="I29" s="5" t="str">
        <f>'Assessment 1B'!S217</f>
        <v>C</v>
      </c>
      <c r="J29" s="3" t="str">
        <f>'Assessment 1B'!T217</f>
        <v>Satisfactory work in content knowledge; keep practising.</v>
      </c>
      <c r="K29" s="12">
        <f>'Assessment 1B'!Y217</f>
        <v>0.66</v>
      </c>
      <c r="L29" s="5" t="str">
        <f>'Assessment 1B'!Z217</f>
        <v>C</v>
      </c>
      <c r="M29" s="3" t="str">
        <f>'Assessment 1B'!AA217</f>
        <v>Satisfactory work in content knowledge; keep practising.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1B'!K226</f>
        <v>0.64670000000000005</v>
      </c>
      <c r="F30" s="5" t="str">
        <f>'Assessment 1B'!L226</f>
        <v>C</v>
      </c>
      <c r="G30" s="3" t="str">
        <f>'Assessment 1B'!M226</f>
        <v>Satisfactory work in content knowledge; keep practising.</v>
      </c>
      <c r="H30" s="12">
        <f>'Assessment 1B'!R226</f>
        <v>0.68</v>
      </c>
      <c r="I30" s="5" t="str">
        <f>'Assessment 1B'!S226</f>
        <v>C</v>
      </c>
      <c r="J30" s="3" t="str">
        <f>'Assessment 1B'!T226</f>
        <v>Satisfactory work in content knowledge; keep practising.</v>
      </c>
      <c r="K30" s="12">
        <f>'Assessment 1B'!Y226</f>
        <v>0.73670000000000002</v>
      </c>
      <c r="L30" s="5" t="str">
        <f>'Assessment 1B'!Z226</f>
        <v>B</v>
      </c>
      <c r="M30" s="3" t="str">
        <f>'Assessment 1B'!AA226</f>
        <v>Very good work in content knowledge; aim higher.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1B'!K235</f>
        <v>0.72330000000000005</v>
      </c>
      <c r="F31" s="5" t="str">
        <f>'Assessment 1B'!L235</f>
        <v>B</v>
      </c>
      <c r="G31" s="3" t="str">
        <f>'Assessment 1B'!M235</f>
        <v>Very good work in content knowledge; aim higher.</v>
      </c>
      <c r="H31" s="12">
        <f>'Assessment 1B'!R235</f>
        <v>0.75329999999999997</v>
      </c>
      <c r="I31" s="5" t="str">
        <f>'Assessment 1B'!S235</f>
        <v>B</v>
      </c>
      <c r="J31" s="3" t="str">
        <f>'Assessment 1B'!T235</f>
        <v>Very good work in content knowledge; aim higher.</v>
      </c>
      <c r="K31" s="12">
        <f>'Assessment 1B'!Y235</f>
        <v>0.83330000000000004</v>
      </c>
      <c r="L31" s="5" t="str">
        <f>'Assessment 1B'!Z235</f>
        <v>A</v>
      </c>
      <c r="M31" s="3" t="str">
        <f>'Assessment 1B'!AA235</f>
        <v>Excellent work in content knowledge; keep it up.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1B'!K244</f>
        <v>0.81669999999999998</v>
      </c>
      <c r="F32" s="5" t="str">
        <f>'Assessment 1B'!L244</f>
        <v>A</v>
      </c>
      <c r="G32" s="3" t="str">
        <f>'Assessment 1B'!M244</f>
        <v>Excellent work in content knowledge; keep it up.</v>
      </c>
      <c r="H32" s="12">
        <f>'Assessment 1B'!R244</f>
        <v>0.81669999999999998</v>
      </c>
      <c r="I32" s="5" t="str">
        <f>'Assessment 1B'!S244</f>
        <v>A</v>
      </c>
      <c r="J32" s="3" t="str">
        <f>'Assessment 1B'!T244</f>
        <v>Excellent work in content knowledge; keep it up.</v>
      </c>
      <c r="K32" s="12">
        <f>'Assessment 1B'!Y244</f>
        <v>0.87</v>
      </c>
      <c r="L32" s="5" t="str">
        <f>'Assessment 1B'!Z244</f>
        <v>A</v>
      </c>
      <c r="M32" s="3" t="str">
        <f>'Assessment 1B'!AA244</f>
        <v>Excellent work in content knowledge;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1B'!K253</f>
        <v>0.87</v>
      </c>
      <c r="F33" s="5" t="str">
        <f>'Assessment 1B'!L253</f>
        <v>A</v>
      </c>
      <c r="G33" s="3" t="str">
        <f>'Assessment 1B'!M253</f>
        <v>Excellent work in content knowledge; keep it up.</v>
      </c>
      <c r="H33" s="12">
        <f>'Assessment 1B'!R253</f>
        <v>0.87329999999999997</v>
      </c>
      <c r="I33" s="5" t="str">
        <f>'Assessment 1B'!S253</f>
        <v>A</v>
      </c>
      <c r="J33" s="3" t="str">
        <f>'Assessment 1B'!T253</f>
        <v>Excellent work in content knowledge; keep it up.</v>
      </c>
      <c r="K33" s="12">
        <f>'Assessment 1B'!Y253</f>
        <v>0.93330000000000002</v>
      </c>
      <c r="L33" s="5" t="str">
        <f>'Assessment 1B'!Z253</f>
        <v>A</v>
      </c>
      <c r="M33" s="3" t="str">
        <f>'Assessment 1B'!AA253</f>
        <v>Excellent work in content knowledge;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1B'!K262</f>
        <v>0.59670000000000001</v>
      </c>
      <c r="F34" s="5" t="str">
        <f>'Assessment 1B'!L262</f>
        <v>D</v>
      </c>
      <c r="G34" s="3" t="str">
        <f>'Assessment 1B'!M262</f>
        <v>Fair work in content knowledge; extra practice is needed.</v>
      </c>
      <c r="H34" s="12">
        <f>'Assessment 1B'!R262</f>
        <v>0.64</v>
      </c>
      <c r="I34" s="5" t="str">
        <f>'Assessment 1B'!S262</f>
        <v>C</v>
      </c>
      <c r="J34" s="3" t="str">
        <f>'Assessment 1B'!T262</f>
        <v>Satisfactory work in content knowledge; keep practising.</v>
      </c>
      <c r="K34" s="12">
        <f>'Assessment 1B'!Y262</f>
        <v>0.66669999999999996</v>
      </c>
      <c r="L34" s="5" t="str">
        <f>'Assessment 1B'!Z262</f>
        <v>C</v>
      </c>
      <c r="M34" s="3" t="str">
        <f>'Assessment 1B'!AA262</f>
        <v>Satisfactory work in content knowledge; keep practising.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1B'!K271</f>
        <v>0.69</v>
      </c>
      <c r="F35" s="5" t="str">
        <f>'Assessment 1B'!L271</f>
        <v>C</v>
      </c>
      <c r="G35" s="3" t="str">
        <f>'Assessment 1B'!M271</f>
        <v>Satisfactory work in content knowledge; keep practising.</v>
      </c>
      <c r="H35" s="12">
        <f>'Assessment 1B'!R271</f>
        <v>0.71</v>
      </c>
      <c r="I35" s="5" t="str">
        <f>'Assessment 1B'!S271</f>
        <v>B</v>
      </c>
      <c r="J35" s="3" t="str">
        <f>'Assessment 1B'!T271</f>
        <v>Very good work in content knowledge; aim higher.</v>
      </c>
      <c r="K35" s="12">
        <f>'Assessment 1B'!Y271</f>
        <v>0.74329999999999996</v>
      </c>
      <c r="L35" s="5" t="str">
        <f>'Assessment 1B'!Z271</f>
        <v>B</v>
      </c>
      <c r="M35" s="3" t="str">
        <f>'Assessment 1B'!AA271</f>
        <v>Very good work in content knowledge; aim higher.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2B'!K10</f>
        <v>0.56669999999999998</v>
      </c>
      <c r="F36" s="5" t="str">
        <f>'Assessment 2B'!L10</f>
        <v>D</v>
      </c>
      <c r="G36" s="3" t="str">
        <f>'Assessment 2B'!M10</f>
        <v>Fair work in content knowledge; extra practice is needed.</v>
      </c>
      <c r="H36" s="12">
        <f>'Assessment 2B'!R10</f>
        <v>0.63670000000000004</v>
      </c>
      <c r="I36" s="5" t="str">
        <f>'Assessment 2B'!S10</f>
        <v>C</v>
      </c>
      <c r="J36" s="3" t="str">
        <f>'Assessment 2B'!T10</f>
        <v>Satisfactory work in content knowledge; keep practising.</v>
      </c>
      <c r="K36" s="12">
        <f>'Assessment 2B'!Y10</f>
        <v>0.62</v>
      </c>
      <c r="L36" s="5" t="str">
        <f>'Assessment 2B'!Z10</f>
        <v>C</v>
      </c>
      <c r="M36" s="3" t="str">
        <f>'Assessment 2B'!AA10</f>
        <v>Satisfactory work in content knowledge; keep practising.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2B'!K19</f>
        <v>0.67330000000000001</v>
      </c>
      <c r="F37" s="5" t="str">
        <f>'Assessment 2B'!L19</f>
        <v>C</v>
      </c>
      <c r="G37" s="3" t="str">
        <f>'Assessment 2B'!M19</f>
        <v>Satisfactory work in content knowledge; keep practising.</v>
      </c>
      <c r="H37" s="12">
        <f>'Assessment 2B'!R19</f>
        <v>0.66669999999999996</v>
      </c>
      <c r="I37" s="5" t="str">
        <f>'Assessment 2B'!S19</f>
        <v>C</v>
      </c>
      <c r="J37" s="3" t="str">
        <f>'Assessment 2B'!T19</f>
        <v>Satisfactory work in content knowledge; keep practising.</v>
      </c>
      <c r="K37" s="12">
        <f>'Assessment 2B'!Y19</f>
        <v>0.68669999999999998</v>
      </c>
      <c r="L37" s="5" t="str">
        <f>'Assessment 2B'!Z19</f>
        <v>C</v>
      </c>
      <c r="M37" s="3" t="str">
        <f>'Assessment 2B'!AA19</f>
        <v>Satisfactory work in content knowledge; keep practising.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2B'!K28</f>
        <v>0.73</v>
      </c>
      <c r="F38" s="5" t="str">
        <f>'Assessment 2B'!L28</f>
        <v>B</v>
      </c>
      <c r="G38" s="3" t="str">
        <f>'Assessment 2B'!M28</f>
        <v>Very good work in content knowledge; aim higher.</v>
      </c>
      <c r="H38" s="12">
        <f>'Assessment 2B'!R28</f>
        <v>0.70669999999999999</v>
      </c>
      <c r="I38" s="5" t="str">
        <f>'Assessment 2B'!S28</f>
        <v>B</v>
      </c>
      <c r="J38" s="3" t="str">
        <f>'Assessment 2B'!T28</f>
        <v>Very good work in content knowledge; aim higher.</v>
      </c>
      <c r="K38" s="12">
        <f>'Assessment 2B'!Y28</f>
        <v>0.77329999999999999</v>
      </c>
      <c r="L38" s="5" t="str">
        <f>'Assessment 2B'!Z28</f>
        <v>B</v>
      </c>
      <c r="M38" s="3" t="str">
        <f>'Assessment 2B'!AA28</f>
        <v>Very good work in content knowledge; aim higher.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2B'!K37</f>
        <v>0.78669999999999995</v>
      </c>
      <c r="F39" s="5" t="str">
        <f>'Assessment 2B'!L37</f>
        <v>B</v>
      </c>
      <c r="G39" s="3" t="str">
        <f>'Assessment 2B'!M37</f>
        <v>Very good work in content knowledge; aim higher.</v>
      </c>
      <c r="H39" s="12">
        <f>'Assessment 2B'!R37</f>
        <v>0.86</v>
      </c>
      <c r="I39" s="5" t="str">
        <f>'Assessment 2B'!S37</f>
        <v>A</v>
      </c>
      <c r="J39" s="3" t="str">
        <f>'Assessment 2B'!T37</f>
        <v>Excellent work in content knowledge; keep it up.</v>
      </c>
      <c r="K39" s="12">
        <f>'Assessment 2B'!Y37</f>
        <v>0.8367</v>
      </c>
      <c r="L39" s="5" t="str">
        <f>'Assessment 2B'!Z37</f>
        <v>A</v>
      </c>
      <c r="M39" s="3" t="str">
        <f>'Assessment 2B'!AA37</f>
        <v>Excellent work in content knowledge;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2B'!K46</f>
        <v>0.89670000000000005</v>
      </c>
      <c r="F40" s="5" t="str">
        <f>'Assessment 2B'!L46</f>
        <v>A</v>
      </c>
      <c r="G40" s="3" t="str">
        <f>'Assessment 2B'!M46</f>
        <v>Excellent work in content knowledge; keep it up.</v>
      </c>
      <c r="H40" s="12">
        <f>'Assessment 2B'!R46</f>
        <v>0.89</v>
      </c>
      <c r="I40" s="5" t="str">
        <f>'Assessment 2B'!S46</f>
        <v>A</v>
      </c>
      <c r="J40" s="3" t="str">
        <f>'Assessment 2B'!T46</f>
        <v>Excellent work in content knowledge; keep it up.</v>
      </c>
      <c r="K40" s="12">
        <f>'Assessment 2B'!Y46</f>
        <v>0.92</v>
      </c>
      <c r="L40" s="5" t="str">
        <f>'Assessment 2B'!Z46</f>
        <v>A</v>
      </c>
      <c r="M40" s="3" t="str">
        <f>'Assessment 2B'!AA46</f>
        <v>Excellent work in content knowledge;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2B'!K55</f>
        <v>0.64</v>
      </c>
      <c r="F41" s="5" t="str">
        <f>'Assessment 2B'!L55</f>
        <v>C</v>
      </c>
      <c r="G41" s="3" t="str">
        <f>'Assessment 2B'!M55</f>
        <v>Satisfactory work in content knowledge; keep practising.</v>
      </c>
      <c r="H41" s="12">
        <f>'Assessment 2B'!R55</f>
        <v>0.66669999999999996</v>
      </c>
      <c r="I41" s="5" t="str">
        <f>'Assessment 2B'!S55</f>
        <v>C</v>
      </c>
      <c r="J41" s="3" t="str">
        <f>'Assessment 2B'!T55</f>
        <v>Satisfactory work in content knowledge; keep practising.</v>
      </c>
      <c r="K41" s="12">
        <f>'Assessment 2B'!Y55</f>
        <v>0.65669999999999995</v>
      </c>
      <c r="L41" s="5" t="str">
        <f>'Assessment 2B'!Z55</f>
        <v>C</v>
      </c>
      <c r="M41" s="3" t="str">
        <f>'Assessment 2B'!AA55</f>
        <v>Satisfactory work in content knowledge;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2B'!K64</f>
        <v>0.64329999999999998</v>
      </c>
      <c r="F42" s="5" t="str">
        <f>'Assessment 2B'!L64</f>
        <v>C</v>
      </c>
      <c r="G42" s="3" t="str">
        <f>'Assessment 2B'!M64</f>
        <v>Satisfactory work in content knowledge; keep practising.</v>
      </c>
      <c r="H42" s="12">
        <f>'Assessment 2B'!R64</f>
        <v>0.73670000000000002</v>
      </c>
      <c r="I42" s="5" t="str">
        <f>'Assessment 2B'!S64</f>
        <v>B</v>
      </c>
      <c r="J42" s="3" t="str">
        <f>'Assessment 2B'!T64</f>
        <v>Very good work in content knowledge; aim higher.</v>
      </c>
      <c r="K42" s="12">
        <f>'Assessment 2B'!Y64</f>
        <v>0.72670000000000001</v>
      </c>
      <c r="L42" s="5" t="str">
        <f>'Assessment 2B'!Z64</f>
        <v>B</v>
      </c>
      <c r="M42" s="3" t="str">
        <f>'Assessment 2B'!AA64</f>
        <v>Very good work in content knowledge; aim higher.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2B'!K73</f>
        <v>0.74329999999999996</v>
      </c>
      <c r="F43" s="5" t="str">
        <f>'Assessment 2B'!L73</f>
        <v>B</v>
      </c>
      <c r="G43" s="3" t="str">
        <f>'Assessment 2B'!M73</f>
        <v>Very good work in content knowledge; aim higher.</v>
      </c>
      <c r="H43" s="12">
        <f>'Assessment 2B'!R73</f>
        <v>0.76</v>
      </c>
      <c r="I43" s="5" t="str">
        <f>'Assessment 2B'!S73</f>
        <v>B</v>
      </c>
      <c r="J43" s="3" t="str">
        <f>'Assessment 2B'!T73</f>
        <v>Very good work in content knowledge; aim higher.</v>
      </c>
      <c r="K43" s="12">
        <f>'Assessment 2B'!Y73</f>
        <v>0.79669999999999996</v>
      </c>
      <c r="L43" s="5" t="str">
        <f>'Assessment 2B'!Z73</f>
        <v>B</v>
      </c>
      <c r="M43" s="3" t="str">
        <f>'Assessment 2B'!AA73</f>
        <v>Very good work in content knowledge; aim higher.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2B'!K82</f>
        <v>0.83</v>
      </c>
      <c r="F44" s="5" t="str">
        <f>'Assessment 2B'!L82</f>
        <v>A</v>
      </c>
      <c r="G44" s="3" t="str">
        <f>'Assessment 2B'!M82</f>
        <v>Excellent work in content knowledge; keep it up.</v>
      </c>
      <c r="H44" s="12">
        <f>'Assessment 2B'!R82</f>
        <v>0.84330000000000005</v>
      </c>
      <c r="I44" s="5" t="str">
        <f>'Assessment 2B'!S82</f>
        <v>A</v>
      </c>
      <c r="J44" s="3" t="str">
        <f>'Assessment 2B'!T82</f>
        <v>Excellent work in content knowledge; keep it up.</v>
      </c>
      <c r="K44" s="12">
        <f>'Assessment 2B'!Y82</f>
        <v>0.91</v>
      </c>
      <c r="L44" s="5" t="str">
        <f>'Assessment 2B'!Z82</f>
        <v>A</v>
      </c>
      <c r="M44" s="3" t="str">
        <f>'Assessment 2B'!AA82</f>
        <v>Excellent work in content knowledge;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2B'!K91</f>
        <v>0.88</v>
      </c>
      <c r="F45" s="5" t="str">
        <f>'Assessment 2B'!L91</f>
        <v>A</v>
      </c>
      <c r="G45" s="3" t="str">
        <f>'Assessment 2B'!M91</f>
        <v>Excellent work in content knowledge; keep it up.</v>
      </c>
      <c r="H45" s="12">
        <f>'Assessment 2B'!R91</f>
        <v>0.92669999999999997</v>
      </c>
      <c r="I45" s="5" t="str">
        <f>'Assessment 2B'!S91</f>
        <v>A</v>
      </c>
      <c r="J45" s="3" t="str">
        <f>'Assessment 2B'!T91</f>
        <v>Excellent work in content knowledge; keep it up.</v>
      </c>
      <c r="K45" s="12">
        <f>'Assessment 2B'!Y91</f>
        <v>0.91</v>
      </c>
      <c r="L45" s="5" t="str">
        <f>'Assessment 2B'!Z91</f>
        <v>A</v>
      </c>
      <c r="M45" s="3" t="str">
        <f>'Assessment 2B'!AA91</f>
        <v>Excellent work in content knowledge;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2B'!K100</f>
        <v>0.66</v>
      </c>
      <c r="F46" s="5" t="str">
        <f>'Assessment 2B'!L100</f>
        <v>C</v>
      </c>
      <c r="G46" s="3" t="str">
        <f>'Assessment 2B'!M100</f>
        <v>Satisfactory work in content knowledge; keep practising.</v>
      </c>
      <c r="H46" s="12">
        <f>'Assessment 2B'!R100</f>
        <v>0.68</v>
      </c>
      <c r="I46" s="5" t="str">
        <f>'Assessment 2B'!S100</f>
        <v>C</v>
      </c>
      <c r="J46" s="3" t="str">
        <f>'Assessment 2B'!T100</f>
        <v>Satisfactory work in content knowledge; keep practising.</v>
      </c>
      <c r="K46" s="12">
        <f>'Assessment 2B'!Y100</f>
        <v>0.68669999999999998</v>
      </c>
      <c r="L46" s="5" t="str">
        <f>'Assessment 2B'!Z100</f>
        <v>C</v>
      </c>
      <c r="M46" s="3" t="str">
        <f>'Assessment 2B'!AA100</f>
        <v>Satisfactory work in content knowledge; keep practising.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2B'!K109</f>
        <v>0.75</v>
      </c>
      <c r="F47" s="5" t="str">
        <f>'Assessment 2B'!L109</f>
        <v>B</v>
      </c>
      <c r="G47" s="3" t="str">
        <f>'Assessment 2B'!M109</f>
        <v>Very good work in content knowledge; aim higher.</v>
      </c>
      <c r="H47" s="12">
        <f>'Assessment 2B'!R109</f>
        <v>0.74670000000000003</v>
      </c>
      <c r="I47" s="5" t="str">
        <f>'Assessment 2B'!S109</f>
        <v>B</v>
      </c>
      <c r="J47" s="3" t="str">
        <f>'Assessment 2B'!T109</f>
        <v>Very good work in content knowledge; aim higher.</v>
      </c>
      <c r="K47" s="12">
        <f>'Assessment 2B'!Y109</f>
        <v>0.78669999999999995</v>
      </c>
      <c r="L47" s="5" t="str">
        <f>'Assessment 2B'!Z109</f>
        <v>B</v>
      </c>
      <c r="M47" s="3" t="str">
        <f>'Assessment 2B'!AA109</f>
        <v>Very good work in content knowledge;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2B'!K118</f>
        <v>0.79330000000000001</v>
      </c>
      <c r="F48" s="5" t="str">
        <f>'Assessment 2B'!L118</f>
        <v>B</v>
      </c>
      <c r="G48" s="3" t="str">
        <f>'Assessment 2B'!M118</f>
        <v>Very good work in content knowledge; aim higher.</v>
      </c>
      <c r="H48" s="12">
        <f>'Assessment 2B'!R118</f>
        <v>0.76329999999999998</v>
      </c>
      <c r="I48" s="5" t="str">
        <f>'Assessment 2B'!S118</f>
        <v>B</v>
      </c>
      <c r="J48" s="3" t="str">
        <f>'Assessment 2B'!T118</f>
        <v>Very good work in content knowledge; aim higher.</v>
      </c>
      <c r="K48" s="12">
        <f>'Assessment 2B'!Y118</f>
        <v>0.79330000000000001</v>
      </c>
      <c r="L48" s="5" t="str">
        <f>'Assessment 2B'!Z118</f>
        <v>B</v>
      </c>
      <c r="M48" s="3" t="str">
        <f>'Assessment 2B'!AA118</f>
        <v>Very good work in content knowledge; aim higher.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2B'!K127</f>
        <v>0.84</v>
      </c>
      <c r="F49" s="5" t="str">
        <f>'Assessment 2B'!L127</f>
        <v>A</v>
      </c>
      <c r="G49" s="3" t="str">
        <f>'Assessment 2B'!M127</f>
        <v>Excellent work in content knowledge; keep it up.</v>
      </c>
      <c r="H49" s="12">
        <f>'Assessment 2B'!R127</f>
        <v>0.86670000000000003</v>
      </c>
      <c r="I49" s="5" t="str">
        <f>'Assessment 2B'!S127</f>
        <v>A</v>
      </c>
      <c r="J49" s="3" t="str">
        <f>'Assessment 2B'!T127</f>
        <v>Excellent work in content knowledge; keep it up.</v>
      </c>
      <c r="K49" s="12">
        <f>'Assessment 2B'!Y127</f>
        <v>0.88329999999999997</v>
      </c>
      <c r="L49" s="5" t="str">
        <f>'Assessment 2B'!Z127</f>
        <v>A</v>
      </c>
      <c r="M49" s="3" t="str">
        <f>'Assessment 2B'!AA127</f>
        <v>Excellent work in content knowledge;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2B'!K136</f>
        <v>0.61670000000000003</v>
      </c>
      <c r="F50" s="5" t="str">
        <f>'Assessment 2B'!L136</f>
        <v>C</v>
      </c>
      <c r="G50" s="3" t="str">
        <f>'Assessment 2B'!M136</f>
        <v>Satisfactory work in content knowledge; keep practising.</v>
      </c>
      <c r="H50" s="12">
        <f>'Assessment 2B'!R136</f>
        <v>0.64329999999999998</v>
      </c>
      <c r="I50" s="5" t="str">
        <f>'Assessment 2B'!S136</f>
        <v>C</v>
      </c>
      <c r="J50" s="3" t="str">
        <f>'Assessment 2B'!T136</f>
        <v>Satisfactory work in content knowledge; keep practising.</v>
      </c>
      <c r="K50" s="12">
        <f>'Assessment 2B'!Y136</f>
        <v>0.63329999999999997</v>
      </c>
      <c r="L50" s="5" t="str">
        <f>'Assessment 2B'!Z136</f>
        <v>C</v>
      </c>
      <c r="M50" s="3" t="str">
        <f>'Assessment 2B'!AA136</f>
        <v>Satisfactory work in content knowledge; keep practising.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2B'!K145</f>
        <v>0.65</v>
      </c>
      <c r="F51" s="5" t="str">
        <f>'Assessment 2B'!L145</f>
        <v>C</v>
      </c>
      <c r="G51" s="3" t="str">
        <f>'Assessment 2B'!M145</f>
        <v>Satisfactory work in content knowledge; keep practising.</v>
      </c>
      <c r="H51" s="12">
        <f>'Assessment 2B'!R145</f>
        <v>0.67330000000000001</v>
      </c>
      <c r="I51" s="5" t="str">
        <f>'Assessment 2B'!S145</f>
        <v>C</v>
      </c>
      <c r="J51" s="3" t="str">
        <f>'Assessment 2B'!T145</f>
        <v>Satisfactory work in content knowledge; keep practising.</v>
      </c>
      <c r="K51" s="12">
        <f>'Assessment 2B'!Y145</f>
        <v>0.74</v>
      </c>
      <c r="L51" s="5" t="str">
        <f>'Assessment 2B'!Z145</f>
        <v>B</v>
      </c>
      <c r="M51" s="3" t="str">
        <f>'Assessment 2B'!AA145</f>
        <v>Very good work in content knowledge; aim higher.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2B'!K154</f>
        <v>0.73329999999999995</v>
      </c>
      <c r="F52" s="5" t="str">
        <f>'Assessment 2B'!L154</f>
        <v>B</v>
      </c>
      <c r="G52" s="3" t="str">
        <f>'Assessment 2B'!M154</f>
        <v>Very good work in content knowledge; aim higher.</v>
      </c>
      <c r="H52" s="12">
        <f>'Assessment 2B'!R154</f>
        <v>0.76670000000000005</v>
      </c>
      <c r="I52" s="5" t="str">
        <f>'Assessment 2B'!S154</f>
        <v>B</v>
      </c>
      <c r="J52" s="3" t="str">
        <f>'Assessment 2B'!T154</f>
        <v>Very good work in content knowledge; aim higher.</v>
      </c>
      <c r="K52" s="12">
        <f>'Assessment 2B'!Y154</f>
        <v>0.83</v>
      </c>
      <c r="L52" s="5" t="str">
        <f>'Assessment 2B'!Z154</f>
        <v>A</v>
      </c>
      <c r="M52" s="3" t="str">
        <f>'Assessment 2B'!AA154</f>
        <v>Excellent work in content knowledge; keep it up.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2B'!K163</f>
        <v>0.84330000000000005</v>
      </c>
      <c r="F53" s="5" t="str">
        <f>'Assessment 2B'!L163</f>
        <v>A</v>
      </c>
      <c r="G53" s="3" t="str">
        <f>'Assessment 2B'!M163</f>
        <v>Excellent work in content knowledge; keep it up.</v>
      </c>
      <c r="H53" s="12">
        <f>'Assessment 2B'!R163</f>
        <v>0.81669999999999998</v>
      </c>
      <c r="I53" s="5" t="str">
        <f>'Assessment 2B'!S163</f>
        <v>A</v>
      </c>
      <c r="J53" s="3" t="str">
        <f>'Assessment 2B'!T163</f>
        <v>Excellent work in content knowledge; keep it up.</v>
      </c>
      <c r="K53" s="12">
        <f>'Assessment 2B'!Y163</f>
        <v>0.89329999999999998</v>
      </c>
      <c r="L53" s="5" t="str">
        <f>'Assessment 2B'!Z163</f>
        <v>A</v>
      </c>
      <c r="M53" s="3" t="str">
        <f>'Assessment 2B'!AA163</f>
        <v>Excellent work in content knowledge; keep it up.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2B'!K172</f>
        <v>0.85</v>
      </c>
      <c r="F54" s="5" t="str">
        <f>'Assessment 2B'!L172</f>
        <v>A</v>
      </c>
      <c r="G54" s="3" t="str">
        <f>'Assessment 2B'!M172</f>
        <v>Excellent work in content knowledge; keep it up.</v>
      </c>
      <c r="H54" s="12">
        <f>'Assessment 2B'!R172</f>
        <v>0.89</v>
      </c>
      <c r="I54" s="5" t="str">
        <f>'Assessment 2B'!S172</f>
        <v>A</v>
      </c>
      <c r="J54" s="3" t="str">
        <f>'Assessment 2B'!T172</f>
        <v>Excellent work in content knowledge; keep it up.</v>
      </c>
      <c r="K54" s="12">
        <f>'Assessment 2B'!Y172</f>
        <v>0.9133</v>
      </c>
      <c r="L54" s="5" t="str">
        <f>'Assessment 2B'!Z172</f>
        <v>A</v>
      </c>
      <c r="M54" s="3" t="str">
        <f>'Assessment 2B'!AA172</f>
        <v>Excellent work in content knowledge;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2B'!K181</f>
        <v>0.59330000000000005</v>
      </c>
      <c r="F55" s="5" t="str">
        <f>'Assessment 2B'!L181</f>
        <v>D</v>
      </c>
      <c r="G55" s="3" t="str">
        <f>'Assessment 2B'!M181</f>
        <v>Fair work in content knowledge; extra practice is needed.</v>
      </c>
      <c r="H55" s="12">
        <f>'Assessment 2B'!R181</f>
        <v>0.6633</v>
      </c>
      <c r="I55" s="5" t="str">
        <f>'Assessment 2B'!S181</f>
        <v>C</v>
      </c>
      <c r="J55" s="3" t="str">
        <f>'Assessment 2B'!T181</f>
        <v>Satisfactory work in content knowledge; keep practising.</v>
      </c>
      <c r="K55" s="12">
        <f>'Assessment 2B'!Y181</f>
        <v>0.73</v>
      </c>
      <c r="L55" s="5" t="str">
        <f>'Assessment 2B'!Z181</f>
        <v>B</v>
      </c>
      <c r="M55" s="3" t="str">
        <f>'Assessment 2B'!AA181</f>
        <v>Very good work in content knowledge; aim higher.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2B'!K190</f>
        <v>0.7167</v>
      </c>
      <c r="F56" s="5" t="str">
        <f>'Assessment 2B'!L190</f>
        <v>B</v>
      </c>
      <c r="G56" s="3" t="str">
        <f>'Assessment 2B'!M190</f>
        <v>Very good work in content knowledge; aim higher.</v>
      </c>
      <c r="H56" s="12">
        <f>'Assessment 2B'!R190</f>
        <v>0.75</v>
      </c>
      <c r="I56" s="5" t="str">
        <f>'Assessment 2B'!S190</f>
        <v>B</v>
      </c>
      <c r="J56" s="3" t="str">
        <f>'Assessment 2B'!T190</f>
        <v>Very good work in content knowledge; aim higher.</v>
      </c>
      <c r="K56" s="12">
        <f>'Assessment 2B'!Y190</f>
        <v>0.76329999999999998</v>
      </c>
      <c r="L56" s="5" t="str">
        <f>'Assessment 2B'!Z190</f>
        <v>B</v>
      </c>
      <c r="M56" s="3" t="str">
        <f>'Assessment 2B'!AA190</f>
        <v>Very good work in content knowledge;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2B'!K199</f>
        <v>0.76</v>
      </c>
      <c r="F57" s="5" t="str">
        <f>'Assessment 2B'!L199</f>
        <v>B</v>
      </c>
      <c r="G57" s="3" t="str">
        <f>'Assessment 2B'!M199</f>
        <v>Very good work in content knowledge; aim higher.</v>
      </c>
      <c r="H57" s="12">
        <f>'Assessment 2B'!R199</f>
        <v>0.81</v>
      </c>
      <c r="I57" s="5" t="str">
        <f>'Assessment 2B'!S199</f>
        <v>A</v>
      </c>
      <c r="J57" s="3" t="str">
        <f>'Assessment 2B'!T199</f>
        <v>Excellent work in content knowledge; keep it up.</v>
      </c>
      <c r="K57" s="12">
        <f>'Assessment 2B'!Y199</f>
        <v>0.78</v>
      </c>
      <c r="L57" s="5" t="str">
        <f>'Assessment 2B'!Z199</f>
        <v>B</v>
      </c>
      <c r="M57" s="3" t="str">
        <f>'Assessment 2B'!AA199</f>
        <v>Very good work in content knowledge; aim higher.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2B'!K208</f>
        <v>0.81</v>
      </c>
      <c r="F58" s="5" t="str">
        <f>'Assessment 2B'!L208</f>
        <v>A</v>
      </c>
      <c r="G58" s="3" t="str">
        <f>'Assessment 2B'!M208</f>
        <v>Excellent work in content knowledge; keep it up.</v>
      </c>
      <c r="H58" s="12">
        <f>'Assessment 2B'!R208</f>
        <v>0.90669999999999995</v>
      </c>
      <c r="I58" s="5" t="str">
        <f>'Assessment 2B'!S208</f>
        <v>A</v>
      </c>
      <c r="J58" s="3" t="str">
        <f>'Assessment 2B'!T208</f>
        <v>Excellent work in content knowledge; keep it up.</v>
      </c>
      <c r="K58" s="12">
        <f>'Assessment 2B'!Y208</f>
        <v>0.89329999999999998</v>
      </c>
      <c r="L58" s="5" t="str">
        <f>'Assessment 2B'!Z208</f>
        <v>A</v>
      </c>
      <c r="M58" s="3" t="str">
        <f>'Assessment 2B'!AA208</f>
        <v>Excellent work in content knowledge;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2B'!K217</f>
        <v>0.58330000000000004</v>
      </c>
      <c r="F59" s="5" t="str">
        <f>'Assessment 2B'!L217</f>
        <v>D</v>
      </c>
      <c r="G59" s="3" t="str">
        <f>'Assessment 2B'!M217</f>
        <v>Fair work in content knowledge; extra practice is needed.</v>
      </c>
      <c r="H59" s="12">
        <f>'Assessment 2B'!R217</f>
        <v>0.56999999999999995</v>
      </c>
      <c r="I59" s="5" t="str">
        <f>'Assessment 2B'!S217</f>
        <v>D</v>
      </c>
      <c r="J59" s="3" t="str">
        <f>'Assessment 2B'!T217</f>
        <v>Fair work in content knowledge; extra practice is needed.</v>
      </c>
      <c r="K59" s="12">
        <f>'Assessment 2B'!Y217</f>
        <v>0.63329999999999997</v>
      </c>
      <c r="L59" s="5" t="str">
        <f>'Assessment 2B'!Z217</f>
        <v>C</v>
      </c>
      <c r="M59" s="3" t="str">
        <f>'Assessment 2B'!AA217</f>
        <v>Satisfactory work in content knowledge;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2B'!K226</f>
        <v>0.7</v>
      </c>
      <c r="F60" s="5" t="str">
        <f>'Assessment 2B'!L226</f>
        <v>B</v>
      </c>
      <c r="G60" s="3" t="str">
        <f>'Assessment 2B'!M226</f>
        <v>Very good work in content knowledge; aim higher.</v>
      </c>
      <c r="H60" s="12">
        <f>'Assessment 2B'!R226</f>
        <v>0.67</v>
      </c>
      <c r="I60" s="5" t="str">
        <f>'Assessment 2B'!S226</f>
        <v>C</v>
      </c>
      <c r="J60" s="3" t="str">
        <f>'Assessment 2B'!T226</f>
        <v>Satisfactory work in content knowledge; keep practising.</v>
      </c>
      <c r="K60" s="12">
        <f>'Assessment 2B'!Y226</f>
        <v>0.72670000000000001</v>
      </c>
      <c r="L60" s="5" t="str">
        <f>'Assessment 2B'!Z226</f>
        <v>B</v>
      </c>
      <c r="M60" s="3" t="str">
        <f>'Assessment 2B'!AA226</f>
        <v>Very good work in content knowledge; aim higher.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2B'!K235</f>
        <v>0.71330000000000005</v>
      </c>
      <c r="F61" s="5" t="str">
        <f>'Assessment 2B'!L235</f>
        <v>B</v>
      </c>
      <c r="G61" s="3" t="str">
        <f>'Assessment 2B'!M235</f>
        <v>Very good work in content knowledge; aim higher.</v>
      </c>
      <c r="H61" s="12">
        <f>'Assessment 2B'!R235</f>
        <v>0.76</v>
      </c>
      <c r="I61" s="5" t="str">
        <f>'Assessment 2B'!S235</f>
        <v>B</v>
      </c>
      <c r="J61" s="3" t="str">
        <f>'Assessment 2B'!T235</f>
        <v>Very good work in content knowledge; aim higher.</v>
      </c>
      <c r="K61" s="12">
        <f>'Assessment 2B'!Y235</f>
        <v>0.8</v>
      </c>
      <c r="L61" s="5" t="str">
        <f>'Assessment 2B'!Z235</f>
        <v>A</v>
      </c>
      <c r="M61" s="3" t="str">
        <f>'Assessment 2B'!AA235</f>
        <v>Excellent work in content knowledge; keep it up.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2B'!K244</f>
        <v>0.76329999999999998</v>
      </c>
      <c r="F62" s="5" t="str">
        <f>'Assessment 2B'!L244</f>
        <v>B</v>
      </c>
      <c r="G62" s="3" t="str">
        <f>'Assessment 2B'!M244</f>
        <v>Very good work in content knowledge; aim higher.</v>
      </c>
      <c r="H62" s="12">
        <f>'Assessment 2B'!R244</f>
        <v>0.81330000000000002</v>
      </c>
      <c r="I62" s="5" t="str">
        <f>'Assessment 2B'!S244</f>
        <v>A</v>
      </c>
      <c r="J62" s="3" t="str">
        <f>'Assessment 2B'!T244</f>
        <v>Excellent work in content knowledge; keep it up.</v>
      </c>
      <c r="K62" s="12">
        <f>'Assessment 2B'!Y244</f>
        <v>0.8367</v>
      </c>
      <c r="L62" s="5" t="str">
        <f>'Assessment 2B'!Z244</f>
        <v>A</v>
      </c>
      <c r="M62" s="3" t="str">
        <f>'Assessment 2B'!AA244</f>
        <v>Excellent work in content knowledge;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2B'!K253</f>
        <v>0.87670000000000003</v>
      </c>
      <c r="F63" s="5" t="str">
        <f>'Assessment 2B'!L253</f>
        <v>A</v>
      </c>
      <c r="G63" s="3" t="str">
        <f>'Assessment 2B'!M253</f>
        <v>Excellent work in content knowledge; keep it up.</v>
      </c>
      <c r="H63" s="12">
        <f>'Assessment 2B'!R253</f>
        <v>0.87</v>
      </c>
      <c r="I63" s="5" t="str">
        <f>'Assessment 2B'!S253</f>
        <v>A</v>
      </c>
      <c r="J63" s="3" t="str">
        <f>'Assessment 2B'!T253</f>
        <v>Excellent work in content knowledge; keep it up.</v>
      </c>
      <c r="K63" s="12">
        <f>'Assessment 2B'!Y253</f>
        <v>0.91669999999999996</v>
      </c>
      <c r="L63" s="5" t="str">
        <f>'Assessment 2B'!Z253</f>
        <v>A</v>
      </c>
      <c r="M63" s="3" t="str">
        <f>'Assessment 2B'!AA253</f>
        <v>Excellent work in content knowledge;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2B'!K262</f>
        <v>0.63670000000000004</v>
      </c>
      <c r="F64" s="5" t="str">
        <f>'Assessment 2B'!L262</f>
        <v>C</v>
      </c>
      <c r="G64" s="3" t="str">
        <f>'Assessment 2B'!M262</f>
        <v>Satisfactory work in content knowledge; keep practising.</v>
      </c>
      <c r="H64" s="12">
        <f>'Assessment 2B'!R262</f>
        <v>0.67330000000000001</v>
      </c>
      <c r="I64" s="5" t="str">
        <f>'Assessment 2B'!S262</f>
        <v>C</v>
      </c>
      <c r="J64" s="3" t="str">
        <f>'Assessment 2B'!T262</f>
        <v>Satisfactory work in content knowledge; keep practising.</v>
      </c>
      <c r="K64" s="12">
        <f>'Assessment 2B'!Y262</f>
        <v>0.68669999999999998</v>
      </c>
      <c r="L64" s="5" t="str">
        <f>'Assessment 2B'!Z262</f>
        <v>C</v>
      </c>
      <c r="M64" s="3" t="str">
        <f>'Assessment 2B'!AA262</f>
        <v>Satisfactory work in content knowledge; keep practising.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2B'!K271</f>
        <v>0.69330000000000003</v>
      </c>
      <c r="F65" s="5" t="str">
        <f>'Assessment 2B'!L271</f>
        <v>C</v>
      </c>
      <c r="G65" s="3" t="str">
        <f>'Assessment 2B'!M271</f>
        <v>Satisfactory work in content knowledge; keep practising.</v>
      </c>
      <c r="H65" s="12">
        <f>'Assessment 2B'!R271</f>
        <v>0.71330000000000005</v>
      </c>
      <c r="I65" s="5" t="str">
        <f>'Assessment 2B'!S271</f>
        <v>B</v>
      </c>
      <c r="J65" s="3" t="str">
        <f>'Assessment 2B'!T271</f>
        <v>Very good work in content knowledge; aim higher.</v>
      </c>
      <c r="K65" s="12">
        <f>'Assessment 2B'!Y271</f>
        <v>0.7167</v>
      </c>
      <c r="L65" s="5" t="str">
        <f>'Assessment 2B'!Z271</f>
        <v>B</v>
      </c>
      <c r="M65" s="3" t="str">
        <f>'Assessment 2B'!AA271</f>
        <v>Very good work in content knowledge; aim higher.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3B'!K10</f>
        <v>0.56000000000000005</v>
      </c>
      <c r="F66" s="5" t="str">
        <f>'Assessment 3B'!L10</f>
        <v>D</v>
      </c>
      <c r="G66" s="3" t="str">
        <f>'Assessment 3B'!M10</f>
        <v>Fair work in content knowledge; extra practice is needed.</v>
      </c>
      <c r="H66" s="12">
        <f>'Assessment 3B'!R10</f>
        <v>0.6</v>
      </c>
      <c r="I66" s="5" t="str">
        <f>'Assessment 3B'!S10</f>
        <v>C</v>
      </c>
      <c r="J66" s="3" t="str">
        <f>'Assessment 3B'!T10</f>
        <v>Satisfactory work in content knowledge; keep practising.</v>
      </c>
      <c r="K66" s="12">
        <f>'Assessment 3B'!Y10</f>
        <v>0.65</v>
      </c>
      <c r="L66" s="5" t="str">
        <f>'Assessment 3B'!Z10</f>
        <v>C</v>
      </c>
      <c r="M66" s="3" t="str">
        <f>'Assessment 3B'!AA10</f>
        <v>Satisfactory work in content knowledge; keep practising.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3B'!K19</f>
        <v>0.65329999999999999</v>
      </c>
      <c r="F67" s="5" t="str">
        <f>'Assessment 3B'!L19</f>
        <v>C</v>
      </c>
      <c r="G67" s="3" t="str">
        <f>'Assessment 3B'!M19</f>
        <v>Satisfactory work in content knowledge; keep practising.</v>
      </c>
      <c r="H67" s="12">
        <f>'Assessment 3B'!R19</f>
        <v>0.68</v>
      </c>
      <c r="I67" s="5" t="str">
        <f>'Assessment 3B'!S19</f>
        <v>C</v>
      </c>
      <c r="J67" s="3" t="str">
        <f>'Assessment 3B'!T19</f>
        <v>Satisfactory work in content knowledge; keep practising.</v>
      </c>
      <c r="K67" s="12">
        <f>'Assessment 3B'!Y19</f>
        <v>0.7167</v>
      </c>
      <c r="L67" s="5" t="str">
        <f>'Assessment 3B'!Z19</f>
        <v>B</v>
      </c>
      <c r="M67" s="3" t="str">
        <f>'Assessment 3B'!AA19</f>
        <v>Very good work in content knowledge; aim higher.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3B'!K28</f>
        <v>0.7167</v>
      </c>
      <c r="F68" s="5" t="str">
        <f>'Assessment 3B'!L28</f>
        <v>B</v>
      </c>
      <c r="G68" s="3" t="str">
        <f>'Assessment 3B'!M28</f>
        <v>Very good work in content knowledge; aim higher.</v>
      </c>
      <c r="H68" s="12">
        <f>'Assessment 3B'!R28</f>
        <v>0.74</v>
      </c>
      <c r="I68" s="5" t="str">
        <f>'Assessment 3B'!S28</f>
        <v>B</v>
      </c>
      <c r="J68" s="3" t="str">
        <f>'Assessment 3B'!T28</f>
        <v>Very good work in content knowledge; aim higher.</v>
      </c>
      <c r="K68" s="12">
        <f>'Assessment 3B'!Y28</f>
        <v>0.78</v>
      </c>
      <c r="L68" s="5" t="str">
        <f>'Assessment 3B'!Z28</f>
        <v>B</v>
      </c>
      <c r="M68" s="3" t="str">
        <f>'Assessment 3B'!AA28</f>
        <v>Very good work in content knowledge; aim higher.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3B'!K37</f>
        <v>0.80669999999999997</v>
      </c>
      <c r="F69" s="5" t="str">
        <f>'Assessment 3B'!L37</f>
        <v>A</v>
      </c>
      <c r="G69" s="3" t="str">
        <f>'Assessment 3B'!M37</f>
        <v>Excellent work in content knowledge; keep it up.</v>
      </c>
      <c r="H69" s="12">
        <f>'Assessment 3B'!R37</f>
        <v>0.86329999999999996</v>
      </c>
      <c r="I69" s="5" t="str">
        <f>'Assessment 3B'!S37</f>
        <v>A</v>
      </c>
      <c r="J69" s="3" t="str">
        <f>'Assessment 3B'!T37</f>
        <v>Excellent work in content knowledge; keep it up.</v>
      </c>
      <c r="K69" s="12">
        <f>'Assessment 3B'!Y37</f>
        <v>0.86329999999999996</v>
      </c>
      <c r="L69" s="5" t="str">
        <f>'Assessment 3B'!Z37</f>
        <v>A</v>
      </c>
      <c r="M69" s="3" t="str">
        <f>'Assessment 3B'!AA37</f>
        <v>Excellent work in content knowledge; keep it up.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3B'!K46</f>
        <v>0.89670000000000005</v>
      </c>
      <c r="F70" s="5" t="str">
        <f>'Assessment 3B'!L46</f>
        <v>A</v>
      </c>
      <c r="G70" s="3" t="str">
        <f>'Assessment 3B'!M46</f>
        <v>Excellent work in content knowledge; keep it up.</v>
      </c>
      <c r="H70" s="12">
        <f>'Assessment 3B'!R46</f>
        <v>0.89670000000000005</v>
      </c>
      <c r="I70" s="5" t="str">
        <f>'Assessment 3B'!S46</f>
        <v>A</v>
      </c>
      <c r="J70" s="3" t="str">
        <f>'Assessment 3B'!T46</f>
        <v>Excellent work in content knowledge; keep it up.</v>
      </c>
      <c r="K70" s="12">
        <f>'Assessment 3B'!Y46</f>
        <v>0.94</v>
      </c>
      <c r="L70" s="5" t="str">
        <f>'Assessment 3B'!Z46</f>
        <v>A</v>
      </c>
      <c r="M70" s="3" t="str">
        <f>'Assessment 3B'!AA46</f>
        <v>Excellent work in content knowledge;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3B'!K55</f>
        <v>0.6</v>
      </c>
      <c r="F71" s="5" t="str">
        <f>'Assessment 3B'!L55</f>
        <v>C</v>
      </c>
      <c r="G71" s="3" t="str">
        <f>'Assessment 3B'!M55</f>
        <v>Satisfactory work in content knowledge; keep practising.</v>
      </c>
      <c r="H71" s="12">
        <f>'Assessment 3B'!R55</f>
        <v>0.63329999999999997</v>
      </c>
      <c r="I71" s="5" t="str">
        <f>'Assessment 3B'!S55</f>
        <v>C</v>
      </c>
      <c r="J71" s="3" t="str">
        <f>'Assessment 3B'!T55</f>
        <v>Satisfactory work in content knowledge; keep practising.</v>
      </c>
      <c r="K71" s="12">
        <f>'Assessment 3B'!Y55</f>
        <v>0.69330000000000003</v>
      </c>
      <c r="L71" s="5" t="str">
        <f>'Assessment 3B'!Z55</f>
        <v>C</v>
      </c>
      <c r="M71" s="3" t="str">
        <f>'Assessment 3B'!AA55</f>
        <v>Satisfactory work in content knowledge; keep practising.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3B'!K64</f>
        <v>0.72670000000000001</v>
      </c>
      <c r="F72" s="5" t="str">
        <f>'Assessment 3B'!L64</f>
        <v>B</v>
      </c>
      <c r="G72" s="3" t="str">
        <f>'Assessment 3B'!M64</f>
        <v>Very good work in content knowledge; aim higher.</v>
      </c>
      <c r="H72" s="12">
        <f>'Assessment 3B'!R64</f>
        <v>0.65</v>
      </c>
      <c r="I72" s="5" t="str">
        <f>'Assessment 3B'!S64</f>
        <v>C</v>
      </c>
      <c r="J72" s="3" t="str">
        <f>'Assessment 3B'!T64</f>
        <v>Satisfactory work in content knowledge; keep practising.</v>
      </c>
      <c r="K72" s="12">
        <f>'Assessment 3B'!Y64</f>
        <v>0.73670000000000002</v>
      </c>
      <c r="L72" s="5" t="str">
        <f>'Assessment 3B'!Z64</f>
        <v>B</v>
      </c>
      <c r="M72" s="3" t="str">
        <f>'Assessment 3B'!AA64</f>
        <v>Very good work in content knowledge; aim higher.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3B'!K73</f>
        <v>0.77</v>
      </c>
      <c r="F73" s="5" t="str">
        <f>'Assessment 3B'!L73</f>
        <v>B</v>
      </c>
      <c r="G73" s="3" t="str">
        <f>'Assessment 3B'!M73</f>
        <v>Very good work in content knowledge; aim higher.</v>
      </c>
      <c r="H73" s="12">
        <f>'Assessment 3B'!R73</f>
        <v>0.77</v>
      </c>
      <c r="I73" s="5" t="str">
        <f>'Assessment 3B'!S73</f>
        <v>B</v>
      </c>
      <c r="J73" s="3" t="str">
        <f>'Assessment 3B'!T73</f>
        <v>Very good work in content knowledge; aim higher.</v>
      </c>
      <c r="K73" s="12">
        <f>'Assessment 3B'!Y73</f>
        <v>0.83</v>
      </c>
      <c r="L73" s="5" t="str">
        <f>'Assessment 3B'!Z73</f>
        <v>A</v>
      </c>
      <c r="M73" s="3" t="str">
        <f>'Assessment 3B'!AA73</f>
        <v>Excellent work in content knowledge; keep it up.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3B'!K82</f>
        <v>0.79669999999999996</v>
      </c>
      <c r="F74" s="5" t="str">
        <f>'Assessment 3B'!L82</f>
        <v>B</v>
      </c>
      <c r="G74" s="3" t="str">
        <f>'Assessment 3B'!M82</f>
        <v>Very good work in content knowledge; aim higher.</v>
      </c>
      <c r="H74" s="12">
        <f>'Assessment 3B'!R82</f>
        <v>0.86</v>
      </c>
      <c r="I74" s="5" t="str">
        <f>'Assessment 3B'!S82</f>
        <v>A</v>
      </c>
      <c r="J74" s="3" t="str">
        <f>'Assessment 3B'!T82</f>
        <v>Excellent work in content knowledge; keep it up.</v>
      </c>
      <c r="K74" s="12">
        <f>'Assessment 3B'!Y82</f>
        <v>0.86329999999999996</v>
      </c>
      <c r="L74" s="5" t="str">
        <f>'Assessment 3B'!Z82</f>
        <v>A</v>
      </c>
      <c r="M74" s="3" t="str">
        <f>'Assessment 3B'!AA82</f>
        <v>Excellent work in content knowledge;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3B'!K91</f>
        <v>0.9133</v>
      </c>
      <c r="F75" s="5" t="str">
        <f>'Assessment 3B'!L91</f>
        <v>A</v>
      </c>
      <c r="G75" s="3" t="str">
        <f>'Assessment 3B'!M91</f>
        <v>Excellent work in content knowledge; keep it up.</v>
      </c>
      <c r="H75" s="12">
        <f>'Assessment 3B'!R91</f>
        <v>0.91669999999999996</v>
      </c>
      <c r="I75" s="5" t="str">
        <f>'Assessment 3B'!S91</f>
        <v>A</v>
      </c>
      <c r="J75" s="3" t="str">
        <f>'Assessment 3B'!T91</f>
        <v>Excellent work in content knowledge; keep it up.</v>
      </c>
      <c r="K75" s="12">
        <f>'Assessment 3B'!Y91</f>
        <v>0.91669999999999996</v>
      </c>
      <c r="L75" s="5" t="str">
        <f>'Assessment 3B'!Z91</f>
        <v>A</v>
      </c>
      <c r="M75" s="3" t="str">
        <f>'Assessment 3B'!AA91</f>
        <v>Excellent work in content knowledge;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3B'!K100</f>
        <v>0.64</v>
      </c>
      <c r="F76" s="5" t="str">
        <f>'Assessment 3B'!L100</f>
        <v>C</v>
      </c>
      <c r="G76" s="3" t="str">
        <f>'Assessment 3B'!M100</f>
        <v>Satisfactory work in content knowledge; keep practising.</v>
      </c>
      <c r="H76" s="12">
        <f>'Assessment 3B'!R100</f>
        <v>0.63670000000000004</v>
      </c>
      <c r="I76" s="5" t="str">
        <f>'Assessment 3B'!S100</f>
        <v>C</v>
      </c>
      <c r="J76" s="3" t="str">
        <f>'Assessment 3B'!T100</f>
        <v>Satisfactory work in content knowledge; keep practising.</v>
      </c>
      <c r="K76" s="12">
        <f>'Assessment 3B'!Y100</f>
        <v>0.69330000000000003</v>
      </c>
      <c r="L76" s="5" t="str">
        <f>'Assessment 3B'!Z100</f>
        <v>C</v>
      </c>
      <c r="M76" s="3" t="str">
        <f>'Assessment 3B'!AA100</f>
        <v>Satisfactory work in content knowledge; keep practising.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3B'!K109</f>
        <v>0.68669999999999998</v>
      </c>
      <c r="F77" s="5" t="str">
        <f>'Assessment 3B'!L109</f>
        <v>C</v>
      </c>
      <c r="G77" s="3" t="str">
        <f>'Assessment 3B'!M109</f>
        <v>Satisfactory work in content knowledge; keep practising.</v>
      </c>
      <c r="H77" s="12">
        <f>'Assessment 3B'!R109</f>
        <v>0.73670000000000002</v>
      </c>
      <c r="I77" s="5" t="str">
        <f>'Assessment 3B'!S109</f>
        <v>B</v>
      </c>
      <c r="J77" s="3" t="str">
        <f>'Assessment 3B'!T109</f>
        <v>Very good work in content knowledge; aim higher.</v>
      </c>
      <c r="K77" s="12">
        <f>'Assessment 3B'!Y109</f>
        <v>0.73329999999999995</v>
      </c>
      <c r="L77" s="5" t="str">
        <f>'Assessment 3B'!Z109</f>
        <v>B</v>
      </c>
      <c r="M77" s="3" t="str">
        <f>'Assessment 3B'!AA109</f>
        <v>Very good work in content knowledge; aim higher.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3B'!K118</f>
        <v>0.81669999999999998</v>
      </c>
      <c r="F78" s="5" t="str">
        <f>'Assessment 3B'!L118</f>
        <v>A</v>
      </c>
      <c r="G78" s="3" t="str">
        <f>'Assessment 3B'!M118</f>
        <v>Excellent work in content knowledge; keep it up.</v>
      </c>
      <c r="H78" s="12">
        <f>'Assessment 3B'!R118</f>
        <v>0.76</v>
      </c>
      <c r="I78" s="5" t="str">
        <f>'Assessment 3B'!S118</f>
        <v>B</v>
      </c>
      <c r="J78" s="3" t="str">
        <f>'Assessment 3B'!T118</f>
        <v>Very good work in content knowledge; aim higher.</v>
      </c>
      <c r="K78" s="12">
        <f>'Assessment 3B'!Y118</f>
        <v>0.86670000000000003</v>
      </c>
      <c r="L78" s="5" t="str">
        <f>'Assessment 3B'!Z118</f>
        <v>A</v>
      </c>
      <c r="M78" s="3" t="str">
        <f>'Assessment 3B'!AA118</f>
        <v>Excellent work in content knowledge; keep it up.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3B'!K127</f>
        <v>0.87670000000000003</v>
      </c>
      <c r="F79" s="5" t="str">
        <f>'Assessment 3B'!L127</f>
        <v>A</v>
      </c>
      <c r="G79" s="3" t="str">
        <f>'Assessment 3B'!M127</f>
        <v>Excellent work in content knowledge; keep it up.</v>
      </c>
      <c r="H79" s="12">
        <f>'Assessment 3B'!R127</f>
        <v>0.86329999999999996</v>
      </c>
      <c r="I79" s="5" t="str">
        <f>'Assessment 3B'!S127</f>
        <v>A</v>
      </c>
      <c r="J79" s="3" t="str">
        <f>'Assessment 3B'!T127</f>
        <v>Excellent work in content knowledge; keep it up.</v>
      </c>
      <c r="K79" s="12">
        <f>'Assessment 3B'!Y127</f>
        <v>0.9</v>
      </c>
      <c r="L79" s="5" t="str">
        <f>'Assessment 3B'!Z127</f>
        <v>A</v>
      </c>
      <c r="M79" s="3" t="str">
        <f>'Assessment 3B'!AA127</f>
        <v>Excellent work in content knowledge;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3B'!K136</f>
        <v>0.57669999999999999</v>
      </c>
      <c r="F80" s="5" t="str">
        <f>'Assessment 3B'!L136</f>
        <v>D</v>
      </c>
      <c r="G80" s="3" t="str">
        <f>'Assessment 3B'!M136</f>
        <v>Fair work in content knowledge; extra practice is needed.</v>
      </c>
      <c r="H80" s="12">
        <f>'Assessment 3B'!R136</f>
        <v>0.59670000000000001</v>
      </c>
      <c r="I80" s="5" t="str">
        <f>'Assessment 3B'!S136</f>
        <v>D</v>
      </c>
      <c r="J80" s="3" t="str">
        <f>'Assessment 3B'!T136</f>
        <v>Fair work in content knowledge; extra practice is needed.</v>
      </c>
      <c r="K80" s="12">
        <f>'Assessment 3B'!Y136</f>
        <v>0.64329999999999998</v>
      </c>
      <c r="L80" s="5" t="str">
        <f>'Assessment 3B'!Z136</f>
        <v>C</v>
      </c>
      <c r="M80" s="3" t="str">
        <f>'Assessment 3B'!AA136</f>
        <v>Satisfactory work in content knowledge;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3B'!K145</f>
        <v>0.65329999999999999</v>
      </c>
      <c r="F81" s="5" t="str">
        <f>'Assessment 3B'!L145</f>
        <v>C</v>
      </c>
      <c r="G81" s="3" t="str">
        <f>'Assessment 3B'!M145</f>
        <v>Satisfactory work in content knowledge; keep practising.</v>
      </c>
      <c r="H81" s="12">
        <f>'Assessment 3B'!R145</f>
        <v>0.65669999999999995</v>
      </c>
      <c r="I81" s="5" t="str">
        <f>'Assessment 3B'!S145</f>
        <v>C</v>
      </c>
      <c r="J81" s="3" t="str">
        <f>'Assessment 3B'!T145</f>
        <v>Satisfactory work in content knowledge; keep practising.</v>
      </c>
      <c r="K81" s="12">
        <f>'Assessment 3B'!Y145</f>
        <v>0.71330000000000005</v>
      </c>
      <c r="L81" s="5" t="str">
        <f>'Assessment 3B'!Z145</f>
        <v>B</v>
      </c>
      <c r="M81" s="3" t="str">
        <f>'Assessment 3B'!AA145</f>
        <v>Very good work in content knowledge; aim higher.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3B'!K154</f>
        <v>0.80330000000000001</v>
      </c>
      <c r="F82" s="5" t="str">
        <f>'Assessment 3B'!L154</f>
        <v>A</v>
      </c>
      <c r="G82" s="3" t="str">
        <f>'Assessment 3B'!M154</f>
        <v>Excellent work in content knowledge; keep it up.</v>
      </c>
      <c r="H82" s="12">
        <f>'Assessment 3B'!R154</f>
        <v>0.7833</v>
      </c>
      <c r="I82" s="5" t="str">
        <f>'Assessment 3B'!S154</f>
        <v>B</v>
      </c>
      <c r="J82" s="3" t="str">
        <f>'Assessment 3B'!T154</f>
        <v>Very good work in content knowledge; aim higher.</v>
      </c>
      <c r="K82" s="12">
        <f>'Assessment 3B'!Y154</f>
        <v>0.80669999999999997</v>
      </c>
      <c r="L82" s="5" t="str">
        <f>'Assessment 3B'!Z154</f>
        <v>A</v>
      </c>
      <c r="M82" s="3" t="str">
        <f>'Assessment 3B'!AA154</f>
        <v>Excellent work in content knowledge; keep it up.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3B'!K163</f>
        <v>0.85</v>
      </c>
      <c r="F83" s="5" t="str">
        <f>'Assessment 3B'!L163</f>
        <v>A</v>
      </c>
      <c r="G83" s="3" t="str">
        <f>'Assessment 3B'!M163</f>
        <v>Excellent work in content knowledge; keep it up.</v>
      </c>
      <c r="H83" s="12">
        <f>'Assessment 3B'!R163</f>
        <v>0.82669999999999999</v>
      </c>
      <c r="I83" s="5" t="str">
        <f>'Assessment 3B'!S163</f>
        <v>A</v>
      </c>
      <c r="J83" s="3" t="str">
        <f>'Assessment 3B'!T163</f>
        <v>Excellent work in content knowledge; keep it up.</v>
      </c>
      <c r="K83" s="12">
        <f>'Assessment 3B'!Y163</f>
        <v>0.86329999999999996</v>
      </c>
      <c r="L83" s="5" t="str">
        <f>'Assessment 3B'!Z163</f>
        <v>A</v>
      </c>
      <c r="M83" s="3" t="str">
        <f>'Assessment 3B'!AA163</f>
        <v>Excellent work in content knowledge; keep it up.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3B'!K172</f>
        <v>0.88</v>
      </c>
      <c r="F84" s="5" t="str">
        <f>'Assessment 3B'!L172</f>
        <v>A</v>
      </c>
      <c r="G84" s="3" t="str">
        <f>'Assessment 3B'!M172</f>
        <v>Excellent work in content knowledge; keep it up.</v>
      </c>
      <c r="H84" s="12">
        <f>'Assessment 3B'!R172</f>
        <v>0.88670000000000004</v>
      </c>
      <c r="I84" s="5" t="str">
        <f>'Assessment 3B'!S172</f>
        <v>A</v>
      </c>
      <c r="J84" s="3" t="str">
        <f>'Assessment 3B'!T172</f>
        <v>Excellent work in content knowledge; keep it up.</v>
      </c>
      <c r="K84" s="12">
        <f>'Assessment 3B'!Y172</f>
        <v>0.88329999999999997</v>
      </c>
      <c r="L84" s="5" t="str">
        <f>'Assessment 3B'!Z172</f>
        <v>A</v>
      </c>
      <c r="M84" s="3" t="str">
        <f>'Assessment 3B'!AA172</f>
        <v>Excellent work in content knowledge;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3B'!K181</f>
        <v>0.63670000000000004</v>
      </c>
      <c r="F85" s="5" t="str">
        <f>'Assessment 3B'!L181</f>
        <v>C</v>
      </c>
      <c r="G85" s="3" t="str">
        <f>'Assessment 3B'!M181</f>
        <v>Satisfactory work in content knowledge; keep practising.</v>
      </c>
      <c r="H85" s="12">
        <f>'Assessment 3B'!R181</f>
        <v>0.61670000000000003</v>
      </c>
      <c r="I85" s="5" t="str">
        <f>'Assessment 3B'!S181</f>
        <v>C</v>
      </c>
      <c r="J85" s="3" t="str">
        <f>'Assessment 3B'!T181</f>
        <v>Satisfactory work in content knowledge; keep practising.</v>
      </c>
      <c r="K85" s="12">
        <f>'Assessment 3B'!Y181</f>
        <v>0.72</v>
      </c>
      <c r="L85" s="5" t="str">
        <f>'Assessment 3B'!Z181</f>
        <v>B</v>
      </c>
      <c r="M85" s="3" t="str">
        <f>'Assessment 3B'!AA181</f>
        <v>Very good work in content knowledge; aim higher.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3B'!K190</f>
        <v>0.68330000000000002</v>
      </c>
      <c r="F86" s="5" t="str">
        <f>'Assessment 3B'!L190</f>
        <v>C</v>
      </c>
      <c r="G86" s="3" t="str">
        <f>'Assessment 3B'!M190</f>
        <v>Satisfactory work in content knowledge; keep practising.</v>
      </c>
      <c r="H86" s="12">
        <f>'Assessment 3B'!R190</f>
        <v>0.76329999999999998</v>
      </c>
      <c r="I86" s="5" t="str">
        <f>'Assessment 3B'!S190</f>
        <v>B</v>
      </c>
      <c r="J86" s="3" t="str">
        <f>'Assessment 3B'!T190</f>
        <v>Very good work in content knowledge; aim higher.</v>
      </c>
      <c r="K86" s="12">
        <f>'Assessment 3B'!Y190</f>
        <v>0.76670000000000005</v>
      </c>
      <c r="L86" s="5" t="str">
        <f>'Assessment 3B'!Z190</f>
        <v>B</v>
      </c>
      <c r="M86" s="3" t="str">
        <f>'Assessment 3B'!AA190</f>
        <v>Very good work in content knowledge; aim higher.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3B'!K199</f>
        <v>0.76329999999999998</v>
      </c>
      <c r="F87" s="5" t="str">
        <f>'Assessment 3B'!L199</f>
        <v>B</v>
      </c>
      <c r="G87" s="3" t="str">
        <f>'Assessment 3B'!M199</f>
        <v>Very good work in content knowledge; aim higher.</v>
      </c>
      <c r="H87" s="12">
        <f>'Assessment 3B'!R199</f>
        <v>0.79330000000000001</v>
      </c>
      <c r="I87" s="5" t="str">
        <f>'Assessment 3B'!S199</f>
        <v>B</v>
      </c>
      <c r="J87" s="3" t="str">
        <f>'Assessment 3B'!T199</f>
        <v>Very good work in content knowledge; aim higher.</v>
      </c>
      <c r="K87" s="12">
        <f>'Assessment 3B'!Y199</f>
        <v>0.84670000000000001</v>
      </c>
      <c r="L87" s="5" t="str">
        <f>'Assessment 3B'!Z199</f>
        <v>A</v>
      </c>
      <c r="M87" s="3" t="str">
        <f>'Assessment 3B'!AA199</f>
        <v>Excellent work in content knowledge; keep it up.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3B'!K208</f>
        <v>0.85329999999999995</v>
      </c>
      <c r="F88" s="5" t="str">
        <f>'Assessment 3B'!L208</f>
        <v>A</v>
      </c>
      <c r="G88" s="3" t="str">
        <f>'Assessment 3B'!M208</f>
        <v>Excellent work in content knowledge; keep it up.</v>
      </c>
      <c r="H88" s="12">
        <f>'Assessment 3B'!R208</f>
        <v>0.84330000000000005</v>
      </c>
      <c r="I88" s="5" t="str">
        <f>'Assessment 3B'!S208</f>
        <v>A</v>
      </c>
      <c r="J88" s="3" t="str">
        <f>'Assessment 3B'!T208</f>
        <v>Excellent work in content knowledge; keep it up.</v>
      </c>
      <c r="K88" s="12">
        <f>'Assessment 3B'!Y208</f>
        <v>0.85670000000000002</v>
      </c>
      <c r="L88" s="5" t="str">
        <f>'Assessment 3B'!Z208</f>
        <v>A</v>
      </c>
      <c r="M88" s="3" t="str">
        <f>'Assessment 3B'!AA208</f>
        <v>Excellent work in content knowledge;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3B'!K217</f>
        <v>0.5867</v>
      </c>
      <c r="F89" s="5" t="str">
        <f>'Assessment 3B'!L217</f>
        <v>D</v>
      </c>
      <c r="G89" s="3" t="str">
        <f>'Assessment 3B'!M217</f>
        <v>Fair work in content knowledge; extra practice is needed.</v>
      </c>
      <c r="H89" s="12">
        <f>'Assessment 3B'!R217</f>
        <v>0.64</v>
      </c>
      <c r="I89" s="5" t="str">
        <f>'Assessment 3B'!S217</f>
        <v>C</v>
      </c>
      <c r="J89" s="3" t="str">
        <f>'Assessment 3B'!T217</f>
        <v>Satisfactory work in content knowledge; keep practising.</v>
      </c>
      <c r="K89" s="12">
        <f>'Assessment 3B'!Y217</f>
        <v>0.62329999999999997</v>
      </c>
      <c r="L89" s="5" t="str">
        <f>'Assessment 3B'!Z217</f>
        <v>C</v>
      </c>
      <c r="M89" s="3" t="str">
        <f>'Assessment 3B'!AA217</f>
        <v>Satisfactory work in content knowledge; keep practising.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3B'!K226</f>
        <v>0.65669999999999995</v>
      </c>
      <c r="F90" s="5" t="str">
        <f>'Assessment 3B'!L226</f>
        <v>C</v>
      </c>
      <c r="G90" s="3" t="str">
        <f>'Assessment 3B'!M226</f>
        <v>Satisfactory work in content knowledge; keep practising.</v>
      </c>
      <c r="H90" s="12">
        <f>'Assessment 3B'!R226</f>
        <v>0.67669999999999997</v>
      </c>
      <c r="I90" s="5" t="str">
        <f>'Assessment 3B'!S226</f>
        <v>C</v>
      </c>
      <c r="J90" s="3" t="str">
        <f>'Assessment 3B'!T226</f>
        <v>Satisfactory work in content knowledge; keep practising.</v>
      </c>
      <c r="K90" s="12">
        <f>'Assessment 3B'!Y226</f>
        <v>0.70669999999999999</v>
      </c>
      <c r="L90" s="5" t="str">
        <f>'Assessment 3B'!Z226</f>
        <v>B</v>
      </c>
      <c r="M90" s="3" t="str">
        <f>'Assessment 3B'!AA226</f>
        <v>Very good work in content knowledge;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3B'!K235</f>
        <v>0.7167</v>
      </c>
      <c r="F91" s="5" t="str">
        <f>'Assessment 3B'!L235</f>
        <v>B</v>
      </c>
      <c r="G91" s="3" t="str">
        <f>'Assessment 3B'!M235</f>
        <v>Very good work in content knowledge; aim higher.</v>
      </c>
      <c r="H91" s="12">
        <f>'Assessment 3B'!R235</f>
        <v>0.72330000000000005</v>
      </c>
      <c r="I91" s="5" t="str">
        <f>'Assessment 3B'!S235</f>
        <v>B</v>
      </c>
      <c r="J91" s="3" t="str">
        <f>'Assessment 3B'!T235</f>
        <v>Very good work in content knowledge; aim higher.</v>
      </c>
      <c r="K91" s="12">
        <f>'Assessment 3B'!Y235</f>
        <v>0.8</v>
      </c>
      <c r="L91" s="5" t="str">
        <f>'Assessment 3B'!Z235</f>
        <v>A</v>
      </c>
      <c r="M91" s="3" t="str">
        <f>'Assessment 3B'!AA235</f>
        <v>Excellent work in content knowledge; keep it up.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3B'!K244</f>
        <v>0.8</v>
      </c>
      <c r="F92" s="5" t="str">
        <f>'Assessment 3B'!L244</f>
        <v>A</v>
      </c>
      <c r="G92" s="3" t="str">
        <f>'Assessment 3B'!M244</f>
        <v>Excellent work in content knowledge; keep it up.</v>
      </c>
      <c r="H92" s="12">
        <f>'Assessment 3B'!R244</f>
        <v>0.85329999999999995</v>
      </c>
      <c r="I92" s="5" t="str">
        <f>'Assessment 3B'!S244</f>
        <v>A</v>
      </c>
      <c r="J92" s="3" t="str">
        <f>'Assessment 3B'!T244</f>
        <v>Excellent work in content knowledge; keep it up.</v>
      </c>
      <c r="K92" s="12">
        <f>'Assessment 3B'!Y244</f>
        <v>0.87</v>
      </c>
      <c r="L92" s="5" t="str">
        <f>'Assessment 3B'!Z244</f>
        <v>A</v>
      </c>
      <c r="M92" s="3" t="str">
        <f>'Assessment 3B'!AA244</f>
        <v>Excellent work in content knowledge;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3B'!K253</f>
        <v>0.87670000000000003</v>
      </c>
      <c r="F93" s="5" t="str">
        <f>'Assessment 3B'!L253</f>
        <v>A</v>
      </c>
      <c r="G93" s="3" t="str">
        <f>'Assessment 3B'!M253</f>
        <v>Excellent work in content knowledge; keep it up.</v>
      </c>
      <c r="H93" s="12">
        <f>'Assessment 3B'!R253</f>
        <v>0.93330000000000002</v>
      </c>
      <c r="I93" s="5" t="str">
        <f>'Assessment 3B'!S253</f>
        <v>A</v>
      </c>
      <c r="J93" s="3" t="str">
        <f>'Assessment 3B'!T253</f>
        <v>Excellent work in content knowledge; keep it up.</v>
      </c>
      <c r="K93" s="12">
        <f>'Assessment 3B'!Y253</f>
        <v>0.92330000000000001</v>
      </c>
      <c r="L93" s="5" t="str">
        <f>'Assessment 3B'!Z253</f>
        <v>A</v>
      </c>
      <c r="M93" s="3" t="str">
        <f>'Assessment 3B'!AA253</f>
        <v>Excellent work in content knowledge;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3B'!K262</f>
        <v>0.61670000000000003</v>
      </c>
      <c r="F94" s="5" t="str">
        <f>'Assessment 3B'!L262</f>
        <v>C</v>
      </c>
      <c r="G94" s="3" t="str">
        <f>'Assessment 3B'!M262</f>
        <v>Satisfactory work in content knowledge; keep practising.</v>
      </c>
      <c r="H94" s="12">
        <f>'Assessment 3B'!R262</f>
        <v>0.68</v>
      </c>
      <c r="I94" s="5" t="str">
        <f>'Assessment 3B'!S262</f>
        <v>C</v>
      </c>
      <c r="J94" s="3" t="str">
        <f>'Assessment 3B'!T262</f>
        <v>Satisfactory work in content knowledge; keep practising.</v>
      </c>
      <c r="K94" s="12">
        <f>'Assessment 3B'!Y262</f>
        <v>0.70330000000000004</v>
      </c>
      <c r="L94" s="5" t="str">
        <f>'Assessment 3B'!Z262</f>
        <v>B</v>
      </c>
      <c r="M94" s="3" t="str">
        <f>'Assessment 3B'!AA262</f>
        <v>Very good work in content knowledge; aim higher.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3B'!K271</f>
        <v>0.70669999999999999</v>
      </c>
      <c r="F95" s="5" t="str">
        <f>'Assessment 3B'!L271</f>
        <v>B</v>
      </c>
      <c r="G95" s="3" t="str">
        <f>'Assessment 3B'!M271</f>
        <v>Very good work in content knowledge; aim higher.</v>
      </c>
      <c r="H95" s="12">
        <f>'Assessment 3B'!R271</f>
        <v>0.72330000000000005</v>
      </c>
      <c r="I95" s="5" t="str">
        <f>'Assessment 3B'!S271</f>
        <v>B</v>
      </c>
      <c r="J95" s="3" t="str">
        <f>'Assessment 3B'!T271</f>
        <v>Very good work in content knowledge; aim higher.</v>
      </c>
      <c r="K95" s="12">
        <f>'Assessment 3B'!Y271</f>
        <v>0.72670000000000001</v>
      </c>
      <c r="L95" s="5" t="str">
        <f>'Assessment 3B'!Z271</f>
        <v>B</v>
      </c>
      <c r="M95" s="3" t="str">
        <f>'Assessment 3B'!AA271</f>
        <v>Very good work in content knowledge;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469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1B'!K12</f>
        <v>0.54669999999999996</v>
      </c>
      <c r="F6" s="5" t="str">
        <f>'Assessment 1B'!L12</f>
        <v>D</v>
      </c>
      <c r="G6" s="3" t="str">
        <f>'Assessment 1B'!M12</f>
        <v>Fair work in values and participation; extra practice is needed.</v>
      </c>
      <c r="H6" s="12">
        <f>'Assessment 1B'!R12</f>
        <v>0.57669999999999999</v>
      </c>
      <c r="I6" s="5" t="str">
        <f>'Assessment 1B'!S12</f>
        <v>D</v>
      </c>
      <c r="J6" s="3" t="str">
        <f>'Assessment 1B'!T12</f>
        <v>Fair work in values and participation; extra practice is needed.</v>
      </c>
      <c r="K6" s="12">
        <f>'Assessment 1B'!Y12</f>
        <v>0.55000000000000004</v>
      </c>
      <c r="L6" s="5" t="str">
        <f>'Assessment 1B'!Z12</f>
        <v>D</v>
      </c>
      <c r="M6" s="3" t="str">
        <f>'Assessment 1B'!AA12</f>
        <v>Fair work in values and participation; extra practice is needed.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1B'!K21</f>
        <v>0.58330000000000004</v>
      </c>
      <c r="F7" s="5" t="str">
        <f>'Assessment 1B'!L21</f>
        <v>D</v>
      </c>
      <c r="G7" s="3" t="str">
        <f>'Assessment 1B'!M21</f>
        <v>Fair work in values and participation; extra practice is needed.</v>
      </c>
      <c r="H7" s="12">
        <f>'Assessment 1B'!R21</f>
        <v>0.65669999999999995</v>
      </c>
      <c r="I7" s="5" t="str">
        <f>'Assessment 1B'!S21</f>
        <v>C</v>
      </c>
      <c r="J7" s="3" t="str">
        <f>'Assessment 1B'!T21</f>
        <v>Satisfactory work in values and participation; keep practising.</v>
      </c>
      <c r="K7" s="12">
        <f>'Assessment 1B'!Y21</f>
        <v>0.67330000000000001</v>
      </c>
      <c r="L7" s="5" t="str">
        <f>'Assessment 1B'!Z21</f>
        <v>C</v>
      </c>
      <c r="M7" s="3" t="str">
        <f>'Assessment 1B'!AA21</f>
        <v>Satisfactory work in values and participation; keep practising.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1B'!K30</f>
        <v>0.69330000000000003</v>
      </c>
      <c r="F8" s="5" t="str">
        <f>'Assessment 1B'!L30</f>
        <v>C</v>
      </c>
      <c r="G8" s="3" t="str">
        <f>'Assessment 1B'!M30</f>
        <v>Satisfactory work in values and participation; keep practising.</v>
      </c>
      <c r="H8" s="12">
        <f>'Assessment 1B'!R30</f>
        <v>0.69669999999999999</v>
      </c>
      <c r="I8" s="5" t="str">
        <f>'Assessment 1B'!S30</f>
        <v>C</v>
      </c>
      <c r="J8" s="3" t="str">
        <f>'Assessment 1B'!T30</f>
        <v>Satisfactory work in values and participation; keep practising.</v>
      </c>
      <c r="K8" s="12">
        <f>'Assessment 1B'!Y30</f>
        <v>0.74</v>
      </c>
      <c r="L8" s="5" t="str">
        <f>'Assessment 1B'!Z30</f>
        <v>B</v>
      </c>
      <c r="M8" s="3" t="str">
        <f>'Assessment 1B'!AA30</f>
        <v>Very good work in values and participation;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1B'!K39</f>
        <v>0.76329999999999998</v>
      </c>
      <c r="F9" s="5" t="str">
        <f>'Assessment 1B'!L39</f>
        <v>B</v>
      </c>
      <c r="G9" s="3" t="str">
        <f>'Assessment 1B'!M39</f>
        <v>Very good work in values and participation; aim higher.</v>
      </c>
      <c r="H9" s="12">
        <f>'Assessment 1B'!R39</f>
        <v>0.81330000000000002</v>
      </c>
      <c r="I9" s="5" t="str">
        <f>'Assessment 1B'!S39</f>
        <v>A</v>
      </c>
      <c r="J9" s="3" t="str">
        <f>'Assessment 1B'!T39</f>
        <v>Excellent work in values and participation; keep it up.</v>
      </c>
      <c r="K9" s="12">
        <f>'Assessment 1B'!Y39</f>
        <v>0.82330000000000003</v>
      </c>
      <c r="L9" s="5" t="str">
        <f>'Assessment 1B'!Z39</f>
        <v>A</v>
      </c>
      <c r="M9" s="3" t="str">
        <f>'Assessment 1B'!AA39</f>
        <v>Excellent work in values and participation; keep it up.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1B'!K48</f>
        <v>0.85670000000000002</v>
      </c>
      <c r="F10" s="5" t="str">
        <f>'Assessment 1B'!L48</f>
        <v>A</v>
      </c>
      <c r="G10" s="3" t="str">
        <f>'Assessment 1B'!M48</f>
        <v>Excellent work in values and participation; keep it up.</v>
      </c>
      <c r="H10" s="12">
        <f>'Assessment 1B'!R48</f>
        <v>0.84670000000000001</v>
      </c>
      <c r="I10" s="5" t="str">
        <f>'Assessment 1B'!S48</f>
        <v>A</v>
      </c>
      <c r="J10" s="3" t="str">
        <f>'Assessment 1B'!T48</f>
        <v>Excellent work in values and participation; keep it up.</v>
      </c>
      <c r="K10" s="12">
        <f>'Assessment 1B'!Y48</f>
        <v>0.86329999999999996</v>
      </c>
      <c r="L10" s="5" t="str">
        <f>'Assessment 1B'!Z48</f>
        <v>A</v>
      </c>
      <c r="M10" s="3" t="str">
        <f>'Assessment 1B'!AA48</f>
        <v>Excellent work in values and participation;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1B'!K57</f>
        <v>0.59</v>
      </c>
      <c r="F11" s="5" t="str">
        <f>'Assessment 1B'!L57</f>
        <v>D</v>
      </c>
      <c r="G11" s="3" t="str">
        <f>'Assessment 1B'!M57</f>
        <v>Fair work in values and participation; extra practice is needed.</v>
      </c>
      <c r="H11" s="12">
        <f>'Assessment 1B'!R57</f>
        <v>0.59</v>
      </c>
      <c r="I11" s="5" t="str">
        <f>'Assessment 1B'!S57</f>
        <v>D</v>
      </c>
      <c r="J11" s="3" t="str">
        <f>'Assessment 1B'!T57</f>
        <v>Fair work in values and participation; extra practice is needed.</v>
      </c>
      <c r="K11" s="12">
        <f>'Assessment 1B'!Y57</f>
        <v>0.65669999999999995</v>
      </c>
      <c r="L11" s="5" t="str">
        <f>'Assessment 1B'!Z57</f>
        <v>C</v>
      </c>
      <c r="M11" s="3" t="str">
        <f>'Assessment 1B'!AA57</f>
        <v>Satisfactory work in values and participation; keep practising.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1B'!K66</f>
        <v>0.69</v>
      </c>
      <c r="F12" s="5" t="str">
        <f>'Assessment 1B'!L66</f>
        <v>C</v>
      </c>
      <c r="G12" s="3" t="str">
        <f>'Assessment 1B'!M66</f>
        <v>Satisfactory work in values and participation; keep practising.</v>
      </c>
      <c r="H12" s="12">
        <f>'Assessment 1B'!R66</f>
        <v>0.65329999999999999</v>
      </c>
      <c r="I12" s="5" t="str">
        <f>'Assessment 1B'!S66</f>
        <v>C</v>
      </c>
      <c r="J12" s="3" t="str">
        <f>'Assessment 1B'!T66</f>
        <v>Satisfactory work in values and participation; keep practising.</v>
      </c>
      <c r="K12" s="12">
        <f>'Assessment 1B'!Y66</f>
        <v>0.71</v>
      </c>
      <c r="L12" s="5" t="str">
        <f>'Assessment 1B'!Z66</f>
        <v>B</v>
      </c>
      <c r="M12" s="3" t="str">
        <f>'Assessment 1B'!AA66</f>
        <v>Very good work in values and participation; aim higher.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1B'!K75</f>
        <v>0.74</v>
      </c>
      <c r="F13" s="5" t="str">
        <f>'Assessment 1B'!L75</f>
        <v>B</v>
      </c>
      <c r="G13" s="3" t="str">
        <f>'Assessment 1B'!M75</f>
        <v>Very good work in values and participation; aim higher.</v>
      </c>
      <c r="H13" s="12">
        <f>'Assessment 1B'!R75</f>
        <v>0.68669999999999998</v>
      </c>
      <c r="I13" s="5" t="str">
        <f>'Assessment 1B'!S75</f>
        <v>C</v>
      </c>
      <c r="J13" s="3" t="str">
        <f>'Assessment 1B'!T75</f>
        <v>Satisfactory work in values and participation; keep practising.</v>
      </c>
      <c r="K13" s="12">
        <f>'Assessment 1B'!Y75</f>
        <v>0.78669999999999995</v>
      </c>
      <c r="L13" s="5" t="str">
        <f>'Assessment 1B'!Z75</f>
        <v>B</v>
      </c>
      <c r="M13" s="3" t="str">
        <f>'Assessment 1B'!AA75</f>
        <v>Very good work in values and participation; aim higher.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1B'!K84</f>
        <v>0.77669999999999995</v>
      </c>
      <c r="F14" s="5" t="str">
        <f>'Assessment 1B'!L84</f>
        <v>B</v>
      </c>
      <c r="G14" s="3" t="str">
        <f>'Assessment 1B'!M84</f>
        <v>Very good work in values and participation; aim higher.</v>
      </c>
      <c r="H14" s="12">
        <f>'Assessment 1B'!R84</f>
        <v>0.82330000000000003</v>
      </c>
      <c r="I14" s="5" t="str">
        <f>'Assessment 1B'!S84</f>
        <v>A</v>
      </c>
      <c r="J14" s="3" t="str">
        <f>'Assessment 1B'!T84</f>
        <v>Excellent work in values and participation; keep it up.</v>
      </c>
      <c r="K14" s="12">
        <f>'Assessment 1B'!Y84</f>
        <v>0.82330000000000003</v>
      </c>
      <c r="L14" s="5" t="str">
        <f>'Assessment 1B'!Z84</f>
        <v>A</v>
      </c>
      <c r="M14" s="3" t="str">
        <f>'Assessment 1B'!AA84</f>
        <v>Excellent work in values and participation;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1B'!K93</f>
        <v>0.85670000000000002</v>
      </c>
      <c r="F15" s="5" t="str">
        <f>'Assessment 1B'!L93</f>
        <v>A</v>
      </c>
      <c r="G15" s="3" t="str">
        <f>'Assessment 1B'!M93</f>
        <v>Excellent work in values and participation; keep it up.</v>
      </c>
      <c r="H15" s="12">
        <f>'Assessment 1B'!R93</f>
        <v>0.93</v>
      </c>
      <c r="I15" s="5" t="str">
        <f>'Assessment 1B'!S93</f>
        <v>A</v>
      </c>
      <c r="J15" s="3" t="str">
        <f>'Assessment 1B'!T93</f>
        <v>Excellent work in values and participation; keep it up.</v>
      </c>
      <c r="K15" s="12">
        <f>'Assessment 1B'!Y93</f>
        <v>0.96330000000000005</v>
      </c>
      <c r="L15" s="5" t="str">
        <f>'Assessment 1B'!Z93</f>
        <v>A</v>
      </c>
      <c r="M15" s="3" t="str">
        <f>'Assessment 1B'!AA93</f>
        <v>Excellent work in values and participation;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1B'!K102</f>
        <v>0.62670000000000003</v>
      </c>
      <c r="F16" s="5" t="str">
        <f>'Assessment 1B'!L102</f>
        <v>C</v>
      </c>
      <c r="G16" s="3" t="str">
        <f>'Assessment 1B'!M102</f>
        <v>Satisfactory work in values and participation; keep practising.</v>
      </c>
      <c r="H16" s="12">
        <f>'Assessment 1B'!R102</f>
        <v>0.63</v>
      </c>
      <c r="I16" s="5" t="str">
        <f>'Assessment 1B'!S102</f>
        <v>C</v>
      </c>
      <c r="J16" s="3" t="str">
        <f>'Assessment 1B'!T102</f>
        <v>Satisfactory work in values and participation; keep practising.</v>
      </c>
      <c r="K16" s="12">
        <f>'Assessment 1B'!Y102</f>
        <v>0.64</v>
      </c>
      <c r="L16" s="5" t="str">
        <f>'Assessment 1B'!Z102</f>
        <v>C</v>
      </c>
      <c r="M16" s="3" t="str">
        <f>'Assessment 1B'!AA102</f>
        <v>Satisfactory work in values and participation; keep practising.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1B'!K111</f>
        <v>0.69330000000000003</v>
      </c>
      <c r="F17" s="5" t="str">
        <f>'Assessment 1B'!L111</f>
        <v>C</v>
      </c>
      <c r="G17" s="3" t="str">
        <f>'Assessment 1B'!M111</f>
        <v>Satisfactory work in values and participation; keep practising.</v>
      </c>
      <c r="H17" s="12">
        <f>'Assessment 1B'!R111</f>
        <v>0.69</v>
      </c>
      <c r="I17" s="5" t="str">
        <f>'Assessment 1B'!S111</f>
        <v>C</v>
      </c>
      <c r="J17" s="3" t="str">
        <f>'Assessment 1B'!T111</f>
        <v>Satisfactory work in values and participation; keep practising.</v>
      </c>
      <c r="K17" s="12">
        <f>'Assessment 1B'!Y111</f>
        <v>0.69</v>
      </c>
      <c r="L17" s="5" t="str">
        <f>'Assessment 1B'!Z111</f>
        <v>C</v>
      </c>
      <c r="M17" s="3" t="str">
        <f>'Assessment 1B'!AA111</f>
        <v>Satisfactory work in values and participation; keep practising.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1B'!K120</f>
        <v>0.73670000000000002</v>
      </c>
      <c r="F18" s="5" t="str">
        <f>'Assessment 1B'!L120</f>
        <v>B</v>
      </c>
      <c r="G18" s="3" t="str">
        <f>'Assessment 1B'!M120</f>
        <v>Very good work in values and participation; aim higher.</v>
      </c>
      <c r="H18" s="12">
        <f>'Assessment 1B'!R120</f>
        <v>0.77329999999999999</v>
      </c>
      <c r="I18" s="5" t="str">
        <f>'Assessment 1B'!S120</f>
        <v>B</v>
      </c>
      <c r="J18" s="3" t="str">
        <f>'Assessment 1B'!T120</f>
        <v>Very good work in values and participation; aim higher.</v>
      </c>
      <c r="K18" s="12">
        <f>'Assessment 1B'!Y120</f>
        <v>0.76</v>
      </c>
      <c r="L18" s="5" t="str">
        <f>'Assessment 1B'!Z120</f>
        <v>B</v>
      </c>
      <c r="M18" s="3" t="str">
        <f>'Assessment 1B'!AA120</f>
        <v>Very good work in values and participation; aim higher.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1B'!K129</f>
        <v>0.79</v>
      </c>
      <c r="F19" s="5" t="str">
        <f>'Assessment 1B'!L129</f>
        <v>B</v>
      </c>
      <c r="G19" s="3" t="str">
        <f>'Assessment 1B'!M129</f>
        <v>Very good work in values and participation; aim higher.</v>
      </c>
      <c r="H19" s="12">
        <f>'Assessment 1B'!R129</f>
        <v>0.86670000000000003</v>
      </c>
      <c r="I19" s="5" t="str">
        <f>'Assessment 1B'!S129</f>
        <v>A</v>
      </c>
      <c r="J19" s="3" t="str">
        <f>'Assessment 1B'!T129</f>
        <v>Excellent work in values and participation; keep it up.</v>
      </c>
      <c r="K19" s="12">
        <f>'Assessment 1B'!Y129</f>
        <v>0.84</v>
      </c>
      <c r="L19" s="5" t="str">
        <f>'Assessment 1B'!Z129</f>
        <v>A</v>
      </c>
      <c r="M19" s="3" t="str">
        <f>'Assessment 1B'!AA129</f>
        <v>Excellent work in values and participation;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1B'!K138</f>
        <v>0.62</v>
      </c>
      <c r="F20" s="5" t="str">
        <f>'Assessment 1B'!L138</f>
        <v>C</v>
      </c>
      <c r="G20" s="3" t="str">
        <f>'Assessment 1B'!M138</f>
        <v>Satisfactory work in values and participation; keep practising.</v>
      </c>
      <c r="H20" s="12">
        <f>'Assessment 1B'!R138</f>
        <v>0.64329999999999998</v>
      </c>
      <c r="I20" s="5" t="str">
        <f>'Assessment 1B'!S138</f>
        <v>C</v>
      </c>
      <c r="J20" s="3" t="str">
        <f>'Assessment 1B'!T138</f>
        <v>Satisfactory work in values and participation; keep practising.</v>
      </c>
      <c r="K20" s="12">
        <f>'Assessment 1B'!Y138</f>
        <v>0.62329999999999997</v>
      </c>
      <c r="L20" s="5" t="str">
        <f>'Assessment 1B'!Z138</f>
        <v>C</v>
      </c>
      <c r="M20" s="3" t="str">
        <f>'Assessment 1B'!AA138</f>
        <v>Satisfactory work in values and participation; keep practising.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1B'!K147</f>
        <v>0.66</v>
      </c>
      <c r="F21" s="5" t="str">
        <f>'Assessment 1B'!L147</f>
        <v>C</v>
      </c>
      <c r="G21" s="3" t="str">
        <f>'Assessment 1B'!M147</f>
        <v>Satisfactory work in values and participation; keep practising.</v>
      </c>
      <c r="H21" s="12">
        <f>'Assessment 1B'!R147</f>
        <v>0.64329999999999998</v>
      </c>
      <c r="I21" s="5" t="str">
        <f>'Assessment 1B'!S147</f>
        <v>C</v>
      </c>
      <c r="J21" s="3" t="str">
        <f>'Assessment 1B'!T147</f>
        <v>Satisfactory work in values and participation; keep practising.</v>
      </c>
      <c r="K21" s="12">
        <f>'Assessment 1B'!Y147</f>
        <v>0.72</v>
      </c>
      <c r="L21" s="5" t="str">
        <f>'Assessment 1B'!Z147</f>
        <v>B</v>
      </c>
      <c r="M21" s="3" t="str">
        <f>'Assessment 1B'!AA147</f>
        <v>Very good work in values and participation; aim higher.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1B'!K156</f>
        <v>0.71</v>
      </c>
      <c r="F22" s="5" t="str">
        <f>'Assessment 1B'!L156</f>
        <v>B</v>
      </c>
      <c r="G22" s="3" t="str">
        <f>'Assessment 1B'!M156</f>
        <v>Very good work in values and participation; aim higher.</v>
      </c>
      <c r="H22" s="12">
        <f>'Assessment 1B'!R156</f>
        <v>0.70669999999999999</v>
      </c>
      <c r="I22" s="5" t="str">
        <f>'Assessment 1B'!S156</f>
        <v>B</v>
      </c>
      <c r="J22" s="3" t="str">
        <f>'Assessment 1B'!T156</f>
        <v>Very good work in values and participation; aim higher.</v>
      </c>
      <c r="K22" s="12">
        <f>'Assessment 1B'!Y156</f>
        <v>0.77329999999999999</v>
      </c>
      <c r="L22" s="5" t="str">
        <f>'Assessment 1B'!Z156</f>
        <v>B</v>
      </c>
      <c r="M22" s="3" t="str">
        <f>'Assessment 1B'!AA156</f>
        <v>Very good work in values and participation; aim higher.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1B'!K165</f>
        <v>0.8</v>
      </c>
      <c r="F23" s="5" t="str">
        <f>'Assessment 1B'!L165</f>
        <v>A</v>
      </c>
      <c r="G23" s="3" t="str">
        <f>'Assessment 1B'!M165</f>
        <v>Excellent work in values and participation; keep it up.</v>
      </c>
      <c r="H23" s="12">
        <f>'Assessment 1B'!R165</f>
        <v>0.78</v>
      </c>
      <c r="I23" s="5" t="str">
        <f>'Assessment 1B'!S165</f>
        <v>B</v>
      </c>
      <c r="J23" s="3" t="str">
        <f>'Assessment 1B'!T165</f>
        <v>Very good work in values and participation; aim higher.</v>
      </c>
      <c r="K23" s="12">
        <f>'Assessment 1B'!Y165</f>
        <v>0.87329999999999997</v>
      </c>
      <c r="L23" s="5" t="str">
        <f>'Assessment 1B'!Z165</f>
        <v>A</v>
      </c>
      <c r="M23" s="3" t="str">
        <f>'Assessment 1B'!AA165</f>
        <v>Excellent work in values and participation;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1B'!K174</f>
        <v>0.82669999999999999</v>
      </c>
      <c r="F24" s="5" t="str">
        <f>'Assessment 1B'!L174</f>
        <v>A</v>
      </c>
      <c r="G24" s="3" t="str">
        <f>'Assessment 1B'!M174</f>
        <v>Excellent work in values and participation; keep it up.</v>
      </c>
      <c r="H24" s="12">
        <f>'Assessment 1B'!R174</f>
        <v>0.86</v>
      </c>
      <c r="I24" s="5" t="str">
        <f>'Assessment 1B'!S174</f>
        <v>A</v>
      </c>
      <c r="J24" s="3" t="str">
        <f>'Assessment 1B'!T174</f>
        <v>Excellent work in values and participation; keep it up.</v>
      </c>
      <c r="K24" s="12">
        <f>'Assessment 1B'!Y174</f>
        <v>0.92330000000000001</v>
      </c>
      <c r="L24" s="5" t="str">
        <f>'Assessment 1B'!Z174</f>
        <v>A</v>
      </c>
      <c r="M24" s="3" t="str">
        <f>'Assessment 1B'!AA174</f>
        <v>Excellent work in values and participation;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1B'!K183</f>
        <v>0.58330000000000004</v>
      </c>
      <c r="F25" s="5" t="str">
        <f>'Assessment 1B'!L183</f>
        <v>D</v>
      </c>
      <c r="G25" s="3" t="str">
        <f>'Assessment 1B'!M183</f>
        <v>Fair work in values and participation; extra practice is needed.</v>
      </c>
      <c r="H25" s="12">
        <f>'Assessment 1B'!R183</f>
        <v>0.65</v>
      </c>
      <c r="I25" s="5" t="str">
        <f>'Assessment 1B'!S183</f>
        <v>C</v>
      </c>
      <c r="J25" s="3" t="str">
        <f>'Assessment 1B'!T183</f>
        <v>Satisfactory work in values and participation; keep practising.</v>
      </c>
      <c r="K25" s="12">
        <f>'Assessment 1B'!Y183</f>
        <v>0.67669999999999997</v>
      </c>
      <c r="L25" s="5" t="str">
        <f>'Assessment 1B'!Z183</f>
        <v>C</v>
      </c>
      <c r="M25" s="3" t="str">
        <f>'Assessment 1B'!AA183</f>
        <v>Satisfactory work in values and participation; keep practising.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1B'!K192</f>
        <v>0.67</v>
      </c>
      <c r="F26" s="5" t="str">
        <f>'Assessment 1B'!L192</f>
        <v>C</v>
      </c>
      <c r="G26" s="3" t="str">
        <f>'Assessment 1B'!M192</f>
        <v>Satisfactory work in values and participation; keep practising.</v>
      </c>
      <c r="H26" s="12">
        <f>'Assessment 1B'!R192</f>
        <v>0.66669999999999996</v>
      </c>
      <c r="I26" s="5" t="str">
        <f>'Assessment 1B'!S192</f>
        <v>C</v>
      </c>
      <c r="J26" s="3" t="str">
        <f>'Assessment 1B'!T192</f>
        <v>Satisfactory work in values and participation; keep practising.</v>
      </c>
      <c r="K26" s="12">
        <f>'Assessment 1B'!Y192</f>
        <v>0.74329999999999996</v>
      </c>
      <c r="L26" s="5" t="str">
        <f>'Assessment 1B'!Z192</f>
        <v>B</v>
      </c>
      <c r="M26" s="3" t="str">
        <f>'Assessment 1B'!AA192</f>
        <v>Very good work in values and participation; aim higher.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1B'!K201</f>
        <v>0.72670000000000001</v>
      </c>
      <c r="F27" s="5" t="str">
        <f>'Assessment 1B'!L201</f>
        <v>B</v>
      </c>
      <c r="G27" s="3" t="str">
        <f>'Assessment 1B'!M201</f>
        <v>Very good work in values and participation; aim higher.</v>
      </c>
      <c r="H27" s="12">
        <f>'Assessment 1B'!R201</f>
        <v>0.81669999999999998</v>
      </c>
      <c r="I27" s="5" t="str">
        <f>'Assessment 1B'!S201</f>
        <v>A</v>
      </c>
      <c r="J27" s="3" t="str">
        <f>'Assessment 1B'!T201</f>
        <v>Excellent work in values and participation; keep it up.</v>
      </c>
      <c r="K27" s="12">
        <f>'Assessment 1B'!Y201</f>
        <v>0.77329999999999999</v>
      </c>
      <c r="L27" s="5" t="str">
        <f>'Assessment 1B'!Z201</f>
        <v>B</v>
      </c>
      <c r="M27" s="3" t="str">
        <f>'Assessment 1B'!AA201</f>
        <v>Very good work in values and participation; aim higher.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1B'!K210</f>
        <v>0.80669999999999997</v>
      </c>
      <c r="F28" s="5" t="str">
        <f>'Assessment 1B'!L210</f>
        <v>A</v>
      </c>
      <c r="G28" s="3" t="str">
        <f>'Assessment 1B'!M210</f>
        <v>Excellent work in values and participation; keep it up.</v>
      </c>
      <c r="H28" s="12">
        <f>'Assessment 1B'!R210</f>
        <v>0.83</v>
      </c>
      <c r="I28" s="5" t="str">
        <f>'Assessment 1B'!S210</f>
        <v>A</v>
      </c>
      <c r="J28" s="3" t="str">
        <f>'Assessment 1B'!T210</f>
        <v>Excellent work in values and participation; keep it up.</v>
      </c>
      <c r="K28" s="12">
        <f>'Assessment 1B'!Y210</f>
        <v>0.85329999999999995</v>
      </c>
      <c r="L28" s="5" t="str">
        <f>'Assessment 1B'!Z210</f>
        <v>A</v>
      </c>
      <c r="M28" s="3" t="str">
        <f>'Assessment 1B'!AA210</f>
        <v>Excellent work in values and participation;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1B'!K219</f>
        <v>0.57999999999999996</v>
      </c>
      <c r="F29" s="5" t="str">
        <f>'Assessment 1B'!L219</f>
        <v>D</v>
      </c>
      <c r="G29" s="3" t="str">
        <f>'Assessment 1B'!M219</f>
        <v>Fair work in values and participation; extra practice is needed.</v>
      </c>
      <c r="H29" s="12">
        <f>'Assessment 1B'!R219</f>
        <v>0.62329999999999997</v>
      </c>
      <c r="I29" s="5" t="str">
        <f>'Assessment 1B'!S219</f>
        <v>C</v>
      </c>
      <c r="J29" s="3" t="str">
        <f>'Assessment 1B'!T219</f>
        <v>Satisfactory work in values and participation; keep practising.</v>
      </c>
      <c r="K29" s="12">
        <f>'Assessment 1B'!Y219</f>
        <v>0.65329999999999999</v>
      </c>
      <c r="L29" s="5" t="str">
        <f>'Assessment 1B'!Z219</f>
        <v>C</v>
      </c>
      <c r="M29" s="3" t="str">
        <f>'Assessment 1B'!AA219</f>
        <v>Satisfactory work in values and participation; keep practising.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1B'!K228</f>
        <v>0.61</v>
      </c>
      <c r="F30" s="5" t="str">
        <f>'Assessment 1B'!L228</f>
        <v>C</v>
      </c>
      <c r="G30" s="3" t="str">
        <f>'Assessment 1B'!M228</f>
        <v>Satisfactory work in values and participation; keep practising.</v>
      </c>
      <c r="H30" s="12">
        <f>'Assessment 1B'!R228</f>
        <v>0.67669999999999997</v>
      </c>
      <c r="I30" s="5" t="str">
        <f>'Assessment 1B'!S228</f>
        <v>C</v>
      </c>
      <c r="J30" s="3" t="str">
        <f>'Assessment 1B'!T228</f>
        <v>Satisfactory work in values and participation; keep practising.</v>
      </c>
      <c r="K30" s="12">
        <f>'Assessment 1B'!Y228</f>
        <v>0.67</v>
      </c>
      <c r="L30" s="5" t="str">
        <f>'Assessment 1B'!Z228</f>
        <v>C</v>
      </c>
      <c r="M30" s="3" t="str">
        <f>'Assessment 1B'!AA228</f>
        <v>Satisfactory work in values and participation; keep practising.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1B'!K237</f>
        <v>0.71</v>
      </c>
      <c r="F31" s="5" t="str">
        <f>'Assessment 1B'!L237</f>
        <v>B</v>
      </c>
      <c r="G31" s="3" t="str">
        <f>'Assessment 1B'!M237</f>
        <v>Very good work in values and participation; aim higher.</v>
      </c>
      <c r="H31" s="12">
        <f>'Assessment 1B'!R237</f>
        <v>0.70330000000000004</v>
      </c>
      <c r="I31" s="5" t="str">
        <f>'Assessment 1B'!S237</f>
        <v>B</v>
      </c>
      <c r="J31" s="3" t="str">
        <f>'Assessment 1B'!T237</f>
        <v>Very good work in values and participation; aim higher.</v>
      </c>
      <c r="K31" s="12">
        <f>'Assessment 1B'!Y237</f>
        <v>0.73329999999999995</v>
      </c>
      <c r="L31" s="5" t="str">
        <f>'Assessment 1B'!Z237</f>
        <v>B</v>
      </c>
      <c r="M31" s="3" t="str">
        <f>'Assessment 1B'!AA237</f>
        <v>Very good work in values and participation; aim higher.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1B'!K246</f>
        <v>0.74670000000000003</v>
      </c>
      <c r="F32" s="5" t="str">
        <f>'Assessment 1B'!L246</f>
        <v>B</v>
      </c>
      <c r="G32" s="3" t="str">
        <f>'Assessment 1B'!M246</f>
        <v>Very good work in values and participation; aim higher.</v>
      </c>
      <c r="H32" s="12">
        <f>'Assessment 1B'!R246</f>
        <v>0.8367</v>
      </c>
      <c r="I32" s="5" t="str">
        <f>'Assessment 1B'!S246</f>
        <v>A</v>
      </c>
      <c r="J32" s="3" t="str">
        <f>'Assessment 1B'!T246</f>
        <v>Excellent work in values and participation; keep it up.</v>
      </c>
      <c r="K32" s="12">
        <f>'Assessment 1B'!Y246</f>
        <v>0.8</v>
      </c>
      <c r="L32" s="5" t="str">
        <f>'Assessment 1B'!Z246</f>
        <v>A</v>
      </c>
      <c r="M32" s="3" t="str">
        <f>'Assessment 1B'!AA246</f>
        <v>Excellent work in values and participation;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1B'!K255</f>
        <v>0.85670000000000002</v>
      </c>
      <c r="F33" s="5" t="str">
        <f>'Assessment 1B'!L255</f>
        <v>A</v>
      </c>
      <c r="G33" s="3" t="str">
        <f>'Assessment 1B'!M255</f>
        <v>Excellent work in values and participation; keep it up.</v>
      </c>
      <c r="H33" s="12">
        <f>'Assessment 1B'!R255</f>
        <v>0.9133</v>
      </c>
      <c r="I33" s="5" t="str">
        <f>'Assessment 1B'!S255</f>
        <v>A</v>
      </c>
      <c r="J33" s="3" t="str">
        <f>'Assessment 1B'!T255</f>
        <v>Excellent work in values and participation; keep it up.</v>
      </c>
      <c r="K33" s="12">
        <f>'Assessment 1B'!Y255</f>
        <v>0.9</v>
      </c>
      <c r="L33" s="5" t="str">
        <f>'Assessment 1B'!Z255</f>
        <v>A</v>
      </c>
      <c r="M33" s="3" t="str">
        <f>'Assessment 1B'!AA255</f>
        <v>Excellent work in values and participation;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1B'!K264</f>
        <v>0.5867</v>
      </c>
      <c r="F34" s="5" t="str">
        <f>'Assessment 1B'!L264</f>
        <v>D</v>
      </c>
      <c r="G34" s="3" t="str">
        <f>'Assessment 1B'!M264</f>
        <v>Fair work in values and participation; extra practice is needed.</v>
      </c>
      <c r="H34" s="12">
        <f>'Assessment 1B'!R264</f>
        <v>0.61329999999999996</v>
      </c>
      <c r="I34" s="5" t="str">
        <f>'Assessment 1B'!S264</f>
        <v>C</v>
      </c>
      <c r="J34" s="3" t="str">
        <f>'Assessment 1B'!T264</f>
        <v>Satisfactory work in values and participation; keep practising.</v>
      </c>
      <c r="K34" s="12">
        <f>'Assessment 1B'!Y264</f>
        <v>0.67330000000000001</v>
      </c>
      <c r="L34" s="5" t="str">
        <f>'Assessment 1B'!Z264</f>
        <v>C</v>
      </c>
      <c r="M34" s="3" t="str">
        <f>'Assessment 1B'!AA264</f>
        <v>Satisfactory work in values and participation; keep practising.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1B'!K273</f>
        <v>0.69330000000000003</v>
      </c>
      <c r="F35" s="5" t="str">
        <f>'Assessment 1B'!L273</f>
        <v>C</v>
      </c>
      <c r="G35" s="3" t="str">
        <f>'Assessment 1B'!M273</f>
        <v>Satisfactory work in values and participation; keep practising.</v>
      </c>
      <c r="H35" s="12">
        <f>'Assessment 1B'!R273</f>
        <v>0.64</v>
      </c>
      <c r="I35" s="5" t="str">
        <f>'Assessment 1B'!S273</f>
        <v>C</v>
      </c>
      <c r="J35" s="3" t="str">
        <f>'Assessment 1B'!T273</f>
        <v>Satisfactory work in values and participation; keep practising.</v>
      </c>
      <c r="K35" s="12">
        <f>'Assessment 1B'!Y273</f>
        <v>0.73329999999999995</v>
      </c>
      <c r="L35" s="5" t="str">
        <f>'Assessment 1B'!Z273</f>
        <v>B</v>
      </c>
      <c r="M35" s="3" t="str">
        <f>'Assessment 1B'!AA273</f>
        <v>Very good work in values and participation; aim higher.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2B'!K12</f>
        <v>0.56330000000000002</v>
      </c>
      <c r="F36" s="5" t="str">
        <f>'Assessment 2B'!L12</f>
        <v>D</v>
      </c>
      <c r="G36" s="3" t="str">
        <f>'Assessment 2B'!M12</f>
        <v>Fair work in values and participation; extra practice is needed.</v>
      </c>
      <c r="H36" s="12">
        <f>'Assessment 2B'!R12</f>
        <v>0.58330000000000004</v>
      </c>
      <c r="I36" s="5" t="str">
        <f>'Assessment 2B'!S12</f>
        <v>D</v>
      </c>
      <c r="J36" s="3" t="str">
        <f>'Assessment 2B'!T12</f>
        <v>Fair work in values and participation; extra practice is needed.</v>
      </c>
      <c r="K36" s="12">
        <f>'Assessment 2B'!Y12</f>
        <v>0.60670000000000002</v>
      </c>
      <c r="L36" s="5" t="str">
        <f>'Assessment 2B'!Z12</f>
        <v>C</v>
      </c>
      <c r="M36" s="3" t="str">
        <f>'Assessment 2B'!AA12</f>
        <v>Satisfactory work in values and participation; keep practising.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2B'!K21</f>
        <v>0.63329999999999997</v>
      </c>
      <c r="F37" s="5" t="str">
        <f>'Assessment 2B'!L21</f>
        <v>C</v>
      </c>
      <c r="G37" s="3" t="str">
        <f>'Assessment 2B'!M21</f>
        <v>Satisfactory work in values and participation; keep practising.</v>
      </c>
      <c r="H37" s="12">
        <f>'Assessment 2B'!R21</f>
        <v>0.63329999999999997</v>
      </c>
      <c r="I37" s="5" t="str">
        <f>'Assessment 2B'!S21</f>
        <v>C</v>
      </c>
      <c r="J37" s="3" t="str">
        <f>'Assessment 2B'!T21</f>
        <v>Satisfactory work in values and participation; keep practising.</v>
      </c>
      <c r="K37" s="12">
        <f>'Assessment 2B'!Y21</f>
        <v>0.63670000000000004</v>
      </c>
      <c r="L37" s="5" t="str">
        <f>'Assessment 2B'!Z21</f>
        <v>C</v>
      </c>
      <c r="M37" s="3" t="str">
        <f>'Assessment 2B'!AA21</f>
        <v>Satisfactory work in values and participation; keep practising.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2B'!K30</f>
        <v>0.66</v>
      </c>
      <c r="F38" s="5" t="str">
        <f>'Assessment 2B'!L30</f>
        <v>C</v>
      </c>
      <c r="G38" s="3" t="str">
        <f>'Assessment 2B'!M30</f>
        <v>Satisfactory work in values and participation; keep practising.</v>
      </c>
      <c r="H38" s="12">
        <f>'Assessment 2B'!R30</f>
        <v>0.73670000000000002</v>
      </c>
      <c r="I38" s="5" t="str">
        <f>'Assessment 2B'!S30</f>
        <v>B</v>
      </c>
      <c r="J38" s="3" t="str">
        <f>'Assessment 2B'!T30</f>
        <v>Very good work in values and participation; aim higher.</v>
      </c>
      <c r="K38" s="12">
        <f>'Assessment 2B'!Y30</f>
        <v>0.73329999999999995</v>
      </c>
      <c r="L38" s="5" t="str">
        <f>'Assessment 2B'!Z30</f>
        <v>B</v>
      </c>
      <c r="M38" s="3" t="str">
        <f>'Assessment 2B'!AA30</f>
        <v>Very good work in values and participation; aim higher.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2B'!K39</f>
        <v>0.75329999999999997</v>
      </c>
      <c r="F39" s="5" t="str">
        <f>'Assessment 2B'!L39</f>
        <v>B</v>
      </c>
      <c r="G39" s="3" t="str">
        <f>'Assessment 2B'!M39</f>
        <v>Very good work in values and participation; aim higher.</v>
      </c>
      <c r="H39" s="12">
        <f>'Assessment 2B'!R39</f>
        <v>0.79</v>
      </c>
      <c r="I39" s="5" t="str">
        <f>'Assessment 2B'!S39</f>
        <v>B</v>
      </c>
      <c r="J39" s="3" t="str">
        <f>'Assessment 2B'!T39</f>
        <v>Very good work in values and participation; aim higher.</v>
      </c>
      <c r="K39" s="12">
        <f>'Assessment 2B'!Y39</f>
        <v>0.83</v>
      </c>
      <c r="L39" s="5" t="str">
        <f>'Assessment 2B'!Z39</f>
        <v>A</v>
      </c>
      <c r="M39" s="3" t="str">
        <f>'Assessment 2B'!AA39</f>
        <v>Excellent work in values and participation;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2B'!K48</f>
        <v>0.78669999999999995</v>
      </c>
      <c r="F40" s="5" t="str">
        <f>'Assessment 2B'!L48</f>
        <v>B</v>
      </c>
      <c r="G40" s="3" t="str">
        <f>'Assessment 2B'!M48</f>
        <v>Very good work in values and participation; aim higher.</v>
      </c>
      <c r="H40" s="12">
        <f>'Assessment 2B'!R48</f>
        <v>0.86670000000000003</v>
      </c>
      <c r="I40" s="5" t="str">
        <f>'Assessment 2B'!S48</f>
        <v>A</v>
      </c>
      <c r="J40" s="3" t="str">
        <f>'Assessment 2B'!T48</f>
        <v>Excellent work in values and participation; keep it up.</v>
      </c>
      <c r="K40" s="12">
        <f>'Assessment 2B'!Y48</f>
        <v>0.91</v>
      </c>
      <c r="L40" s="5" t="str">
        <f>'Assessment 2B'!Z48</f>
        <v>A</v>
      </c>
      <c r="M40" s="3" t="str">
        <f>'Assessment 2B'!AA48</f>
        <v>Excellent work in values and participation;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2B'!K57</f>
        <v>0.59670000000000001</v>
      </c>
      <c r="F41" s="5" t="str">
        <f>'Assessment 2B'!L57</f>
        <v>D</v>
      </c>
      <c r="G41" s="3" t="str">
        <f>'Assessment 2B'!M57</f>
        <v>Fair work in values and participation; extra practice is needed.</v>
      </c>
      <c r="H41" s="12">
        <f>'Assessment 2B'!R57</f>
        <v>0.57330000000000003</v>
      </c>
      <c r="I41" s="5" t="str">
        <f>'Assessment 2B'!S57</f>
        <v>D</v>
      </c>
      <c r="J41" s="3" t="str">
        <f>'Assessment 2B'!T57</f>
        <v>Fair work in values and participation; extra practice is needed.</v>
      </c>
      <c r="K41" s="12">
        <f>'Assessment 2B'!Y57</f>
        <v>0.66</v>
      </c>
      <c r="L41" s="5" t="str">
        <f>'Assessment 2B'!Z57</f>
        <v>C</v>
      </c>
      <c r="M41" s="3" t="str">
        <f>'Assessment 2B'!AA57</f>
        <v>Satisfactory work in values and participation;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2B'!K66</f>
        <v>0.68330000000000002</v>
      </c>
      <c r="F42" s="5" t="str">
        <f>'Assessment 2B'!L66</f>
        <v>C</v>
      </c>
      <c r="G42" s="3" t="str">
        <f>'Assessment 2B'!M66</f>
        <v>Satisfactory work in values and participation; keep practising.</v>
      </c>
      <c r="H42" s="12">
        <f>'Assessment 2B'!R66</f>
        <v>0.72330000000000005</v>
      </c>
      <c r="I42" s="5" t="str">
        <f>'Assessment 2B'!S66</f>
        <v>B</v>
      </c>
      <c r="J42" s="3" t="str">
        <f>'Assessment 2B'!T66</f>
        <v>Very good work in values and participation; aim higher.</v>
      </c>
      <c r="K42" s="12">
        <f>'Assessment 2B'!Y66</f>
        <v>0.69330000000000003</v>
      </c>
      <c r="L42" s="5" t="str">
        <f>'Assessment 2B'!Z66</f>
        <v>C</v>
      </c>
      <c r="M42" s="3" t="str">
        <f>'Assessment 2B'!AA66</f>
        <v>Satisfactory work in values and participation; keep practising.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2B'!K75</f>
        <v>0.77669999999999995</v>
      </c>
      <c r="F43" s="5" t="str">
        <f>'Assessment 2B'!L75</f>
        <v>B</v>
      </c>
      <c r="G43" s="3" t="str">
        <f>'Assessment 2B'!M75</f>
        <v>Very good work in values and participation; aim higher.</v>
      </c>
      <c r="H43" s="12">
        <f>'Assessment 2B'!R75</f>
        <v>0.72670000000000001</v>
      </c>
      <c r="I43" s="5" t="str">
        <f>'Assessment 2B'!S75</f>
        <v>B</v>
      </c>
      <c r="J43" s="3" t="str">
        <f>'Assessment 2B'!T75</f>
        <v>Very good work in values and participation; aim higher.</v>
      </c>
      <c r="K43" s="12">
        <f>'Assessment 2B'!Y75</f>
        <v>0.78669999999999995</v>
      </c>
      <c r="L43" s="5" t="str">
        <f>'Assessment 2B'!Z75</f>
        <v>B</v>
      </c>
      <c r="M43" s="3" t="str">
        <f>'Assessment 2B'!AA75</f>
        <v>Very good work in values and participation; aim higher.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2B'!K84</f>
        <v>0.81</v>
      </c>
      <c r="F44" s="5" t="str">
        <f>'Assessment 2B'!L84</f>
        <v>A</v>
      </c>
      <c r="G44" s="3" t="str">
        <f>'Assessment 2B'!M84</f>
        <v>Excellent work in values and participation; keep it up.</v>
      </c>
      <c r="H44" s="12">
        <f>'Assessment 2B'!R84</f>
        <v>0.82669999999999999</v>
      </c>
      <c r="I44" s="5" t="str">
        <f>'Assessment 2B'!S84</f>
        <v>A</v>
      </c>
      <c r="J44" s="3" t="str">
        <f>'Assessment 2B'!T84</f>
        <v>Excellent work in values and participation; keep it up.</v>
      </c>
      <c r="K44" s="12">
        <f>'Assessment 2B'!Y84</f>
        <v>0.82669999999999999</v>
      </c>
      <c r="L44" s="5" t="str">
        <f>'Assessment 2B'!Z84</f>
        <v>A</v>
      </c>
      <c r="M44" s="3" t="str">
        <f>'Assessment 2B'!AA84</f>
        <v>Excellent work in values and participation;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2B'!K93</f>
        <v>0.87</v>
      </c>
      <c r="F45" s="5" t="str">
        <f>'Assessment 2B'!L93</f>
        <v>A</v>
      </c>
      <c r="G45" s="3" t="str">
        <f>'Assessment 2B'!M93</f>
        <v>Excellent work in values and participation; keep it up.</v>
      </c>
      <c r="H45" s="12">
        <f>'Assessment 2B'!R93</f>
        <v>0.93669999999999998</v>
      </c>
      <c r="I45" s="5" t="str">
        <f>'Assessment 2B'!S93</f>
        <v>A</v>
      </c>
      <c r="J45" s="3" t="str">
        <f>'Assessment 2B'!T93</f>
        <v>Excellent work in values and participation; keep it up.</v>
      </c>
      <c r="K45" s="12">
        <f>'Assessment 2B'!Y93</f>
        <v>0.85670000000000002</v>
      </c>
      <c r="L45" s="5" t="str">
        <f>'Assessment 2B'!Z93</f>
        <v>A</v>
      </c>
      <c r="M45" s="3" t="str">
        <f>'Assessment 2B'!AA93</f>
        <v>Excellent work in values and participation;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2B'!K102</f>
        <v>0.59330000000000005</v>
      </c>
      <c r="F46" s="5" t="str">
        <f>'Assessment 2B'!L102</f>
        <v>D</v>
      </c>
      <c r="G46" s="3" t="str">
        <f>'Assessment 2B'!M102</f>
        <v>Fair work in values and participation; extra practice is needed.</v>
      </c>
      <c r="H46" s="12">
        <f>'Assessment 2B'!R102</f>
        <v>0.61329999999999996</v>
      </c>
      <c r="I46" s="5" t="str">
        <f>'Assessment 2B'!S102</f>
        <v>C</v>
      </c>
      <c r="J46" s="3" t="str">
        <f>'Assessment 2B'!T102</f>
        <v>Satisfactory work in values and participation; keep practising.</v>
      </c>
      <c r="K46" s="12">
        <f>'Assessment 2B'!Y102</f>
        <v>0.7</v>
      </c>
      <c r="L46" s="5" t="str">
        <f>'Assessment 2B'!Z102</f>
        <v>B</v>
      </c>
      <c r="M46" s="3" t="str">
        <f>'Assessment 2B'!AA102</f>
        <v>Very good work in values and participation; aim higher.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2B'!K111</f>
        <v>0.65</v>
      </c>
      <c r="F47" s="5" t="str">
        <f>'Assessment 2B'!L111</f>
        <v>C</v>
      </c>
      <c r="G47" s="3" t="str">
        <f>'Assessment 2B'!M111</f>
        <v>Satisfactory work in values and participation; keep practising.</v>
      </c>
      <c r="H47" s="12">
        <f>'Assessment 2B'!R111</f>
        <v>0.68669999999999998</v>
      </c>
      <c r="I47" s="5" t="str">
        <f>'Assessment 2B'!S111</f>
        <v>C</v>
      </c>
      <c r="J47" s="3" t="str">
        <f>'Assessment 2B'!T111</f>
        <v>Satisfactory work in values and participation; keep practising.</v>
      </c>
      <c r="K47" s="12">
        <f>'Assessment 2B'!Y111</f>
        <v>0.72330000000000005</v>
      </c>
      <c r="L47" s="5" t="str">
        <f>'Assessment 2B'!Z111</f>
        <v>B</v>
      </c>
      <c r="M47" s="3" t="str">
        <f>'Assessment 2B'!AA111</f>
        <v>Very good work in values and participation;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2B'!K120</f>
        <v>0.7</v>
      </c>
      <c r="F48" s="5" t="str">
        <f>'Assessment 2B'!L120</f>
        <v>B</v>
      </c>
      <c r="G48" s="3" t="str">
        <f>'Assessment 2B'!M120</f>
        <v>Very good work in values and participation; aim higher.</v>
      </c>
      <c r="H48" s="12">
        <f>'Assessment 2B'!R120</f>
        <v>0.75</v>
      </c>
      <c r="I48" s="5" t="str">
        <f>'Assessment 2B'!S120</f>
        <v>B</v>
      </c>
      <c r="J48" s="3" t="str">
        <f>'Assessment 2B'!T120</f>
        <v>Very good work in values and participation; aim higher.</v>
      </c>
      <c r="K48" s="12">
        <f>'Assessment 2B'!Y120</f>
        <v>0.77329999999999999</v>
      </c>
      <c r="L48" s="5" t="str">
        <f>'Assessment 2B'!Z120</f>
        <v>B</v>
      </c>
      <c r="M48" s="3" t="str">
        <f>'Assessment 2B'!AA120</f>
        <v>Very good work in values and participation; aim higher.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2B'!K129</f>
        <v>0.88329999999999997</v>
      </c>
      <c r="F49" s="5" t="str">
        <f>'Assessment 2B'!L129</f>
        <v>A</v>
      </c>
      <c r="G49" s="3" t="str">
        <f>'Assessment 2B'!M129</f>
        <v>Excellent work in values and participation; keep it up.</v>
      </c>
      <c r="H49" s="12">
        <f>'Assessment 2B'!R129</f>
        <v>0.81</v>
      </c>
      <c r="I49" s="5" t="str">
        <f>'Assessment 2B'!S129</f>
        <v>A</v>
      </c>
      <c r="J49" s="3" t="str">
        <f>'Assessment 2B'!T129</f>
        <v>Excellent work in values and participation; keep it up.</v>
      </c>
      <c r="K49" s="12">
        <f>'Assessment 2B'!Y129</f>
        <v>0.91669999999999996</v>
      </c>
      <c r="L49" s="5" t="str">
        <f>'Assessment 2B'!Z129</f>
        <v>A</v>
      </c>
      <c r="M49" s="3" t="str">
        <f>'Assessment 2B'!AA129</f>
        <v>Excellent work in values and participation;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2B'!K138</f>
        <v>0.60670000000000002</v>
      </c>
      <c r="F50" s="5" t="str">
        <f>'Assessment 2B'!L138</f>
        <v>C</v>
      </c>
      <c r="G50" s="3" t="str">
        <f>'Assessment 2B'!M138</f>
        <v>Satisfactory work in values and participation; keep practising.</v>
      </c>
      <c r="H50" s="12">
        <f>'Assessment 2B'!R138</f>
        <v>0.53</v>
      </c>
      <c r="I50" s="5" t="str">
        <f>'Assessment 2B'!S138</f>
        <v>D</v>
      </c>
      <c r="J50" s="3" t="str">
        <f>'Assessment 2B'!T138</f>
        <v>Fair work in values and participation; extra practice is needed.</v>
      </c>
      <c r="K50" s="12">
        <f>'Assessment 2B'!Y138</f>
        <v>0.65329999999999999</v>
      </c>
      <c r="L50" s="5" t="str">
        <f>'Assessment 2B'!Z138</f>
        <v>C</v>
      </c>
      <c r="M50" s="3" t="str">
        <f>'Assessment 2B'!AA138</f>
        <v>Satisfactory work in values and participation; keep practising.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2B'!K147</f>
        <v>0.59</v>
      </c>
      <c r="F51" s="5" t="str">
        <f>'Assessment 2B'!L147</f>
        <v>D</v>
      </c>
      <c r="G51" s="3" t="str">
        <f>'Assessment 2B'!M147</f>
        <v>Fair work in values and participation; extra practice is needed.</v>
      </c>
      <c r="H51" s="12">
        <f>'Assessment 2B'!R147</f>
        <v>0.68669999999999998</v>
      </c>
      <c r="I51" s="5" t="str">
        <f>'Assessment 2B'!S147</f>
        <v>C</v>
      </c>
      <c r="J51" s="3" t="str">
        <f>'Assessment 2B'!T147</f>
        <v>Satisfactory work in values and participation; keep practising.</v>
      </c>
      <c r="K51" s="12">
        <f>'Assessment 2B'!Y147</f>
        <v>0.74329999999999996</v>
      </c>
      <c r="L51" s="5" t="str">
        <f>'Assessment 2B'!Z147</f>
        <v>B</v>
      </c>
      <c r="M51" s="3" t="str">
        <f>'Assessment 2B'!AA147</f>
        <v>Very good work in values and participation; aim higher.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2B'!K156</f>
        <v>0.73670000000000002</v>
      </c>
      <c r="F52" s="5" t="str">
        <f>'Assessment 2B'!L156</f>
        <v>B</v>
      </c>
      <c r="G52" s="3" t="str">
        <f>'Assessment 2B'!M156</f>
        <v>Very good work in values and participation; aim higher.</v>
      </c>
      <c r="H52" s="12">
        <f>'Assessment 2B'!R156</f>
        <v>0.71</v>
      </c>
      <c r="I52" s="5" t="str">
        <f>'Assessment 2B'!S156</f>
        <v>B</v>
      </c>
      <c r="J52" s="3" t="str">
        <f>'Assessment 2B'!T156</f>
        <v>Very good work in values and participation; aim higher.</v>
      </c>
      <c r="K52" s="12">
        <f>'Assessment 2B'!Y156</f>
        <v>0.75</v>
      </c>
      <c r="L52" s="5" t="str">
        <f>'Assessment 2B'!Z156</f>
        <v>B</v>
      </c>
      <c r="M52" s="3" t="str">
        <f>'Assessment 2B'!AA156</f>
        <v>Very good work in values and participation; aim higher.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2B'!K165</f>
        <v>0.80669999999999997</v>
      </c>
      <c r="F53" s="5" t="str">
        <f>'Assessment 2B'!L165</f>
        <v>A</v>
      </c>
      <c r="G53" s="3" t="str">
        <f>'Assessment 2B'!M165</f>
        <v>Excellent work in values and participation; keep it up.</v>
      </c>
      <c r="H53" s="12">
        <f>'Assessment 2B'!R165</f>
        <v>0.81330000000000002</v>
      </c>
      <c r="I53" s="5" t="str">
        <f>'Assessment 2B'!S165</f>
        <v>A</v>
      </c>
      <c r="J53" s="3" t="str">
        <f>'Assessment 2B'!T165</f>
        <v>Excellent work in values and participation; keep it up.</v>
      </c>
      <c r="K53" s="12">
        <f>'Assessment 2B'!Y165</f>
        <v>0.83330000000000004</v>
      </c>
      <c r="L53" s="5" t="str">
        <f>'Assessment 2B'!Z165</f>
        <v>A</v>
      </c>
      <c r="M53" s="3" t="str">
        <f>'Assessment 2B'!AA165</f>
        <v>Excellent work in values and participation; keep it up.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2B'!K174</f>
        <v>0.86</v>
      </c>
      <c r="F54" s="5" t="str">
        <f>'Assessment 2B'!L174</f>
        <v>A</v>
      </c>
      <c r="G54" s="3" t="str">
        <f>'Assessment 2B'!M174</f>
        <v>Excellent work in values and participation; keep it up.</v>
      </c>
      <c r="H54" s="12">
        <f>'Assessment 2B'!R174</f>
        <v>0.90329999999999999</v>
      </c>
      <c r="I54" s="5" t="str">
        <f>'Assessment 2B'!S174</f>
        <v>A</v>
      </c>
      <c r="J54" s="3" t="str">
        <f>'Assessment 2B'!T174</f>
        <v>Excellent work in values and participation; keep it up.</v>
      </c>
      <c r="K54" s="12">
        <f>'Assessment 2B'!Y174</f>
        <v>0.91</v>
      </c>
      <c r="L54" s="5" t="str">
        <f>'Assessment 2B'!Z174</f>
        <v>A</v>
      </c>
      <c r="M54" s="3" t="str">
        <f>'Assessment 2B'!AA174</f>
        <v>Excellent work in values and participation;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2B'!K183</f>
        <v>0.59670000000000001</v>
      </c>
      <c r="F55" s="5" t="str">
        <f>'Assessment 2B'!L183</f>
        <v>D</v>
      </c>
      <c r="G55" s="3" t="str">
        <f>'Assessment 2B'!M183</f>
        <v>Fair work in values and participation; extra practice is needed.</v>
      </c>
      <c r="H55" s="12">
        <f>'Assessment 2B'!R183</f>
        <v>0.64</v>
      </c>
      <c r="I55" s="5" t="str">
        <f>'Assessment 2B'!S183</f>
        <v>C</v>
      </c>
      <c r="J55" s="3" t="str">
        <f>'Assessment 2B'!T183</f>
        <v>Satisfactory work in values and participation; keep practising.</v>
      </c>
      <c r="K55" s="12">
        <f>'Assessment 2B'!Y183</f>
        <v>0.63670000000000004</v>
      </c>
      <c r="L55" s="5" t="str">
        <f>'Assessment 2B'!Z183</f>
        <v>C</v>
      </c>
      <c r="M55" s="3" t="str">
        <f>'Assessment 2B'!AA183</f>
        <v>Satisfactory work in values and participation; keep practising.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2B'!K192</f>
        <v>0.68669999999999998</v>
      </c>
      <c r="F56" s="5" t="str">
        <f>'Assessment 2B'!L192</f>
        <v>C</v>
      </c>
      <c r="G56" s="3" t="str">
        <f>'Assessment 2B'!M192</f>
        <v>Satisfactory work in values and participation; keep practising.</v>
      </c>
      <c r="H56" s="12">
        <f>'Assessment 2B'!R192</f>
        <v>0.67330000000000001</v>
      </c>
      <c r="I56" s="5" t="str">
        <f>'Assessment 2B'!S192</f>
        <v>C</v>
      </c>
      <c r="J56" s="3" t="str">
        <f>'Assessment 2B'!T192</f>
        <v>Satisfactory work in values and participation; keep practising.</v>
      </c>
      <c r="K56" s="12">
        <f>'Assessment 2B'!Y192</f>
        <v>0.73329999999999995</v>
      </c>
      <c r="L56" s="5" t="str">
        <f>'Assessment 2B'!Z192</f>
        <v>B</v>
      </c>
      <c r="M56" s="3" t="str">
        <f>'Assessment 2B'!AA192</f>
        <v>Very good work in values and participation;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2B'!K201</f>
        <v>0.77329999999999999</v>
      </c>
      <c r="F57" s="5" t="str">
        <f>'Assessment 2B'!L201</f>
        <v>B</v>
      </c>
      <c r="G57" s="3" t="str">
        <f>'Assessment 2B'!M201</f>
        <v>Very good work in values and participation; aim higher.</v>
      </c>
      <c r="H57" s="12">
        <f>'Assessment 2B'!R201</f>
        <v>0.74329999999999996</v>
      </c>
      <c r="I57" s="5" t="str">
        <f>'Assessment 2B'!S201</f>
        <v>B</v>
      </c>
      <c r="J57" s="3" t="str">
        <f>'Assessment 2B'!T201</f>
        <v>Very good work in values and participation; aim higher.</v>
      </c>
      <c r="K57" s="12">
        <f>'Assessment 2B'!Y201</f>
        <v>0.79</v>
      </c>
      <c r="L57" s="5" t="str">
        <f>'Assessment 2B'!Z201</f>
        <v>B</v>
      </c>
      <c r="M57" s="3" t="str">
        <f>'Assessment 2B'!AA201</f>
        <v>Very good work in values and participation; aim higher.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2B'!K210</f>
        <v>0.81669999999999998</v>
      </c>
      <c r="F58" s="5" t="str">
        <f>'Assessment 2B'!L210</f>
        <v>A</v>
      </c>
      <c r="G58" s="3" t="str">
        <f>'Assessment 2B'!M210</f>
        <v>Excellent work in values and participation; keep it up.</v>
      </c>
      <c r="H58" s="12">
        <f>'Assessment 2B'!R210</f>
        <v>0.8</v>
      </c>
      <c r="I58" s="5" t="str">
        <f>'Assessment 2B'!S210</f>
        <v>A</v>
      </c>
      <c r="J58" s="3" t="str">
        <f>'Assessment 2B'!T210</f>
        <v>Excellent work in values and participation; keep it up.</v>
      </c>
      <c r="K58" s="12">
        <f>'Assessment 2B'!Y210</f>
        <v>0.85329999999999995</v>
      </c>
      <c r="L58" s="5" t="str">
        <f>'Assessment 2B'!Z210</f>
        <v>A</v>
      </c>
      <c r="M58" s="3" t="str">
        <f>'Assessment 2B'!AA210</f>
        <v>Excellent work in values and participation;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2B'!K219</f>
        <v>0.57999999999999996</v>
      </c>
      <c r="F59" s="5" t="str">
        <f>'Assessment 2B'!L219</f>
        <v>D</v>
      </c>
      <c r="G59" s="3" t="str">
        <f>'Assessment 2B'!M219</f>
        <v>Fair work in values and participation; extra practice is needed.</v>
      </c>
      <c r="H59" s="12">
        <f>'Assessment 2B'!R219</f>
        <v>0.57669999999999999</v>
      </c>
      <c r="I59" s="5" t="str">
        <f>'Assessment 2B'!S219</f>
        <v>D</v>
      </c>
      <c r="J59" s="3" t="str">
        <f>'Assessment 2B'!T219</f>
        <v>Fair work in values and participation; extra practice is needed.</v>
      </c>
      <c r="K59" s="12">
        <f>'Assessment 2B'!Y219</f>
        <v>0.64670000000000005</v>
      </c>
      <c r="L59" s="5" t="str">
        <f>'Assessment 2B'!Z219</f>
        <v>C</v>
      </c>
      <c r="M59" s="3" t="str">
        <f>'Assessment 2B'!AA219</f>
        <v>Satisfactory work in values and participation;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2B'!K228</f>
        <v>0.64</v>
      </c>
      <c r="F60" s="5" t="str">
        <f>'Assessment 2B'!L228</f>
        <v>C</v>
      </c>
      <c r="G60" s="3" t="str">
        <f>'Assessment 2B'!M228</f>
        <v>Satisfactory work in values and participation; keep practising.</v>
      </c>
      <c r="H60" s="12">
        <f>'Assessment 2B'!R228</f>
        <v>0.64</v>
      </c>
      <c r="I60" s="5" t="str">
        <f>'Assessment 2B'!S228</f>
        <v>C</v>
      </c>
      <c r="J60" s="3" t="str">
        <f>'Assessment 2B'!T228</f>
        <v>Satisfactory work in values and participation; keep practising.</v>
      </c>
      <c r="K60" s="12">
        <f>'Assessment 2B'!Y228</f>
        <v>0.68</v>
      </c>
      <c r="L60" s="5" t="str">
        <f>'Assessment 2B'!Z228</f>
        <v>C</v>
      </c>
      <c r="M60" s="3" t="str">
        <f>'Assessment 2B'!AA228</f>
        <v>Satisfactory work in values and participation; keep practising.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2B'!K237</f>
        <v>0.70669999999999999</v>
      </c>
      <c r="F61" s="5" t="str">
        <f>'Assessment 2B'!L237</f>
        <v>B</v>
      </c>
      <c r="G61" s="3" t="str">
        <f>'Assessment 2B'!M237</f>
        <v>Very good work in values and participation; aim higher.</v>
      </c>
      <c r="H61" s="12">
        <f>'Assessment 2B'!R237</f>
        <v>0.70669999999999999</v>
      </c>
      <c r="I61" s="5" t="str">
        <f>'Assessment 2B'!S237</f>
        <v>B</v>
      </c>
      <c r="J61" s="3" t="str">
        <f>'Assessment 2B'!T237</f>
        <v>Very good work in values and participation; aim higher.</v>
      </c>
      <c r="K61" s="12">
        <f>'Assessment 2B'!Y237</f>
        <v>0.75670000000000004</v>
      </c>
      <c r="L61" s="5" t="str">
        <f>'Assessment 2B'!Z237</f>
        <v>B</v>
      </c>
      <c r="M61" s="3" t="str">
        <f>'Assessment 2B'!AA237</f>
        <v>Very good work in values and participation; aim higher.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2B'!K246</f>
        <v>0.77</v>
      </c>
      <c r="F62" s="5" t="str">
        <f>'Assessment 2B'!L246</f>
        <v>B</v>
      </c>
      <c r="G62" s="3" t="str">
        <f>'Assessment 2B'!M246</f>
        <v>Very good work in values and participation; aim higher.</v>
      </c>
      <c r="H62" s="12">
        <f>'Assessment 2B'!R246</f>
        <v>0.80330000000000001</v>
      </c>
      <c r="I62" s="5" t="str">
        <f>'Assessment 2B'!S246</f>
        <v>A</v>
      </c>
      <c r="J62" s="3" t="str">
        <f>'Assessment 2B'!T246</f>
        <v>Excellent work in values and participation; keep it up.</v>
      </c>
      <c r="K62" s="12">
        <f>'Assessment 2B'!Y246</f>
        <v>0.84</v>
      </c>
      <c r="L62" s="5" t="str">
        <f>'Assessment 2B'!Z246</f>
        <v>A</v>
      </c>
      <c r="M62" s="3" t="str">
        <f>'Assessment 2B'!AA246</f>
        <v>Excellent work in values and participation;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2B'!K255</f>
        <v>0.89329999999999998</v>
      </c>
      <c r="F63" s="5" t="str">
        <f>'Assessment 2B'!L255</f>
        <v>A</v>
      </c>
      <c r="G63" s="3" t="str">
        <f>'Assessment 2B'!M255</f>
        <v>Excellent work in values and participation; keep it up.</v>
      </c>
      <c r="H63" s="12">
        <f>'Assessment 2B'!R255</f>
        <v>0.80669999999999997</v>
      </c>
      <c r="I63" s="5" t="str">
        <f>'Assessment 2B'!S255</f>
        <v>A</v>
      </c>
      <c r="J63" s="3" t="str">
        <f>'Assessment 2B'!T255</f>
        <v>Excellent work in values and participation; keep it up.</v>
      </c>
      <c r="K63" s="12">
        <f>'Assessment 2B'!Y255</f>
        <v>0.89</v>
      </c>
      <c r="L63" s="5" t="str">
        <f>'Assessment 2B'!Z255</f>
        <v>A</v>
      </c>
      <c r="M63" s="3" t="str">
        <f>'Assessment 2B'!AA255</f>
        <v>Excellent work in values and participation;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2B'!K264</f>
        <v>0.61329999999999996</v>
      </c>
      <c r="F64" s="5" t="str">
        <f>'Assessment 2B'!L264</f>
        <v>C</v>
      </c>
      <c r="G64" s="3" t="str">
        <f>'Assessment 2B'!M264</f>
        <v>Satisfactory work in values and participation; keep practising.</v>
      </c>
      <c r="H64" s="12">
        <f>'Assessment 2B'!R264</f>
        <v>0.60670000000000002</v>
      </c>
      <c r="I64" s="5" t="str">
        <f>'Assessment 2B'!S264</f>
        <v>C</v>
      </c>
      <c r="J64" s="3" t="str">
        <f>'Assessment 2B'!T264</f>
        <v>Satisfactory work in values and participation; keep practising.</v>
      </c>
      <c r="K64" s="12">
        <f>'Assessment 2B'!Y264</f>
        <v>0.63670000000000004</v>
      </c>
      <c r="L64" s="5" t="str">
        <f>'Assessment 2B'!Z264</f>
        <v>C</v>
      </c>
      <c r="M64" s="3" t="str">
        <f>'Assessment 2B'!AA264</f>
        <v>Satisfactory work in values and participation; keep practising.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2B'!K273</f>
        <v>0.63329999999999997</v>
      </c>
      <c r="F65" s="5" t="str">
        <f>'Assessment 2B'!L273</f>
        <v>C</v>
      </c>
      <c r="G65" s="3" t="str">
        <f>'Assessment 2B'!M273</f>
        <v>Satisfactory work in values and participation; keep practising.</v>
      </c>
      <c r="H65" s="12">
        <f>'Assessment 2B'!R273</f>
        <v>0.65669999999999995</v>
      </c>
      <c r="I65" s="5" t="str">
        <f>'Assessment 2B'!S273</f>
        <v>C</v>
      </c>
      <c r="J65" s="3" t="str">
        <f>'Assessment 2B'!T273</f>
        <v>Satisfactory work in values and participation; keep practising.</v>
      </c>
      <c r="K65" s="12">
        <f>'Assessment 2B'!Y273</f>
        <v>0.73</v>
      </c>
      <c r="L65" s="5" t="str">
        <f>'Assessment 2B'!Z273</f>
        <v>B</v>
      </c>
      <c r="M65" s="3" t="str">
        <f>'Assessment 2B'!AA273</f>
        <v>Very good work in values and participation; aim higher.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3B'!K12</f>
        <v>0.56330000000000002</v>
      </c>
      <c r="F66" s="5" t="str">
        <f>'Assessment 3B'!L12</f>
        <v>D</v>
      </c>
      <c r="G66" s="3" t="str">
        <f>'Assessment 3B'!M12</f>
        <v>Fair work in values and participation; extra practice is needed.</v>
      </c>
      <c r="H66" s="12">
        <f>'Assessment 3B'!R12</f>
        <v>0.56669999999999998</v>
      </c>
      <c r="I66" s="5" t="str">
        <f>'Assessment 3B'!S12</f>
        <v>D</v>
      </c>
      <c r="J66" s="3" t="str">
        <f>'Assessment 3B'!T12</f>
        <v>Fair work in values and participation; extra practice is needed.</v>
      </c>
      <c r="K66" s="12">
        <f>'Assessment 3B'!Y12</f>
        <v>0.63</v>
      </c>
      <c r="L66" s="5" t="str">
        <f>'Assessment 3B'!Z12</f>
        <v>C</v>
      </c>
      <c r="M66" s="3" t="str">
        <f>'Assessment 3B'!AA12</f>
        <v>Satisfactory work in values and participation; keep practising.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3B'!K21</f>
        <v>0.6633</v>
      </c>
      <c r="F67" s="5" t="str">
        <f>'Assessment 3B'!L21</f>
        <v>C</v>
      </c>
      <c r="G67" s="3" t="str">
        <f>'Assessment 3B'!M21</f>
        <v>Satisfactory work in values and participation; keep practising.</v>
      </c>
      <c r="H67" s="12">
        <f>'Assessment 3B'!R21</f>
        <v>0.66</v>
      </c>
      <c r="I67" s="5" t="str">
        <f>'Assessment 3B'!S21</f>
        <v>C</v>
      </c>
      <c r="J67" s="3" t="str">
        <f>'Assessment 3B'!T21</f>
        <v>Satisfactory work in values and participation; keep practising.</v>
      </c>
      <c r="K67" s="12">
        <f>'Assessment 3B'!Y21</f>
        <v>0.67</v>
      </c>
      <c r="L67" s="5" t="str">
        <f>'Assessment 3B'!Z21</f>
        <v>C</v>
      </c>
      <c r="M67" s="3" t="str">
        <f>'Assessment 3B'!AA21</f>
        <v>Satisfactory work in values and participation; keep practising.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3B'!K30</f>
        <v>0.7167</v>
      </c>
      <c r="F68" s="5" t="str">
        <f>'Assessment 3B'!L30</f>
        <v>B</v>
      </c>
      <c r="G68" s="3" t="str">
        <f>'Assessment 3B'!M30</f>
        <v>Very good work in values and participation; aim higher.</v>
      </c>
      <c r="H68" s="12">
        <f>'Assessment 3B'!R30</f>
        <v>0.7167</v>
      </c>
      <c r="I68" s="5" t="str">
        <f>'Assessment 3B'!S30</f>
        <v>B</v>
      </c>
      <c r="J68" s="3" t="str">
        <f>'Assessment 3B'!T30</f>
        <v>Very good work in values and participation; aim higher.</v>
      </c>
      <c r="K68" s="12">
        <f>'Assessment 3B'!Y30</f>
        <v>0.76329999999999998</v>
      </c>
      <c r="L68" s="5" t="str">
        <f>'Assessment 3B'!Z30</f>
        <v>B</v>
      </c>
      <c r="M68" s="3" t="str">
        <f>'Assessment 3B'!AA30</f>
        <v>Very good work in values and participation; aim higher.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3B'!K39</f>
        <v>0.74329999999999996</v>
      </c>
      <c r="F69" s="5" t="str">
        <f>'Assessment 3B'!L39</f>
        <v>B</v>
      </c>
      <c r="G69" s="3" t="str">
        <f>'Assessment 3B'!M39</f>
        <v>Very good work in values and participation; aim higher.</v>
      </c>
      <c r="H69" s="12">
        <f>'Assessment 3B'!R39</f>
        <v>0.79330000000000001</v>
      </c>
      <c r="I69" s="5" t="str">
        <f>'Assessment 3B'!S39</f>
        <v>B</v>
      </c>
      <c r="J69" s="3" t="str">
        <f>'Assessment 3B'!T39</f>
        <v>Very good work in values and participation; aim higher.</v>
      </c>
      <c r="K69" s="12">
        <f>'Assessment 3B'!Y39</f>
        <v>0.79669999999999996</v>
      </c>
      <c r="L69" s="5" t="str">
        <f>'Assessment 3B'!Z39</f>
        <v>B</v>
      </c>
      <c r="M69" s="3" t="str">
        <f>'Assessment 3B'!AA39</f>
        <v>Very good work in values and participation; aim higher.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3B'!K48</f>
        <v>0.81669999999999998</v>
      </c>
      <c r="F70" s="5" t="str">
        <f>'Assessment 3B'!L48</f>
        <v>A</v>
      </c>
      <c r="G70" s="3" t="str">
        <f>'Assessment 3B'!M48</f>
        <v>Excellent work in values and participation; keep it up.</v>
      </c>
      <c r="H70" s="12">
        <f>'Assessment 3B'!R48</f>
        <v>0.84670000000000001</v>
      </c>
      <c r="I70" s="5" t="str">
        <f>'Assessment 3B'!S48</f>
        <v>A</v>
      </c>
      <c r="J70" s="3" t="str">
        <f>'Assessment 3B'!T48</f>
        <v>Excellent work in values and participation; keep it up.</v>
      </c>
      <c r="K70" s="12">
        <f>'Assessment 3B'!Y48</f>
        <v>0.88670000000000004</v>
      </c>
      <c r="L70" s="5" t="str">
        <f>'Assessment 3B'!Z48</f>
        <v>A</v>
      </c>
      <c r="M70" s="3" t="str">
        <f>'Assessment 3B'!AA48</f>
        <v>Excellent work in values and participation;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3B'!K57</f>
        <v>0.63670000000000004</v>
      </c>
      <c r="F71" s="5" t="str">
        <f>'Assessment 3B'!L57</f>
        <v>C</v>
      </c>
      <c r="G71" s="3" t="str">
        <f>'Assessment 3B'!M57</f>
        <v>Satisfactory work in values and participation; keep practising.</v>
      </c>
      <c r="H71" s="12">
        <f>'Assessment 3B'!R57</f>
        <v>0.64670000000000005</v>
      </c>
      <c r="I71" s="5" t="str">
        <f>'Assessment 3B'!S57</f>
        <v>C</v>
      </c>
      <c r="J71" s="3" t="str">
        <f>'Assessment 3B'!T57</f>
        <v>Satisfactory work in values and participation; keep practising.</v>
      </c>
      <c r="K71" s="12">
        <f>'Assessment 3B'!Y57</f>
        <v>0.64670000000000005</v>
      </c>
      <c r="L71" s="5" t="str">
        <f>'Assessment 3B'!Z57</f>
        <v>C</v>
      </c>
      <c r="M71" s="3" t="str">
        <f>'Assessment 3B'!AA57</f>
        <v>Satisfactory work in values and participation; keep practising.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3B'!K66</f>
        <v>0.64329999999999998</v>
      </c>
      <c r="F72" s="5" t="str">
        <f>'Assessment 3B'!L66</f>
        <v>C</v>
      </c>
      <c r="G72" s="3" t="str">
        <f>'Assessment 3B'!M66</f>
        <v>Satisfactory work in values and participation; keep practising.</v>
      </c>
      <c r="H72" s="12">
        <f>'Assessment 3B'!R66</f>
        <v>0.65329999999999999</v>
      </c>
      <c r="I72" s="5" t="str">
        <f>'Assessment 3B'!S66</f>
        <v>C</v>
      </c>
      <c r="J72" s="3" t="str">
        <f>'Assessment 3B'!T66</f>
        <v>Satisfactory work in values and participation; keep practising.</v>
      </c>
      <c r="K72" s="12">
        <f>'Assessment 3B'!Y66</f>
        <v>0.75</v>
      </c>
      <c r="L72" s="5" t="str">
        <f>'Assessment 3B'!Z66</f>
        <v>B</v>
      </c>
      <c r="M72" s="3" t="str">
        <f>'Assessment 3B'!AA66</f>
        <v>Very good work in values and participation; aim higher.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3B'!K75</f>
        <v>0.76670000000000005</v>
      </c>
      <c r="F73" s="5" t="str">
        <f>'Assessment 3B'!L75</f>
        <v>B</v>
      </c>
      <c r="G73" s="3" t="str">
        <f>'Assessment 3B'!M75</f>
        <v>Very good work in values and participation; aim higher.</v>
      </c>
      <c r="H73" s="12">
        <f>'Assessment 3B'!R75</f>
        <v>0.76329999999999998</v>
      </c>
      <c r="I73" s="5" t="str">
        <f>'Assessment 3B'!S75</f>
        <v>B</v>
      </c>
      <c r="J73" s="3" t="str">
        <f>'Assessment 3B'!T75</f>
        <v>Very good work in values and participation; aim higher.</v>
      </c>
      <c r="K73" s="12">
        <f>'Assessment 3B'!Y75</f>
        <v>0.78</v>
      </c>
      <c r="L73" s="5" t="str">
        <f>'Assessment 3B'!Z75</f>
        <v>B</v>
      </c>
      <c r="M73" s="3" t="str">
        <f>'Assessment 3B'!AA75</f>
        <v>Very good work in values and participation; aim higher.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3B'!K84</f>
        <v>0.77329999999999999</v>
      </c>
      <c r="F74" s="5" t="str">
        <f>'Assessment 3B'!L84</f>
        <v>B</v>
      </c>
      <c r="G74" s="3" t="str">
        <f>'Assessment 3B'!M84</f>
        <v>Very good work in values and participation; aim higher.</v>
      </c>
      <c r="H74" s="12">
        <f>'Assessment 3B'!R84</f>
        <v>0.84330000000000005</v>
      </c>
      <c r="I74" s="5" t="str">
        <f>'Assessment 3B'!S84</f>
        <v>A</v>
      </c>
      <c r="J74" s="3" t="str">
        <f>'Assessment 3B'!T84</f>
        <v>Excellent work in values and participation; keep it up.</v>
      </c>
      <c r="K74" s="12">
        <f>'Assessment 3B'!Y84</f>
        <v>0.89670000000000005</v>
      </c>
      <c r="L74" s="5" t="str">
        <f>'Assessment 3B'!Z84</f>
        <v>A</v>
      </c>
      <c r="M74" s="3" t="str">
        <f>'Assessment 3B'!AA84</f>
        <v>Excellent work in values and participation;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3B'!K93</f>
        <v>0.87670000000000003</v>
      </c>
      <c r="F75" s="5" t="str">
        <f>'Assessment 3B'!L93</f>
        <v>A</v>
      </c>
      <c r="G75" s="3" t="str">
        <f>'Assessment 3B'!M93</f>
        <v>Excellent work in values and participation; keep it up.</v>
      </c>
      <c r="H75" s="12">
        <f>'Assessment 3B'!R93</f>
        <v>0.87329999999999997</v>
      </c>
      <c r="I75" s="5" t="str">
        <f>'Assessment 3B'!S93</f>
        <v>A</v>
      </c>
      <c r="J75" s="3" t="str">
        <f>'Assessment 3B'!T93</f>
        <v>Excellent work in values and participation; keep it up.</v>
      </c>
      <c r="K75" s="12">
        <f>'Assessment 3B'!Y93</f>
        <v>0.88670000000000004</v>
      </c>
      <c r="L75" s="5" t="str">
        <f>'Assessment 3B'!Z93</f>
        <v>A</v>
      </c>
      <c r="M75" s="3" t="str">
        <f>'Assessment 3B'!AA93</f>
        <v>Excellent work in values and participation;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3B'!K102</f>
        <v>0.60329999999999995</v>
      </c>
      <c r="F76" s="5" t="str">
        <f>'Assessment 3B'!L102</f>
        <v>C</v>
      </c>
      <c r="G76" s="3" t="str">
        <f>'Assessment 3B'!M102</f>
        <v>Satisfactory work in values and participation; keep practising.</v>
      </c>
      <c r="H76" s="12">
        <f>'Assessment 3B'!R102</f>
        <v>0.65329999999999999</v>
      </c>
      <c r="I76" s="5" t="str">
        <f>'Assessment 3B'!S102</f>
        <v>C</v>
      </c>
      <c r="J76" s="3" t="str">
        <f>'Assessment 3B'!T102</f>
        <v>Satisfactory work in values and participation; keep practising.</v>
      </c>
      <c r="K76" s="12">
        <f>'Assessment 3B'!Y102</f>
        <v>0.67669999999999997</v>
      </c>
      <c r="L76" s="5" t="str">
        <f>'Assessment 3B'!Z102</f>
        <v>C</v>
      </c>
      <c r="M76" s="3" t="str">
        <f>'Assessment 3B'!AA102</f>
        <v>Satisfactory work in values and participation; keep practising.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3B'!K111</f>
        <v>0.6633</v>
      </c>
      <c r="F77" s="5" t="str">
        <f>'Assessment 3B'!L111</f>
        <v>C</v>
      </c>
      <c r="G77" s="3" t="str">
        <f>'Assessment 3B'!M111</f>
        <v>Satisfactory work in values and participation; keep practising.</v>
      </c>
      <c r="H77" s="12">
        <f>'Assessment 3B'!R111</f>
        <v>0.73329999999999995</v>
      </c>
      <c r="I77" s="5" t="str">
        <f>'Assessment 3B'!S111</f>
        <v>B</v>
      </c>
      <c r="J77" s="3" t="str">
        <f>'Assessment 3B'!T111</f>
        <v>Very good work in values and participation; aim higher.</v>
      </c>
      <c r="K77" s="12">
        <f>'Assessment 3B'!Y111</f>
        <v>0.76</v>
      </c>
      <c r="L77" s="5" t="str">
        <f>'Assessment 3B'!Z111</f>
        <v>B</v>
      </c>
      <c r="M77" s="3" t="str">
        <f>'Assessment 3B'!AA111</f>
        <v>Very good work in values and participation; aim higher.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3B'!K120</f>
        <v>0.74329999999999996</v>
      </c>
      <c r="F78" s="5" t="str">
        <f>'Assessment 3B'!L120</f>
        <v>B</v>
      </c>
      <c r="G78" s="3" t="str">
        <f>'Assessment 3B'!M120</f>
        <v>Very good work in values and participation; aim higher.</v>
      </c>
      <c r="H78" s="12">
        <f>'Assessment 3B'!R120</f>
        <v>0.76</v>
      </c>
      <c r="I78" s="5" t="str">
        <f>'Assessment 3B'!S120</f>
        <v>B</v>
      </c>
      <c r="J78" s="3" t="str">
        <f>'Assessment 3B'!T120</f>
        <v>Very good work in values and participation; aim higher.</v>
      </c>
      <c r="K78" s="12">
        <f>'Assessment 3B'!Y120</f>
        <v>0.81669999999999998</v>
      </c>
      <c r="L78" s="5" t="str">
        <f>'Assessment 3B'!Z120</f>
        <v>A</v>
      </c>
      <c r="M78" s="3" t="str">
        <f>'Assessment 3B'!AA120</f>
        <v>Excellent work in values and participation; keep it up.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3B'!K129</f>
        <v>0.83</v>
      </c>
      <c r="F79" s="5" t="str">
        <f>'Assessment 3B'!L129</f>
        <v>A</v>
      </c>
      <c r="G79" s="3" t="str">
        <f>'Assessment 3B'!M129</f>
        <v>Excellent work in values and participation; keep it up.</v>
      </c>
      <c r="H79" s="12">
        <f>'Assessment 3B'!R129</f>
        <v>0.86</v>
      </c>
      <c r="I79" s="5" t="str">
        <f>'Assessment 3B'!S129</f>
        <v>A</v>
      </c>
      <c r="J79" s="3" t="str">
        <f>'Assessment 3B'!T129</f>
        <v>Excellent work in values and participation; keep it up.</v>
      </c>
      <c r="K79" s="12">
        <f>'Assessment 3B'!Y129</f>
        <v>0.86670000000000003</v>
      </c>
      <c r="L79" s="5" t="str">
        <f>'Assessment 3B'!Z129</f>
        <v>A</v>
      </c>
      <c r="M79" s="3" t="str">
        <f>'Assessment 3B'!AA129</f>
        <v>Excellent work in values and participation;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3B'!K138</f>
        <v>0.55330000000000001</v>
      </c>
      <c r="F80" s="5" t="str">
        <f>'Assessment 3B'!L138</f>
        <v>D</v>
      </c>
      <c r="G80" s="3" t="str">
        <f>'Assessment 3B'!M138</f>
        <v>Fair work in values and participation; extra practice is needed.</v>
      </c>
      <c r="H80" s="12">
        <f>'Assessment 3B'!R138</f>
        <v>0.61329999999999996</v>
      </c>
      <c r="I80" s="5" t="str">
        <f>'Assessment 3B'!S138</f>
        <v>C</v>
      </c>
      <c r="J80" s="3" t="str">
        <f>'Assessment 3B'!T138</f>
        <v>Satisfactory work in values and participation; keep practising.</v>
      </c>
      <c r="K80" s="12">
        <f>'Assessment 3B'!Y138</f>
        <v>0.64670000000000005</v>
      </c>
      <c r="L80" s="5" t="str">
        <f>'Assessment 3B'!Z138</f>
        <v>C</v>
      </c>
      <c r="M80" s="3" t="str">
        <f>'Assessment 3B'!AA138</f>
        <v>Satisfactory work in values and participation;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3B'!K147</f>
        <v>0.66669999999999996</v>
      </c>
      <c r="F81" s="5" t="str">
        <f>'Assessment 3B'!L147</f>
        <v>C</v>
      </c>
      <c r="G81" s="3" t="str">
        <f>'Assessment 3B'!M147</f>
        <v>Satisfactory work in values and participation; keep practising.</v>
      </c>
      <c r="H81" s="12">
        <f>'Assessment 3B'!R147</f>
        <v>0.62</v>
      </c>
      <c r="I81" s="5" t="str">
        <f>'Assessment 3B'!S147</f>
        <v>C</v>
      </c>
      <c r="J81" s="3" t="str">
        <f>'Assessment 3B'!T147</f>
        <v>Satisfactory work in values and participation; keep practising.</v>
      </c>
      <c r="K81" s="12">
        <f>'Assessment 3B'!Y147</f>
        <v>0.71</v>
      </c>
      <c r="L81" s="5" t="str">
        <f>'Assessment 3B'!Z147</f>
        <v>B</v>
      </c>
      <c r="M81" s="3" t="str">
        <f>'Assessment 3B'!AA147</f>
        <v>Very good work in values and participation; aim higher.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3B'!K156</f>
        <v>0.75329999999999997</v>
      </c>
      <c r="F82" s="5" t="str">
        <f>'Assessment 3B'!L156</f>
        <v>B</v>
      </c>
      <c r="G82" s="3" t="str">
        <f>'Assessment 3B'!M156</f>
        <v>Very good work in values and participation; aim higher.</v>
      </c>
      <c r="H82" s="12">
        <f>'Assessment 3B'!R156</f>
        <v>0.72330000000000005</v>
      </c>
      <c r="I82" s="5" t="str">
        <f>'Assessment 3B'!S156</f>
        <v>B</v>
      </c>
      <c r="J82" s="3" t="str">
        <f>'Assessment 3B'!T156</f>
        <v>Very good work in values and participation; aim higher.</v>
      </c>
      <c r="K82" s="12">
        <f>'Assessment 3B'!Y156</f>
        <v>0.7833</v>
      </c>
      <c r="L82" s="5" t="str">
        <f>'Assessment 3B'!Z156</f>
        <v>B</v>
      </c>
      <c r="M82" s="3" t="str">
        <f>'Assessment 3B'!AA156</f>
        <v>Very good work in values and participation; aim higher.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3B'!K165</f>
        <v>0.76</v>
      </c>
      <c r="F83" s="5" t="str">
        <f>'Assessment 3B'!L165</f>
        <v>B</v>
      </c>
      <c r="G83" s="3" t="str">
        <f>'Assessment 3B'!M165</f>
        <v>Very good work in values and participation; aim higher.</v>
      </c>
      <c r="H83" s="12">
        <f>'Assessment 3B'!R165</f>
        <v>0.84330000000000005</v>
      </c>
      <c r="I83" s="5" t="str">
        <f>'Assessment 3B'!S165</f>
        <v>A</v>
      </c>
      <c r="J83" s="3" t="str">
        <f>'Assessment 3B'!T165</f>
        <v>Excellent work in values and participation; keep it up.</v>
      </c>
      <c r="K83" s="12">
        <f>'Assessment 3B'!Y165</f>
        <v>0.83</v>
      </c>
      <c r="L83" s="5" t="str">
        <f>'Assessment 3B'!Z165</f>
        <v>A</v>
      </c>
      <c r="M83" s="3" t="str">
        <f>'Assessment 3B'!AA165</f>
        <v>Excellent work in values and participation; keep it up.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3B'!K174</f>
        <v>0.84</v>
      </c>
      <c r="F84" s="5" t="str">
        <f>'Assessment 3B'!L174</f>
        <v>A</v>
      </c>
      <c r="G84" s="3" t="str">
        <f>'Assessment 3B'!M174</f>
        <v>Excellent work in values and participation; keep it up.</v>
      </c>
      <c r="H84" s="12">
        <f>'Assessment 3B'!R174</f>
        <v>0.89329999999999998</v>
      </c>
      <c r="I84" s="5" t="str">
        <f>'Assessment 3B'!S174</f>
        <v>A</v>
      </c>
      <c r="J84" s="3" t="str">
        <f>'Assessment 3B'!T174</f>
        <v>Excellent work in values and participation; keep it up.</v>
      </c>
      <c r="K84" s="12">
        <f>'Assessment 3B'!Y174</f>
        <v>0.91</v>
      </c>
      <c r="L84" s="5" t="str">
        <f>'Assessment 3B'!Z174</f>
        <v>A</v>
      </c>
      <c r="M84" s="3" t="str">
        <f>'Assessment 3B'!AA174</f>
        <v>Excellent work in values and participation;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3B'!K183</f>
        <v>0.59670000000000001</v>
      </c>
      <c r="F85" s="5" t="str">
        <f>'Assessment 3B'!L183</f>
        <v>D</v>
      </c>
      <c r="G85" s="3" t="str">
        <f>'Assessment 3B'!M183</f>
        <v>Fair work in values and participation; extra practice is needed.</v>
      </c>
      <c r="H85" s="12">
        <f>'Assessment 3B'!R183</f>
        <v>0.67330000000000001</v>
      </c>
      <c r="I85" s="5" t="str">
        <f>'Assessment 3B'!S183</f>
        <v>C</v>
      </c>
      <c r="J85" s="3" t="str">
        <f>'Assessment 3B'!T183</f>
        <v>Satisfactory work in values and participation; keep practising.</v>
      </c>
      <c r="K85" s="12">
        <f>'Assessment 3B'!Y183</f>
        <v>0.6633</v>
      </c>
      <c r="L85" s="5" t="str">
        <f>'Assessment 3B'!Z183</f>
        <v>C</v>
      </c>
      <c r="M85" s="3" t="str">
        <f>'Assessment 3B'!AA183</f>
        <v>Satisfactory work in values and participation; keep practising.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3B'!K192</f>
        <v>0.67330000000000001</v>
      </c>
      <c r="F86" s="5" t="str">
        <f>'Assessment 3B'!L192</f>
        <v>C</v>
      </c>
      <c r="G86" s="3" t="str">
        <f>'Assessment 3B'!M192</f>
        <v>Satisfactory work in values and participation; keep practising.</v>
      </c>
      <c r="H86" s="12">
        <f>'Assessment 3B'!R192</f>
        <v>0.7</v>
      </c>
      <c r="I86" s="5" t="str">
        <f>'Assessment 3B'!S192</f>
        <v>B</v>
      </c>
      <c r="J86" s="3" t="str">
        <f>'Assessment 3B'!T192</f>
        <v>Very good work in values and participation; aim higher.</v>
      </c>
      <c r="K86" s="12">
        <f>'Assessment 3B'!Y192</f>
        <v>0.77329999999999999</v>
      </c>
      <c r="L86" s="5" t="str">
        <f>'Assessment 3B'!Z192</f>
        <v>B</v>
      </c>
      <c r="M86" s="3" t="str">
        <f>'Assessment 3B'!AA192</f>
        <v>Very good work in values and participation; aim higher.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3B'!K201</f>
        <v>0.78</v>
      </c>
      <c r="F87" s="5" t="str">
        <f>'Assessment 3B'!L201</f>
        <v>B</v>
      </c>
      <c r="G87" s="3" t="str">
        <f>'Assessment 3B'!M201</f>
        <v>Very good work in values and participation; aim higher.</v>
      </c>
      <c r="H87" s="12">
        <f>'Assessment 3B'!R201</f>
        <v>0.78</v>
      </c>
      <c r="I87" s="5" t="str">
        <f>'Assessment 3B'!S201</f>
        <v>B</v>
      </c>
      <c r="J87" s="3" t="str">
        <f>'Assessment 3B'!T201</f>
        <v>Very good work in values and participation; aim higher.</v>
      </c>
      <c r="K87" s="12">
        <f>'Assessment 3B'!Y201</f>
        <v>0.74</v>
      </c>
      <c r="L87" s="5" t="str">
        <f>'Assessment 3B'!Z201</f>
        <v>B</v>
      </c>
      <c r="M87" s="3" t="str">
        <f>'Assessment 3B'!AA201</f>
        <v>Very good work in values and participation; aim higher.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3B'!K210</f>
        <v>0.82330000000000003</v>
      </c>
      <c r="F88" s="5" t="str">
        <f>'Assessment 3B'!L210</f>
        <v>A</v>
      </c>
      <c r="G88" s="3" t="str">
        <f>'Assessment 3B'!M210</f>
        <v>Excellent work in values and participation; keep it up.</v>
      </c>
      <c r="H88" s="12">
        <f>'Assessment 3B'!R210</f>
        <v>0.84330000000000005</v>
      </c>
      <c r="I88" s="5" t="str">
        <f>'Assessment 3B'!S210</f>
        <v>A</v>
      </c>
      <c r="J88" s="3" t="str">
        <f>'Assessment 3B'!T210</f>
        <v>Excellent work in values and participation; keep it up.</v>
      </c>
      <c r="K88" s="12">
        <f>'Assessment 3B'!Y210</f>
        <v>0.87329999999999997</v>
      </c>
      <c r="L88" s="5" t="str">
        <f>'Assessment 3B'!Z210</f>
        <v>A</v>
      </c>
      <c r="M88" s="3" t="str">
        <f>'Assessment 3B'!AA210</f>
        <v>Excellent work in values and participation;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3B'!K219</f>
        <v>0.60670000000000002</v>
      </c>
      <c r="F89" s="5" t="str">
        <f>'Assessment 3B'!L219</f>
        <v>C</v>
      </c>
      <c r="G89" s="3" t="str">
        <f>'Assessment 3B'!M219</f>
        <v>Satisfactory work in values and participation; keep practising.</v>
      </c>
      <c r="H89" s="12">
        <f>'Assessment 3B'!R219</f>
        <v>0.5867</v>
      </c>
      <c r="I89" s="5" t="str">
        <f>'Assessment 3B'!S219</f>
        <v>D</v>
      </c>
      <c r="J89" s="3" t="str">
        <f>'Assessment 3B'!T219</f>
        <v>Fair work in values and participation; extra practice is needed.</v>
      </c>
      <c r="K89" s="12">
        <f>'Assessment 3B'!Y219</f>
        <v>0.60329999999999995</v>
      </c>
      <c r="L89" s="5" t="str">
        <f>'Assessment 3B'!Z219</f>
        <v>C</v>
      </c>
      <c r="M89" s="3" t="str">
        <f>'Assessment 3B'!AA219</f>
        <v>Satisfactory work in values and participation; keep practising.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3B'!K228</f>
        <v>0.64670000000000005</v>
      </c>
      <c r="F90" s="5" t="str">
        <f>'Assessment 3B'!L228</f>
        <v>C</v>
      </c>
      <c r="G90" s="3" t="str">
        <f>'Assessment 3B'!M228</f>
        <v>Satisfactory work in values and participation; keep practising.</v>
      </c>
      <c r="H90" s="12">
        <f>'Assessment 3B'!R228</f>
        <v>0.67669999999999997</v>
      </c>
      <c r="I90" s="5" t="str">
        <f>'Assessment 3B'!S228</f>
        <v>C</v>
      </c>
      <c r="J90" s="3" t="str">
        <f>'Assessment 3B'!T228</f>
        <v>Satisfactory work in values and participation; keep practising.</v>
      </c>
      <c r="K90" s="12">
        <f>'Assessment 3B'!Y228</f>
        <v>0.70669999999999999</v>
      </c>
      <c r="L90" s="5" t="str">
        <f>'Assessment 3B'!Z228</f>
        <v>B</v>
      </c>
      <c r="M90" s="3" t="str">
        <f>'Assessment 3B'!AA228</f>
        <v>Very good work in values and participation;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3B'!K237</f>
        <v>0.69330000000000003</v>
      </c>
      <c r="F91" s="5" t="str">
        <f>'Assessment 3B'!L237</f>
        <v>C</v>
      </c>
      <c r="G91" s="3" t="str">
        <f>'Assessment 3B'!M237</f>
        <v>Satisfactory work in values and participation; keep practising.</v>
      </c>
      <c r="H91" s="12">
        <f>'Assessment 3B'!R237</f>
        <v>0.72330000000000005</v>
      </c>
      <c r="I91" s="5" t="str">
        <f>'Assessment 3B'!S237</f>
        <v>B</v>
      </c>
      <c r="J91" s="3" t="str">
        <f>'Assessment 3B'!T237</f>
        <v>Very good work in values and participation; aim higher.</v>
      </c>
      <c r="K91" s="12">
        <f>'Assessment 3B'!Y237</f>
        <v>0.75670000000000004</v>
      </c>
      <c r="L91" s="5" t="str">
        <f>'Assessment 3B'!Z237</f>
        <v>B</v>
      </c>
      <c r="M91" s="3" t="str">
        <f>'Assessment 3B'!AA237</f>
        <v>Very good work in values and participation; aim higher.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3B'!K246</f>
        <v>0.77</v>
      </c>
      <c r="F92" s="5" t="str">
        <f>'Assessment 3B'!L246</f>
        <v>B</v>
      </c>
      <c r="G92" s="3" t="str">
        <f>'Assessment 3B'!M246</f>
        <v>Very good work in values and participation; aim higher.</v>
      </c>
      <c r="H92" s="12">
        <f>'Assessment 3B'!R246</f>
        <v>0.80669999999999997</v>
      </c>
      <c r="I92" s="5" t="str">
        <f>'Assessment 3B'!S246</f>
        <v>A</v>
      </c>
      <c r="J92" s="3" t="str">
        <f>'Assessment 3B'!T246</f>
        <v>Excellent work in values and participation; keep it up.</v>
      </c>
      <c r="K92" s="12">
        <f>'Assessment 3B'!Y246</f>
        <v>0.85</v>
      </c>
      <c r="L92" s="5" t="str">
        <f>'Assessment 3B'!Z246</f>
        <v>A</v>
      </c>
      <c r="M92" s="3" t="str">
        <f>'Assessment 3B'!AA246</f>
        <v>Excellent work in values and participation;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3B'!K255</f>
        <v>0.85329999999999995</v>
      </c>
      <c r="F93" s="5" t="str">
        <f>'Assessment 3B'!L255</f>
        <v>A</v>
      </c>
      <c r="G93" s="3" t="str">
        <f>'Assessment 3B'!M255</f>
        <v>Excellent work in values and participation; keep it up.</v>
      </c>
      <c r="H93" s="12">
        <f>'Assessment 3B'!R255</f>
        <v>0.86670000000000003</v>
      </c>
      <c r="I93" s="5" t="str">
        <f>'Assessment 3B'!S255</f>
        <v>A</v>
      </c>
      <c r="J93" s="3" t="str">
        <f>'Assessment 3B'!T255</f>
        <v>Excellent work in values and participation; keep it up.</v>
      </c>
      <c r="K93" s="12">
        <f>'Assessment 3B'!Y255</f>
        <v>0.94330000000000003</v>
      </c>
      <c r="L93" s="5" t="str">
        <f>'Assessment 3B'!Z255</f>
        <v>A</v>
      </c>
      <c r="M93" s="3" t="str">
        <f>'Assessment 3B'!AA255</f>
        <v>Excellent work in values and participation;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3B'!K264</f>
        <v>0.59670000000000001</v>
      </c>
      <c r="F94" s="5" t="str">
        <f>'Assessment 3B'!L264</f>
        <v>D</v>
      </c>
      <c r="G94" s="3" t="str">
        <f>'Assessment 3B'!M264</f>
        <v>Fair work in values and participation; extra practice is needed.</v>
      </c>
      <c r="H94" s="12">
        <f>'Assessment 3B'!R264</f>
        <v>0.64670000000000005</v>
      </c>
      <c r="I94" s="5" t="str">
        <f>'Assessment 3B'!S264</f>
        <v>C</v>
      </c>
      <c r="J94" s="3" t="str">
        <f>'Assessment 3B'!T264</f>
        <v>Satisfactory work in values and participation; keep practising.</v>
      </c>
      <c r="K94" s="12">
        <f>'Assessment 3B'!Y264</f>
        <v>0.62329999999999997</v>
      </c>
      <c r="L94" s="5" t="str">
        <f>'Assessment 3B'!Z264</f>
        <v>C</v>
      </c>
      <c r="M94" s="3" t="str">
        <f>'Assessment 3B'!AA264</f>
        <v>Satisfactory work in values and participation; keep practising.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3B'!K273</f>
        <v>0.64670000000000005</v>
      </c>
      <c r="F95" s="5" t="str">
        <f>'Assessment 3B'!L273</f>
        <v>C</v>
      </c>
      <c r="G95" s="3" t="str">
        <f>'Assessment 3B'!M273</f>
        <v>Satisfactory work in values and participation; keep practising.</v>
      </c>
      <c r="H95" s="12">
        <f>'Assessment 3B'!R273</f>
        <v>0.69669999999999999</v>
      </c>
      <c r="I95" s="5" t="str">
        <f>'Assessment 3B'!S273</f>
        <v>C</v>
      </c>
      <c r="J95" s="3" t="str">
        <f>'Assessment 3B'!T273</f>
        <v>Satisfactory work in values and participation; keep practising.</v>
      </c>
      <c r="K95" s="12">
        <f>'Assessment 3B'!Y273</f>
        <v>0.72</v>
      </c>
      <c r="L95" s="5" t="str">
        <f>'Assessment 3B'!Z273</f>
        <v>B</v>
      </c>
      <c r="M95" s="3" t="str">
        <f>'Assessment 3B'!AA273</f>
        <v>Very good work in values and participation;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6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470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1B'!A42</f>
        <v>STU035</v>
      </c>
      <c r="B6" s="3" t="str">
        <f>'Assessment 1B'!B42</f>
        <v>Lesego Kgosi</v>
      </c>
      <c r="C6" s="5" t="str">
        <f>'Assessment 1B'!C42</f>
        <v>1B</v>
      </c>
      <c r="D6" s="5" t="str">
        <f>'Assessment 1B'!D42</f>
        <v>Day Scholar</v>
      </c>
      <c r="E6" s="12">
        <f>'Assessment 1B'!K49</f>
        <v>0.89670000000000005</v>
      </c>
      <c r="F6" s="5" t="str">
        <f>'Assessment 1B'!L49</f>
        <v>A</v>
      </c>
      <c r="G6" s="3" t="str">
        <f>'Assessment 1B'!M49</f>
        <v>Excellent work in religious knowledge and participation; keep it up.</v>
      </c>
      <c r="H6" s="12">
        <f>'Assessment 1B'!R49</f>
        <v>0.9</v>
      </c>
      <c r="I6" s="5" t="str">
        <f>'Assessment 1B'!S49</f>
        <v>A</v>
      </c>
      <c r="J6" s="3" t="str">
        <f>'Assessment 1B'!T49</f>
        <v>Excellent work in religious knowledge and participation; keep it up.</v>
      </c>
      <c r="K6" s="12">
        <f>'Assessment 1B'!Y49</f>
        <v>0.94</v>
      </c>
      <c r="L6" s="5" t="str">
        <f>'Assessment 1B'!Z49</f>
        <v>A</v>
      </c>
      <c r="M6" s="3" t="str">
        <f>'Assessment 1B'!AA49</f>
        <v>Excellent work in religious knowledge and participation; keep it up.</v>
      </c>
    </row>
    <row r="7" spans="1:13" ht="15" customHeight="1" x14ac:dyDescent="0.3">
      <c r="A7" s="3" t="str">
        <f>'Assessment 1B'!A51</f>
        <v>STU036</v>
      </c>
      <c r="B7" s="3" t="str">
        <f>'Assessment 1B'!B51</f>
        <v>Mmoloki Segwabe</v>
      </c>
      <c r="C7" s="5" t="str">
        <f>'Assessment 1B'!C51</f>
        <v>1B</v>
      </c>
      <c r="D7" s="5" t="str">
        <f>'Assessment 1B'!D51</f>
        <v>Boarder</v>
      </c>
      <c r="E7" s="12">
        <f>'Assessment 1B'!K58</f>
        <v>0.61</v>
      </c>
      <c r="F7" s="5" t="str">
        <f>'Assessment 1B'!L58</f>
        <v>C</v>
      </c>
      <c r="G7" s="3" t="str">
        <f>'Assessment 1B'!M58</f>
        <v>Satisfactory work in religious knowledge and participation; keep practising.</v>
      </c>
      <c r="H7" s="12">
        <f>'Assessment 1B'!R58</f>
        <v>0.63670000000000004</v>
      </c>
      <c r="I7" s="5" t="str">
        <f>'Assessment 1B'!S58</f>
        <v>C</v>
      </c>
      <c r="J7" s="3" t="str">
        <f>'Assessment 1B'!T58</f>
        <v>Satisfactory work in religious knowledge and participation; keep practising.</v>
      </c>
      <c r="K7" s="12">
        <f>'Assessment 1B'!Y58</f>
        <v>0.68330000000000002</v>
      </c>
      <c r="L7" s="5" t="str">
        <f>'Assessment 1B'!Z58</f>
        <v>C</v>
      </c>
      <c r="M7" s="3" t="str">
        <f>'Assessment 1B'!AA58</f>
        <v>Satisfactory work in religious knowledge and participation; keep practising.</v>
      </c>
    </row>
    <row r="8" spans="1:13" ht="15" customHeight="1" x14ac:dyDescent="0.3">
      <c r="A8" s="3" t="str">
        <f>'Assessment 1B'!A60</f>
        <v>STU037</v>
      </c>
      <c r="B8" s="3" t="str">
        <f>'Assessment 1B'!B60</f>
        <v>Baruti Balopi</v>
      </c>
      <c r="C8" s="5" t="str">
        <f>'Assessment 1B'!C60</f>
        <v>1B</v>
      </c>
      <c r="D8" s="5" t="str">
        <f>'Assessment 1B'!D60</f>
        <v>Day Scholar</v>
      </c>
      <c r="E8" s="12">
        <f>'Assessment 1B'!K67</f>
        <v>0.72330000000000005</v>
      </c>
      <c r="F8" s="5" t="str">
        <f>'Assessment 1B'!L67</f>
        <v>B</v>
      </c>
      <c r="G8" s="3" t="str">
        <f>'Assessment 1B'!M67</f>
        <v>Very good work in religious knowledge and participation; aim higher.</v>
      </c>
      <c r="H8" s="12">
        <f>'Assessment 1B'!R67</f>
        <v>0.75</v>
      </c>
      <c r="I8" s="5" t="str">
        <f>'Assessment 1B'!S67</f>
        <v>B</v>
      </c>
      <c r="J8" s="3" t="str">
        <f>'Assessment 1B'!T67</f>
        <v>Very good work in religious knowledge and participation; aim higher.</v>
      </c>
      <c r="K8" s="12">
        <f>'Assessment 1B'!Y67</f>
        <v>0.70330000000000004</v>
      </c>
      <c r="L8" s="5" t="str">
        <f>'Assessment 1B'!Z67</f>
        <v>B</v>
      </c>
      <c r="M8" s="3" t="str">
        <f>'Assessment 1B'!AA67</f>
        <v>Very good work in religious knowledge and participation; aim higher.</v>
      </c>
    </row>
    <row r="9" spans="1:13" ht="15" customHeight="1" x14ac:dyDescent="0.3">
      <c r="A9" s="3" t="str">
        <f>'Assessment 1B'!A78</f>
        <v>STU039</v>
      </c>
      <c r="B9" s="3" t="str">
        <f>'Assessment 1B'!B78</f>
        <v>Lesego Modise</v>
      </c>
      <c r="C9" s="5" t="str">
        <f>'Assessment 1B'!C78</f>
        <v>1B</v>
      </c>
      <c r="D9" s="5" t="str">
        <f>'Assessment 1B'!D78</f>
        <v>Boarder</v>
      </c>
      <c r="E9" s="12">
        <f>'Assessment 1B'!K85</f>
        <v>0.83</v>
      </c>
      <c r="F9" s="5" t="str">
        <f>'Assessment 1B'!L85</f>
        <v>A</v>
      </c>
      <c r="G9" s="3" t="str">
        <f>'Assessment 1B'!M85</f>
        <v>Excellent work in religious knowledge and participation; keep it up.</v>
      </c>
      <c r="H9" s="12">
        <f>'Assessment 1B'!R85</f>
        <v>0.9133</v>
      </c>
      <c r="I9" s="5" t="str">
        <f>'Assessment 1B'!S85</f>
        <v>A</v>
      </c>
      <c r="J9" s="3" t="str">
        <f>'Assessment 1B'!T85</f>
        <v>Excellent work in religious knowledge and participation; keep it up.</v>
      </c>
      <c r="K9" s="12">
        <f>'Assessment 1B'!Y85</f>
        <v>0.90669999999999995</v>
      </c>
      <c r="L9" s="5" t="str">
        <f>'Assessment 1B'!Z85</f>
        <v>A</v>
      </c>
      <c r="M9" s="3" t="str">
        <f>'Assessment 1B'!AA85</f>
        <v>Excellent work in religious knowledge and participation; keep it up.</v>
      </c>
    </row>
    <row r="10" spans="1:13" ht="15" customHeight="1" x14ac:dyDescent="0.3">
      <c r="A10" s="3" t="str">
        <f>'Assessment 1B'!A96</f>
        <v>STU041</v>
      </c>
      <c r="B10" s="3" t="str">
        <f>'Assessment 1B'!B96</f>
        <v>Palesa Ramotswe</v>
      </c>
      <c r="C10" s="5" t="str">
        <f>'Assessment 1B'!C96</f>
        <v>1B</v>
      </c>
      <c r="D10" s="5" t="str">
        <f>'Assessment 1B'!D96</f>
        <v>Boarder</v>
      </c>
      <c r="E10" s="12">
        <f>'Assessment 1B'!K103</f>
        <v>0.64670000000000005</v>
      </c>
      <c r="F10" s="5" t="str">
        <f>'Assessment 1B'!L103</f>
        <v>C</v>
      </c>
      <c r="G10" s="3" t="str">
        <f>'Assessment 1B'!M103</f>
        <v>Satisfactory work in religious knowledge and participation; keep practising.</v>
      </c>
      <c r="H10" s="12">
        <f>'Assessment 1B'!R103</f>
        <v>0.67</v>
      </c>
      <c r="I10" s="5" t="str">
        <f>'Assessment 1B'!S103</f>
        <v>C</v>
      </c>
      <c r="J10" s="3" t="str">
        <f>'Assessment 1B'!T103</f>
        <v>Satisfactory work in religious knowledge and participation; keep practising.</v>
      </c>
      <c r="K10" s="12">
        <f>'Assessment 1B'!Y103</f>
        <v>0.69330000000000003</v>
      </c>
      <c r="L10" s="5" t="str">
        <f>'Assessment 1B'!Z103</f>
        <v>C</v>
      </c>
      <c r="M10" s="3" t="str">
        <f>'Assessment 1B'!AA103</f>
        <v>Satisfactory work in religious knowledge and participation; keep practising.</v>
      </c>
    </row>
    <row r="11" spans="1:13" ht="15" customHeight="1" x14ac:dyDescent="0.3">
      <c r="A11" s="3" t="str">
        <f>'Assessment 1B'!A123</f>
        <v>STU044</v>
      </c>
      <c r="B11" s="3" t="str">
        <f>'Assessment 1B'!B123</f>
        <v>Thato Sebina</v>
      </c>
      <c r="C11" s="5" t="str">
        <f>'Assessment 1B'!C123</f>
        <v>1B</v>
      </c>
      <c r="D11" s="5" t="str">
        <f>'Assessment 1B'!D123</f>
        <v>Day Scholar</v>
      </c>
      <c r="E11" s="12">
        <f>'Assessment 1B'!K130</f>
        <v>0.89329999999999998</v>
      </c>
      <c r="F11" s="5" t="str">
        <f>'Assessment 1B'!L130</f>
        <v>A</v>
      </c>
      <c r="G11" s="3" t="str">
        <f>'Assessment 1B'!M130</f>
        <v>Excellent work in religious knowledge and participation; keep it up.</v>
      </c>
      <c r="H11" s="12">
        <f>'Assessment 1B'!R130</f>
        <v>0.86329999999999996</v>
      </c>
      <c r="I11" s="5" t="str">
        <f>'Assessment 1B'!S130</f>
        <v>A</v>
      </c>
      <c r="J11" s="3" t="str">
        <f>'Assessment 1B'!T130</f>
        <v>Excellent work in religious knowledge and participation; keep it up.</v>
      </c>
      <c r="K11" s="12">
        <f>'Assessment 1B'!Y130</f>
        <v>0.9133</v>
      </c>
      <c r="L11" s="5" t="str">
        <f>'Assessment 1B'!Z130</f>
        <v>A</v>
      </c>
      <c r="M11" s="3" t="str">
        <f>'Assessment 1B'!AA130</f>
        <v>Excellent work in religious knowledge and participation; keep it up.</v>
      </c>
    </row>
    <row r="12" spans="1:13" ht="15" customHeight="1" x14ac:dyDescent="0.3">
      <c r="A12" s="3" t="str">
        <f>'Assessment 1B'!A150</f>
        <v>STU047</v>
      </c>
      <c r="B12" s="3" t="str">
        <f>'Assessment 1B'!B150</f>
        <v>Ame Kealotswe</v>
      </c>
      <c r="C12" s="5" t="str">
        <f>'Assessment 1B'!C150</f>
        <v>1B</v>
      </c>
      <c r="D12" s="5" t="str">
        <f>'Assessment 1B'!D150</f>
        <v>Day Scholar</v>
      </c>
      <c r="E12" s="12">
        <f>'Assessment 1B'!K157</f>
        <v>0.76329999999999998</v>
      </c>
      <c r="F12" s="5" t="str">
        <f>'Assessment 1B'!L157</f>
        <v>B</v>
      </c>
      <c r="G12" s="3" t="str">
        <f>'Assessment 1B'!M157</f>
        <v>Very good work in religious knowledge and participation; aim higher.</v>
      </c>
      <c r="H12" s="12">
        <f>'Assessment 1B'!R157</f>
        <v>0.84670000000000001</v>
      </c>
      <c r="I12" s="5" t="str">
        <f>'Assessment 1B'!S157</f>
        <v>A</v>
      </c>
      <c r="J12" s="3" t="str">
        <f>'Assessment 1B'!T157</f>
        <v>Excellent work in religious knowledge and participation; keep it up.</v>
      </c>
      <c r="K12" s="12">
        <f>'Assessment 1B'!Y157</f>
        <v>0.82669999999999999</v>
      </c>
      <c r="L12" s="5" t="str">
        <f>'Assessment 1B'!Z157</f>
        <v>A</v>
      </c>
      <c r="M12" s="3" t="str">
        <f>'Assessment 1B'!AA157</f>
        <v>Excellent work in religious knowledge and participation; keep it up.</v>
      </c>
    </row>
    <row r="13" spans="1:13" ht="15" customHeight="1" x14ac:dyDescent="0.3">
      <c r="A13" s="3" t="str">
        <f>'Assessment 1B'!A159</f>
        <v>STU048</v>
      </c>
      <c r="B13" s="3" t="str">
        <f>'Assessment 1B'!B159</f>
        <v>Neo Sebina</v>
      </c>
      <c r="C13" s="5" t="str">
        <f>'Assessment 1B'!C159</f>
        <v>1B</v>
      </c>
      <c r="D13" s="5" t="str">
        <f>'Assessment 1B'!D159</f>
        <v>Day Scholar</v>
      </c>
      <c r="E13" s="12">
        <f>'Assessment 1B'!K166</f>
        <v>0.85670000000000002</v>
      </c>
      <c r="F13" s="5" t="str">
        <f>'Assessment 1B'!L166</f>
        <v>A</v>
      </c>
      <c r="G13" s="3" t="str">
        <f>'Assessment 1B'!M166</f>
        <v>Excellent work in religious knowledge and participation; keep it up.</v>
      </c>
      <c r="H13" s="12">
        <f>'Assessment 1B'!R166</f>
        <v>0.86670000000000003</v>
      </c>
      <c r="I13" s="5" t="str">
        <f>'Assessment 1B'!S166</f>
        <v>A</v>
      </c>
      <c r="J13" s="3" t="str">
        <f>'Assessment 1B'!T166</f>
        <v>Excellent work in religious knowledge and participation; keep it up.</v>
      </c>
      <c r="K13" s="12">
        <f>'Assessment 1B'!Y166</f>
        <v>0.9133</v>
      </c>
      <c r="L13" s="5" t="str">
        <f>'Assessment 1B'!Z166</f>
        <v>A</v>
      </c>
      <c r="M13" s="3" t="str">
        <f>'Assessment 1B'!AA166</f>
        <v>Excellent work in religious knowledge and participation; keep it up.</v>
      </c>
    </row>
    <row r="14" spans="1:13" ht="15" customHeight="1" x14ac:dyDescent="0.3">
      <c r="A14" s="3" t="str">
        <f>'Assessment 1B'!A195</f>
        <v>STU052</v>
      </c>
      <c r="B14" s="3" t="str">
        <f>'Assessment 1B'!B195</f>
        <v>Lesego Mothibi</v>
      </c>
      <c r="C14" s="5" t="str">
        <f>'Assessment 1B'!C195</f>
        <v>1B</v>
      </c>
      <c r="D14" s="5" t="str">
        <f>'Assessment 1B'!D195</f>
        <v>Day Scholar</v>
      </c>
      <c r="E14" s="12">
        <f>'Assessment 1B'!K202</f>
        <v>0.81669999999999998</v>
      </c>
      <c r="F14" s="5" t="str">
        <f>'Assessment 1B'!L202</f>
        <v>A</v>
      </c>
      <c r="G14" s="3" t="str">
        <f>'Assessment 1B'!M202</f>
        <v>Excellent work in religious knowledge and participation; keep it up.</v>
      </c>
      <c r="H14" s="12">
        <f>'Assessment 1B'!R202</f>
        <v>0.87329999999999997</v>
      </c>
      <c r="I14" s="5" t="str">
        <f>'Assessment 1B'!S202</f>
        <v>A</v>
      </c>
      <c r="J14" s="3" t="str">
        <f>'Assessment 1B'!T202</f>
        <v>Excellent work in religious knowledge and participation; keep it up.</v>
      </c>
      <c r="K14" s="12">
        <f>'Assessment 1B'!Y202</f>
        <v>0.82669999999999999</v>
      </c>
      <c r="L14" s="5" t="str">
        <f>'Assessment 1B'!Z202</f>
        <v>A</v>
      </c>
      <c r="M14" s="3" t="str">
        <f>'Assessment 1B'!AA202</f>
        <v>Excellent work in religious knowledge and participation; keep it up.</v>
      </c>
    </row>
    <row r="15" spans="1:13" ht="15" customHeight="1" x14ac:dyDescent="0.3">
      <c r="A15" s="3" t="str">
        <f>'Assessment 1B'!A213</f>
        <v>STU054</v>
      </c>
      <c r="B15" s="3" t="str">
        <f>'Assessment 1B'!B213</f>
        <v>Lesego Khumalo</v>
      </c>
      <c r="C15" s="5" t="str">
        <f>'Assessment 1B'!C213</f>
        <v>1B</v>
      </c>
      <c r="D15" s="5" t="str">
        <f>'Assessment 1B'!D213</f>
        <v>Day Scholar</v>
      </c>
      <c r="E15" s="12">
        <f>'Assessment 1B'!K220</f>
        <v>0.6</v>
      </c>
      <c r="F15" s="5" t="str">
        <f>'Assessment 1B'!L220</f>
        <v>C</v>
      </c>
      <c r="G15" s="3" t="str">
        <f>'Assessment 1B'!M220</f>
        <v>Satisfactory work in religious knowledge and participation; keep practising.</v>
      </c>
      <c r="H15" s="12">
        <f>'Assessment 1B'!R220</f>
        <v>0.59670000000000001</v>
      </c>
      <c r="I15" s="5" t="str">
        <f>'Assessment 1B'!S220</f>
        <v>D</v>
      </c>
      <c r="J15" s="3" t="str">
        <f>'Assessment 1B'!T220</f>
        <v>Fair work in religious knowledge and participation; extra practice is needed.</v>
      </c>
      <c r="K15" s="12">
        <f>'Assessment 1B'!Y220</f>
        <v>0.65669999999999995</v>
      </c>
      <c r="L15" s="5" t="str">
        <f>'Assessment 1B'!Z220</f>
        <v>C</v>
      </c>
      <c r="M15" s="3" t="str">
        <f>'Assessment 1B'!AA220</f>
        <v>Satisfactory work in religious knowledge and participation; keep practising.</v>
      </c>
    </row>
    <row r="16" spans="1:13" ht="15" customHeight="1" x14ac:dyDescent="0.3">
      <c r="A16" s="3" t="str">
        <f>'Assessment 1B'!A222</f>
        <v>STU055</v>
      </c>
      <c r="B16" s="3" t="str">
        <f>'Assessment 1B'!B222</f>
        <v>Bontle Mothibi</v>
      </c>
      <c r="C16" s="5" t="str">
        <f>'Assessment 1B'!C222</f>
        <v>1B</v>
      </c>
      <c r="D16" s="5" t="str">
        <f>'Assessment 1B'!D222</f>
        <v>Day Scholar</v>
      </c>
      <c r="E16" s="12">
        <f>'Assessment 1B'!K229</f>
        <v>0.65669999999999995</v>
      </c>
      <c r="F16" s="5" t="str">
        <f>'Assessment 1B'!L229</f>
        <v>C</v>
      </c>
      <c r="G16" s="3" t="str">
        <f>'Assessment 1B'!M229</f>
        <v>Satisfactory work in religious knowledge and participation; keep practising.</v>
      </c>
      <c r="H16" s="12">
        <f>'Assessment 1B'!R229</f>
        <v>0.72</v>
      </c>
      <c r="I16" s="5" t="str">
        <f>'Assessment 1B'!S229</f>
        <v>B</v>
      </c>
      <c r="J16" s="3" t="str">
        <f>'Assessment 1B'!T229</f>
        <v>Very good work in religious knowledge and participation; aim higher.</v>
      </c>
      <c r="K16" s="12">
        <f>'Assessment 1B'!Y229</f>
        <v>0.78</v>
      </c>
      <c r="L16" s="5" t="str">
        <f>'Assessment 1B'!Z229</f>
        <v>B</v>
      </c>
      <c r="M16" s="3" t="str">
        <f>'Assessment 1B'!AA229</f>
        <v>Very good work in religious knowledge and participation; aim higher.</v>
      </c>
    </row>
    <row r="17" spans="1:13" ht="15" customHeight="1" x14ac:dyDescent="0.3">
      <c r="A17" s="3" t="str">
        <f>'Assessment 1B'!A267</f>
        <v>STU060</v>
      </c>
      <c r="B17" s="3" t="str">
        <f>'Assessment 1B'!B267</f>
        <v>Ame Molosiwa</v>
      </c>
      <c r="C17" s="5" t="str">
        <f>'Assessment 1B'!C267</f>
        <v>1B</v>
      </c>
      <c r="D17" s="5" t="str">
        <f>'Assessment 1B'!D267</f>
        <v>Boarder</v>
      </c>
      <c r="E17" s="12">
        <f>'Assessment 1B'!K274</f>
        <v>0.76</v>
      </c>
      <c r="F17" s="5" t="str">
        <f>'Assessment 1B'!L274</f>
        <v>B</v>
      </c>
      <c r="G17" s="3" t="str">
        <f>'Assessment 1B'!M274</f>
        <v>Very good work in religious knowledge and participation; aim higher.</v>
      </c>
      <c r="H17" s="12">
        <f>'Assessment 1B'!R274</f>
        <v>0.73670000000000002</v>
      </c>
      <c r="I17" s="5" t="str">
        <f>'Assessment 1B'!S274</f>
        <v>B</v>
      </c>
      <c r="J17" s="3" t="str">
        <f>'Assessment 1B'!T274</f>
        <v>Very good work in religious knowledge and participation; aim higher.</v>
      </c>
      <c r="K17" s="12">
        <f>'Assessment 1B'!Y274</f>
        <v>0.75329999999999997</v>
      </c>
      <c r="L17" s="5" t="str">
        <f>'Assessment 1B'!Z274</f>
        <v>B</v>
      </c>
      <c r="M17" s="3" t="str">
        <f>'Assessment 1B'!AA274</f>
        <v>Very good work in religious knowledge and participation; aim higher.</v>
      </c>
    </row>
    <row r="18" spans="1:13" ht="15" customHeight="1" x14ac:dyDescent="0.3">
      <c r="A18" s="3" t="str">
        <f>'Assessment 2B'!A69</f>
        <v>STU098</v>
      </c>
      <c r="B18" s="3" t="str">
        <f>'Assessment 2B'!B69</f>
        <v>Molemo Basimane</v>
      </c>
      <c r="C18" s="5" t="str">
        <f>'Assessment 2B'!C69</f>
        <v>2B</v>
      </c>
      <c r="D18" s="5" t="str">
        <f>'Assessment 2B'!D69</f>
        <v>Day Scholar</v>
      </c>
      <c r="E18" s="12">
        <f>'Assessment 2B'!K76</f>
        <v>0.8</v>
      </c>
      <c r="F18" s="5" t="str">
        <f>'Assessment 2B'!L76</f>
        <v>A</v>
      </c>
      <c r="G18" s="3" t="str">
        <f>'Assessment 2B'!M76</f>
        <v>Excellent work in religious knowledge and participation; keep it up.</v>
      </c>
      <c r="H18" s="12">
        <f>'Assessment 2B'!R76</f>
        <v>0.75329999999999997</v>
      </c>
      <c r="I18" s="5" t="str">
        <f>'Assessment 2B'!S76</f>
        <v>B</v>
      </c>
      <c r="J18" s="3" t="str">
        <f>'Assessment 2B'!T76</f>
        <v>Very good work in religious knowledge and participation; aim higher.</v>
      </c>
      <c r="K18" s="12">
        <f>'Assessment 2B'!Y76</f>
        <v>0.83</v>
      </c>
      <c r="L18" s="5" t="str">
        <f>'Assessment 2B'!Z76</f>
        <v>A</v>
      </c>
      <c r="M18" s="3" t="str">
        <f>'Assessment 2B'!AA76</f>
        <v>Excellent work in religious knowledge and participation; keep it up.</v>
      </c>
    </row>
    <row r="19" spans="1:13" ht="15" customHeight="1" x14ac:dyDescent="0.3">
      <c r="A19" s="3" t="str">
        <f>'Assessment 2B'!A114</f>
        <v>STU103</v>
      </c>
      <c r="B19" s="3" t="str">
        <f>'Assessment 2B'!B114</f>
        <v>Kagiso Kesamang</v>
      </c>
      <c r="C19" s="5" t="str">
        <f>'Assessment 2B'!C114</f>
        <v>2B</v>
      </c>
      <c r="D19" s="5" t="str">
        <f>'Assessment 2B'!D114</f>
        <v>Boarder</v>
      </c>
      <c r="E19" s="12">
        <f>'Assessment 2B'!K121</f>
        <v>0.79330000000000001</v>
      </c>
      <c r="F19" s="5" t="str">
        <f>'Assessment 2B'!L121</f>
        <v>B</v>
      </c>
      <c r="G19" s="3" t="str">
        <f>'Assessment 2B'!M121</f>
        <v>Very good work in religious knowledge and participation; aim higher.</v>
      </c>
      <c r="H19" s="12">
        <f>'Assessment 2B'!R121</f>
        <v>0.86329999999999996</v>
      </c>
      <c r="I19" s="5" t="str">
        <f>'Assessment 2B'!S121</f>
        <v>A</v>
      </c>
      <c r="J19" s="3" t="str">
        <f>'Assessment 2B'!T121</f>
        <v>Excellent work in religious knowledge and participation; keep it up.</v>
      </c>
      <c r="K19" s="12">
        <f>'Assessment 2B'!Y121</f>
        <v>0.9133</v>
      </c>
      <c r="L19" s="5" t="str">
        <f>'Assessment 2B'!Z121</f>
        <v>A</v>
      </c>
      <c r="M19" s="3" t="str">
        <f>'Assessment 2B'!AA121</f>
        <v>Excellent work in religious knowledge and participation; keep it up.</v>
      </c>
    </row>
    <row r="20" spans="1:13" ht="15" customHeight="1" x14ac:dyDescent="0.3">
      <c r="A20" s="3" t="str">
        <f>'Assessment 2B'!A141</f>
        <v>STU106</v>
      </c>
      <c r="B20" s="3" t="str">
        <f>'Assessment 2B'!B141</f>
        <v>Gomolemo Mmolawa</v>
      </c>
      <c r="C20" s="5" t="str">
        <f>'Assessment 2B'!C141</f>
        <v>2B</v>
      </c>
      <c r="D20" s="5" t="str">
        <f>'Assessment 2B'!D141</f>
        <v>Day Scholar</v>
      </c>
      <c r="E20" s="12">
        <f>'Assessment 2B'!K148</f>
        <v>0.7</v>
      </c>
      <c r="F20" s="5" t="str">
        <f>'Assessment 2B'!L148</f>
        <v>B</v>
      </c>
      <c r="G20" s="3" t="str">
        <f>'Assessment 2B'!M148</f>
        <v>Very good work in religious knowledge and participation; aim higher.</v>
      </c>
      <c r="H20" s="12">
        <f>'Assessment 2B'!R148</f>
        <v>0.76</v>
      </c>
      <c r="I20" s="5" t="str">
        <f>'Assessment 2B'!S148</f>
        <v>B</v>
      </c>
      <c r="J20" s="3" t="str">
        <f>'Assessment 2B'!T148</f>
        <v>Very good work in religious knowledge and participation; aim higher.</v>
      </c>
      <c r="K20" s="12">
        <f>'Assessment 2B'!Y148</f>
        <v>0.76670000000000005</v>
      </c>
      <c r="L20" s="5" t="str">
        <f>'Assessment 2B'!Z148</f>
        <v>B</v>
      </c>
      <c r="M20" s="3" t="str">
        <f>'Assessment 2B'!AA148</f>
        <v>Very good work in religious knowledge and participation; aim higher.</v>
      </c>
    </row>
    <row r="21" spans="1:13" ht="15" customHeight="1" x14ac:dyDescent="0.3">
      <c r="A21" s="3" t="str">
        <f>'Assessment 2B'!A186</f>
        <v>STU111</v>
      </c>
      <c r="B21" s="3" t="str">
        <f>'Assessment 2B'!B186</f>
        <v>Palesa Keitshokile</v>
      </c>
      <c r="C21" s="5" t="str">
        <f>'Assessment 2B'!C186</f>
        <v>2B</v>
      </c>
      <c r="D21" s="5" t="str">
        <f>'Assessment 2B'!D186</f>
        <v>Day Scholar</v>
      </c>
      <c r="E21" s="12">
        <f>'Assessment 2B'!K193</f>
        <v>0.73670000000000002</v>
      </c>
      <c r="F21" s="5" t="str">
        <f>'Assessment 2B'!L193</f>
        <v>B</v>
      </c>
      <c r="G21" s="3" t="str">
        <f>'Assessment 2B'!M193</f>
        <v>Very good work in religious knowledge and participation; aim higher.</v>
      </c>
      <c r="H21" s="12">
        <f>'Assessment 2B'!R193</f>
        <v>0.76329999999999998</v>
      </c>
      <c r="I21" s="5" t="str">
        <f>'Assessment 2B'!S193</f>
        <v>B</v>
      </c>
      <c r="J21" s="3" t="str">
        <f>'Assessment 2B'!T193</f>
        <v>Very good work in religious knowledge and participation; aim higher.</v>
      </c>
      <c r="K21" s="12">
        <f>'Assessment 2B'!Y193</f>
        <v>0.82</v>
      </c>
      <c r="L21" s="5" t="str">
        <f>'Assessment 2B'!Z193</f>
        <v>A</v>
      </c>
      <c r="M21" s="3" t="str">
        <f>'Assessment 2B'!AA193</f>
        <v>Excellent work in religious knowledge and participation; keep it up.</v>
      </c>
    </row>
    <row r="22" spans="1:13" ht="15" customHeight="1" x14ac:dyDescent="0.3">
      <c r="A22" s="3" t="str">
        <f>'Assessment 2B'!A195</f>
        <v>STU112</v>
      </c>
      <c r="B22" s="3" t="str">
        <f>'Assessment 2B'!B195</f>
        <v>Mmoloki Phiri</v>
      </c>
      <c r="C22" s="5" t="str">
        <f>'Assessment 2B'!C195</f>
        <v>2B</v>
      </c>
      <c r="D22" s="5" t="str">
        <f>'Assessment 2B'!D195</f>
        <v>Boarder</v>
      </c>
      <c r="E22" s="12">
        <f>'Assessment 2B'!K202</f>
        <v>0.78669999999999995</v>
      </c>
      <c r="F22" s="5" t="str">
        <f>'Assessment 2B'!L202</f>
        <v>B</v>
      </c>
      <c r="G22" s="3" t="str">
        <f>'Assessment 2B'!M202</f>
        <v>Very good work in religious knowledge and participation; aim higher.</v>
      </c>
      <c r="H22" s="12">
        <f>'Assessment 2B'!R202</f>
        <v>0.84</v>
      </c>
      <c r="I22" s="5" t="str">
        <f>'Assessment 2B'!S202</f>
        <v>A</v>
      </c>
      <c r="J22" s="3" t="str">
        <f>'Assessment 2B'!T202</f>
        <v>Excellent work in religious knowledge and participation; keep it up.</v>
      </c>
      <c r="K22" s="12">
        <f>'Assessment 2B'!Y202</f>
        <v>0.89670000000000005</v>
      </c>
      <c r="L22" s="5" t="str">
        <f>'Assessment 2B'!Z202</f>
        <v>A</v>
      </c>
      <c r="M22" s="3" t="str">
        <f>'Assessment 2B'!AA202</f>
        <v>Excellent work in religious knowledge and participation; keep it up.</v>
      </c>
    </row>
    <row r="23" spans="1:13" ht="15" customHeight="1" x14ac:dyDescent="0.3">
      <c r="A23" s="3" t="str">
        <f>'Assessment 2B'!A240</f>
        <v>STU117</v>
      </c>
      <c r="B23" s="3" t="str">
        <f>'Assessment 2B'!B240</f>
        <v>Boitumelo Sechele</v>
      </c>
      <c r="C23" s="5" t="str">
        <f>'Assessment 2B'!C240</f>
        <v>2B</v>
      </c>
      <c r="D23" s="5" t="str">
        <f>'Assessment 2B'!D240</f>
        <v>Boarder</v>
      </c>
      <c r="E23" s="12">
        <f>'Assessment 2B'!K247</f>
        <v>0.83</v>
      </c>
      <c r="F23" s="5" t="str">
        <f>'Assessment 2B'!L247</f>
        <v>A</v>
      </c>
      <c r="G23" s="3" t="str">
        <f>'Assessment 2B'!M247</f>
        <v>Excellent work in religious knowledge and participation; keep it up.</v>
      </c>
      <c r="H23" s="12">
        <f>'Assessment 2B'!R247</f>
        <v>0.88</v>
      </c>
      <c r="I23" s="5" t="str">
        <f>'Assessment 2B'!S247</f>
        <v>A</v>
      </c>
      <c r="J23" s="3" t="str">
        <f>'Assessment 2B'!T247</f>
        <v>Excellent work in religious knowledge and participation; keep it up.</v>
      </c>
      <c r="K23" s="12">
        <f>'Assessment 2B'!Y247</f>
        <v>0.92</v>
      </c>
      <c r="L23" s="5" t="str">
        <f>'Assessment 2B'!Z247</f>
        <v>A</v>
      </c>
      <c r="M23" s="3" t="str">
        <f>'Assessment 2B'!AA247</f>
        <v>Excellent work in religious knowledge and participation; keep it up.</v>
      </c>
    </row>
    <row r="24" spans="1:13" ht="15" customHeight="1" x14ac:dyDescent="0.3">
      <c r="A24" s="3" t="str">
        <f>'Assessment 3B'!A33</f>
        <v>STU154</v>
      </c>
      <c r="B24" s="3" t="str">
        <f>'Assessment 3B'!B33</f>
        <v>Neo Moeng</v>
      </c>
      <c r="C24" s="5" t="str">
        <f>'Assessment 3B'!C33</f>
        <v>3B</v>
      </c>
      <c r="D24" s="5" t="str">
        <f>'Assessment 3B'!D33</f>
        <v>Boarder</v>
      </c>
      <c r="E24" s="12">
        <f>'Assessment 3B'!K40</f>
        <v>0.81</v>
      </c>
      <c r="F24" s="5" t="str">
        <f>'Assessment 3B'!L40</f>
        <v>A</v>
      </c>
      <c r="G24" s="3" t="str">
        <f>'Assessment 3B'!M40</f>
        <v>Excellent work in religious knowledge and participation; keep it up.</v>
      </c>
      <c r="H24" s="12">
        <f>'Assessment 3B'!R40</f>
        <v>0.79</v>
      </c>
      <c r="I24" s="5" t="str">
        <f>'Assessment 3B'!S40</f>
        <v>B</v>
      </c>
      <c r="J24" s="3" t="str">
        <f>'Assessment 3B'!T40</f>
        <v>Very good work in religious knowledge and participation; aim higher.</v>
      </c>
      <c r="K24" s="12">
        <f>'Assessment 3B'!Y40</f>
        <v>0.90669999999999995</v>
      </c>
      <c r="L24" s="5" t="str">
        <f>'Assessment 3B'!Z40</f>
        <v>A</v>
      </c>
      <c r="M24" s="3" t="str">
        <f>'Assessment 3B'!AA40</f>
        <v>Excellent work in religious knowledge and participation; keep it up.</v>
      </c>
    </row>
    <row r="25" spans="1:13" ht="15" customHeight="1" x14ac:dyDescent="0.3">
      <c r="A25" s="3" t="str">
        <f>'Assessment 3B'!A42</f>
        <v>STU155</v>
      </c>
      <c r="B25" s="3" t="str">
        <f>'Assessment 3B'!B42</f>
        <v>Refilwe Basimane</v>
      </c>
      <c r="C25" s="5" t="str">
        <f>'Assessment 3B'!C42</f>
        <v>3B</v>
      </c>
      <c r="D25" s="5" t="str">
        <f>'Assessment 3B'!D42</f>
        <v>Boarder</v>
      </c>
      <c r="E25" s="12">
        <f>'Assessment 3B'!K49</f>
        <v>0.87329999999999997</v>
      </c>
      <c r="F25" s="5" t="str">
        <f>'Assessment 3B'!L49</f>
        <v>A</v>
      </c>
      <c r="G25" s="3" t="str">
        <f>'Assessment 3B'!M49</f>
        <v>Excellent work in religious knowledge and participation; keep it up.</v>
      </c>
      <c r="H25" s="12">
        <f>'Assessment 3B'!R49</f>
        <v>0.90669999999999995</v>
      </c>
      <c r="I25" s="5" t="str">
        <f>'Assessment 3B'!S49</f>
        <v>A</v>
      </c>
      <c r="J25" s="3" t="str">
        <f>'Assessment 3B'!T49</f>
        <v>Excellent work in religious knowledge and participation; keep it up.</v>
      </c>
      <c r="K25" s="12">
        <f>'Assessment 3B'!Y49</f>
        <v>0.95</v>
      </c>
      <c r="L25" s="5" t="str">
        <f>'Assessment 3B'!Z49</f>
        <v>A</v>
      </c>
      <c r="M25" s="3" t="str">
        <f>'Assessment 3B'!AA49</f>
        <v>Excellent work in religious knowledge and participation; keep it up.</v>
      </c>
    </row>
    <row r="26" spans="1:13" ht="15" customHeight="1" x14ac:dyDescent="0.3">
      <c r="A26" s="3" t="str">
        <f>'Assessment 3B'!A51</f>
        <v>STU156</v>
      </c>
      <c r="B26" s="3" t="str">
        <f>'Assessment 3B'!B51</f>
        <v>Puso Modise</v>
      </c>
      <c r="C26" s="5" t="str">
        <f>'Assessment 3B'!C51</f>
        <v>3B</v>
      </c>
      <c r="D26" s="5" t="str">
        <f>'Assessment 3B'!D51</f>
        <v>Day Scholar</v>
      </c>
      <c r="E26" s="12">
        <f>'Assessment 3B'!K58</f>
        <v>0.61670000000000003</v>
      </c>
      <c r="F26" s="5" t="str">
        <f>'Assessment 3B'!L58</f>
        <v>C</v>
      </c>
      <c r="G26" s="3" t="str">
        <f>'Assessment 3B'!M58</f>
        <v>Satisfactory work in religious knowledge and participation; keep practising.</v>
      </c>
      <c r="H26" s="12">
        <f>'Assessment 3B'!R58</f>
        <v>0.61329999999999996</v>
      </c>
      <c r="I26" s="5" t="str">
        <f>'Assessment 3B'!S58</f>
        <v>C</v>
      </c>
      <c r="J26" s="3" t="str">
        <f>'Assessment 3B'!T58</f>
        <v>Satisfactory work in religious knowledge and participation; keep practising.</v>
      </c>
      <c r="K26" s="12">
        <f>'Assessment 3B'!Y58</f>
        <v>0.68330000000000002</v>
      </c>
      <c r="L26" s="5" t="str">
        <f>'Assessment 3B'!Z58</f>
        <v>C</v>
      </c>
      <c r="M26" s="3" t="str">
        <f>'Assessment 3B'!AA58</f>
        <v>Satisfactory work in religious knowledge and participation; keep practising.</v>
      </c>
    </row>
    <row r="27" spans="1:13" ht="15" customHeight="1" x14ac:dyDescent="0.3">
      <c r="A27" s="3" t="str">
        <f>'Assessment 3B'!A60</f>
        <v>STU157</v>
      </c>
      <c r="B27" s="3" t="str">
        <f>'Assessment 3B'!B60</f>
        <v>Lesego Sechele</v>
      </c>
      <c r="C27" s="5" t="str">
        <f>'Assessment 3B'!C60</f>
        <v>3B</v>
      </c>
      <c r="D27" s="5" t="str">
        <f>'Assessment 3B'!D60</f>
        <v>Boarder</v>
      </c>
      <c r="E27" s="12">
        <f>'Assessment 3B'!K67</f>
        <v>0.67669999999999997</v>
      </c>
      <c r="F27" s="5" t="str">
        <f>'Assessment 3B'!L67</f>
        <v>C</v>
      </c>
      <c r="G27" s="3" t="str">
        <f>'Assessment 3B'!M67</f>
        <v>Satisfactory work in religious knowledge and participation; keep practising.</v>
      </c>
      <c r="H27" s="12">
        <f>'Assessment 3B'!R67</f>
        <v>0.72</v>
      </c>
      <c r="I27" s="5" t="str">
        <f>'Assessment 3B'!S67</f>
        <v>B</v>
      </c>
      <c r="J27" s="3" t="str">
        <f>'Assessment 3B'!T67</f>
        <v>Very good work in religious knowledge and participation; aim higher.</v>
      </c>
      <c r="K27" s="12">
        <f>'Assessment 3B'!Y67</f>
        <v>0.75</v>
      </c>
      <c r="L27" s="5" t="str">
        <f>'Assessment 3B'!Z67</f>
        <v>B</v>
      </c>
      <c r="M27" s="3" t="str">
        <f>'Assessment 3B'!AA67</f>
        <v>Very good work in religious knowledge and participation; aim higher.</v>
      </c>
    </row>
    <row r="28" spans="1:13" ht="15" customHeight="1" x14ac:dyDescent="0.3">
      <c r="A28" s="3" t="str">
        <f>'Assessment 3B'!A96</f>
        <v>STU161</v>
      </c>
      <c r="B28" s="3" t="str">
        <f>'Assessment 3B'!B96</f>
        <v>Gomolemo Ramotswe</v>
      </c>
      <c r="C28" s="5" t="str">
        <f>'Assessment 3B'!C96</f>
        <v>3B</v>
      </c>
      <c r="D28" s="5" t="str">
        <f>'Assessment 3B'!D96</f>
        <v>Boarder</v>
      </c>
      <c r="E28" s="12">
        <f>'Assessment 3B'!K103</f>
        <v>0.65329999999999999</v>
      </c>
      <c r="F28" s="5" t="str">
        <f>'Assessment 3B'!L103</f>
        <v>C</v>
      </c>
      <c r="G28" s="3" t="str">
        <f>'Assessment 3B'!M103</f>
        <v>Satisfactory work in religious knowledge and participation; keep practising.</v>
      </c>
      <c r="H28" s="12">
        <f>'Assessment 3B'!R103</f>
        <v>0.67</v>
      </c>
      <c r="I28" s="5" t="str">
        <f>'Assessment 3B'!S103</f>
        <v>C</v>
      </c>
      <c r="J28" s="3" t="str">
        <f>'Assessment 3B'!T103</f>
        <v>Satisfactory work in religious knowledge and participation; keep practising.</v>
      </c>
      <c r="K28" s="12">
        <f>'Assessment 3B'!Y103</f>
        <v>0.72670000000000001</v>
      </c>
      <c r="L28" s="5" t="str">
        <f>'Assessment 3B'!Z103</f>
        <v>B</v>
      </c>
      <c r="M28" s="3" t="str">
        <f>'Assessment 3B'!AA103</f>
        <v>Very good work in religious knowledge and participation; aim higher.</v>
      </c>
    </row>
    <row r="29" spans="1:13" ht="15" customHeight="1" x14ac:dyDescent="0.3">
      <c r="A29" s="3" t="str">
        <f>'Assessment 3B'!A123</f>
        <v>STU164</v>
      </c>
      <c r="B29" s="3" t="str">
        <f>'Assessment 3B'!B123</f>
        <v>Mpho Mmusi</v>
      </c>
      <c r="C29" s="5" t="str">
        <f>'Assessment 3B'!C123</f>
        <v>3B</v>
      </c>
      <c r="D29" s="5" t="str">
        <f>'Assessment 3B'!D123</f>
        <v>Boarder</v>
      </c>
      <c r="E29" s="12">
        <f>'Assessment 3B'!K130</f>
        <v>0.88670000000000004</v>
      </c>
      <c r="F29" s="5" t="str">
        <f>'Assessment 3B'!L130</f>
        <v>A</v>
      </c>
      <c r="G29" s="3" t="str">
        <f>'Assessment 3B'!M130</f>
        <v>Excellent work in religious knowledge and participation; keep it up.</v>
      </c>
      <c r="H29" s="12">
        <f>'Assessment 3B'!R130</f>
        <v>0.85670000000000002</v>
      </c>
      <c r="I29" s="5" t="str">
        <f>'Assessment 3B'!S130</f>
        <v>A</v>
      </c>
      <c r="J29" s="3" t="str">
        <f>'Assessment 3B'!T130</f>
        <v>Excellent work in religious knowledge and participation; keep it up.</v>
      </c>
      <c r="K29" s="12">
        <f>'Assessment 3B'!Y130</f>
        <v>0.95669999999999999</v>
      </c>
      <c r="L29" s="5" t="str">
        <f>'Assessment 3B'!Z130</f>
        <v>A</v>
      </c>
      <c r="M29" s="3" t="str">
        <f>'Assessment 3B'!AA130</f>
        <v>Excellent work in religious knowledge and participation; keep it up.</v>
      </c>
    </row>
    <row r="30" spans="1:13" ht="15" customHeight="1" x14ac:dyDescent="0.3">
      <c r="A30" s="3" t="str">
        <f>'Assessment 3B'!A141</f>
        <v>STU166</v>
      </c>
      <c r="B30" s="3" t="str">
        <f>'Assessment 3B'!B141</f>
        <v>Amantle Keitshokile</v>
      </c>
      <c r="C30" s="5" t="str">
        <f>'Assessment 3B'!C141</f>
        <v>3B</v>
      </c>
      <c r="D30" s="5" t="str">
        <f>'Assessment 3B'!D141</f>
        <v>Boarder</v>
      </c>
      <c r="E30" s="12">
        <f>'Assessment 3B'!K148</f>
        <v>0.72330000000000005</v>
      </c>
      <c r="F30" s="5" t="str">
        <f>'Assessment 3B'!L148</f>
        <v>B</v>
      </c>
      <c r="G30" s="3" t="str">
        <f>'Assessment 3B'!M148</f>
        <v>Very good work in religious knowledge and participation; aim higher.</v>
      </c>
      <c r="H30" s="12">
        <f>'Assessment 3B'!R148</f>
        <v>0.68669999999999998</v>
      </c>
      <c r="I30" s="5" t="str">
        <f>'Assessment 3B'!S148</f>
        <v>C</v>
      </c>
      <c r="J30" s="3" t="str">
        <f>'Assessment 3B'!T148</f>
        <v>Satisfactory work in religious knowledge and participation; keep practising.</v>
      </c>
      <c r="K30" s="12">
        <f>'Assessment 3B'!Y148</f>
        <v>0.72330000000000005</v>
      </c>
      <c r="L30" s="5" t="str">
        <f>'Assessment 3B'!Z148</f>
        <v>B</v>
      </c>
      <c r="M30" s="3" t="str">
        <f>'Assessment 3B'!AA148</f>
        <v>Very good work in religious knowledge and participation; aim higher.</v>
      </c>
    </row>
    <row r="31" spans="1:13" ht="15" customHeight="1" x14ac:dyDescent="0.3">
      <c r="A31" s="3" t="str">
        <f>'Assessment 3B'!A150</f>
        <v>STU167</v>
      </c>
      <c r="B31" s="3" t="str">
        <f>'Assessment 3B'!B150</f>
        <v>Goitseone Motshegwa</v>
      </c>
      <c r="C31" s="5" t="str">
        <f>'Assessment 3B'!C150</f>
        <v>3B</v>
      </c>
      <c r="D31" s="5" t="str">
        <f>'Assessment 3B'!D150</f>
        <v>Boarder</v>
      </c>
      <c r="E31" s="12">
        <f>'Assessment 3B'!K157</f>
        <v>0.79</v>
      </c>
      <c r="F31" s="5" t="str">
        <f>'Assessment 3B'!L157</f>
        <v>B</v>
      </c>
      <c r="G31" s="3" t="str">
        <f>'Assessment 3B'!M157</f>
        <v>Very good work in religious knowledge and participation; aim higher.</v>
      </c>
      <c r="H31" s="12">
        <f>'Assessment 3B'!R157</f>
        <v>0.76670000000000005</v>
      </c>
      <c r="I31" s="5" t="str">
        <f>'Assessment 3B'!S157</f>
        <v>B</v>
      </c>
      <c r="J31" s="3" t="str">
        <f>'Assessment 3B'!T157</f>
        <v>Very good work in religious knowledge and participation; aim higher.</v>
      </c>
      <c r="K31" s="12">
        <f>'Assessment 3B'!Y157</f>
        <v>0.78</v>
      </c>
      <c r="L31" s="5" t="str">
        <f>'Assessment 3B'!Z157</f>
        <v>B</v>
      </c>
      <c r="M31" s="3" t="str">
        <f>'Assessment 3B'!AA157</f>
        <v>Very good work in religious knowledge and participation; aim higher.</v>
      </c>
    </row>
    <row r="32" spans="1:13" ht="15" customHeight="1" x14ac:dyDescent="0.3">
      <c r="A32" s="3" t="str">
        <f>'Assessment 3B'!A159</f>
        <v>STU168</v>
      </c>
      <c r="B32" s="3" t="str">
        <f>'Assessment 3B'!B159</f>
        <v>Amantle Chele</v>
      </c>
      <c r="C32" s="5" t="str">
        <f>'Assessment 3B'!C159</f>
        <v>3B</v>
      </c>
      <c r="D32" s="5" t="str">
        <f>'Assessment 3B'!D159</f>
        <v>Boarder</v>
      </c>
      <c r="E32" s="12">
        <f>'Assessment 3B'!K166</f>
        <v>0.87329999999999997</v>
      </c>
      <c r="F32" s="5" t="str">
        <f>'Assessment 3B'!L166</f>
        <v>A</v>
      </c>
      <c r="G32" s="3" t="str">
        <f>'Assessment 3B'!M166</f>
        <v>Excellent work in religious knowledge and participation; keep it up.</v>
      </c>
      <c r="H32" s="12">
        <f>'Assessment 3B'!R166</f>
        <v>0.85670000000000002</v>
      </c>
      <c r="I32" s="5" t="str">
        <f>'Assessment 3B'!S166</f>
        <v>A</v>
      </c>
      <c r="J32" s="3" t="str">
        <f>'Assessment 3B'!T166</f>
        <v>Excellent work in religious knowledge and participation; keep it up.</v>
      </c>
      <c r="K32" s="12">
        <f>'Assessment 3B'!Y166</f>
        <v>0.89670000000000005</v>
      </c>
      <c r="L32" s="5" t="str">
        <f>'Assessment 3B'!Z166</f>
        <v>A</v>
      </c>
      <c r="M32" s="3" t="str">
        <f>'Assessment 3B'!AA166</f>
        <v>Excellent work in religious knowledge and participation; keep it up.</v>
      </c>
    </row>
    <row r="33" spans="1:13" ht="15" customHeight="1" x14ac:dyDescent="0.3">
      <c r="A33" s="3" t="str">
        <f>'Assessment 3B'!A168</f>
        <v>STU169</v>
      </c>
      <c r="B33" s="3" t="str">
        <f>'Assessment 3B'!B168</f>
        <v>Ofentse Gaborone</v>
      </c>
      <c r="C33" s="5" t="str">
        <f>'Assessment 3B'!C168</f>
        <v>3B</v>
      </c>
      <c r="D33" s="5" t="str">
        <f>'Assessment 3B'!D168</f>
        <v>Boarder</v>
      </c>
      <c r="E33" s="12">
        <f>'Assessment 3B'!K175</f>
        <v>0.89670000000000005</v>
      </c>
      <c r="F33" s="5" t="str">
        <f>'Assessment 3B'!L175</f>
        <v>A</v>
      </c>
      <c r="G33" s="3" t="str">
        <f>'Assessment 3B'!M175</f>
        <v>Excellent work in religious knowledge and participation; keep it up.</v>
      </c>
      <c r="H33" s="12">
        <f>'Assessment 3B'!R175</f>
        <v>0.88329999999999997</v>
      </c>
      <c r="I33" s="5" t="str">
        <f>'Assessment 3B'!S175</f>
        <v>A</v>
      </c>
      <c r="J33" s="3" t="str">
        <f>'Assessment 3B'!T175</f>
        <v>Excellent work in religious knowledge and participation; keep it up.</v>
      </c>
      <c r="K33" s="12">
        <f>'Assessment 3B'!Y175</f>
        <v>0.91669999999999996</v>
      </c>
      <c r="L33" s="5" t="str">
        <f>'Assessment 3B'!Z175</f>
        <v>A</v>
      </c>
      <c r="M33" s="3" t="str">
        <f>'Assessment 3B'!AA175</f>
        <v>Excellent work in religious knowledge and participation; keep it up.</v>
      </c>
    </row>
    <row r="34" spans="1:13" ht="15" customHeight="1" x14ac:dyDescent="0.3">
      <c r="A34" s="3" t="str">
        <f>'Assessment 3B'!A177</f>
        <v>STU170</v>
      </c>
      <c r="B34" s="3" t="str">
        <f>'Assessment 3B'!B177</f>
        <v>Bontle Leteane</v>
      </c>
      <c r="C34" s="5" t="str">
        <f>'Assessment 3B'!C177</f>
        <v>3B</v>
      </c>
      <c r="D34" s="5" t="str">
        <f>'Assessment 3B'!D177</f>
        <v>Day Scholar</v>
      </c>
      <c r="E34" s="12">
        <f>'Assessment 3B'!K184</f>
        <v>0.67</v>
      </c>
      <c r="F34" s="5" t="str">
        <f>'Assessment 3B'!L184</f>
        <v>C</v>
      </c>
      <c r="G34" s="3" t="str">
        <f>'Assessment 3B'!M184</f>
        <v>Satisfactory work in religious knowledge and participation; keep practising.</v>
      </c>
      <c r="H34" s="12">
        <f>'Assessment 3B'!R184</f>
        <v>0.67330000000000001</v>
      </c>
      <c r="I34" s="5" t="str">
        <f>'Assessment 3B'!S184</f>
        <v>C</v>
      </c>
      <c r="J34" s="3" t="str">
        <f>'Assessment 3B'!T184</f>
        <v>Satisfactory work in religious knowledge and participation; keep practising.</v>
      </c>
      <c r="K34" s="12">
        <f>'Assessment 3B'!Y184</f>
        <v>0.75329999999999997</v>
      </c>
      <c r="L34" s="5" t="str">
        <f>'Assessment 3B'!Z184</f>
        <v>B</v>
      </c>
      <c r="M34" s="3" t="str">
        <f>'Assessment 3B'!AA184</f>
        <v>Very good work in religious knowledge and participation; aim higher.</v>
      </c>
    </row>
    <row r="35" spans="1:13" ht="15" customHeight="1" x14ac:dyDescent="0.3">
      <c r="A35" s="3" t="str">
        <f>'Assessment 3B'!A195</f>
        <v>STU172</v>
      </c>
      <c r="B35" s="3" t="str">
        <f>'Assessment 3B'!B195</f>
        <v>Kutlo Kealotswe</v>
      </c>
      <c r="C35" s="5" t="str">
        <f>'Assessment 3B'!C195</f>
        <v>3B</v>
      </c>
      <c r="D35" s="5" t="str">
        <f>'Assessment 3B'!D195</f>
        <v>Day Scholar</v>
      </c>
      <c r="E35" s="12">
        <f>'Assessment 3B'!K202</f>
        <v>0.82</v>
      </c>
      <c r="F35" s="5" t="str">
        <f>'Assessment 3B'!L202</f>
        <v>A</v>
      </c>
      <c r="G35" s="3" t="str">
        <f>'Assessment 3B'!M202</f>
        <v>Excellent work in religious knowledge and participation; keep it up.</v>
      </c>
      <c r="H35" s="12">
        <f>'Assessment 3B'!R202</f>
        <v>0.81330000000000002</v>
      </c>
      <c r="I35" s="5" t="str">
        <f>'Assessment 3B'!S202</f>
        <v>A</v>
      </c>
      <c r="J35" s="3" t="str">
        <f>'Assessment 3B'!T202</f>
        <v>Excellent work in religious knowledge and participation; keep it up.</v>
      </c>
      <c r="K35" s="12">
        <f>'Assessment 3B'!Y202</f>
        <v>0.85329999999999995</v>
      </c>
      <c r="L35" s="5" t="str">
        <f>'Assessment 3B'!Z202</f>
        <v>A</v>
      </c>
      <c r="M35" s="3" t="str">
        <f>'Assessment 3B'!AA202</f>
        <v>Excellent work in religious knowledge and participation; keep it up.</v>
      </c>
    </row>
    <row r="36" spans="1:13" ht="15" customHeight="1" x14ac:dyDescent="0.3">
      <c r="A36" s="3" t="str">
        <f>'Assessment 3B'!A213</f>
        <v>STU174</v>
      </c>
      <c r="B36" s="3" t="str">
        <f>'Assessment 3B'!B213</f>
        <v>Onalenna Pheko</v>
      </c>
      <c r="C36" s="5" t="str">
        <f>'Assessment 3B'!C213</f>
        <v>3B</v>
      </c>
      <c r="D36" s="5" t="str">
        <f>'Assessment 3B'!D213</f>
        <v>Day Scholar</v>
      </c>
      <c r="E36" s="12">
        <f>'Assessment 3B'!K220</f>
        <v>0.5867</v>
      </c>
      <c r="F36" s="5" t="str">
        <f>'Assessment 3B'!L220</f>
        <v>D</v>
      </c>
      <c r="G36" s="3" t="str">
        <f>'Assessment 3B'!M220</f>
        <v>Fair work in religious knowledge and participation; extra practice is needed.</v>
      </c>
      <c r="H36" s="12">
        <f>'Assessment 3B'!R220</f>
        <v>0.59</v>
      </c>
      <c r="I36" s="5" t="str">
        <f>'Assessment 3B'!S220</f>
        <v>D</v>
      </c>
      <c r="J36" s="3" t="str">
        <f>'Assessment 3B'!T220</f>
        <v>Fair work in religious knowledge and participation; extra practice is needed.</v>
      </c>
      <c r="K36" s="12">
        <f>'Assessment 3B'!Y220</f>
        <v>0.66669999999999996</v>
      </c>
      <c r="L36" s="5" t="str">
        <f>'Assessment 3B'!Z220</f>
        <v>C</v>
      </c>
      <c r="M36" s="3" t="str">
        <f>'Assessment 3B'!AA220</f>
        <v>Satisfactory work in religious knowledge and participation;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471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1B'!K8</f>
        <v>0.57330000000000003</v>
      </c>
      <c r="F6" s="5" t="str">
        <f>'Assessment 1B'!L8</f>
        <v>D</v>
      </c>
      <c r="G6" s="3" t="str">
        <f>'Assessment 1B'!M8</f>
        <v>Fair work in problem solving; extra practice is needed.</v>
      </c>
      <c r="H6" s="12">
        <f>'Assessment 1B'!R8</f>
        <v>0.64</v>
      </c>
      <c r="I6" s="5" t="str">
        <f>'Assessment 1B'!S8</f>
        <v>C</v>
      </c>
      <c r="J6" s="3" t="str">
        <f>'Assessment 1B'!T8</f>
        <v>Satisfactory work in problem solving; keep practising.</v>
      </c>
      <c r="K6" s="12">
        <f>'Assessment 1B'!Y8</f>
        <v>0.63670000000000004</v>
      </c>
      <c r="L6" s="5" t="str">
        <f>'Assessment 1B'!Z8</f>
        <v>C</v>
      </c>
      <c r="M6" s="3" t="str">
        <f>'Assessment 1B'!AA8</f>
        <v>Satisfactory work in problem solving; keep practising.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1B'!K17</f>
        <v>0.67</v>
      </c>
      <c r="F7" s="5" t="str">
        <f>'Assessment 1B'!L17</f>
        <v>C</v>
      </c>
      <c r="G7" s="3" t="str">
        <f>'Assessment 1B'!M17</f>
        <v>Satisfactory work in problem solving; keep practising.</v>
      </c>
      <c r="H7" s="12">
        <f>'Assessment 1B'!R17</f>
        <v>0.74</v>
      </c>
      <c r="I7" s="5" t="str">
        <f>'Assessment 1B'!S17</f>
        <v>B</v>
      </c>
      <c r="J7" s="3" t="str">
        <f>'Assessment 1B'!T17</f>
        <v>Very good work in problem solving; aim higher.</v>
      </c>
      <c r="K7" s="12">
        <f>'Assessment 1B'!Y17</f>
        <v>0.76329999999999998</v>
      </c>
      <c r="L7" s="5" t="str">
        <f>'Assessment 1B'!Z17</f>
        <v>B</v>
      </c>
      <c r="M7" s="3" t="str">
        <f>'Assessment 1B'!AA17</f>
        <v>Very good work in problem solving; aim higher.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1B'!K26</f>
        <v>0.7833</v>
      </c>
      <c r="F8" s="5" t="str">
        <f>'Assessment 1B'!L26</f>
        <v>B</v>
      </c>
      <c r="G8" s="3" t="str">
        <f>'Assessment 1B'!M26</f>
        <v>Very good work in problem solving; aim higher.</v>
      </c>
      <c r="H8" s="12">
        <f>'Assessment 1B'!R26</f>
        <v>0.75670000000000004</v>
      </c>
      <c r="I8" s="5" t="str">
        <f>'Assessment 1B'!S26</f>
        <v>B</v>
      </c>
      <c r="J8" s="3" t="str">
        <f>'Assessment 1B'!T26</f>
        <v>Very good work in problem solving; aim higher.</v>
      </c>
      <c r="K8" s="12">
        <f>'Assessment 1B'!Y26</f>
        <v>0.80330000000000001</v>
      </c>
      <c r="L8" s="5" t="str">
        <f>'Assessment 1B'!Z26</f>
        <v>A</v>
      </c>
      <c r="M8" s="3" t="str">
        <f>'Assessment 1B'!AA26</f>
        <v>Excellent work in problem solving; keep it up.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1B'!K35</f>
        <v>0.81669999999999998</v>
      </c>
      <c r="F9" s="5" t="str">
        <f>'Assessment 1B'!L35</f>
        <v>A</v>
      </c>
      <c r="G9" s="3" t="str">
        <f>'Assessment 1B'!M35</f>
        <v>Excellent work in problem solving; keep it up.</v>
      </c>
      <c r="H9" s="12">
        <f>'Assessment 1B'!R35</f>
        <v>0.87</v>
      </c>
      <c r="I9" s="5" t="str">
        <f>'Assessment 1B'!S35</f>
        <v>A</v>
      </c>
      <c r="J9" s="3" t="str">
        <f>'Assessment 1B'!T35</f>
        <v>Excellent work in problem solving; keep it up.</v>
      </c>
      <c r="K9" s="12">
        <f>'Assessment 1B'!Y35</f>
        <v>0.91</v>
      </c>
      <c r="L9" s="5" t="str">
        <f>'Assessment 1B'!Z35</f>
        <v>A</v>
      </c>
      <c r="M9" s="3" t="str">
        <f>'Assessment 1B'!AA35</f>
        <v>Excellent work in problem solving; keep it up.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1B'!K44</f>
        <v>0.89</v>
      </c>
      <c r="F10" s="5" t="str">
        <f>'Assessment 1B'!L44</f>
        <v>A</v>
      </c>
      <c r="G10" s="3" t="str">
        <f>'Assessment 1B'!M44</f>
        <v>Excellent work in problem solving; keep it up.</v>
      </c>
      <c r="H10" s="12">
        <f>'Assessment 1B'!R44</f>
        <v>0.92330000000000001</v>
      </c>
      <c r="I10" s="5" t="str">
        <f>'Assessment 1B'!S44</f>
        <v>A</v>
      </c>
      <c r="J10" s="3" t="str">
        <f>'Assessment 1B'!T44</f>
        <v>Excellent work in problem solving; keep it up.</v>
      </c>
      <c r="K10" s="12">
        <f>'Assessment 1B'!Y44</f>
        <v>0.93</v>
      </c>
      <c r="L10" s="5" t="str">
        <f>'Assessment 1B'!Z44</f>
        <v>A</v>
      </c>
      <c r="M10" s="3" t="str">
        <f>'Assessment 1B'!AA44</f>
        <v>Excellent work in problem solving;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1B'!K53</f>
        <v>0.70330000000000004</v>
      </c>
      <c r="F11" s="5" t="str">
        <f>'Assessment 1B'!L53</f>
        <v>B</v>
      </c>
      <c r="G11" s="3" t="str">
        <f>'Assessment 1B'!M53</f>
        <v>Very good work in problem solving; aim higher.</v>
      </c>
      <c r="H11" s="12">
        <f>'Assessment 1B'!R53</f>
        <v>0.60329999999999995</v>
      </c>
      <c r="I11" s="5" t="str">
        <f>'Assessment 1B'!S53</f>
        <v>C</v>
      </c>
      <c r="J11" s="3" t="str">
        <f>'Assessment 1B'!T53</f>
        <v>Satisfactory work in problem solving; keep practising.</v>
      </c>
      <c r="K11" s="12">
        <f>'Assessment 1B'!Y53</f>
        <v>0.71330000000000005</v>
      </c>
      <c r="L11" s="5" t="str">
        <f>'Assessment 1B'!Z53</f>
        <v>B</v>
      </c>
      <c r="M11" s="3" t="str">
        <f>'Assessment 1B'!AA53</f>
        <v>Very good work in problem solving; aim higher.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1B'!K62</f>
        <v>0.68330000000000002</v>
      </c>
      <c r="F12" s="5" t="str">
        <f>'Assessment 1B'!L62</f>
        <v>C</v>
      </c>
      <c r="G12" s="3" t="str">
        <f>'Assessment 1B'!M62</f>
        <v>Satisfactory work in problem solving; keep practising.</v>
      </c>
      <c r="H12" s="12">
        <f>'Assessment 1B'!R62</f>
        <v>0.73</v>
      </c>
      <c r="I12" s="5" t="str">
        <f>'Assessment 1B'!S62</f>
        <v>B</v>
      </c>
      <c r="J12" s="3" t="str">
        <f>'Assessment 1B'!T62</f>
        <v>Very good work in problem solving; aim higher.</v>
      </c>
      <c r="K12" s="12">
        <f>'Assessment 1B'!Y62</f>
        <v>0.72330000000000005</v>
      </c>
      <c r="L12" s="5" t="str">
        <f>'Assessment 1B'!Z62</f>
        <v>B</v>
      </c>
      <c r="M12" s="3" t="str">
        <f>'Assessment 1B'!AA62</f>
        <v>Very good work in problem solving; aim higher.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1B'!K71</f>
        <v>0.81669999999999998</v>
      </c>
      <c r="F13" s="5" t="str">
        <f>'Assessment 1B'!L71</f>
        <v>A</v>
      </c>
      <c r="G13" s="3" t="str">
        <f>'Assessment 1B'!M71</f>
        <v>Excellent work in problem solving; keep it up.</v>
      </c>
      <c r="H13" s="12">
        <f>'Assessment 1B'!R71</f>
        <v>0.79669999999999996</v>
      </c>
      <c r="I13" s="5" t="str">
        <f>'Assessment 1B'!S71</f>
        <v>B</v>
      </c>
      <c r="J13" s="3" t="str">
        <f>'Assessment 1B'!T71</f>
        <v>Very good work in problem solving; aim higher.</v>
      </c>
      <c r="K13" s="12">
        <f>'Assessment 1B'!Y71</f>
        <v>0.84</v>
      </c>
      <c r="L13" s="5" t="str">
        <f>'Assessment 1B'!Z71</f>
        <v>A</v>
      </c>
      <c r="M13" s="3" t="str">
        <f>'Assessment 1B'!AA71</f>
        <v>Excellent work in problem solving; keep it up.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1B'!K80</f>
        <v>0.84330000000000005</v>
      </c>
      <c r="F14" s="5" t="str">
        <f>'Assessment 1B'!L80</f>
        <v>A</v>
      </c>
      <c r="G14" s="3" t="str">
        <f>'Assessment 1B'!M80</f>
        <v>Excellent work in problem solving; keep it up.</v>
      </c>
      <c r="H14" s="12">
        <f>'Assessment 1B'!R80</f>
        <v>0.91669999999999996</v>
      </c>
      <c r="I14" s="5" t="str">
        <f>'Assessment 1B'!S80</f>
        <v>A</v>
      </c>
      <c r="J14" s="3" t="str">
        <f>'Assessment 1B'!T80</f>
        <v>Excellent work in problem solving; keep it up.</v>
      </c>
      <c r="K14" s="12">
        <f>'Assessment 1B'!Y80</f>
        <v>0.88670000000000004</v>
      </c>
      <c r="L14" s="5" t="str">
        <f>'Assessment 1B'!Z80</f>
        <v>A</v>
      </c>
      <c r="M14" s="3" t="str">
        <f>'Assessment 1B'!AA80</f>
        <v>Excellent work in problem solving;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1B'!K89</f>
        <v>0.94</v>
      </c>
      <c r="F15" s="5" t="str">
        <f>'Assessment 1B'!L89</f>
        <v>A</v>
      </c>
      <c r="G15" s="3" t="str">
        <f>'Assessment 1B'!M89</f>
        <v>Excellent work in problem solving; keep it up.</v>
      </c>
      <c r="H15" s="12">
        <f>'Assessment 1B'!R89</f>
        <v>0.9</v>
      </c>
      <c r="I15" s="5" t="str">
        <f>'Assessment 1B'!S89</f>
        <v>A</v>
      </c>
      <c r="J15" s="3" t="str">
        <f>'Assessment 1B'!T89</f>
        <v>Excellent work in problem solving; keep it up.</v>
      </c>
      <c r="K15" s="12">
        <f>'Assessment 1B'!Y89</f>
        <v>0.93669999999999998</v>
      </c>
      <c r="L15" s="5" t="str">
        <f>'Assessment 1B'!Z89</f>
        <v>A</v>
      </c>
      <c r="M15" s="3" t="str">
        <f>'Assessment 1B'!AA89</f>
        <v>Excellent work in problem solving;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1B'!K98</f>
        <v>0.71</v>
      </c>
      <c r="F16" s="5" t="str">
        <f>'Assessment 1B'!L98</f>
        <v>B</v>
      </c>
      <c r="G16" s="3" t="str">
        <f>'Assessment 1B'!M98</f>
        <v>Very good work in problem solving; aim higher.</v>
      </c>
      <c r="H16" s="12">
        <f>'Assessment 1B'!R98</f>
        <v>0.67669999999999997</v>
      </c>
      <c r="I16" s="5" t="str">
        <f>'Assessment 1B'!S98</f>
        <v>C</v>
      </c>
      <c r="J16" s="3" t="str">
        <f>'Assessment 1B'!T98</f>
        <v>Satisfactory work in problem solving; keep practising.</v>
      </c>
      <c r="K16" s="12">
        <f>'Assessment 1B'!Y98</f>
        <v>0.68669999999999998</v>
      </c>
      <c r="L16" s="5" t="str">
        <f>'Assessment 1B'!Z98</f>
        <v>C</v>
      </c>
      <c r="M16" s="3" t="str">
        <f>'Assessment 1B'!AA98</f>
        <v>Satisfactory work in problem solving; keep practising.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1B'!K107</f>
        <v>0.75670000000000004</v>
      </c>
      <c r="F17" s="5" t="str">
        <f>'Assessment 1B'!L107</f>
        <v>B</v>
      </c>
      <c r="G17" s="3" t="str">
        <f>'Assessment 1B'!M107</f>
        <v>Very good work in problem solving; aim higher.</v>
      </c>
      <c r="H17" s="12">
        <f>'Assessment 1B'!R107</f>
        <v>0.77</v>
      </c>
      <c r="I17" s="5" t="str">
        <f>'Assessment 1B'!S107</f>
        <v>B</v>
      </c>
      <c r="J17" s="3" t="str">
        <f>'Assessment 1B'!T107</f>
        <v>Very good work in problem solving; aim higher.</v>
      </c>
      <c r="K17" s="12">
        <f>'Assessment 1B'!Y107</f>
        <v>0.78</v>
      </c>
      <c r="L17" s="5" t="str">
        <f>'Assessment 1B'!Z107</f>
        <v>B</v>
      </c>
      <c r="M17" s="3" t="str">
        <f>'Assessment 1B'!AA107</f>
        <v>Very good work in problem solving; aim higher.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1B'!K116</f>
        <v>0.83</v>
      </c>
      <c r="F18" s="5" t="str">
        <f>'Assessment 1B'!L116</f>
        <v>A</v>
      </c>
      <c r="G18" s="3" t="str">
        <f>'Assessment 1B'!M116</f>
        <v>Excellent work in problem solving; keep it up.</v>
      </c>
      <c r="H18" s="12">
        <f>'Assessment 1B'!R116</f>
        <v>0.78669999999999995</v>
      </c>
      <c r="I18" s="5" t="str">
        <f>'Assessment 1B'!S116</f>
        <v>B</v>
      </c>
      <c r="J18" s="3" t="str">
        <f>'Assessment 1B'!T116</f>
        <v>Very good work in problem solving; aim higher.</v>
      </c>
      <c r="K18" s="12">
        <f>'Assessment 1B'!Y116</f>
        <v>0.89</v>
      </c>
      <c r="L18" s="5" t="str">
        <f>'Assessment 1B'!Z116</f>
        <v>A</v>
      </c>
      <c r="M18" s="3" t="str">
        <f>'Assessment 1B'!AA116</f>
        <v>Excellent work in problem solving; keep it up.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1B'!K125</f>
        <v>0.88</v>
      </c>
      <c r="F19" s="5" t="str">
        <f>'Assessment 1B'!L125</f>
        <v>A</v>
      </c>
      <c r="G19" s="3" t="str">
        <f>'Assessment 1B'!M125</f>
        <v>Excellent work in problem solving; keep it up.</v>
      </c>
      <c r="H19" s="12">
        <f>'Assessment 1B'!R125</f>
        <v>0.93330000000000002</v>
      </c>
      <c r="I19" s="5" t="str">
        <f>'Assessment 1B'!S125</f>
        <v>A</v>
      </c>
      <c r="J19" s="3" t="str">
        <f>'Assessment 1B'!T125</f>
        <v>Excellent work in problem solving; keep it up.</v>
      </c>
      <c r="K19" s="12">
        <f>'Assessment 1B'!Y125</f>
        <v>0.91669999999999996</v>
      </c>
      <c r="L19" s="5" t="str">
        <f>'Assessment 1B'!Z125</f>
        <v>A</v>
      </c>
      <c r="M19" s="3" t="str">
        <f>'Assessment 1B'!AA125</f>
        <v>Excellent work in problem solving;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1B'!K134</f>
        <v>0.64670000000000005</v>
      </c>
      <c r="F20" s="5" t="str">
        <f>'Assessment 1B'!L134</f>
        <v>C</v>
      </c>
      <c r="G20" s="3" t="str">
        <f>'Assessment 1B'!M134</f>
        <v>Satisfactory work in problem solving; keep practising.</v>
      </c>
      <c r="H20" s="12">
        <f>'Assessment 1B'!R134</f>
        <v>0.67330000000000001</v>
      </c>
      <c r="I20" s="5" t="str">
        <f>'Assessment 1B'!S134</f>
        <v>C</v>
      </c>
      <c r="J20" s="3" t="str">
        <f>'Assessment 1B'!T134</f>
        <v>Satisfactory work in problem solving; keep practising.</v>
      </c>
      <c r="K20" s="12">
        <f>'Assessment 1B'!Y134</f>
        <v>0.67</v>
      </c>
      <c r="L20" s="5" t="str">
        <f>'Assessment 1B'!Z134</f>
        <v>C</v>
      </c>
      <c r="M20" s="3" t="str">
        <f>'Assessment 1B'!AA134</f>
        <v>Satisfactory work in problem solving; keep practising.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1B'!K143</f>
        <v>0.71330000000000005</v>
      </c>
      <c r="F21" s="5" t="str">
        <f>'Assessment 1B'!L143</f>
        <v>B</v>
      </c>
      <c r="G21" s="3" t="str">
        <f>'Assessment 1B'!M143</f>
        <v>Very good work in problem solving; aim higher.</v>
      </c>
      <c r="H21" s="12">
        <f>'Assessment 1B'!R143</f>
        <v>0.72330000000000005</v>
      </c>
      <c r="I21" s="5" t="str">
        <f>'Assessment 1B'!S143</f>
        <v>B</v>
      </c>
      <c r="J21" s="3" t="str">
        <f>'Assessment 1B'!T143</f>
        <v>Very good work in problem solving; aim higher.</v>
      </c>
      <c r="K21" s="12">
        <f>'Assessment 1B'!Y143</f>
        <v>0.76670000000000005</v>
      </c>
      <c r="L21" s="5" t="str">
        <f>'Assessment 1B'!Z143</f>
        <v>B</v>
      </c>
      <c r="M21" s="3" t="str">
        <f>'Assessment 1B'!AA143</f>
        <v>Very good work in problem solving; aim higher.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1B'!K152</f>
        <v>0.77669999999999995</v>
      </c>
      <c r="F22" s="5" t="str">
        <f>'Assessment 1B'!L152</f>
        <v>B</v>
      </c>
      <c r="G22" s="3" t="str">
        <f>'Assessment 1B'!M152</f>
        <v>Very good work in problem solving; aim higher.</v>
      </c>
      <c r="H22" s="12">
        <f>'Assessment 1B'!R152</f>
        <v>0.78669999999999995</v>
      </c>
      <c r="I22" s="5" t="str">
        <f>'Assessment 1B'!S152</f>
        <v>B</v>
      </c>
      <c r="J22" s="3" t="str">
        <f>'Assessment 1B'!T152</f>
        <v>Very good work in problem solving; aim higher.</v>
      </c>
      <c r="K22" s="12">
        <f>'Assessment 1B'!Y152</f>
        <v>0.78</v>
      </c>
      <c r="L22" s="5" t="str">
        <f>'Assessment 1B'!Z152</f>
        <v>B</v>
      </c>
      <c r="M22" s="3" t="str">
        <f>'Assessment 1B'!AA152</f>
        <v>Very good work in problem solving; aim higher.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1B'!K161</f>
        <v>0.87</v>
      </c>
      <c r="F23" s="5" t="str">
        <f>'Assessment 1B'!L161</f>
        <v>A</v>
      </c>
      <c r="G23" s="3" t="str">
        <f>'Assessment 1B'!M161</f>
        <v>Excellent work in problem solving; keep it up.</v>
      </c>
      <c r="H23" s="12">
        <f>'Assessment 1B'!R161</f>
        <v>0.87670000000000003</v>
      </c>
      <c r="I23" s="5" t="str">
        <f>'Assessment 1B'!S161</f>
        <v>A</v>
      </c>
      <c r="J23" s="3" t="str">
        <f>'Assessment 1B'!T161</f>
        <v>Excellent work in problem solving; keep it up.</v>
      </c>
      <c r="K23" s="12">
        <f>'Assessment 1B'!Y161</f>
        <v>0.88329999999999997</v>
      </c>
      <c r="L23" s="5" t="str">
        <f>'Assessment 1B'!Z161</f>
        <v>A</v>
      </c>
      <c r="M23" s="3" t="str">
        <f>'Assessment 1B'!AA161</f>
        <v>Excellent work in problem solving;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1B'!K170</f>
        <v>0.95330000000000004</v>
      </c>
      <c r="F24" s="5" t="str">
        <f>'Assessment 1B'!L170</f>
        <v>A</v>
      </c>
      <c r="G24" s="3" t="str">
        <f>'Assessment 1B'!M170</f>
        <v>Excellent work in problem solving; keep it up.</v>
      </c>
      <c r="H24" s="12">
        <f>'Assessment 1B'!R170</f>
        <v>0.92</v>
      </c>
      <c r="I24" s="5" t="str">
        <f>'Assessment 1B'!S170</f>
        <v>A</v>
      </c>
      <c r="J24" s="3" t="str">
        <f>'Assessment 1B'!T170</f>
        <v>Excellent work in problem solving; keep it up.</v>
      </c>
      <c r="K24" s="12">
        <f>'Assessment 1B'!Y170</f>
        <v>0.94330000000000003</v>
      </c>
      <c r="L24" s="5" t="str">
        <f>'Assessment 1B'!Z170</f>
        <v>A</v>
      </c>
      <c r="M24" s="3" t="str">
        <f>'Assessment 1B'!AA170</f>
        <v>Excellent work in problem solving;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1B'!K179</f>
        <v>0.64670000000000005</v>
      </c>
      <c r="F25" s="5" t="str">
        <f>'Assessment 1B'!L179</f>
        <v>C</v>
      </c>
      <c r="G25" s="3" t="str">
        <f>'Assessment 1B'!M179</f>
        <v>Satisfactory work in problem solving; keep practising.</v>
      </c>
      <c r="H25" s="12">
        <f>'Assessment 1B'!R179</f>
        <v>0.70330000000000004</v>
      </c>
      <c r="I25" s="5" t="str">
        <f>'Assessment 1B'!S179</f>
        <v>B</v>
      </c>
      <c r="J25" s="3" t="str">
        <f>'Assessment 1B'!T179</f>
        <v>Very good work in problem solving; aim higher.</v>
      </c>
      <c r="K25" s="12">
        <f>'Assessment 1B'!Y179</f>
        <v>0.7</v>
      </c>
      <c r="L25" s="5" t="str">
        <f>'Assessment 1B'!Z179</f>
        <v>B</v>
      </c>
      <c r="M25" s="3" t="str">
        <f>'Assessment 1B'!AA179</f>
        <v>Very good work in problem solving; aim higher.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1B'!K188</f>
        <v>0.78669999999999995</v>
      </c>
      <c r="F26" s="5" t="str">
        <f>'Assessment 1B'!L188</f>
        <v>B</v>
      </c>
      <c r="G26" s="3" t="str">
        <f>'Assessment 1B'!M188</f>
        <v>Very good work in problem solving; aim higher.</v>
      </c>
      <c r="H26" s="12">
        <f>'Assessment 1B'!R188</f>
        <v>0.79669999999999996</v>
      </c>
      <c r="I26" s="5" t="str">
        <f>'Assessment 1B'!S188</f>
        <v>B</v>
      </c>
      <c r="J26" s="3" t="str">
        <f>'Assessment 1B'!T188</f>
        <v>Very good work in problem solving; aim higher.</v>
      </c>
      <c r="K26" s="12">
        <f>'Assessment 1B'!Y188</f>
        <v>0.82669999999999999</v>
      </c>
      <c r="L26" s="5" t="str">
        <f>'Assessment 1B'!Z188</f>
        <v>A</v>
      </c>
      <c r="M26" s="3" t="str">
        <f>'Assessment 1B'!AA188</f>
        <v>Excellent work in problem solving; keep it up.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1B'!K197</f>
        <v>0.74670000000000003</v>
      </c>
      <c r="F27" s="5" t="str">
        <f>'Assessment 1B'!L197</f>
        <v>B</v>
      </c>
      <c r="G27" s="3" t="str">
        <f>'Assessment 1B'!M197</f>
        <v>Very good work in problem solving; aim higher.</v>
      </c>
      <c r="H27" s="12">
        <f>'Assessment 1B'!R197</f>
        <v>0.81669999999999998</v>
      </c>
      <c r="I27" s="5" t="str">
        <f>'Assessment 1B'!S197</f>
        <v>A</v>
      </c>
      <c r="J27" s="3" t="str">
        <f>'Assessment 1B'!T197</f>
        <v>Excellent work in problem solving; keep it up.</v>
      </c>
      <c r="K27" s="12">
        <f>'Assessment 1B'!Y197</f>
        <v>0.84670000000000001</v>
      </c>
      <c r="L27" s="5" t="str">
        <f>'Assessment 1B'!Z197</f>
        <v>A</v>
      </c>
      <c r="M27" s="3" t="str">
        <f>'Assessment 1B'!AA197</f>
        <v>Excellent work in problem solving; keep it up.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1B'!K206</f>
        <v>0.85670000000000002</v>
      </c>
      <c r="F28" s="5" t="str">
        <f>'Assessment 1B'!L206</f>
        <v>A</v>
      </c>
      <c r="G28" s="3" t="str">
        <f>'Assessment 1B'!M206</f>
        <v>Excellent work in problem solving; keep it up.</v>
      </c>
      <c r="H28" s="12">
        <f>'Assessment 1B'!R206</f>
        <v>0.9133</v>
      </c>
      <c r="I28" s="5" t="str">
        <f>'Assessment 1B'!S206</f>
        <v>A</v>
      </c>
      <c r="J28" s="3" t="str">
        <f>'Assessment 1B'!T206</f>
        <v>Excellent work in problem solving; keep it up.</v>
      </c>
      <c r="K28" s="12">
        <f>'Assessment 1B'!Y206</f>
        <v>0.90329999999999999</v>
      </c>
      <c r="L28" s="5" t="str">
        <f>'Assessment 1B'!Z206</f>
        <v>A</v>
      </c>
      <c r="M28" s="3" t="str">
        <f>'Assessment 1B'!AA206</f>
        <v>Excellent work in problem solving;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1B'!K215</f>
        <v>0.59330000000000005</v>
      </c>
      <c r="F29" s="5" t="str">
        <f>'Assessment 1B'!L215</f>
        <v>D</v>
      </c>
      <c r="G29" s="3" t="str">
        <f>'Assessment 1B'!M215</f>
        <v>Fair work in problem solving; extra practice is needed.</v>
      </c>
      <c r="H29" s="12">
        <f>'Assessment 1B'!R215</f>
        <v>0.64329999999999998</v>
      </c>
      <c r="I29" s="5" t="str">
        <f>'Assessment 1B'!S215</f>
        <v>C</v>
      </c>
      <c r="J29" s="3" t="str">
        <f>'Assessment 1B'!T215</f>
        <v>Satisfactory work in problem solving; keep practising.</v>
      </c>
      <c r="K29" s="12">
        <f>'Assessment 1B'!Y215</f>
        <v>0.65669999999999995</v>
      </c>
      <c r="L29" s="5" t="str">
        <f>'Assessment 1B'!Z215</f>
        <v>C</v>
      </c>
      <c r="M29" s="3" t="str">
        <f>'Assessment 1B'!AA215</f>
        <v>Satisfactory work in problem solving; keep practising.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1B'!K224</f>
        <v>0.72670000000000001</v>
      </c>
      <c r="F30" s="5" t="str">
        <f>'Assessment 1B'!L224</f>
        <v>B</v>
      </c>
      <c r="G30" s="3" t="str">
        <f>'Assessment 1B'!M224</f>
        <v>Very good work in problem solving; aim higher.</v>
      </c>
      <c r="H30" s="12">
        <f>'Assessment 1B'!R224</f>
        <v>0.69669999999999999</v>
      </c>
      <c r="I30" s="5" t="str">
        <f>'Assessment 1B'!S224</f>
        <v>C</v>
      </c>
      <c r="J30" s="3" t="str">
        <f>'Assessment 1B'!T224</f>
        <v>Satisfactory work in problem solving; keep practising.</v>
      </c>
      <c r="K30" s="12">
        <f>'Assessment 1B'!Y224</f>
        <v>0.77329999999999999</v>
      </c>
      <c r="L30" s="5" t="str">
        <f>'Assessment 1B'!Z224</f>
        <v>B</v>
      </c>
      <c r="M30" s="3" t="str">
        <f>'Assessment 1B'!AA224</f>
        <v>Very good work in problem solving; aim higher.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1B'!K233</f>
        <v>0.78</v>
      </c>
      <c r="F31" s="5" t="str">
        <f>'Assessment 1B'!L233</f>
        <v>B</v>
      </c>
      <c r="G31" s="3" t="str">
        <f>'Assessment 1B'!M233</f>
        <v>Very good work in problem solving; aim higher.</v>
      </c>
      <c r="H31" s="12">
        <f>'Assessment 1B'!R233</f>
        <v>0.77669999999999995</v>
      </c>
      <c r="I31" s="5" t="str">
        <f>'Assessment 1B'!S233</f>
        <v>B</v>
      </c>
      <c r="J31" s="3" t="str">
        <f>'Assessment 1B'!T233</f>
        <v>Very good work in problem solving; aim higher.</v>
      </c>
      <c r="K31" s="12">
        <f>'Assessment 1B'!Y233</f>
        <v>0.79</v>
      </c>
      <c r="L31" s="5" t="str">
        <f>'Assessment 1B'!Z233</f>
        <v>B</v>
      </c>
      <c r="M31" s="3" t="str">
        <f>'Assessment 1B'!AA233</f>
        <v>Very good work in problem solving; aim higher.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1B'!K242</f>
        <v>0.83</v>
      </c>
      <c r="F32" s="5" t="str">
        <f>'Assessment 1B'!L242</f>
        <v>A</v>
      </c>
      <c r="G32" s="3" t="str">
        <f>'Assessment 1B'!M242</f>
        <v>Excellent work in problem solving; keep it up.</v>
      </c>
      <c r="H32" s="12">
        <f>'Assessment 1B'!R242</f>
        <v>0.85</v>
      </c>
      <c r="I32" s="5" t="str">
        <f>'Assessment 1B'!S242</f>
        <v>A</v>
      </c>
      <c r="J32" s="3" t="str">
        <f>'Assessment 1B'!T242</f>
        <v>Excellent work in problem solving; keep it up.</v>
      </c>
      <c r="K32" s="12">
        <f>'Assessment 1B'!Y242</f>
        <v>0.90669999999999995</v>
      </c>
      <c r="L32" s="5" t="str">
        <f>'Assessment 1B'!Z242</f>
        <v>A</v>
      </c>
      <c r="M32" s="3" t="str">
        <f>'Assessment 1B'!AA242</f>
        <v>Excellent work in problem solving;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1B'!K251</f>
        <v>0.90329999999999999</v>
      </c>
      <c r="F33" s="5" t="str">
        <f>'Assessment 1B'!L251</f>
        <v>A</v>
      </c>
      <c r="G33" s="3" t="str">
        <f>'Assessment 1B'!M251</f>
        <v>Excellent work in problem solving; keep it up.</v>
      </c>
      <c r="H33" s="12">
        <f>'Assessment 1B'!R251</f>
        <v>0.89</v>
      </c>
      <c r="I33" s="5" t="str">
        <f>'Assessment 1B'!S251</f>
        <v>A</v>
      </c>
      <c r="J33" s="3" t="str">
        <f>'Assessment 1B'!T251</f>
        <v>Excellent work in problem solving; keep it up.</v>
      </c>
      <c r="K33" s="12">
        <f>'Assessment 1B'!Y251</f>
        <v>0.9667</v>
      </c>
      <c r="L33" s="5" t="str">
        <f>'Assessment 1B'!Z251</f>
        <v>A</v>
      </c>
      <c r="M33" s="3" t="str">
        <f>'Assessment 1B'!AA251</f>
        <v>Excellent work in problem solving;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1B'!K260</f>
        <v>0.65329999999999999</v>
      </c>
      <c r="F34" s="5" t="str">
        <f>'Assessment 1B'!L260</f>
        <v>C</v>
      </c>
      <c r="G34" s="3" t="str">
        <f>'Assessment 1B'!M260</f>
        <v>Satisfactory work in problem solving; keep practising.</v>
      </c>
      <c r="H34" s="12">
        <f>'Assessment 1B'!R260</f>
        <v>0.70669999999999999</v>
      </c>
      <c r="I34" s="5" t="str">
        <f>'Assessment 1B'!S260</f>
        <v>B</v>
      </c>
      <c r="J34" s="3" t="str">
        <f>'Assessment 1B'!T260</f>
        <v>Very good work in problem solving; aim higher.</v>
      </c>
      <c r="K34" s="12">
        <f>'Assessment 1B'!Y260</f>
        <v>0.76</v>
      </c>
      <c r="L34" s="5" t="str">
        <f>'Assessment 1B'!Z260</f>
        <v>B</v>
      </c>
      <c r="M34" s="3" t="str">
        <f>'Assessment 1B'!AA260</f>
        <v>Very good work in problem solving; aim higher.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1B'!K269</f>
        <v>0.74</v>
      </c>
      <c r="F35" s="5" t="str">
        <f>'Assessment 1B'!L269</f>
        <v>B</v>
      </c>
      <c r="G35" s="3" t="str">
        <f>'Assessment 1B'!M269</f>
        <v>Very good work in problem solving; aim higher.</v>
      </c>
      <c r="H35" s="12">
        <f>'Assessment 1B'!R269</f>
        <v>0.79</v>
      </c>
      <c r="I35" s="5" t="str">
        <f>'Assessment 1B'!S269</f>
        <v>B</v>
      </c>
      <c r="J35" s="3" t="str">
        <f>'Assessment 1B'!T269</f>
        <v>Very good work in problem solving; aim higher.</v>
      </c>
      <c r="K35" s="12">
        <f>'Assessment 1B'!Y269</f>
        <v>0.78</v>
      </c>
      <c r="L35" s="5" t="str">
        <f>'Assessment 1B'!Z269</f>
        <v>B</v>
      </c>
      <c r="M35" s="3" t="str">
        <f>'Assessment 1B'!AA269</f>
        <v>Very good work in problem solving; aim higher.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2B'!K8</f>
        <v>0.60670000000000002</v>
      </c>
      <c r="F36" s="5" t="str">
        <f>'Assessment 2B'!L8</f>
        <v>C</v>
      </c>
      <c r="G36" s="3" t="str">
        <f>'Assessment 2B'!M8</f>
        <v>Satisfactory work in problem solving; keep practising.</v>
      </c>
      <c r="H36" s="12">
        <f>'Assessment 2B'!R8</f>
        <v>0.67669999999999997</v>
      </c>
      <c r="I36" s="5" t="str">
        <f>'Assessment 2B'!S8</f>
        <v>C</v>
      </c>
      <c r="J36" s="3" t="str">
        <f>'Assessment 2B'!T8</f>
        <v>Satisfactory work in problem solving; keep practising.</v>
      </c>
      <c r="K36" s="12">
        <f>'Assessment 2B'!Y8</f>
        <v>0.7</v>
      </c>
      <c r="L36" s="5" t="str">
        <f>'Assessment 2B'!Z8</f>
        <v>B</v>
      </c>
      <c r="M36" s="3" t="str">
        <f>'Assessment 2B'!AA8</f>
        <v>Very good work in problem solving; aim higher.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2B'!K17</f>
        <v>0.71</v>
      </c>
      <c r="F37" s="5" t="str">
        <f>'Assessment 2B'!L17</f>
        <v>B</v>
      </c>
      <c r="G37" s="3" t="str">
        <f>'Assessment 2B'!M17</f>
        <v>Very good work in problem solving; aim higher.</v>
      </c>
      <c r="H37" s="12">
        <f>'Assessment 2B'!R17</f>
        <v>0.72</v>
      </c>
      <c r="I37" s="5" t="str">
        <f>'Assessment 2B'!S17</f>
        <v>B</v>
      </c>
      <c r="J37" s="3" t="str">
        <f>'Assessment 2B'!T17</f>
        <v>Very good work in problem solving; aim higher.</v>
      </c>
      <c r="K37" s="12">
        <f>'Assessment 2B'!Y17</f>
        <v>0.72670000000000001</v>
      </c>
      <c r="L37" s="5" t="str">
        <f>'Assessment 2B'!Z17</f>
        <v>B</v>
      </c>
      <c r="M37" s="3" t="str">
        <f>'Assessment 2B'!AA17</f>
        <v>Very good work in problem solving; aim higher.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2B'!K26</f>
        <v>0.71330000000000005</v>
      </c>
      <c r="F38" s="5" t="str">
        <f>'Assessment 2B'!L26</f>
        <v>B</v>
      </c>
      <c r="G38" s="3" t="str">
        <f>'Assessment 2B'!M26</f>
        <v>Very good work in problem solving; aim higher.</v>
      </c>
      <c r="H38" s="12">
        <f>'Assessment 2B'!R26</f>
        <v>0.74670000000000003</v>
      </c>
      <c r="I38" s="5" t="str">
        <f>'Assessment 2B'!S26</f>
        <v>B</v>
      </c>
      <c r="J38" s="3" t="str">
        <f>'Assessment 2B'!T26</f>
        <v>Very good work in problem solving; aim higher.</v>
      </c>
      <c r="K38" s="12">
        <f>'Assessment 2B'!Y26</f>
        <v>0.82669999999999999</v>
      </c>
      <c r="L38" s="5" t="str">
        <f>'Assessment 2B'!Z26</f>
        <v>A</v>
      </c>
      <c r="M38" s="3" t="str">
        <f>'Assessment 2B'!AA26</f>
        <v>Excellent work in problem solving; keep it up.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2B'!K35</f>
        <v>0.81330000000000002</v>
      </c>
      <c r="F39" s="5" t="str">
        <f>'Assessment 2B'!L35</f>
        <v>A</v>
      </c>
      <c r="G39" s="3" t="str">
        <f>'Assessment 2B'!M35</f>
        <v>Excellent work in problem solving; keep it up.</v>
      </c>
      <c r="H39" s="12">
        <f>'Assessment 2B'!R35</f>
        <v>0.85329999999999995</v>
      </c>
      <c r="I39" s="5" t="str">
        <f>'Assessment 2B'!S35</f>
        <v>A</v>
      </c>
      <c r="J39" s="3" t="str">
        <f>'Assessment 2B'!T35</f>
        <v>Excellent work in problem solving; keep it up.</v>
      </c>
      <c r="K39" s="12">
        <f>'Assessment 2B'!Y35</f>
        <v>0.87329999999999997</v>
      </c>
      <c r="L39" s="5" t="str">
        <f>'Assessment 2B'!Z35</f>
        <v>A</v>
      </c>
      <c r="M39" s="3" t="str">
        <f>'Assessment 2B'!AA35</f>
        <v>Excellent work in problem solving;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2B'!K44</f>
        <v>0.88</v>
      </c>
      <c r="F40" s="5" t="str">
        <f>'Assessment 2B'!L44</f>
        <v>A</v>
      </c>
      <c r="G40" s="3" t="str">
        <f>'Assessment 2B'!M44</f>
        <v>Excellent work in problem solving; keep it up.</v>
      </c>
      <c r="H40" s="12">
        <f>'Assessment 2B'!R44</f>
        <v>0.92669999999999997</v>
      </c>
      <c r="I40" s="5" t="str">
        <f>'Assessment 2B'!S44</f>
        <v>A</v>
      </c>
      <c r="J40" s="3" t="str">
        <f>'Assessment 2B'!T44</f>
        <v>Excellent work in problem solving; keep it up.</v>
      </c>
      <c r="K40" s="12">
        <f>'Assessment 2B'!Y44</f>
        <v>0.92330000000000001</v>
      </c>
      <c r="L40" s="5" t="str">
        <f>'Assessment 2B'!Z44</f>
        <v>A</v>
      </c>
      <c r="M40" s="3" t="str">
        <f>'Assessment 2B'!AA44</f>
        <v>Excellent work in problem solving;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2B'!K53</f>
        <v>0.65329999999999999</v>
      </c>
      <c r="F41" s="5" t="str">
        <f>'Assessment 2B'!L53</f>
        <v>C</v>
      </c>
      <c r="G41" s="3" t="str">
        <f>'Assessment 2B'!M53</f>
        <v>Satisfactory work in problem solving; keep practising.</v>
      </c>
      <c r="H41" s="12">
        <f>'Assessment 2B'!R53</f>
        <v>0.65329999999999999</v>
      </c>
      <c r="I41" s="5" t="str">
        <f>'Assessment 2B'!S53</f>
        <v>C</v>
      </c>
      <c r="J41" s="3" t="str">
        <f>'Assessment 2B'!T53</f>
        <v>Satisfactory work in problem solving; keep practising.</v>
      </c>
      <c r="K41" s="12">
        <f>'Assessment 2B'!Y53</f>
        <v>0.69330000000000003</v>
      </c>
      <c r="L41" s="5" t="str">
        <f>'Assessment 2B'!Z53</f>
        <v>C</v>
      </c>
      <c r="M41" s="3" t="str">
        <f>'Assessment 2B'!AA53</f>
        <v>Satisfactory work in problem solving;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2B'!K62</f>
        <v>0.74329999999999996</v>
      </c>
      <c r="F42" s="5" t="str">
        <f>'Assessment 2B'!L62</f>
        <v>B</v>
      </c>
      <c r="G42" s="3" t="str">
        <f>'Assessment 2B'!M62</f>
        <v>Very good work in problem solving; aim higher.</v>
      </c>
      <c r="H42" s="12">
        <f>'Assessment 2B'!R62</f>
        <v>0.75329999999999997</v>
      </c>
      <c r="I42" s="5" t="str">
        <f>'Assessment 2B'!S62</f>
        <v>B</v>
      </c>
      <c r="J42" s="3" t="str">
        <f>'Assessment 2B'!T62</f>
        <v>Very good work in problem solving; aim higher.</v>
      </c>
      <c r="K42" s="12">
        <f>'Assessment 2B'!Y62</f>
        <v>0.72670000000000001</v>
      </c>
      <c r="L42" s="5" t="str">
        <f>'Assessment 2B'!Z62</f>
        <v>B</v>
      </c>
      <c r="M42" s="3" t="str">
        <f>'Assessment 2B'!AA62</f>
        <v>Very good work in problem solving; aim higher.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2B'!K71</f>
        <v>0.83330000000000004</v>
      </c>
      <c r="F43" s="5" t="str">
        <f>'Assessment 2B'!L71</f>
        <v>A</v>
      </c>
      <c r="G43" s="3" t="str">
        <f>'Assessment 2B'!M71</f>
        <v>Excellent work in problem solving; keep it up.</v>
      </c>
      <c r="H43" s="12">
        <f>'Assessment 2B'!R71</f>
        <v>0.76</v>
      </c>
      <c r="I43" s="5" t="str">
        <f>'Assessment 2B'!S71</f>
        <v>B</v>
      </c>
      <c r="J43" s="3" t="str">
        <f>'Assessment 2B'!T71</f>
        <v>Very good work in problem solving; aim higher.</v>
      </c>
      <c r="K43" s="12">
        <f>'Assessment 2B'!Y71</f>
        <v>0.82330000000000003</v>
      </c>
      <c r="L43" s="5" t="str">
        <f>'Assessment 2B'!Z71</f>
        <v>A</v>
      </c>
      <c r="M43" s="3" t="str">
        <f>'Assessment 2B'!AA71</f>
        <v>Excellent work in problem solving; keep it up.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2B'!K80</f>
        <v>0.90669999999999995</v>
      </c>
      <c r="F44" s="5" t="str">
        <f>'Assessment 2B'!L80</f>
        <v>A</v>
      </c>
      <c r="G44" s="3" t="str">
        <f>'Assessment 2B'!M80</f>
        <v>Excellent work in problem solving; keep it up.</v>
      </c>
      <c r="H44" s="12">
        <f>'Assessment 2B'!R80</f>
        <v>0.88329999999999997</v>
      </c>
      <c r="I44" s="5" t="str">
        <f>'Assessment 2B'!S80</f>
        <v>A</v>
      </c>
      <c r="J44" s="3" t="str">
        <f>'Assessment 2B'!T80</f>
        <v>Excellent work in problem solving; keep it up.</v>
      </c>
      <c r="K44" s="12">
        <f>'Assessment 2B'!Y80</f>
        <v>0.94330000000000003</v>
      </c>
      <c r="L44" s="5" t="str">
        <f>'Assessment 2B'!Z80</f>
        <v>A</v>
      </c>
      <c r="M44" s="3" t="str">
        <f>'Assessment 2B'!AA80</f>
        <v>Excellent work in problem solving;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2B'!K89</f>
        <v>0.92</v>
      </c>
      <c r="F45" s="5" t="str">
        <f>'Assessment 2B'!L89</f>
        <v>A</v>
      </c>
      <c r="G45" s="3" t="str">
        <f>'Assessment 2B'!M89</f>
        <v>Excellent work in problem solving; keep it up.</v>
      </c>
      <c r="H45" s="12">
        <f>'Assessment 2B'!R89</f>
        <v>0.94669999999999999</v>
      </c>
      <c r="I45" s="5" t="str">
        <f>'Assessment 2B'!S89</f>
        <v>A</v>
      </c>
      <c r="J45" s="3" t="str">
        <f>'Assessment 2B'!T89</f>
        <v>Excellent work in problem solving; keep it up.</v>
      </c>
      <c r="K45" s="12">
        <f>'Assessment 2B'!Y89</f>
        <v>0.97</v>
      </c>
      <c r="L45" s="5" t="str">
        <f>'Assessment 2B'!Z89</f>
        <v>A</v>
      </c>
      <c r="M45" s="3" t="str">
        <f>'Assessment 2B'!AA89</f>
        <v>Excellent work in problem solving;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2B'!K98</f>
        <v>0.71330000000000005</v>
      </c>
      <c r="F46" s="5" t="str">
        <f>'Assessment 2B'!L98</f>
        <v>B</v>
      </c>
      <c r="G46" s="3" t="str">
        <f>'Assessment 2B'!M98</f>
        <v>Very good work in problem solving; aim higher.</v>
      </c>
      <c r="H46" s="12">
        <f>'Assessment 2B'!R98</f>
        <v>0.72</v>
      </c>
      <c r="I46" s="5" t="str">
        <f>'Assessment 2B'!S98</f>
        <v>B</v>
      </c>
      <c r="J46" s="3" t="str">
        <f>'Assessment 2B'!T98</f>
        <v>Very good work in problem solving; aim higher.</v>
      </c>
      <c r="K46" s="12">
        <f>'Assessment 2B'!Y98</f>
        <v>0.72670000000000001</v>
      </c>
      <c r="L46" s="5" t="str">
        <f>'Assessment 2B'!Z98</f>
        <v>B</v>
      </c>
      <c r="M46" s="3" t="str">
        <f>'Assessment 2B'!AA98</f>
        <v>Very good work in problem solving; aim higher.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2B'!K107</f>
        <v>0.72</v>
      </c>
      <c r="F47" s="5" t="str">
        <f>'Assessment 2B'!L107</f>
        <v>B</v>
      </c>
      <c r="G47" s="3" t="str">
        <f>'Assessment 2B'!M107</f>
        <v>Very good work in problem solving; aim higher.</v>
      </c>
      <c r="H47" s="12">
        <f>'Assessment 2B'!R107</f>
        <v>0.73670000000000002</v>
      </c>
      <c r="I47" s="5" t="str">
        <f>'Assessment 2B'!S107</f>
        <v>B</v>
      </c>
      <c r="J47" s="3" t="str">
        <f>'Assessment 2B'!T107</f>
        <v>Very good work in problem solving; aim higher.</v>
      </c>
      <c r="K47" s="12">
        <f>'Assessment 2B'!Y107</f>
        <v>0.78</v>
      </c>
      <c r="L47" s="5" t="str">
        <f>'Assessment 2B'!Z107</f>
        <v>B</v>
      </c>
      <c r="M47" s="3" t="str">
        <f>'Assessment 2B'!AA107</f>
        <v>Very good work in problem solving;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2B'!K116</f>
        <v>0.8367</v>
      </c>
      <c r="F48" s="5" t="str">
        <f>'Assessment 2B'!L116</f>
        <v>A</v>
      </c>
      <c r="G48" s="3" t="str">
        <f>'Assessment 2B'!M116</f>
        <v>Excellent work in problem solving; keep it up.</v>
      </c>
      <c r="H48" s="12">
        <f>'Assessment 2B'!R116</f>
        <v>0.88329999999999997</v>
      </c>
      <c r="I48" s="5" t="str">
        <f>'Assessment 2B'!S116</f>
        <v>A</v>
      </c>
      <c r="J48" s="3" t="str">
        <f>'Assessment 2B'!T116</f>
        <v>Excellent work in problem solving; keep it up.</v>
      </c>
      <c r="K48" s="12">
        <f>'Assessment 2B'!Y116</f>
        <v>0.86329999999999996</v>
      </c>
      <c r="L48" s="5" t="str">
        <f>'Assessment 2B'!Z116</f>
        <v>A</v>
      </c>
      <c r="M48" s="3" t="str">
        <f>'Assessment 2B'!AA116</f>
        <v>Excellent work in problem solving; keep it up.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2B'!K125</f>
        <v>0.88</v>
      </c>
      <c r="F49" s="5" t="str">
        <f>'Assessment 2B'!L125</f>
        <v>A</v>
      </c>
      <c r="G49" s="3" t="str">
        <f>'Assessment 2B'!M125</f>
        <v>Excellent work in problem solving; keep it up.</v>
      </c>
      <c r="H49" s="12">
        <f>'Assessment 2B'!R125</f>
        <v>0.90669999999999995</v>
      </c>
      <c r="I49" s="5" t="str">
        <f>'Assessment 2B'!S125</f>
        <v>A</v>
      </c>
      <c r="J49" s="3" t="str">
        <f>'Assessment 2B'!T125</f>
        <v>Excellent work in problem solving; keep it up.</v>
      </c>
      <c r="K49" s="12">
        <f>'Assessment 2B'!Y125</f>
        <v>0.95</v>
      </c>
      <c r="L49" s="5" t="str">
        <f>'Assessment 2B'!Z125</f>
        <v>A</v>
      </c>
      <c r="M49" s="3" t="str">
        <f>'Assessment 2B'!AA125</f>
        <v>Excellent work in problem solving;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2B'!K134</f>
        <v>0.65</v>
      </c>
      <c r="F50" s="5" t="str">
        <f>'Assessment 2B'!L134</f>
        <v>C</v>
      </c>
      <c r="G50" s="3" t="str">
        <f>'Assessment 2B'!M134</f>
        <v>Satisfactory work in problem solving; keep practising.</v>
      </c>
      <c r="H50" s="12">
        <f>'Assessment 2B'!R134</f>
        <v>0.68</v>
      </c>
      <c r="I50" s="5" t="str">
        <f>'Assessment 2B'!S134</f>
        <v>C</v>
      </c>
      <c r="J50" s="3" t="str">
        <f>'Assessment 2B'!T134</f>
        <v>Satisfactory work in problem solving; keep practising.</v>
      </c>
      <c r="K50" s="12">
        <f>'Assessment 2B'!Y134</f>
        <v>0.72330000000000005</v>
      </c>
      <c r="L50" s="5" t="str">
        <f>'Assessment 2B'!Z134</f>
        <v>B</v>
      </c>
      <c r="M50" s="3" t="str">
        <f>'Assessment 2B'!AA134</f>
        <v>Very good work in problem solving; aim higher.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2B'!K143</f>
        <v>0.68330000000000002</v>
      </c>
      <c r="F51" s="5" t="str">
        <f>'Assessment 2B'!L143</f>
        <v>C</v>
      </c>
      <c r="G51" s="3" t="str">
        <f>'Assessment 2B'!M143</f>
        <v>Satisfactory work in problem solving; keep practising.</v>
      </c>
      <c r="H51" s="12">
        <f>'Assessment 2B'!R143</f>
        <v>0.70330000000000004</v>
      </c>
      <c r="I51" s="5" t="str">
        <f>'Assessment 2B'!S143</f>
        <v>B</v>
      </c>
      <c r="J51" s="3" t="str">
        <f>'Assessment 2B'!T143</f>
        <v>Very good work in problem solving; aim higher.</v>
      </c>
      <c r="K51" s="12">
        <f>'Assessment 2B'!Y143</f>
        <v>0.81330000000000002</v>
      </c>
      <c r="L51" s="5" t="str">
        <f>'Assessment 2B'!Z143</f>
        <v>A</v>
      </c>
      <c r="M51" s="3" t="str">
        <f>'Assessment 2B'!AA143</f>
        <v>Excellent work in problem solving; keep it up.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2B'!K152</f>
        <v>0.76329999999999998</v>
      </c>
      <c r="F52" s="5" t="str">
        <f>'Assessment 2B'!L152</f>
        <v>B</v>
      </c>
      <c r="G52" s="3" t="str">
        <f>'Assessment 2B'!M152</f>
        <v>Very good work in problem solving; aim higher.</v>
      </c>
      <c r="H52" s="12">
        <f>'Assessment 2B'!R152</f>
        <v>0.82330000000000003</v>
      </c>
      <c r="I52" s="5" t="str">
        <f>'Assessment 2B'!S152</f>
        <v>A</v>
      </c>
      <c r="J52" s="3" t="str">
        <f>'Assessment 2B'!T152</f>
        <v>Excellent work in problem solving; keep it up.</v>
      </c>
      <c r="K52" s="12">
        <f>'Assessment 2B'!Y152</f>
        <v>0.81</v>
      </c>
      <c r="L52" s="5" t="str">
        <f>'Assessment 2B'!Z152</f>
        <v>A</v>
      </c>
      <c r="M52" s="3" t="str">
        <f>'Assessment 2B'!AA152</f>
        <v>Excellent work in problem solving; keep it up.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2B'!K161</f>
        <v>0.84670000000000001</v>
      </c>
      <c r="F53" s="5" t="str">
        <f>'Assessment 2B'!L161</f>
        <v>A</v>
      </c>
      <c r="G53" s="3" t="str">
        <f>'Assessment 2B'!M161</f>
        <v>Excellent work in problem solving; keep it up.</v>
      </c>
      <c r="H53" s="12">
        <f>'Assessment 2B'!R161</f>
        <v>0.84330000000000005</v>
      </c>
      <c r="I53" s="5" t="str">
        <f>'Assessment 2B'!S161</f>
        <v>A</v>
      </c>
      <c r="J53" s="3" t="str">
        <f>'Assessment 2B'!T161</f>
        <v>Excellent work in problem solving; keep it up.</v>
      </c>
      <c r="K53" s="12">
        <f>'Assessment 2B'!Y161</f>
        <v>0.88</v>
      </c>
      <c r="L53" s="5" t="str">
        <f>'Assessment 2B'!Z161</f>
        <v>A</v>
      </c>
      <c r="M53" s="3" t="str">
        <f>'Assessment 2B'!AA161</f>
        <v>Excellent work in problem solving; keep it up.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2B'!K170</f>
        <v>0.89</v>
      </c>
      <c r="F54" s="5" t="str">
        <f>'Assessment 2B'!L170</f>
        <v>A</v>
      </c>
      <c r="G54" s="3" t="str">
        <f>'Assessment 2B'!M170</f>
        <v>Excellent work in problem solving; keep it up.</v>
      </c>
      <c r="H54" s="12">
        <f>'Assessment 2B'!R170</f>
        <v>0.90669999999999995</v>
      </c>
      <c r="I54" s="5" t="str">
        <f>'Assessment 2B'!S170</f>
        <v>A</v>
      </c>
      <c r="J54" s="3" t="str">
        <f>'Assessment 2B'!T170</f>
        <v>Excellent work in problem solving; keep it up.</v>
      </c>
      <c r="K54" s="12">
        <f>'Assessment 2B'!Y170</f>
        <v>0.93669999999999998</v>
      </c>
      <c r="L54" s="5" t="str">
        <f>'Assessment 2B'!Z170</f>
        <v>A</v>
      </c>
      <c r="M54" s="3" t="str">
        <f>'Assessment 2B'!AA170</f>
        <v>Excellent work in problem solving;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2B'!K179</f>
        <v>0.69</v>
      </c>
      <c r="F55" s="5" t="str">
        <f>'Assessment 2B'!L179</f>
        <v>C</v>
      </c>
      <c r="G55" s="3" t="str">
        <f>'Assessment 2B'!M179</f>
        <v>Satisfactory work in problem solving; keep practising.</v>
      </c>
      <c r="H55" s="12">
        <f>'Assessment 2B'!R179</f>
        <v>0.68</v>
      </c>
      <c r="I55" s="5" t="str">
        <f>'Assessment 2B'!S179</f>
        <v>C</v>
      </c>
      <c r="J55" s="3" t="str">
        <f>'Assessment 2B'!T179</f>
        <v>Satisfactory work in problem solving; keep practising.</v>
      </c>
      <c r="K55" s="12">
        <f>'Assessment 2B'!Y179</f>
        <v>0.72</v>
      </c>
      <c r="L55" s="5" t="str">
        <f>'Assessment 2B'!Z179</f>
        <v>B</v>
      </c>
      <c r="M55" s="3" t="str">
        <f>'Assessment 2B'!AA179</f>
        <v>Very good work in problem solving; aim higher.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2B'!K188</f>
        <v>0.7833</v>
      </c>
      <c r="F56" s="5" t="str">
        <f>'Assessment 2B'!L188</f>
        <v>B</v>
      </c>
      <c r="G56" s="3" t="str">
        <f>'Assessment 2B'!M188</f>
        <v>Very good work in problem solving; aim higher.</v>
      </c>
      <c r="H56" s="12">
        <f>'Assessment 2B'!R188</f>
        <v>0.75</v>
      </c>
      <c r="I56" s="5" t="str">
        <f>'Assessment 2B'!S188</f>
        <v>B</v>
      </c>
      <c r="J56" s="3" t="str">
        <f>'Assessment 2B'!T188</f>
        <v>Very good work in problem solving; aim higher.</v>
      </c>
      <c r="K56" s="12">
        <f>'Assessment 2B'!Y188</f>
        <v>0.79</v>
      </c>
      <c r="L56" s="5" t="str">
        <f>'Assessment 2B'!Z188</f>
        <v>B</v>
      </c>
      <c r="M56" s="3" t="str">
        <f>'Assessment 2B'!AA188</f>
        <v>Very good work in problem solving;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2B'!K197</f>
        <v>0.8367</v>
      </c>
      <c r="F57" s="5" t="str">
        <f>'Assessment 2B'!L197</f>
        <v>A</v>
      </c>
      <c r="G57" s="3" t="str">
        <f>'Assessment 2B'!M197</f>
        <v>Excellent work in problem solving; keep it up.</v>
      </c>
      <c r="H57" s="12">
        <f>'Assessment 2B'!R197</f>
        <v>0.83330000000000004</v>
      </c>
      <c r="I57" s="5" t="str">
        <f>'Assessment 2B'!S197</f>
        <v>A</v>
      </c>
      <c r="J57" s="3" t="str">
        <f>'Assessment 2B'!T197</f>
        <v>Excellent work in problem solving; keep it up.</v>
      </c>
      <c r="K57" s="12">
        <f>'Assessment 2B'!Y197</f>
        <v>0.81330000000000002</v>
      </c>
      <c r="L57" s="5" t="str">
        <f>'Assessment 2B'!Z197</f>
        <v>A</v>
      </c>
      <c r="M57" s="3" t="str">
        <f>'Assessment 2B'!AA197</f>
        <v>Excellent work in problem solving; keep it up.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2B'!K206</f>
        <v>0.88</v>
      </c>
      <c r="F58" s="5" t="str">
        <f>'Assessment 2B'!L206</f>
        <v>A</v>
      </c>
      <c r="G58" s="3" t="str">
        <f>'Assessment 2B'!M206</f>
        <v>Excellent work in problem solving; keep it up.</v>
      </c>
      <c r="H58" s="12">
        <f>'Assessment 2B'!R206</f>
        <v>0.89329999999999998</v>
      </c>
      <c r="I58" s="5" t="str">
        <f>'Assessment 2B'!S206</f>
        <v>A</v>
      </c>
      <c r="J58" s="3" t="str">
        <f>'Assessment 2B'!T206</f>
        <v>Excellent work in problem solving; keep it up.</v>
      </c>
      <c r="K58" s="12">
        <f>'Assessment 2B'!Y206</f>
        <v>0.90329999999999999</v>
      </c>
      <c r="L58" s="5" t="str">
        <f>'Assessment 2B'!Z206</f>
        <v>A</v>
      </c>
      <c r="M58" s="3" t="str">
        <f>'Assessment 2B'!AA206</f>
        <v>Excellent work in problem solving;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2B'!K215</f>
        <v>0.62329999999999997</v>
      </c>
      <c r="F59" s="5" t="str">
        <f>'Assessment 2B'!L215</f>
        <v>C</v>
      </c>
      <c r="G59" s="3" t="str">
        <f>'Assessment 2B'!M215</f>
        <v>Satisfactory work in problem solving; keep practising.</v>
      </c>
      <c r="H59" s="12">
        <f>'Assessment 2B'!R215</f>
        <v>0.67</v>
      </c>
      <c r="I59" s="5" t="str">
        <f>'Assessment 2B'!S215</f>
        <v>C</v>
      </c>
      <c r="J59" s="3" t="str">
        <f>'Assessment 2B'!T215</f>
        <v>Satisfactory work in problem solving; keep practising.</v>
      </c>
      <c r="K59" s="12">
        <f>'Assessment 2B'!Y215</f>
        <v>0.68669999999999998</v>
      </c>
      <c r="L59" s="5" t="str">
        <f>'Assessment 2B'!Z215</f>
        <v>C</v>
      </c>
      <c r="M59" s="3" t="str">
        <f>'Assessment 2B'!AA215</f>
        <v>Satisfactory work in problem solving;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2B'!K224</f>
        <v>0.70330000000000004</v>
      </c>
      <c r="F60" s="5" t="str">
        <f>'Assessment 2B'!L224</f>
        <v>B</v>
      </c>
      <c r="G60" s="3" t="str">
        <f>'Assessment 2B'!M224</f>
        <v>Very good work in problem solving; aim higher.</v>
      </c>
      <c r="H60" s="12">
        <f>'Assessment 2B'!R224</f>
        <v>0.70669999999999999</v>
      </c>
      <c r="I60" s="5" t="str">
        <f>'Assessment 2B'!S224</f>
        <v>B</v>
      </c>
      <c r="J60" s="3" t="str">
        <f>'Assessment 2B'!T224</f>
        <v>Very good work in problem solving; aim higher.</v>
      </c>
      <c r="K60" s="12">
        <f>'Assessment 2B'!Y224</f>
        <v>0.69</v>
      </c>
      <c r="L60" s="5" t="str">
        <f>'Assessment 2B'!Z224</f>
        <v>C</v>
      </c>
      <c r="M60" s="3" t="str">
        <f>'Assessment 2B'!AA224</f>
        <v>Satisfactory work in problem solving; keep practising.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2B'!K233</f>
        <v>0.79330000000000001</v>
      </c>
      <c r="F61" s="5" t="str">
        <f>'Assessment 2B'!L233</f>
        <v>B</v>
      </c>
      <c r="G61" s="3" t="str">
        <f>'Assessment 2B'!M233</f>
        <v>Very good work in problem solving; aim higher.</v>
      </c>
      <c r="H61" s="12">
        <f>'Assessment 2B'!R233</f>
        <v>0.81</v>
      </c>
      <c r="I61" s="5" t="str">
        <f>'Assessment 2B'!S233</f>
        <v>A</v>
      </c>
      <c r="J61" s="3" t="str">
        <f>'Assessment 2B'!T233</f>
        <v>Excellent work in problem solving; keep it up.</v>
      </c>
      <c r="K61" s="12">
        <f>'Assessment 2B'!Y233</f>
        <v>0.77</v>
      </c>
      <c r="L61" s="5" t="str">
        <f>'Assessment 2B'!Z233</f>
        <v>B</v>
      </c>
      <c r="M61" s="3" t="str">
        <f>'Assessment 2B'!AA233</f>
        <v>Very good work in problem solving; aim higher.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2B'!K242</f>
        <v>0.80669999999999997</v>
      </c>
      <c r="F62" s="5" t="str">
        <f>'Assessment 2B'!L242</f>
        <v>A</v>
      </c>
      <c r="G62" s="3" t="str">
        <f>'Assessment 2B'!M242</f>
        <v>Excellent work in problem solving; keep it up.</v>
      </c>
      <c r="H62" s="12">
        <f>'Assessment 2B'!R242</f>
        <v>0.91669999999999996</v>
      </c>
      <c r="I62" s="5" t="str">
        <f>'Assessment 2B'!S242</f>
        <v>A</v>
      </c>
      <c r="J62" s="3" t="str">
        <f>'Assessment 2B'!T242</f>
        <v>Excellent work in problem solving; keep it up.</v>
      </c>
      <c r="K62" s="12">
        <f>'Assessment 2B'!Y242</f>
        <v>0.86670000000000003</v>
      </c>
      <c r="L62" s="5" t="str">
        <f>'Assessment 2B'!Z242</f>
        <v>A</v>
      </c>
      <c r="M62" s="3" t="str">
        <f>'Assessment 2B'!AA242</f>
        <v>Excellent work in problem solving;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2B'!K251</f>
        <v>0.91</v>
      </c>
      <c r="F63" s="5" t="str">
        <f>'Assessment 2B'!L251</f>
        <v>A</v>
      </c>
      <c r="G63" s="3" t="str">
        <f>'Assessment 2B'!M251</f>
        <v>Excellent work in problem solving; keep it up.</v>
      </c>
      <c r="H63" s="12">
        <f>'Assessment 2B'!R251</f>
        <v>0.92669999999999997</v>
      </c>
      <c r="I63" s="5" t="str">
        <f>'Assessment 2B'!S251</f>
        <v>A</v>
      </c>
      <c r="J63" s="3" t="str">
        <f>'Assessment 2B'!T251</f>
        <v>Excellent work in problem solving; keep it up.</v>
      </c>
      <c r="K63" s="12">
        <f>'Assessment 2B'!Y251</f>
        <v>0.92669999999999997</v>
      </c>
      <c r="L63" s="5" t="str">
        <f>'Assessment 2B'!Z251</f>
        <v>A</v>
      </c>
      <c r="M63" s="3" t="str">
        <f>'Assessment 2B'!AA251</f>
        <v>Excellent work in problem solving;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2B'!K260</f>
        <v>0.61</v>
      </c>
      <c r="F64" s="5" t="str">
        <f>'Assessment 2B'!L260</f>
        <v>C</v>
      </c>
      <c r="G64" s="3" t="str">
        <f>'Assessment 2B'!M260</f>
        <v>Satisfactory work in problem solving; keep practising.</v>
      </c>
      <c r="H64" s="12">
        <f>'Assessment 2B'!R260</f>
        <v>0.68669999999999998</v>
      </c>
      <c r="I64" s="5" t="str">
        <f>'Assessment 2B'!S260</f>
        <v>C</v>
      </c>
      <c r="J64" s="3" t="str">
        <f>'Assessment 2B'!T260</f>
        <v>Satisfactory work in problem solving; keep practising.</v>
      </c>
      <c r="K64" s="12">
        <f>'Assessment 2B'!Y260</f>
        <v>0.67330000000000001</v>
      </c>
      <c r="L64" s="5" t="str">
        <f>'Assessment 2B'!Z260</f>
        <v>C</v>
      </c>
      <c r="M64" s="3" t="str">
        <f>'Assessment 2B'!AA260</f>
        <v>Satisfactory work in problem solving; keep practising.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2B'!K269</f>
        <v>0.7167</v>
      </c>
      <c r="F65" s="5" t="str">
        <f>'Assessment 2B'!L269</f>
        <v>B</v>
      </c>
      <c r="G65" s="3" t="str">
        <f>'Assessment 2B'!M269</f>
        <v>Very good work in problem solving; aim higher.</v>
      </c>
      <c r="H65" s="12">
        <f>'Assessment 2B'!R269</f>
        <v>0.75329999999999997</v>
      </c>
      <c r="I65" s="5" t="str">
        <f>'Assessment 2B'!S269</f>
        <v>B</v>
      </c>
      <c r="J65" s="3" t="str">
        <f>'Assessment 2B'!T269</f>
        <v>Very good work in problem solving; aim higher.</v>
      </c>
      <c r="K65" s="12">
        <f>'Assessment 2B'!Y269</f>
        <v>0.81330000000000002</v>
      </c>
      <c r="L65" s="5" t="str">
        <f>'Assessment 2B'!Z269</f>
        <v>A</v>
      </c>
      <c r="M65" s="3" t="str">
        <f>'Assessment 2B'!AA269</f>
        <v>Excellent work in problem solving; keep it up.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3B'!K8</f>
        <v>0.6</v>
      </c>
      <c r="F66" s="5" t="str">
        <f>'Assessment 3B'!L8</f>
        <v>C</v>
      </c>
      <c r="G66" s="3" t="str">
        <f>'Assessment 3B'!M8</f>
        <v>Satisfactory work in problem solving; keep practising.</v>
      </c>
      <c r="H66" s="12">
        <f>'Assessment 3B'!R8</f>
        <v>0.61670000000000003</v>
      </c>
      <c r="I66" s="5" t="str">
        <f>'Assessment 3B'!S8</f>
        <v>C</v>
      </c>
      <c r="J66" s="3" t="str">
        <f>'Assessment 3B'!T8</f>
        <v>Satisfactory work in problem solving; keep practising.</v>
      </c>
      <c r="K66" s="12">
        <f>'Assessment 3B'!Y8</f>
        <v>0.62</v>
      </c>
      <c r="L66" s="5" t="str">
        <f>'Assessment 3B'!Z8</f>
        <v>C</v>
      </c>
      <c r="M66" s="3" t="str">
        <f>'Assessment 3B'!AA8</f>
        <v>Satisfactory work in problem solving; keep practising.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3B'!K17</f>
        <v>0.70330000000000004</v>
      </c>
      <c r="F67" s="5" t="str">
        <f>'Assessment 3B'!L17</f>
        <v>B</v>
      </c>
      <c r="G67" s="3" t="str">
        <f>'Assessment 3B'!M17</f>
        <v>Very good work in problem solving; aim higher.</v>
      </c>
      <c r="H67" s="12">
        <f>'Assessment 3B'!R17</f>
        <v>0.68669999999999998</v>
      </c>
      <c r="I67" s="5" t="str">
        <f>'Assessment 3B'!S17</f>
        <v>C</v>
      </c>
      <c r="J67" s="3" t="str">
        <f>'Assessment 3B'!T17</f>
        <v>Satisfactory work in problem solving; keep practising.</v>
      </c>
      <c r="K67" s="12">
        <f>'Assessment 3B'!Y17</f>
        <v>0.75</v>
      </c>
      <c r="L67" s="5" t="str">
        <f>'Assessment 3B'!Z17</f>
        <v>B</v>
      </c>
      <c r="M67" s="3" t="str">
        <f>'Assessment 3B'!AA17</f>
        <v>Very good work in problem solving; aim higher.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3B'!K26</f>
        <v>0.77</v>
      </c>
      <c r="F68" s="5" t="str">
        <f>'Assessment 3B'!L26</f>
        <v>B</v>
      </c>
      <c r="G68" s="3" t="str">
        <f>'Assessment 3B'!M26</f>
        <v>Very good work in problem solving; aim higher.</v>
      </c>
      <c r="H68" s="12">
        <f>'Assessment 3B'!R26</f>
        <v>0.76</v>
      </c>
      <c r="I68" s="5" t="str">
        <f>'Assessment 3B'!S26</f>
        <v>B</v>
      </c>
      <c r="J68" s="3" t="str">
        <f>'Assessment 3B'!T26</f>
        <v>Very good work in problem solving; aim higher.</v>
      </c>
      <c r="K68" s="12">
        <f>'Assessment 3B'!Y26</f>
        <v>0.81330000000000002</v>
      </c>
      <c r="L68" s="5" t="str">
        <f>'Assessment 3B'!Z26</f>
        <v>A</v>
      </c>
      <c r="M68" s="3" t="str">
        <f>'Assessment 3B'!AA26</f>
        <v>Excellent work in problem solving; keep it up.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3B'!K35</f>
        <v>0.84330000000000005</v>
      </c>
      <c r="F69" s="5" t="str">
        <f>'Assessment 3B'!L35</f>
        <v>A</v>
      </c>
      <c r="G69" s="3" t="str">
        <f>'Assessment 3B'!M35</f>
        <v>Excellent work in problem solving; keep it up.</v>
      </c>
      <c r="H69" s="12">
        <f>'Assessment 3B'!R35</f>
        <v>0.81669999999999998</v>
      </c>
      <c r="I69" s="5" t="str">
        <f>'Assessment 3B'!S35</f>
        <v>A</v>
      </c>
      <c r="J69" s="3" t="str">
        <f>'Assessment 3B'!T35</f>
        <v>Excellent work in problem solving; keep it up.</v>
      </c>
      <c r="K69" s="12">
        <f>'Assessment 3B'!Y35</f>
        <v>0.88</v>
      </c>
      <c r="L69" s="5" t="str">
        <f>'Assessment 3B'!Z35</f>
        <v>A</v>
      </c>
      <c r="M69" s="3" t="str">
        <f>'Assessment 3B'!AA35</f>
        <v>Excellent work in problem solving; keep it up.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3B'!K44</f>
        <v>0.9133</v>
      </c>
      <c r="F70" s="5" t="str">
        <f>'Assessment 3B'!L44</f>
        <v>A</v>
      </c>
      <c r="G70" s="3" t="str">
        <f>'Assessment 3B'!M44</f>
        <v>Excellent work in problem solving; keep it up.</v>
      </c>
      <c r="H70" s="12">
        <f>'Assessment 3B'!R44</f>
        <v>0.94330000000000003</v>
      </c>
      <c r="I70" s="5" t="str">
        <f>'Assessment 3B'!S44</f>
        <v>A</v>
      </c>
      <c r="J70" s="3" t="str">
        <f>'Assessment 3B'!T44</f>
        <v>Excellent work in problem solving; keep it up.</v>
      </c>
      <c r="K70" s="12">
        <f>'Assessment 3B'!Y44</f>
        <v>0.96</v>
      </c>
      <c r="L70" s="5" t="str">
        <f>'Assessment 3B'!Z44</f>
        <v>A</v>
      </c>
      <c r="M70" s="3" t="str">
        <f>'Assessment 3B'!AA44</f>
        <v>Excellent work in problem solving;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3B'!K53</f>
        <v>0.64</v>
      </c>
      <c r="F71" s="5" t="str">
        <f>'Assessment 3B'!L53</f>
        <v>C</v>
      </c>
      <c r="G71" s="3" t="str">
        <f>'Assessment 3B'!M53</f>
        <v>Satisfactory work in problem solving; keep practising.</v>
      </c>
      <c r="H71" s="12">
        <f>'Assessment 3B'!R53</f>
        <v>0.66669999999999996</v>
      </c>
      <c r="I71" s="5" t="str">
        <f>'Assessment 3B'!S53</f>
        <v>C</v>
      </c>
      <c r="J71" s="3" t="str">
        <f>'Assessment 3B'!T53</f>
        <v>Satisfactory work in problem solving; keep practising.</v>
      </c>
      <c r="K71" s="12">
        <f>'Assessment 3B'!Y53</f>
        <v>0.72330000000000005</v>
      </c>
      <c r="L71" s="5" t="str">
        <f>'Assessment 3B'!Z53</f>
        <v>B</v>
      </c>
      <c r="M71" s="3" t="str">
        <f>'Assessment 3B'!AA53</f>
        <v>Very good work in problem solving; aim higher.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3B'!K62</f>
        <v>0.7167</v>
      </c>
      <c r="F72" s="5" t="str">
        <f>'Assessment 3B'!L62</f>
        <v>B</v>
      </c>
      <c r="G72" s="3" t="str">
        <f>'Assessment 3B'!M62</f>
        <v>Very good work in problem solving; aim higher.</v>
      </c>
      <c r="H72" s="12">
        <f>'Assessment 3B'!R62</f>
        <v>0.73329999999999995</v>
      </c>
      <c r="I72" s="5" t="str">
        <f>'Assessment 3B'!S62</f>
        <v>B</v>
      </c>
      <c r="J72" s="3" t="str">
        <f>'Assessment 3B'!T62</f>
        <v>Very good work in problem solving; aim higher.</v>
      </c>
      <c r="K72" s="12">
        <f>'Assessment 3B'!Y62</f>
        <v>0.72</v>
      </c>
      <c r="L72" s="5" t="str">
        <f>'Assessment 3B'!Z62</f>
        <v>B</v>
      </c>
      <c r="M72" s="3" t="str">
        <f>'Assessment 3B'!AA62</f>
        <v>Very good work in problem solving; aim higher.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3B'!K71</f>
        <v>0.81330000000000002</v>
      </c>
      <c r="F73" s="5" t="str">
        <f>'Assessment 3B'!L71</f>
        <v>A</v>
      </c>
      <c r="G73" s="3" t="str">
        <f>'Assessment 3B'!M71</f>
        <v>Excellent work in problem solving; keep it up.</v>
      </c>
      <c r="H73" s="12">
        <f>'Assessment 3B'!R71</f>
        <v>0.83</v>
      </c>
      <c r="I73" s="5" t="str">
        <f>'Assessment 3B'!S71</f>
        <v>A</v>
      </c>
      <c r="J73" s="3" t="str">
        <f>'Assessment 3B'!T71</f>
        <v>Excellent work in problem solving; keep it up.</v>
      </c>
      <c r="K73" s="12">
        <f>'Assessment 3B'!Y71</f>
        <v>0.8367</v>
      </c>
      <c r="L73" s="5" t="str">
        <f>'Assessment 3B'!Z71</f>
        <v>A</v>
      </c>
      <c r="M73" s="3" t="str">
        <f>'Assessment 3B'!AA71</f>
        <v>Excellent work in problem solving; keep it up.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3B'!K80</f>
        <v>0.83</v>
      </c>
      <c r="F74" s="5" t="str">
        <f>'Assessment 3B'!L80</f>
        <v>A</v>
      </c>
      <c r="G74" s="3" t="str">
        <f>'Assessment 3B'!M80</f>
        <v>Excellent work in problem solving; keep it up.</v>
      </c>
      <c r="H74" s="12">
        <f>'Assessment 3B'!R80</f>
        <v>0.86</v>
      </c>
      <c r="I74" s="5" t="str">
        <f>'Assessment 3B'!S80</f>
        <v>A</v>
      </c>
      <c r="J74" s="3" t="str">
        <f>'Assessment 3B'!T80</f>
        <v>Excellent work in problem solving; keep it up.</v>
      </c>
      <c r="K74" s="12">
        <f>'Assessment 3B'!Y80</f>
        <v>0.94</v>
      </c>
      <c r="L74" s="5" t="str">
        <f>'Assessment 3B'!Z80</f>
        <v>A</v>
      </c>
      <c r="M74" s="3" t="str">
        <f>'Assessment 3B'!AA80</f>
        <v>Excellent work in problem solving;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3B'!K89</f>
        <v>0.93</v>
      </c>
      <c r="F75" s="5" t="str">
        <f>'Assessment 3B'!L89</f>
        <v>A</v>
      </c>
      <c r="G75" s="3" t="str">
        <f>'Assessment 3B'!M89</f>
        <v>Excellent work in problem solving; keep it up.</v>
      </c>
      <c r="H75" s="12">
        <f>'Assessment 3B'!R89</f>
        <v>0.9667</v>
      </c>
      <c r="I75" s="5" t="str">
        <f>'Assessment 3B'!S89</f>
        <v>A</v>
      </c>
      <c r="J75" s="3" t="str">
        <f>'Assessment 3B'!T89</f>
        <v>Excellent work in problem solving; keep it up.</v>
      </c>
      <c r="K75" s="12">
        <f>'Assessment 3B'!Y89</f>
        <v>0.9667</v>
      </c>
      <c r="L75" s="5" t="str">
        <f>'Assessment 3B'!Z89</f>
        <v>A</v>
      </c>
      <c r="M75" s="3" t="str">
        <f>'Assessment 3B'!AA89</f>
        <v>Excellent work in problem solving;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3B'!K98</f>
        <v>0.71330000000000005</v>
      </c>
      <c r="F76" s="5" t="str">
        <f>'Assessment 3B'!L98</f>
        <v>B</v>
      </c>
      <c r="G76" s="3" t="str">
        <f>'Assessment 3B'!M98</f>
        <v>Very good work in problem solving; aim higher.</v>
      </c>
      <c r="H76" s="12">
        <f>'Assessment 3B'!R98</f>
        <v>0.71330000000000005</v>
      </c>
      <c r="I76" s="5" t="str">
        <f>'Assessment 3B'!S98</f>
        <v>B</v>
      </c>
      <c r="J76" s="3" t="str">
        <f>'Assessment 3B'!T98</f>
        <v>Very good work in problem solving; aim higher.</v>
      </c>
      <c r="K76" s="12">
        <f>'Assessment 3B'!Y98</f>
        <v>0.72</v>
      </c>
      <c r="L76" s="5" t="str">
        <f>'Assessment 3B'!Z98</f>
        <v>B</v>
      </c>
      <c r="M76" s="3" t="str">
        <f>'Assessment 3B'!AA98</f>
        <v>Very good work in problem solving; aim higher.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3B'!K107</f>
        <v>0.75329999999999997</v>
      </c>
      <c r="F77" s="5" t="str">
        <f>'Assessment 3B'!L107</f>
        <v>B</v>
      </c>
      <c r="G77" s="3" t="str">
        <f>'Assessment 3B'!M107</f>
        <v>Very good work in problem solving; aim higher.</v>
      </c>
      <c r="H77" s="12">
        <f>'Assessment 3B'!R107</f>
        <v>0.74329999999999996</v>
      </c>
      <c r="I77" s="5" t="str">
        <f>'Assessment 3B'!S107</f>
        <v>B</v>
      </c>
      <c r="J77" s="3" t="str">
        <f>'Assessment 3B'!T107</f>
        <v>Very good work in problem solving; aim higher.</v>
      </c>
      <c r="K77" s="12">
        <f>'Assessment 3B'!Y107</f>
        <v>0.80669999999999997</v>
      </c>
      <c r="L77" s="5" t="str">
        <f>'Assessment 3B'!Z107</f>
        <v>A</v>
      </c>
      <c r="M77" s="3" t="str">
        <f>'Assessment 3B'!AA107</f>
        <v>Excellent work in problem solving; keep it up.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3B'!K116</f>
        <v>0.83</v>
      </c>
      <c r="F78" s="5" t="str">
        <f>'Assessment 3B'!L116</f>
        <v>A</v>
      </c>
      <c r="G78" s="3" t="str">
        <f>'Assessment 3B'!M116</f>
        <v>Excellent work in problem solving; keep it up.</v>
      </c>
      <c r="H78" s="12">
        <f>'Assessment 3B'!R116</f>
        <v>0.79669999999999996</v>
      </c>
      <c r="I78" s="5" t="str">
        <f>'Assessment 3B'!S116</f>
        <v>B</v>
      </c>
      <c r="J78" s="3" t="str">
        <f>'Assessment 3B'!T116</f>
        <v>Very good work in problem solving; aim higher.</v>
      </c>
      <c r="K78" s="12">
        <f>'Assessment 3B'!Y116</f>
        <v>0.84670000000000001</v>
      </c>
      <c r="L78" s="5" t="str">
        <f>'Assessment 3B'!Z116</f>
        <v>A</v>
      </c>
      <c r="M78" s="3" t="str">
        <f>'Assessment 3B'!AA116</f>
        <v>Excellent work in problem solving; keep it up.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3B'!K125</f>
        <v>0.92669999999999997</v>
      </c>
      <c r="F79" s="5" t="str">
        <f>'Assessment 3B'!L125</f>
        <v>A</v>
      </c>
      <c r="G79" s="3" t="str">
        <f>'Assessment 3B'!M125</f>
        <v>Excellent work in problem solving; keep it up.</v>
      </c>
      <c r="H79" s="12">
        <f>'Assessment 3B'!R125</f>
        <v>0.88329999999999997</v>
      </c>
      <c r="I79" s="5" t="str">
        <f>'Assessment 3B'!S125</f>
        <v>A</v>
      </c>
      <c r="J79" s="3" t="str">
        <f>'Assessment 3B'!T125</f>
        <v>Excellent work in problem solving; keep it up.</v>
      </c>
      <c r="K79" s="12">
        <f>'Assessment 3B'!Y125</f>
        <v>0.90329999999999999</v>
      </c>
      <c r="L79" s="5" t="str">
        <f>'Assessment 3B'!Z125</f>
        <v>A</v>
      </c>
      <c r="M79" s="3" t="str">
        <f>'Assessment 3B'!AA125</f>
        <v>Excellent work in problem solving;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3B'!K134</f>
        <v>0.6633</v>
      </c>
      <c r="F80" s="5" t="str">
        <f>'Assessment 3B'!L134</f>
        <v>C</v>
      </c>
      <c r="G80" s="3" t="str">
        <f>'Assessment 3B'!M134</f>
        <v>Satisfactory work in problem solving; keep practising.</v>
      </c>
      <c r="H80" s="12">
        <f>'Assessment 3B'!R134</f>
        <v>0.65329999999999999</v>
      </c>
      <c r="I80" s="5" t="str">
        <f>'Assessment 3B'!S134</f>
        <v>C</v>
      </c>
      <c r="J80" s="3" t="str">
        <f>'Assessment 3B'!T134</f>
        <v>Satisfactory work in problem solving; keep practising.</v>
      </c>
      <c r="K80" s="12">
        <f>'Assessment 3B'!Y134</f>
        <v>0.65329999999999999</v>
      </c>
      <c r="L80" s="5" t="str">
        <f>'Assessment 3B'!Z134</f>
        <v>C</v>
      </c>
      <c r="M80" s="3" t="str">
        <f>'Assessment 3B'!AA134</f>
        <v>Satisfactory work in problem solving;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3B'!K143</f>
        <v>0.72330000000000005</v>
      </c>
      <c r="F81" s="5" t="str">
        <f>'Assessment 3B'!L143</f>
        <v>B</v>
      </c>
      <c r="G81" s="3" t="str">
        <f>'Assessment 3B'!M143</f>
        <v>Very good work in problem solving; aim higher.</v>
      </c>
      <c r="H81" s="12">
        <f>'Assessment 3B'!R143</f>
        <v>0.73670000000000002</v>
      </c>
      <c r="I81" s="5" t="str">
        <f>'Assessment 3B'!S143</f>
        <v>B</v>
      </c>
      <c r="J81" s="3" t="str">
        <f>'Assessment 3B'!T143</f>
        <v>Very good work in problem solving; aim higher.</v>
      </c>
      <c r="K81" s="12">
        <f>'Assessment 3B'!Y143</f>
        <v>0.79</v>
      </c>
      <c r="L81" s="5" t="str">
        <f>'Assessment 3B'!Z143</f>
        <v>B</v>
      </c>
      <c r="M81" s="3" t="str">
        <f>'Assessment 3B'!AA143</f>
        <v>Very good work in problem solving; aim higher.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3B'!K152</f>
        <v>0.7833</v>
      </c>
      <c r="F82" s="5" t="str">
        <f>'Assessment 3B'!L152</f>
        <v>B</v>
      </c>
      <c r="G82" s="3" t="str">
        <f>'Assessment 3B'!M152</f>
        <v>Very good work in problem solving; aim higher.</v>
      </c>
      <c r="H82" s="12">
        <f>'Assessment 3B'!R152</f>
        <v>0.7833</v>
      </c>
      <c r="I82" s="5" t="str">
        <f>'Assessment 3B'!S152</f>
        <v>B</v>
      </c>
      <c r="J82" s="3" t="str">
        <f>'Assessment 3B'!T152</f>
        <v>Very good work in problem solving; aim higher.</v>
      </c>
      <c r="K82" s="12">
        <f>'Assessment 3B'!Y152</f>
        <v>0.85329999999999995</v>
      </c>
      <c r="L82" s="5" t="str">
        <f>'Assessment 3B'!Z152</f>
        <v>A</v>
      </c>
      <c r="M82" s="3" t="str">
        <f>'Assessment 3B'!AA152</f>
        <v>Excellent work in problem solving; keep it up.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3B'!K161</f>
        <v>0.89670000000000005</v>
      </c>
      <c r="F83" s="5" t="str">
        <f>'Assessment 3B'!L161</f>
        <v>A</v>
      </c>
      <c r="G83" s="3" t="str">
        <f>'Assessment 3B'!M161</f>
        <v>Excellent work in problem solving; keep it up.</v>
      </c>
      <c r="H83" s="12">
        <f>'Assessment 3B'!R161</f>
        <v>0.90669999999999995</v>
      </c>
      <c r="I83" s="5" t="str">
        <f>'Assessment 3B'!S161</f>
        <v>A</v>
      </c>
      <c r="J83" s="3" t="str">
        <f>'Assessment 3B'!T161</f>
        <v>Excellent work in problem solving; keep it up.</v>
      </c>
      <c r="K83" s="12">
        <f>'Assessment 3B'!Y161</f>
        <v>0.86</v>
      </c>
      <c r="L83" s="5" t="str">
        <f>'Assessment 3B'!Z161</f>
        <v>A</v>
      </c>
      <c r="M83" s="3" t="str">
        <f>'Assessment 3B'!AA161</f>
        <v>Excellent work in problem solving; keep it up.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3B'!K170</f>
        <v>0.89</v>
      </c>
      <c r="F84" s="5" t="str">
        <f>'Assessment 3B'!L170</f>
        <v>A</v>
      </c>
      <c r="G84" s="3" t="str">
        <f>'Assessment 3B'!M170</f>
        <v>Excellent work in problem solving; keep it up.</v>
      </c>
      <c r="H84" s="12">
        <f>'Assessment 3B'!R170</f>
        <v>0.93669999999999998</v>
      </c>
      <c r="I84" s="5" t="str">
        <f>'Assessment 3B'!S170</f>
        <v>A</v>
      </c>
      <c r="J84" s="3" t="str">
        <f>'Assessment 3B'!T170</f>
        <v>Excellent work in problem solving; keep it up.</v>
      </c>
      <c r="K84" s="12">
        <f>'Assessment 3B'!Y170</f>
        <v>0.96</v>
      </c>
      <c r="L84" s="5" t="str">
        <f>'Assessment 3B'!Z170</f>
        <v>A</v>
      </c>
      <c r="M84" s="3" t="str">
        <f>'Assessment 3B'!AA170</f>
        <v>Excellent work in problem solving;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3B'!K179</f>
        <v>0.68</v>
      </c>
      <c r="F85" s="5" t="str">
        <f>'Assessment 3B'!L179</f>
        <v>C</v>
      </c>
      <c r="G85" s="3" t="str">
        <f>'Assessment 3B'!M179</f>
        <v>Satisfactory work in problem solving; keep practising.</v>
      </c>
      <c r="H85" s="12">
        <f>'Assessment 3B'!R179</f>
        <v>0.68330000000000002</v>
      </c>
      <c r="I85" s="5" t="str">
        <f>'Assessment 3B'!S179</f>
        <v>C</v>
      </c>
      <c r="J85" s="3" t="str">
        <f>'Assessment 3B'!T179</f>
        <v>Satisfactory work in problem solving; keep practising.</v>
      </c>
      <c r="K85" s="12">
        <f>'Assessment 3B'!Y179</f>
        <v>0.69669999999999999</v>
      </c>
      <c r="L85" s="5" t="str">
        <f>'Assessment 3B'!Z179</f>
        <v>C</v>
      </c>
      <c r="M85" s="3" t="str">
        <f>'Assessment 3B'!AA179</f>
        <v>Satisfactory work in problem solving; keep practising.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3B'!K188</f>
        <v>0.72670000000000001</v>
      </c>
      <c r="F86" s="5" t="str">
        <f>'Assessment 3B'!L188</f>
        <v>B</v>
      </c>
      <c r="G86" s="3" t="str">
        <f>'Assessment 3B'!M188</f>
        <v>Very good work in problem solving; aim higher.</v>
      </c>
      <c r="H86" s="12">
        <f>'Assessment 3B'!R188</f>
        <v>0.79</v>
      </c>
      <c r="I86" s="5" t="str">
        <f>'Assessment 3B'!S188</f>
        <v>B</v>
      </c>
      <c r="J86" s="3" t="str">
        <f>'Assessment 3B'!T188</f>
        <v>Very good work in problem solving; aim higher.</v>
      </c>
      <c r="K86" s="12">
        <f>'Assessment 3B'!Y188</f>
        <v>0.80330000000000001</v>
      </c>
      <c r="L86" s="5" t="str">
        <f>'Assessment 3B'!Z188</f>
        <v>A</v>
      </c>
      <c r="M86" s="3" t="str">
        <f>'Assessment 3B'!AA188</f>
        <v>Excellent work in problem solving; keep it up.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3B'!K197</f>
        <v>0.86</v>
      </c>
      <c r="F87" s="5" t="str">
        <f>'Assessment 3B'!L197</f>
        <v>A</v>
      </c>
      <c r="G87" s="3" t="str">
        <f>'Assessment 3B'!M197</f>
        <v>Excellent work in problem solving; keep it up.</v>
      </c>
      <c r="H87" s="12">
        <f>'Assessment 3B'!R197</f>
        <v>0.84</v>
      </c>
      <c r="I87" s="5" t="str">
        <f>'Assessment 3B'!S197</f>
        <v>A</v>
      </c>
      <c r="J87" s="3" t="str">
        <f>'Assessment 3B'!T197</f>
        <v>Excellent work in problem solving; keep it up.</v>
      </c>
      <c r="K87" s="12">
        <f>'Assessment 3B'!Y197</f>
        <v>0.8367</v>
      </c>
      <c r="L87" s="5" t="str">
        <f>'Assessment 3B'!Z197</f>
        <v>A</v>
      </c>
      <c r="M87" s="3" t="str">
        <f>'Assessment 3B'!AA197</f>
        <v>Excellent work in problem solving; keep it up.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3B'!K206</f>
        <v>0.90329999999999999</v>
      </c>
      <c r="F88" s="5" t="str">
        <f>'Assessment 3B'!L206</f>
        <v>A</v>
      </c>
      <c r="G88" s="3" t="str">
        <f>'Assessment 3B'!M206</f>
        <v>Excellent work in problem solving; keep it up.</v>
      </c>
      <c r="H88" s="12">
        <f>'Assessment 3B'!R206</f>
        <v>0.89</v>
      </c>
      <c r="I88" s="5" t="str">
        <f>'Assessment 3B'!S206</f>
        <v>A</v>
      </c>
      <c r="J88" s="3" t="str">
        <f>'Assessment 3B'!T206</f>
        <v>Excellent work in problem solving; keep it up.</v>
      </c>
      <c r="K88" s="12">
        <f>'Assessment 3B'!Y206</f>
        <v>0.94330000000000003</v>
      </c>
      <c r="L88" s="5" t="str">
        <f>'Assessment 3B'!Z206</f>
        <v>A</v>
      </c>
      <c r="M88" s="3" t="str">
        <f>'Assessment 3B'!AA206</f>
        <v>Excellent work in problem solving;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3B'!K215</f>
        <v>0.63</v>
      </c>
      <c r="F89" s="5" t="str">
        <f>'Assessment 3B'!L215</f>
        <v>C</v>
      </c>
      <c r="G89" s="3" t="str">
        <f>'Assessment 3B'!M215</f>
        <v>Satisfactory work in problem solving; keep practising.</v>
      </c>
      <c r="H89" s="12">
        <f>'Assessment 3B'!R215</f>
        <v>0.6633</v>
      </c>
      <c r="I89" s="5" t="str">
        <f>'Assessment 3B'!S215</f>
        <v>C</v>
      </c>
      <c r="J89" s="3" t="str">
        <f>'Assessment 3B'!T215</f>
        <v>Satisfactory work in problem solving; keep practising.</v>
      </c>
      <c r="K89" s="12">
        <f>'Assessment 3B'!Y215</f>
        <v>0.65</v>
      </c>
      <c r="L89" s="5" t="str">
        <f>'Assessment 3B'!Z215</f>
        <v>C</v>
      </c>
      <c r="M89" s="3" t="str">
        <f>'Assessment 3B'!AA215</f>
        <v>Satisfactory work in problem solving; keep practising.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3B'!K224</f>
        <v>0.63329999999999997</v>
      </c>
      <c r="F90" s="5" t="str">
        <f>'Assessment 3B'!L224</f>
        <v>C</v>
      </c>
      <c r="G90" s="3" t="str">
        <f>'Assessment 3B'!M224</f>
        <v>Satisfactory work in problem solving; keep practising.</v>
      </c>
      <c r="H90" s="12">
        <f>'Assessment 3B'!R224</f>
        <v>0.70330000000000004</v>
      </c>
      <c r="I90" s="5" t="str">
        <f>'Assessment 3B'!S224</f>
        <v>B</v>
      </c>
      <c r="J90" s="3" t="str">
        <f>'Assessment 3B'!T224</f>
        <v>Very good work in problem solving; aim higher.</v>
      </c>
      <c r="K90" s="12">
        <f>'Assessment 3B'!Y224</f>
        <v>0.76</v>
      </c>
      <c r="L90" s="5" t="str">
        <f>'Assessment 3B'!Z224</f>
        <v>B</v>
      </c>
      <c r="M90" s="3" t="str">
        <f>'Assessment 3B'!AA224</f>
        <v>Very good work in problem solving;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3B'!K233</f>
        <v>0.75</v>
      </c>
      <c r="F91" s="5" t="str">
        <f>'Assessment 3B'!L233</f>
        <v>B</v>
      </c>
      <c r="G91" s="3" t="str">
        <f>'Assessment 3B'!M233</f>
        <v>Very good work in problem solving; aim higher.</v>
      </c>
      <c r="H91" s="12">
        <f>'Assessment 3B'!R233</f>
        <v>0.77</v>
      </c>
      <c r="I91" s="5" t="str">
        <f>'Assessment 3B'!S233</f>
        <v>B</v>
      </c>
      <c r="J91" s="3" t="str">
        <f>'Assessment 3B'!T233</f>
        <v>Very good work in problem solving; aim higher.</v>
      </c>
      <c r="K91" s="12">
        <f>'Assessment 3B'!Y233</f>
        <v>0.86</v>
      </c>
      <c r="L91" s="5" t="str">
        <f>'Assessment 3B'!Z233</f>
        <v>A</v>
      </c>
      <c r="M91" s="3" t="str">
        <f>'Assessment 3B'!AA233</f>
        <v>Excellent work in problem solving; keep it up.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3B'!K242</f>
        <v>0.81</v>
      </c>
      <c r="F92" s="5" t="str">
        <f>'Assessment 3B'!L242</f>
        <v>A</v>
      </c>
      <c r="G92" s="3" t="str">
        <f>'Assessment 3B'!M242</f>
        <v>Excellent work in problem solving; keep it up.</v>
      </c>
      <c r="H92" s="12">
        <f>'Assessment 3B'!R242</f>
        <v>0.83</v>
      </c>
      <c r="I92" s="5" t="str">
        <f>'Assessment 3B'!S242</f>
        <v>A</v>
      </c>
      <c r="J92" s="3" t="str">
        <f>'Assessment 3B'!T242</f>
        <v>Excellent work in problem solving; keep it up.</v>
      </c>
      <c r="K92" s="12">
        <f>'Assessment 3B'!Y242</f>
        <v>0.89329999999999998</v>
      </c>
      <c r="L92" s="5" t="str">
        <f>'Assessment 3B'!Z242</f>
        <v>A</v>
      </c>
      <c r="M92" s="3" t="str">
        <f>'Assessment 3B'!AA242</f>
        <v>Excellent work in problem solving;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3B'!K251</f>
        <v>0.88329999999999997</v>
      </c>
      <c r="F93" s="5" t="str">
        <f>'Assessment 3B'!L251</f>
        <v>A</v>
      </c>
      <c r="G93" s="3" t="str">
        <f>'Assessment 3B'!M251</f>
        <v>Excellent work in problem solving; keep it up.</v>
      </c>
      <c r="H93" s="12">
        <f>'Assessment 3B'!R251</f>
        <v>0.92330000000000001</v>
      </c>
      <c r="I93" s="5" t="str">
        <f>'Assessment 3B'!S251</f>
        <v>A</v>
      </c>
      <c r="J93" s="3" t="str">
        <f>'Assessment 3B'!T251</f>
        <v>Excellent work in problem solving; keep it up.</v>
      </c>
      <c r="K93" s="12">
        <f>'Assessment 3B'!Y251</f>
        <v>0.95669999999999999</v>
      </c>
      <c r="L93" s="5" t="str">
        <f>'Assessment 3B'!Z251</f>
        <v>A</v>
      </c>
      <c r="M93" s="3" t="str">
        <f>'Assessment 3B'!AA251</f>
        <v>Excellent work in problem solving;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3B'!K260</f>
        <v>0.65</v>
      </c>
      <c r="F94" s="5" t="str">
        <f>'Assessment 3B'!L260</f>
        <v>C</v>
      </c>
      <c r="G94" s="3" t="str">
        <f>'Assessment 3B'!M260</f>
        <v>Satisfactory work in problem solving; keep practising.</v>
      </c>
      <c r="H94" s="12">
        <f>'Assessment 3B'!R260</f>
        <v>0.67330000000000001</v>
      </c>
      <c r="I94" s="5" t="str">
        <f>'Assessment 3B'!S260</f>
        <v>C</v>
      </c>
      <c r="J94" s="3" t="str">
        <f>'Assessment 3B'!T260</f>
        <v>Satisfactory work in problem solving; keep practising.</v>
      </c>
      <c r="K94" s="12">
        <f>'Assessment 3B'!Y260</f>
        <v>0.76</v>
      </c>
      <c r="L94" s="5" t="str">
        <f>'Assessment 3B'!Z260</f>
        <v>B</v>
      </c>
      <c r="M94" s="3" t="str">
        <f>'Assessment 3B'!AA260</f>
        <v>Very good work in problem solving; aim higher.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3B'!K269</f>
        <v>0.68669999999999998</v>
      </c>
      <c r="F95" s="5" t="str">
        <f>'Assessment 3B'!L269</f>
        <v>C</v>
      </c>
      <c r="G95" s="3" t="str">
        <f>'Assessment 3B'!M269</f>
        <v>Satisfactory work in problem solving; keep practising.</v>
      </c>
      <c r="H95" s="12">
        <f>'Assessment 3B'!R269</f>
        <v>0.74</v>
      </c>
      <c r="I95" s="5" t="str">
        <f>'Assessment 3B'!S269</f>
        <v>B</v>
      </c>
      <c r="J95" s="3" t="str">
        <f>'Assessment 3B'!T269</f>
        <v>Very good work in problem solving; aim higher.</v>
      </c>
      <c r="K95" s="12">
        <f>'Assessment 3B'!Y269</f>
        <v>0.76</v>
      </c>
      <c r="L95" s="5" t="str">
        <f>'Assessment 3B'!Z269</f>
        <v>B</v>
      </c>
      <c r="M95" s="3" t="str">
        <f>'Assessment 3B'!AA269</f>
        <v>Very good work in problem solving;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472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1B'!K6</f>
        <v>0.49</v>
      </c>
      <c r="F6" s="5" t="str">
        <f>'Assessment 1B'!L6</f>
        <v>F</v>
      </c>
      <c r="G6" s="3" t="str">
        <f>'Assessment 1B'!M6</f>
        <v>Below the expected level in reading and writing; urgent support is needed.</v>
      </c>
      <c r="H6" s="12">
        <f>'Assessment 1B'!R6</f>
        <v>0.57669999999999999</v>
      </c>
      <c r="I6" s="5" t="str">
        <f>'Assessment 1B'!S6</f>
        <v>D</v>
      </c>
      <c r="J6" s="3" t="str">
        <f>'Assessment 1B'!T6</f>
        <v>Fair work in reading and writing; extra practice is needed.</v>
      </c>
      <c r="K6" s="12">
        <f>'Assessment 1B'!Y6</f>
        <v>0.56999999999999995</v>
      </c>
      <c r="L6" s="5" t="str">
        <f>'Assessment 1B'!Z6</f>
        <v>D</v>
      </c>
      <c r="M6" s="3" t="str">
        <f>'Assessment 1B'!AA6</f>
        <v>Fair work in reading and writing; extra practice is needed.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1B'!K15</f>
        <v>0.62</v>
      </c>
      <c r="F7" s="5" t="str">
        <f>'Assessment 1B'!L15</f>
        <v>C</v>
      </c>
      <c r="G7" s="3" t="str">
        <f>'Assessment 1B'!M15</f>
        <v>Satisfactory work in reading and writing; keep practising.</v>
      </c>
      <c r="H7" s="12">
        <f>'Assessment 1B'!R15</f>
        <v>0.54669999999999996</v>
      </c>
      <c r="I7" s="5" t="str">
        <f>'Assessment 1B'!S15</f>
        <v>D</v>
      </c>
      <c r="J7" s="3" t="str">
        <f>'Assessment 1B'!T15</f>
        <v>Fair work in reading and writing; extra practice is needed.</v>
      </c>
      <c r="K7" s="12">
        <f>'Assessment 1B'!Y15</f>
        <v>0.65669999999999995</v>
      </c>
      <c r="L7" s="5" t="str">
        <f>'Assessment 1B'!Z15</f>
        <v>C</v>
      </c>
      <c r="M7" s="3" t="str">
        <f>'Assessment 1B'!AA15</f>
        <v>Satisfactory work in reading and writing; keep practising.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1B'!K24</f>
        <v>0.69669999999999999</v>
      </c>
      <c r="F8" s="5" t="str">
        <f>'Assessment 1B'!L24</f>
        <v>C</v>
      </c>
      <c r="G8" s="3" t="str">
        <f>'Assessment 1B'!M24</f>
        <v>Satisfactory work in reading and writing; keep practising.</v>
      </c>
      <c r="H8" s="12">
        <f>'Assessment 1B'!R24</f>
        <v>0.71330000000000005</v>
      </c>
      <c r="I8" s="5" t="str">
        <f>'Assessment 1B'!S24</f>
        <v>B</v>
      </c>
      <c r="J8" s="3" t="str">
        <f>'Assessment 1B'!T24</f>
        <v>Very good work in reading and writing; aim higher.</v>
      </c>
      <c r="K8" s="12">
        <f>'Assessment 1B'!Y24</f>
        <v>0.7</v>
      </c>
      <c r="L8" s="5" t="str">
        <f>'Assessment 1B'!Z24</f>
        <v>B</v>
      </c>
      <c r="M8" s="3" t="str">
        <f>'Assessment 1B'!AA24</f>
        <v>Very good work in reading and writing; aim higher.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1B'!K33</f>
        <v>0.69330000000000003</v>
      </c>
      <c r="F9" s="5" t="str">
        <f>'Assessment 1B'!L33</f>
        <v>C</v>
      </c>
      <c r="G9" s="3" t="str">
        <f>'Assessment 1B'!M33</f>
        <v>Satisfactory work in reading and writing; keep practising.</v>
      </c>
      <c r="H9" s="12">
        <f>'Assessment 1B'!R33</f>
        <v>0.77669999999999995</v>
      </c>
      <c r="I9" s="5" t="str">
        <f>'Assessment 1B'!S33</f>
        <v>B</v>
      </c>
      <c r="J9" s="3" t="str">
        <f>'Assessment 1B'!T33</f>
        <v>Very good work in reading and writing; aim higher.</v>
      </c>
      <c r="K9" s="12">
        <f>'Assessment 1B'!Y33</f>
        <v>0.77</v>
      </c>
      <c r="L9" s="5" t="str">
        <f>'Assessment 1B'!Z33</f>
        <v>B</v>
      </c>
      <c r="M9" s="3" t="str">
        <f>'Assessment 1B'!AA33</f>
        <v>Very good work in reading and writing; aim higher.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1B'!K42</f>
        <v>0.79669999999999996</v>
      </c>
      <c r="F10" s="5" t="str">
        <f>'Assessment 1B'!L42</f>
        <v>B</v>
      </c>
      <c r="G10" s="3" t="str">
        <f>'Assessment 1B'!M42</f>
        <v>Very good work in reading and writing; aim higher.</v>
      </c>
      <c r="H10" s="12">
        <f>'Assessment 1B'!R42</f>
        <v>0.76329999999999998</v>
      </c>
      <c r="I10" s="5" t="str">
        <f>'Assessment 1B'!S42</f>
        <v>B</v>
      </c>
      <c r="J10" s="3" t="str">
        <f>'Assessment 1B'!T42</f>
        <v>Very good work in reading and writing; aim higher.</v>
      </c>
      <c r="K10" s="12">
        <f>'Assessment 1B'!Y42</f>
        <v>0.88329999999999997</v>
      </c>
      <c r="L10" s="5" t="str">
        <f>'Assessment 1B'!Z42</f>
        <v>A</v>
      </c>
      <c r="M10" s="3" t="str">
        <f>'Assessment 1B'!AA42</f>
        <v>Excellent work in reading and writing;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1B'!K51</f>
        <v>0.56669999999999998</v>
      </c>
      <c r="F11" s="5" t="str">
        <f>'Assessment 1B'!L51</f>
        <v>D</v>
      </c>
      <c r="G11" s="3" t="str">
        <f>'Assessment 1B'!M51</f>
        <v>Fair work in reading and writing; extra practice is needed.</v>
      </c>
      <c r="H11" s="12">
        <f>'Assessment 1B'!R51</f>
        <v>0.55669999999999997</v>
      </c>
      <c r="I11" s="5" t="str">
        <f>'Assessment 1B'!S51</f>
        <v>D</v>
      </c>
      <c r="J11" s="3" t="str">
        <f>'Assessment 1B'!T51</f>
        <v>Fair work in reading and writing; extra practice is needed.</v>
      </c>
      <c r="K11" s="12">
        <f>'Assessment 1B'!Y51</f>
        <v>0.59330000000000005</v>
      </c>
      <c r="L11" s="5" t="str">
        <f>'Assessment 1B'!Z51</f>
        <v>D</v>
      </c>
      <c r="M11" s="3" t="str">
        <f>'Assessment 1B'!AA51</f>
        <v>Fair work in reading and writing; extra practice is needed.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1B'!K60</f>
        <v>0.65</v>
      </c>
      <c r="F12" s="5" t="str">
        <f>'Assessment 1B'!L60</f>
        <v>C</v>
      </c>
      <c r="G12" s="3" t="str">
        <f>'Assessment 1B'!M60</f>
        <v>Satisfactory work in reading and writing; keep practising.</v>
      </c>
      <c r="H12" s="12">
        <f>'Assessment 1B'!R60</f>
        <v>0.65329999999999999</v>
      </c>
      <c r="I12" s="5" t="str">
        <f>'Assessment 1B'!S60</f>
        <v>C</v>
      </c>
      <c r="J12" s="3" t="str">
        <f>'Assessment 1B'!T60</f>
        <v>Satisfactory work in reading and writing; keep practising.</v>
      </c>
      <c r="K12" s="12">
        <f>'Assessment 1B'!Y60</f>
        <v>0.63329999999999997</v>
      </c>
      <c r="L12" s="5" t="str">
        <f>'Assessment 1B'!Z60</f>
        <v>C</v>
      </c>
      <c r="M12" s="3" t="str">
        <f>'Assessment 1B'!AA60</f>
        <v>Satisfactory work in reading and writing; keep practising.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1B'!K69</f>
        <v>0.65</v>
      </c>
      <c r="F13" s="5" t="str">
        <f>'Assessment 1B'!L69</f>
        <v>C</v>
      </c>
      <c r="G13" s="3" t="str">
        <f>'Assessment 1B'!M69</f>
        <v>Satisfactory work in reading and writing; keep practising.</v>
      </c>
      <c r="H13" s="12">
        <f>'Assessment 1B'!R69</f>
        <v>0.74329999999999996</v>
      </c>
      <c r="I13" s="5" t="str">
        <f>'Assessment 1B'!S69</f>
        <v>B</v>
      </c>
      <c r="J13" s="3" t="str">
        <f>'Assessment 1B'!T69</f>
        <v>Very good work in reading and writing; aim higher.</v>
      </c>
      <c r="K13" s="12">
        <f>'Assessment 1B'!Y69</f>
        <v>0.73329999999999995</v>
      </c>
      <c r="L13" s="5" t="str">
        <f>'Assessment 1B'!Z69</f>
        <v>B</v>
      </c>
      <c r="M13" s="3" t="str">
        <f>'Assessment 1B'!AA69</f>
        <v>Very good work in reading and writing; aim higher.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1B'!K78</f>
        <v>0.77329999999999999</v>
      </c>
      <c r="F14" s="5" t="str">
        <f>'Assessment 1B'!L78</f>
        <v>B</v>
      </c>
      <c r="G14" s="3" t="str">
        <f>'Assessment 1B'!M78</f>
        <v>Very good work in reading and writing; aim higher.</v>
      </c>
      <c r="H14" s="12">
        <f>'Assessment 1B'!R78</f>
        <v>0.81669999999999998</v>
      </c>
      <c r="I14" s="5" t="str">
        <f>'Assessment 1B'!S78</f>
        <v>A</v>
      </c>
      <c r="J14" s="3" t="str">
        <f>'Assessment 1B'!T78</f>
        <v>Excellent work in reading and writing; keep it up.</v>
      </c>
      <c r="K14" s="12">
        <f>'Assessment 1B'!Y78</f>
        <v>0.82330000000000003</v>
      </c>
      <c r="L14" s="5" t="str">
        <f>'Assessment 1B'!Z78</f>
        <v>A</v>
      </c>
      <c r="M14" s="3" t="str">
        <f>'Assessment 1B'!AA78</f>
        <v>Excellent work in reading and writing;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1B'!K87</f>
        <v>0.80330000000000001</v>
      </c>
      <c r="F15" s="5" t="str">
        <f>'Assessment 1B'!L87</f>
        <v>A</v>
      </c>
      <c r="G15" s="3" t="str">
        <f>'Assessment 1B'!M87</f>
        <v>Excellent work in reading and writing; keep it up.</v>
      </c>
      <c r="H15" s="12">
        <f>'Assessment 1B'!R87</f>
        <v>0.89329999999999998</v>
      </c>
      <c r="I15" s="5" t="str">
        <f>'Assessment 1B'!S87</f>
        <v>A</v>
      </c>
      <c r="J15" s="3" t="str">
        <f>'Assessment 1B'!T87</f>
        <v>Excellent work in reading and writing; keep it up.</v>
      </c>
      <c r="K15" s="12">
        <f>'Assessment 1B'!Y87</f>
        <v>0.84330000000000005</v>
      </c>
      <c r="L15" s="5" t="str">
        <f>'Assessment 1B'!Z87</f>
        <v>A</v>
      </c>
      <c r="M15" s="3" t="str">
        <f>'Assessment 1B'!AA87</f>
        <v>Excellent work in reading and writing;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1B'!K96</f>
        <v>0.57999999999999996</v>
      </c>
      <c r="F16" s="5" t="str">
        <f>'Assessment 1B'!L96</f>
        <v>D</v>
      </c>
      <c r="G16" s="3" t="str">
        <f>'Assessment 1B'!M96</f>
        <v>Fair work in reading and writing; extra practice is needed.</v>
      </c>
      <c r="H16" s="12">
        <f>'Assessment 1B'!R96</f>
        <v>0.6</v>
      </c>
      <c r="I16" s="5" t="str">
        <f>'Assessment 1B'!S96</f>
        <v>C</v>
      </c>
      <c r="J16" s="3" t="str">
        <f>'Assessment 1B'!T96</f>
        <v>Satisfactory work in reading and writing; keep practising.</v>
      </c>
      <c r="K16" s="12">
        <f>'Assessment 1B'!Y96</f>
        <v>0.61670000000000003</v>
      </c>
      <c r="L16" s="5" t="str">
        <f>'Assessment 1B'!Z96</f>
        <v>C</v>
      </c>
      <c r="M16" s="3" t="str">
        <f>'Assessment 1B'!AA96</f>
        <v>Satisfactory work in reading and writing; keep practising.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1B'!K105</f>
        <v>0.6633</v>
      </c>
      <c r="F17" s="5" t="str">
        <f>'Assessment 1B'!L105</f>
        <v>C</v>
      </c>
      <c r="G17" s="3" t="str">
        <f>'Assessment 1B'!M105</f>
        <v>Satisfactory work in reading and writing; keep practising.</v>
      </c>
      <c r="H17" s="12">
        <f>'Assessment 1B'!R105</f>
        <v>0.67</v>
      </c>
      <c r="I17" s="5" t="str">
        <f>'Assessment 1B'!S105</f>
        <v>C</v>
      </c>
      <c r="J17" s="3" t="str">
        <f>'Assessment 1B'!T105</f>
        <v>Satisfactory work in reading and writing; keep practising.</v>
      </c>
      <c r="K17" s="12">
        <f>'Assessment 1B'!Y105</f>
        <v>0.65329999999999999</v>
      </c>
      <c r="L17" s="5" t="str">
        <f>'Assessment 1B'!Z105</f>
        <v>C</v>
      </c>
      <c r="M17" s="3" t="str">
        <f>'Assessment 1B'!AA105</f>
        <v>Satisfactory work in reading and writing; keep practising.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1B'!K114</f>
        <v>0.73670000000000002</v>
      </c>
      <c r="F18" s="5" t="str">
        <f>'Assessment 1B'!L114</f>
        <v>B</v>
      </c>
      <c r="G18" s="3" t="str">
        <f>'Assessment 1B'!M114</f>
        <v>Very good work in reading and writing; aim higher.</v>
      </c>
      <c r="H18" s="12">
        <f>'Assessment 1B'!R114</f>
        <v>0.77329999999999999</v>
      </c>
      <c r="I18" s="5" t="str">
        <f>'Assessment 1B'!S114</f>
        <v>B</v>
      </c>
      <c r="J18" s="3" t="str">
        <f>'Assessment 1B'!T114</f>
        <v>Very good work in reading and writing; aim higher.</v>
      </c>
      <c r="K18" s="12">
        <f>'Assessment 1B'!Y114</f>
        <v>0.76670000000000005</v>
      </c>
      <c r="L18" s="5" t="str">
        <f>'Assessment 1B'!Z114</f>
        <v>B</v>
      </c>
      <c r="M18" s="3" t="str">
        <f>'Assessment 1B'!AA114</f>
        <v>Very good work in reading and writing; aim higher.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1B'!K123</f>
        <v>0.76</v>
      </c>
      <c r="F19" s="5" t="str">
        <f>'Assessment 1B'!L123</f>
        <v>B</v>
      </c>
      <c r="G19" s="3" t="str">
        <f>'Assessment 1B'!M123</f>
        <v>Very good work in reading and writing; aim higher.</v>
      </c>
      <c r="H19" s="12">
        <f>'Assessment 1B'!R123</f>
        <v>0.76</v>
      </c>
      <c r="I19" s="5" t="str">
        <f>'Assessment 1B'!S123</f>
        <v>B</v>
      </c>
      <c r="J19" s="3" t="str">
        <f>'Assessment 1B'!T123</f>
        <v>Very good work in reading and writing; aim higher.</v>
      </c>
      <c r="K19" s="12">
        <f>'Assessment 1B'!Y123</f>
        <v>0.85329999999999995</v>
      </c>
      <c r="L19" s="5" t="str">
        <f>'Assessment 1B'!Z123</f>
        <v>A</v>
      </c>
      <c r="M19" s="3" t="str">
        <f>'Assessment 1B'!AA123</f>
        <v>Excellent work in reading and writing;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1B'!K132</f>
        <v>0.50329999999999997</v>
      </c>
      <c r="F20" s="5" t="str">
        <f>'Assessment 1B'!L132</f>
        <v>D</v>
      </c>
      <c r="G20" s="3" t="str">
        <f>'Assessment 1B'!M132</f>
        <v>Fair work in reading and writing; extra practice is needed.</v>
      </c>
      <c r="H20" s="12">
        <f>'Assessment 1B'!R132</f>
        <v>0.5333</v>
      </c>
      <c r="I20" s="5" t="str">
        <f>'Assessment 1B'!S132</f>
        <v>D</v>
      </c>
      <c r="J20" s="3" t="str">
        <f>'Assessment 1B'!T132</f>
        <v>Fair work in reading and writing; extra practice is needed.</v>
      </c>
      <c r="K20" s="12">
        <f>'Assessment 1B'!Y132</f>
        <v>0.59330000000000005</v>
      </c>
      <c r="L20" s="5" t="str">
        <f>'Assessment 1B'!Z132</f>
        <v>D</v>
      </c>
      <c r="M20" s="3" t="str">
        <f>'Assessment 1B'!AA132</f>
        <v>Fair work in reading and writing; extra practice is needed.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1B'!K141</f>
        <v>0.60670000000000002</v>
      </c>
      <c r="F21" s="5" t="str">
        <f>'Assessment 1B'!L141</f>
        <v>C</v>
      </c>
      <c r="G21" s="3" t="str">
        <f>'Assessment 1B'!M141</f>
        <v>Satisfactory work in reading and writing; keep practising.</v>
      </c>
      <c r="H21" s="12">
        <f>'Assessment 1B'!R141</f>
        <v>0.63670000000000004</v>
      </c>
      <c r="I21" s="5" t="str">
        <f>'Assessment 1B'!S141</f>
        <v>C</v>
      </c>
      <c r="J21" s="3" t="str">
        <f>'Assessment 1B'!T141</f>
        <v>Satisfactory work in reading and writing; keep practising.</v>
      </c>
      <c r="K21" s="12">
        <f>'Assessment 1B'!Y141</f>
        <v>0.69330000000000003</v>
      </c>
      <c r="L21" s="5" t="str">
        <f>'Assessment 1B'!Z141</f>
        <v>C</v>
      </c>
      <c r="M21" s="3" t="str">
        <f>'Assessment 1B'!AA141</f>
        <v>Satisfactory work in reading and writing; keep practising.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1B'!K150</f>
        <v>0.62670000000000003</v>
      </c>
      <c r="F22" s="5" t="str">
        <f>'Assessment 1B'!L150</f>
        <v>C</v>
      </c>
      <c r="G22" s="3" t="str">
        <f>'Assessment 1B'!M150</f>
        <v>Satisfactory work in reading and writing; keep practising.</v>
      </c>
      <c r="H22" s="12">
        <f>'Assessment 1B'!R150</f>
        <v>0.69330000000000003</v>
      </c>
      <c r="I22" s="5" t="str">
        <f>'Assessment 1B'!S150</f>
        <v>C</v>
      </c>
      <c r="J22" s="3" t="str">
        <f>'Assessment 1B'!T150</f>
        <v>Satisfactory work in reading and writing; keep practising.</v>
      </c>
      <c r="K22" s="12">
        <f>'Assessment 1B'!Y150</f>
        <v>0.76329999999999998</v>
      </c>
      <c r="L22" s="5" t="str">
        <f>'Assessment 1B'!Z150</f>
        <v>B</v>
      </c>
      <c r="M22" s="3" t="str">
        <f>'Assessment 1B'!AA150</f>
        <v>Very good work in reading and writing; aim higher.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1B'!K159</f>
        <v>0.70330000000000004</v>
      </c>
      <c r="F23" s="5" t="str">
        <f>'Assessment 1B'!L159</f>
        <v>B</v>
      </c>
      <c r="G23" s="3" t="str">
        <f>'Assessment 1B'!M159</f>
        <v>Very good work in reading and writing; aim higher.</v>
      </c>
      <c r="H23" s="12">
        <f>'Assessment 1B'!R159</f>
        <v>0.77329999999999999</v>
      </c>
      <c r="I23" s="5" t="str">
        <f>'Assessment 1B'!S159</f>
        <v>B</v>
      </c>
      <c r="J23" s="3" t="str">
        <f>'Assessment 1B'!T159</f>
        <v>Very good work in reading and writing; aim higher.</v>
      </c>
      <c r="K23" s="12">
        <f>'Assessment 1B'!Y159</f>
        <v>0.74329999999999996</v>
      </c>
      <c r="L23" s="5" t="str">
        <f>'Assessment 1B'!Z159</f>
        <v>B</v>
      </c>
      <c r="M23" s="3" t="str">
        <f>'Assessment 1B'!AA159</f>
        <v>Very good work in reading and writing; aim higher.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1B'!K168</f>
        <v>0.80669999999999997</v>
      </c>
      <c r="F24" s="5" t="str">
        <f>'Assessment 1B'!L168</f>
        <v>A</v>
      </c>
      <c r="G24" s="3" t="str">
        <f>'Assessment 1B'!M168</f>
        <v>Excellent work in reading and writing; keep it up.</v>
      </c>
      <c r="H24" s="12">
        <f>'Assessment 1B'!R168</f>
        <v>0.85670000000000002</v>
      </c>
      <c r="I24" s="5" t="str">
        <f>'Assessment 1B'!S168</f>
        <v>A</v>
      </c>
      <c r="J24" s="3" t="str">
        <f>'Assessment 1B'!T168</f>
        <v>Excellent work in reading and writing; keep it up.</v>
      </c>
      <c r="K24" s="12">
        <f>'Assessment 1B'!Y168</f>
        <v>0.85670000000000002</v>
      </c>
      <c r="L24" s="5" t="str">
        <f>'Assessment 1B'!Z168</f>
        <v>A</v>
      </c>
      <c r="M24" s="3" t="str">
        <f>'Assessment 1B'!AA168</f>
        <v>Excellent work in reading and writing;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1B'!K177</f>
        <v>0.57669999999999999</v>
      </c>
      <c r="F25" s="5" t="str">
        <f>'Assessment 1B'!L177</f>
        <v>D</v>
      </c>
      <c r="G25" s="3" t="str">
        <f>'Assessment 1B'!M177</f>
        <v>Fair work in reading and writing; extra practice is needed.</v>
      </c>
      <c r="H25" s="12">
        <f>'Assessment 1B'!R177</f>
        <v>0.62329999999999997</v>
      </c>
      <c r="I25" s="5" t="str">
        <f>'Assessment 1B'!S177</f>
        <v>C</v>
      </c>
      <c r="J25" s="3" t="str">
        <f>'Assessment 1B'!T177</f>
        <v>Satisfactory work in reading and writing; keep practising.</v>
      </c>
      <c r="K25" s="12">
        <f>'Assessment 1B'!Y177</f>
        <v>0.59670000000000001</v>
      </c>
      <c r="L25" s="5" t="str">
        <f>'Assessment 1B'!Z177</f>
        <v>D</v>
      </c>
      <c r="M25" s="3" t="str">
        <f>'Assessment 1B'!AA177</f>
        <v>Fair work in reading and writing; extra practice is needed.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1B'!K186</f>
        <v>0.61670000000000003</v>
      </c>
      <c r="F26" s="5" t="str">
        <f>'Assessment 1B'!L186</f>
        <v>C</v>
      </c>
      <c r="G26" s="3" t="str">
        <f>'Assessment 1B'!M186</f>
        <v>Satisfactory work in reading and writing; keep practising.</v>
      </c>
      <c r="H26" s="12">
        <f>'Assessment 1B'!R186</f>
        <v>0.67</v>
      </c>
      <c r="I26" s="5" t="str">
        <f>'Assessment 1B'!S186</f>
        <v>C</v>
      </c>
      <c r="J26" s="3" t="str">
        <f>'Assessment 1B'!T186</f>
        <v>Satisfactory work in reading and writing; keep practising.</v>
      </c>
      <c r="K26" s="12">
        <f>'Assessment 1B'!Y186</f>
        <v>0.68330000000000002</v>
      </c>
      <c r="L26" s="5" t="str">
        <f>'Assessment 1B'!Z186</f>
        <v>C</v>
      </c>
      <c r="M26" s="3" t="str">
        <f>'Assessment 1B'!AA186</f>
        <v>Satisfactory work in reading and writing; keep practising.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1B'!K195</f>
        <v>0.68330000000000002</v>
      </c>
      <c r="F27" s="5" t="str">
        <f>'Assessment 1B'!L195</f>
        <v>C</v>
      </c>
      <c r="G27" s="3" t="str">
        <f>'Assessment 1B'!M195</f>
        <v>Satisfactory work in reading and writing; keep practising.</v>
      </c>
      <c r="H27" s="12">
        <f>'Assessment 1B'!R195</f>
        <v>0.7167</v>
      </c>
      <c r="I27" s="5" t="str">
        <f>'Assessment 1B'!S195</f>
        <v>B</v>
      </c>
      <c r="J27" s="3" t="str">
        <f>'Assessment 1B'!T195</f>
        <v>Very good work in reading and writing; aim higher.</v>
      </c>
      <c r="K27" s="12">
        <f>'Assessment 1B'!Y195</f>
        <v>0.79</v>
      </c>
      <c r="L27" s="5" t="str">
        <f>'Assessment 1B'!Z195</f>
        <v>B</v>
      </c>
      <c r="M27" s="3" t="str">
        <f>'Assessment 1B'!AA195</f>
        <v>Very good work in reading and writing; aim higher.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1B'!K204</f>
        <v>0.77329999999999999</v>
      </c>
      <c r="F28" s="5" t="str">
        <f>'Assessment 1B'!L204</f>
        <v>B</v>
      </c>
      <c r="G28" s="3" t="str">
        <f>'Assessment 1B'!M204</f>
        <v>Very good work in reading and writing; aim higher.</v>
      </c>
      <c r="H28" s="12">
        <f>'Assessment 1B'!R204</f>
        <v>0.75670000000000004</v>
      </c>
      <c r="I28" s="5" t="str">
        <f>'Assessment 1B'!S204</f>
        <v>B</v>
      </c>
      <c r="J28" s="3" t="str">
        <f>'Assessment 1B'!T204</f>
        <v>Very good work in reading and writing; aim higher.</v>
      </c>
      <c r="K28" s="12">
        <f>'Assessment 1B'!Y204</f>
        <v>0.86670000000000003</v>
      </c>
      <c r="L28" s="5" t="str">
        <f>'Assessment 1B'!Z204</f>
        <v>A</v>
      </c>
      <c r="M28" s="3" t="str">
        <f>'Assessment 1B'!AA204</f>
        <v>Excellent work in reading and writing;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1B'!K213</f>
        <v>0.52669999999999995</v>
      </c>
      <c r="F29" s="5" t="str">
        <f>'Assessment 1B'!L213</f>
        <v>D</v>
      </c>
      <c r="G29" s="3" t="str">
        <f>'Assessment 1B'!M213</f>
        <v>Fair work in reading and writing; extra practice is needed.</v>
      </c>
      <c r="H29" s="12">
        <f>'Assessment 1B'!R213</f>
        <v>0.52</v>
      </c>
      <c r="I29" s="5" t="str">
        <f>'Assessment 1B'!S213</f>
        <v>D</v>
      </c>
      <c r="J29" s="3" t="str">
        <f>'Assessment 1B'!T213</f>
        <v>Fair work in reading and writing; extra practice is needed.</v>
      </c>
      <c r="K29" s="12">
        <f>'Assessment 1B'!Y213</f>
        <v>0.54669999999999996</v>
      </c>
      <c r="L29" s="5" t="str">
        <f>'Assessment 1B'!Z213</f>
        <v>D</v>
      </c>
      <c r="M29" s="3" t="str">
        <f>'Assessment 1B'!AA213</f>
        <v>Fair work in reading and writing; extra practice is needed.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1B'!K222</f>
        <v>0.57999999999999996</v>
      </c>
      <c r="F30" s="5" t="str">
        <f>'Assessment 1B'!L222</f>
        <v>D</v>
      </c>
      <c r="G30" s="3" t="str">
        <f>'Assessment 1B'!M222</f>
        <v>Fair work in reading and writing; extra practice is needed.</v>
      </c>
      <c r="H30" s="12">
        <f>'Assessment 1B'!R222</f>
        <v>0.61329999999999996</v>
      </c>
      <c r="I30" s="5" t="str">
        <f>'Assessment 1B'!S222</f>
        <v>C</v>
      </c>
      <c r="J30" s="3" t="str">
        <f>'Assessment 1B'!T222</f>
        <v>Satisfactory work in reading and writing; keep practising.</v>
      </c>
      <c r="K30" s="12">
        <f>'Assessment 1B'!Y222</f>
        <v>0.64670000000000005</v>
      </c>
      <c r="L30" s="5" t="str">
        <f>'Assessment 1B'!Z222</f>
        <v>C</v>
      </c>
      <c r="M30" s="3" t="str">
        <f>'Assessment 1B'!AA222</f>
        <v>Satisfactory work in reading and writing; keep practising.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1B'!K231</f>
        <v>0.69669999999999999</v>
      </c>
      <c r="F31" s="5" t="str">
        <f>'Assessment 1B'!L231</f>
        <v>C</v>
      </c>
      <c r="G31" s="3" t="str">
        <f>'Assessment 1B'!M231</f>
        <v>Satisfactory work in reading and writing; keep practising.</v>
      </c>
      <c r="H31" s="12">
        <f>'Assessment 1B'!R231</f>
        <v>0.69</v>
      </c>
      <c r="I31" s="5" t="str">
        <f>'Assessment 1B'!S231</f>
        <v>C</v>
      </c>
      <c r="J31" s="3" t="str">
        <f>'Assessment 1B'!T231</f>
        <v>Satisfactory work in reading and writing; keep practising.</v>
      </c>
      <c r="K31" s="12">
        <f>'Assessment 1B'!Y231</f>
        <v>0.66</v>
      </c>
      <c r="L31" s="5" t="str">
        <f>'Assessment 1B'!Z231</f>
        <v>C</v>
      </c>
      <c r="M31" s="3" t="str">
        <f>'Assessment 1B'!AA231</f>
        <v>Satisfactory work in reading and writing; keep practising.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1B'!K240</f>
        <v>0.72330000000000005</v>
      </c>
      <c r="F32" s="5" t="str">
        <f>'Assessment 1B'!L240</f>
        <v>B</v>
      </c>
      <c r="G32" s="3" t="str">
        <f>'Assessment 1B'!M240</f>
        <v>Very good work in reading and writing; aim higher.</v>
      </c>
      <c r="H32" s="12">
        <f>'Assessment 1B'!R240</f>
        <v>0.73</v>
      </c>
      <c r="I32" s="5" t="str">
        <f>'Assessment 1B'!S240</f>
        <v>B</v>
      </c>
      <c r="J32" s="3" t="str">
        <f>'Assessment 1B'!T240</f>
        <v>Very good work in reading and writing; aim higher.</v>
      </c>
      <c r="K32" s="12">
        <f>'Assessment 1B'!Y240</f>
        <v>0.78</v>
      </c>
      <c r="L32" s="5" t="str">
        <f>'Assessment 1B'!Z240</f>
        <v>B</v>
      </c>
      <c r="M32" s="3" t="str">
        <f>'Assessment 1B'!AA240</f>
        <v>Very good work in reading and writing; aim higher.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1B'!K249</f>
        <v>0.83330000000000004</v>
      </c>
      <c r="F33" s="5" t="str">
        <f>'Assessment 1B'!L249</f>
        <v>A</v>
      </c>
      <c r="G33" s="3" t="str">
        <f>'Assessment 1B'!M249</f>
        <v>Excellent work in reading and writing; keep it up.</v>
      </c>
      <c r="H33" s="12">
        <f>'Assessment 1B'!R249</f>
        <v>0.82</v>
      </c>
      <c r="I33" s="5" t="str">
        <f>'Assessment 1B'!S249</f>
        <v>A</v>
      </c>
      <c r="J33" s="3" t="str">
        <f>'Assessment 1B'!T249</f>
        <v>Excellent work in reading and writing; keep it up.</v>
      </c>
      <c r="K33" s="12">
        <f>'Assessment 1B'!Y249</f>
        <v>0.87329999999999997</v>
      </c>
      <c r="L33" s="5" t="str">
        <f>'Assessment 1B'!Z249</f>
        <v>A</v>
      </c>
      <c r="M33" s="3" t="str">
        <f>'Assessment 1B'!AA249</f>
        <v>Excellent work in reading and writing;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1B'!K258</f>
        <v>0.54669999999999996</v>
      </c>
      <c r="F34" s="5" t="str">
        <f>'Assessment 1B'!L258</f>
        <v>D</v>
      </c>
      <c r="G34" s="3" t="str">
        <f>'Assessment 1B'!M258</f>
        <v>Fair work in reading and writing; extra practice is needed.</v>
      </c>
      <c r="H34" s="12">
        <f>'Assessment 1B'!R258</f>
        <v>0.59330000000000005</v>
      </c>
      <c r="I34" s="5" t="str">
        <f>'Assessment 1B'!S258</f>
        <v>D</v>
      </c>
      <c r="J34" s="3" t="str">
        <f>'Assessment 1B'!T258</f>
        <v>Fair work in reading and writing; extra practice is needed.</v>
      </c>
      <c r="K34" s="12">
        <f>'Assessment 1B'!Y258</f>
        <v>0.60329999999999995</v>
      </c>
      <c r="L34" s="5" t="str">
        <f>'Assessment 1B'!Z258</f>
        <v>C</v>
      </c>
      <c r="M34" s="3" t="str">
        <f>'Assessment 1B'!AA258</f>
        <v>Satisfactory work in reading and writing; keep practising.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1B'!K267</f>
        <v>0.67669999999999997</v>
      </c>
      <c r="F35" s="5" t="str">
        <f>'Assessment 1B'!L267</f>
        <v>C</v>
      </c>
      <c r="G35" s="3" t="str">
        <f>'Assessment 1B'!M267</f>
        <v>Satisfactory work in reading and writing; keep practising.</v>
      </c>
      <c r="H35" s="12">
        <f>'Assessment 1B'!R267</f>
        <v>0.61670000000000003</v>
      </c>
      <c r="I35" s="5" t="str">
        <f>'Assessment 1B'!S267</f>
        <v>C</v>
      </c>
      <c r="J35" s="3" t="str">
        <f>'Assessment 1B'!T267</f>
        <v>Satisfactory work in reading and writing; keep practising.</v>
      </c>
      <c r="K35" s="12">
        <f>'Assessment 1B'!Y267</f>
        <v>0.63670000000000004</v>
      </c>
      <c r="L35" s="5" t="str">
        <f>'Assessment 1B'!Z267</f>
        <v>C</v>
      </c>
      <c r="M35" s="3" t="str">
        <f>'Assessment 1B'!AA267</f>
        <v>Satisfactory work in reading and writing; keep practising.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2B'!K6</f>
        <v>0.49330000000000002</v>
      </c>
      <c r="F36" s="5" t="str">
        <f>'Assessment 2B'!L6</f>
        <v>F</v>
      </c>
      <c r="G36" s="3" t="str">
        <f>'Assessment 2B'!M6</f>
        <v>Below the expected level in reading and writing; urgent support is needed.</v>
      </c>
      <c r="H36" s="12">
        <f>'Assessment 2B'!R6</f>
        <v>0.51</v>
      </c>
      <c r="I36" s="5" t="str">
        <f>'Assessment 2B'!S6</f>
        <v>D</v>
      </c>
      <c r="J36" s="3" t="str">
        <f>'Assessment 2B'!T6</f>
        <v>Fair work in reading and writing; extra practice is needed.</v>
      </c>
      <c r="K36" s="12">
        <f>'Assessment 2B'!Y6</f>
        <v>0.56669999999999998</v>
      </c>
      <c r="L36" s="5" t="str">
        <f>'Assessment 2B'!Z6</f>
        <v>D</v>
      </c>
      <c r="M36" s="3" t="str">
        <f>'Assessment 2B'!AA6</f>
        <v>Fair work in reading and writing; extra practice is needed.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2B'!K15</f>
        <v>0.56669999999999998</v>
      </c>
      <c r="F37" s="5" t="str">
        <f>'Assessment 2B'!L15</f>
        <v>D</v>
      </c>
      <c r="G37" s="3" t="str">
        <f>'Assessment 2B'!M15</f>
        <v>Fair work in reading and writing; extra practice is needed.</v>
      </c>
      <c r="H37" s="12">
        <f>'Assessment 2B'!R15</f>
        <v>0.62329999999999997</v>
      </c>
      <c r="I37" s="5" t="str">
        <f>'Assessment 2B'!S15</f>
        <v>C</v>
      </c>
      <c r="J37" s="3" t="str">
        <f>'Assessment 2B'!T15</f>
        <v>Satisfactory work in reading and writing; keep practising.</v>
      </c>
      <c r="K37" s="12">
        <f>'Assessment 2B'!Y15</f>
        <v>0.66669999999999996</v>
      </c>
      <c r="L37" s="5" t="str">
        <f>'Assessment 2B'!Z15</f>
        <v>C</v>
      </c>
      <c r="M37" s="3" t="str">
        <f>'Assessment 2B'!AA15</f>
        <v>Satisfactory work in reading and writing; keep practising.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2B'!K24</f>
        <v>0.70330000000000004</v>
      </c>
      <c r="F38" s="5" t="str">
        <f>'Assessment 2B'!L24</f>
        <v>B</v>
      </c>
      <c r="G38" s="3" t="str">
        <f>'Assessment 2B'!M24</f>
        <v>Very good work in reading and writing; aim higher.</v>
      </c>
      <c r="H38" s="12">
        <f>'Assessment 2B'!R24</f>
        <v>0.63670000000000004</v>
      </c>
      <c r="I38" s="5" t="str">
        <f>'Assessment 2B'!S24</f>
        <v>C</v>
      </c>
      <c r="J38" s="3" t="str">
        <f>'Assessment 2B'!T24</f>
        <v>Satisfactory work in reading and writing; keep practising.</v>
      </c>
      <c r="K38" s="12">
        <f>'Assessment 2B'!Y24</f>
        <v>0.68</v>
      </c>
      <c r="L38" s="5" t="str">
        <f>'Assessment 2B'!Z24</f>
        <v>C</v>
      </c>
      <c r="M38" s="3" t="str">
        <f>'Assessment 2B'!AA24</f>
        <v>Satisfactory work in reading and writing; keep practising.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2B'!K33</f>
        <v>0.72670000000000001</v>
      </c>
      <c r="F39" s="5" t="str">
        <f>'Assessment 2B'!L33</f>
        <v>B</v>
      </c>
      <c r="G39" s="3" t="str">
        <f>'Assessment 2B'!M33</f>
        <v>Very good work in reading and writing; aim higher.</v>
      </c>
      <c r="H39" s="12">
        <f>'Assessment 2B'!R33</f>
        <v>0.72</v>
      </c>
      <c r="I39" s="5" t="str">
        <f>'Assessment 2B'!S33</f>
        <v>B</v>
      </c>
      <c r="J39" s="3" t="str">
        <f>'Assessment 2B'!T33</f>
        <v>Very good work in reading and writing; aim higher.</v>
      </c>
      <c r="K39" s="12">
        <f>'Assessment 2B'!Y33</f>
        <v>0.79330000000000001</v>
      </c>
      <c r="L39" s="5" t="str">
        <f>'Assessment 2B'!Z33</f>
        <v>B</v>
      </c>
      <c r="M39" s="3" t="str">
        <f>'Assessment 2B'!AA33</f>
        <v>Very good work in reading and writing; aim higher.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2B'!K42</f>
        <v>0.80330000000000001</v>
      </c>
      <c r="F40" s="5" t="str">
        <f>'Assessment 2B'!L42</f>
        <v>A</v>
      </c>
      <c r="G40" s="3" t="str">
        <f>'Assessment 2B'!M42</f>
        <v>Excellent work in reading and writing; keep it up.</v>
      </c>
      <c r="H40" s="12">
        <f>'Assessment 2B'!R42</f>
        <v>0.78</v>
      </c>
      <c r="I40" s="5" t="str">
        <f>'Assessment 2B'!S42</f>
        <v>B</v>
      </c>
      <c r="J40" s="3" t="str">
        <f>'Assessment 2B'!T42</f>
        <v>Very good work in reading and writing; aim higher.</v>
      </c>
      <c r="K40" s="12">
        <f>'Assessment 2B'!Y42</f>
        <v>0.87</v>
      </c>
      <c r="L40" s="5" t="str">
        <f>'Assessment 2B'!Z42</f>
        <v>A</v>
      </c>
      <c r="M40" s="3" t="str">
        <f>'Assessment 2B'!AA42</f>
        <v>Excellent work in reading and writing;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2B'!K51</f>
        <v>0.54330000000000001</v>
      </c>
      <c r="F41" s="5" t="str">
        <f>'Assessment 2B'!L51</f>
        <v>D</v>
      </c>
      <c r="G41" s="3" t="str">
        <f>'Assessment 2B'!M51</f>
        <v>Fair work in reading and writing; extra practice is needed.</v>
      </c>
      <c r="H41" s="12">
        <f>'Assessment 2B'!R51</f>
        <v>0.55669999999999997</v>
      </c>
      <c r="I41" s="5" t="str">
        <f>'Assessment 2B'!S51</f>
        <v>D</v>
      </c>
      <c r="J41" s="3" t="str">
        <f>'Assessment 2B'!T51</f>
        <v>Fair work in reading and writing; extra practice is needed.</v>
      </c>
      <c r="K41" s="12">
        <f>'Assessment 2B'!Y51</f>
        <v>0.59</v>
      </c>
      <c r="L41" s="5" t="str">
        <f>'Assessment 2B'!Z51</f>
        <v>D</v>
      </c>
      <c r="M41" s="3" t="str">
        <f>'Assessment 2B'!AA51</f>
        <v>Fair work in reading and writing; extra practice is needed.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2B'!K60</f>
        <v>0.64</v>
      </c>
      <c r="F42" s="5" t="str">
        <f>'Assessment 2B'!L60</f>
        <v>C</v>
      </c>
      <c r="G42" s="3" t="str">
        <f>'Assessment 2B'!M60</f>
        <v>Satisfactory work in reading and writing; keep practising.</v>
      </c>
      <c r="H42" s="12">
        <f>'Assessment 2B'!R60</f>
        <v>0.6633</v>
      </c>
      <c r="I42" s="5" t="str">
        <f>'Assessment 2B'!S60</f>
        <v>C</v>
      </c>
      <c r="J42" s="3" t="str">
        <f>'Assessment 2B'!T60</f>
        <v>Satisfactory work in reading and writing; keep practising.</v>
      </c>
      <c r="K42" s="12">
        <f>'Assessment 2B'!Y60</f>
        <v>0.69330000000000003</v>
      </c>
      <c r="L42" s="5" t="str">
        <f>'Assessment 2B'!Z60</f>
        <v>C</v>
      </c>
      <c r="M42" s="3" t="str">
        <f>'Assessment 2B'!AA60</f>
        <v>Satisfactory work in reading and writing; keep practising.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2B'!K69</f>
        <v>0.7</v>
      </c>
      <c r="F43" s="5" t="str">
        <f>'Assessment 2B'!L69</f>
        <v>B</v>
      </c>
      <c r="G43" s="3" t="str">
        <f>'Assessment 2B'!M69</f>
        <v>Very good work in reading and writing; aim higher.</v>
      </c>
      <c r="H43" s="12">
        <f>'Assessment 2B'!R69</f>
        <v>0.70669999999999999</v>
      </c>
      <c r="I43" s="5" t="str">
        <f>'Assessment 2B'!S69</f>
        <v>B</v>
      </c>
      <c r="J43" s="3" t="str">
        <f>'Assessment 2B'!T69</f>
        <v>Very good work in reading and writing; aim higher.</v>
      </c>
      <c r="K43" s="12">
        <f>'Assessment 2B'!Y69</f>
        <v>0.76670000000000005</v>
      </c>
      <c r="L43" s="5" t="str">
        <f>'Assessment 2B'!Z69</f>
        <v>B</v>
      </c>
      <c r="M43" s="3" t="str">
        <f>'Assessment 2B'!AA69</f>
        <v>Very good work in reading and writing; aim higher.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2B'!K78</f>
        <v>0.74670000000000003</v>
      </c>
      <c r="F44" s="5" t="str">
        <f>'Assessment 2B'!L78</f>
        <v>B</v>
      </c>
      <c r="G44" s="3" t="str">
        <f>'Assessment 2B'!M78</f>
        <v>Very good work in reading and writing; aim higher.</v>
      </c>
      <c r="H44" s="12">
        <f>'Assessment 2B'!R78</f>
        <v>0.79330000000000001</v>
      </c>
      <c r="I44" s="5" t="str">
        <f>'Assessment 2B'!S78</f>
        <v>B</v>
      </c>
      <c r="J44" s="3" t="str">
        <f>'Assessment 2B'!T78</f>
        <v>Very good work in reading and writing; aim higher.</v>
      </c>
      <c r="K44" s="12">
        <f>'Assessment 2B'!Y78</f>
        <v>0.76329999999999998</v>
      </c>
      <c r="L44" s="5" t="str">
        <f>'Assessment 2B'!Z78</f>
        <v>B</v>
      </c>
      <c r="M44" s="3" t="str">
        <f>'Assessment 2B'!AA78</f>
        <v>Very good work in reading and writing; aim higher.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2B'!K87</f>
        <v>0.87</v>
      </c>
      <c r="F45" s="5" t="str">
        <f>'Assessment 2B'!L87</f>
        <v>A</v>
      </c>
      <c r="G45" s="3" t="str">
        <f>'Assessment 2B'!M87</f>
        <v>Excellent work in reading and writing; keep it up.</v>
      </c>
      <c r="H45" s="12">
        <f>'Assessment 2B'!R87</f>
        <v>0.81330000000000002</v>
      </c>
      <c r="I45" s="5" t="str">
        <f>'Assessment 2B'!S87</f>
        <v>A</v>
      </c>
      <c r="J45" s="3" t="str">
        <f>'Assessment 2B'!T87</f>
        <v>Excellent work in reading and writing; keep it up.</v>
      </c>
      <c r="K45" s="12">
        <f>'Assessment 2B'!Y87</f>
        <v>0.94</v>
      </c>
      <c r="L45" s="5" t="str">
        <f>'Assessment 2B'!Z87</f>
        <v>A</v>
      </c>
      <c r="M45" s="3" t="str">
        <f>'Assessment 2B'!AA87</f>
        <v>Excellent work in reading and writing;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2B'!K96</f>
        <v>0.57669999999999999</v>
      </c>
      <c r="F46" s="5" t="str">
        <f>'Assessment 2B'!L96</f>
        <v>D</v>
      </c>
      <c r="G46" s="3" t="str">
        <f>'Assessment 2B'!M96</f>
        <v>Fair work in reading and writing; extra practice is needed.</v>
      </c>
      <c r="H46" s="12">
        <f>'Assessment 2B'!R96</f>
        <v>0.59670000000000001</v>
      </c>
      <c r="I46" s="5" t="str">
        <f>'Assessment 2B'!S96</f>
        <v>D</v>
      </c>
      <c r="J46" s="3" t="str">
        <f>'Assessment 2B'!T96</f>
        <v>Fair work in reading and writing; extra practice is needed.</v>
      </c>
      <c r="K46" s="12">
        <f>'Assessment 2B'!Y96</f>
        <v>0.68330000000000002</v>
      </c>
      <c r="L46" s="5" t="str">
        <f>'Assessment 2B'!Z96</f>
        <v>C</v>
      </c>
      <c r="M46" s="3" t="str">
        <f>'Assessment 2B'!AA96</f>
        <v>Satisfactory work in reading and writing; keep practising.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2B'!K105</f>
        <v>0.67669999999999997</v>
      </c>
      <c r="F47" s="5" t="str">
        <f>'Assessment 2B'!L105</f>
        <v>C</v>
      </c>
      <c r="G47" s="3" t="str">
        <f>'Assessment 2B'!M105</f>
        <v>Satisfactory work in reading and writing; keep practising.</v>
      </c>
      <c r="H47" s="12">
        <f>'Assessment 2B'!R105</f>
        <v>0.66</v>
      </c>
      <c r="I47" s="5" t="str">
        <f>'Assessment 2B'!S105</f>
        <v>C</v>
      </c>
      <c r="J47" s="3" t="str">
        <f>'Assessment 2B'!T105</f>
        <v>Satisfactory work in reading and writing; keep practising.</v>
      </c>
      <c r="K47" s="12">
        <f>'Assessment 2B'!Y105</f>
        <v>0.70669999999999999</v>
      </c>
      <c r="L47" s="5" t="str">
        <f>'Assessment 2B'!Z105</f>
        <v>B</v>
      </c>
      <c r="M47" s="3" t="str">
        <f>'Assessment 2B'!AA105</f>
        <v>Very good work in reading and writing; aim higher.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2B'!K114</f>
        <v>0.69330000000000003</v>
      </c>
      <c r="F48" s="5" t="str">
        <f>'Assessment 2B'!L114</f>
        <v>C</v>
      </c>
      <c r="G48" s="3" t="str">
        <f>'Assessment 2B'!M114</f>
        <v>Satisfactory work in reading and writing; keep practising.</v>
      </c>
      <c r="H48" s="12">
        <f>'Assessment 2B'!R114</f>
        <v>0.72330000000000005</v>
      </c>
      <c r="I48" s="5" t="str">
        <f>'Assessment 2B'!S114</f>
        <v>B</v>
      </c>
      <c r="J48" s="3" t="str">
        <f>'Assessment 2B'!T114</f>
        <v>Very good work in reading and writing; aim higher.</v>
      </c>
      <c r="K48" s="12">
        <f>'Assessment 2B'!Y114</f>
        <v>0.75670000000000004</v>
      </c>
      <c r="L48" s="5" t="str">
        <f>'Assessment 2B'!Z114</f>
        <v>B</v>
      </c>
      <c r="M48" s="3" t="str">
        <f>'Assessment 2B'!AA114</f>
        <v>Very good work in reading and writing; aim higher.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2B'!K123</f>
        <v>0.76329999999999998</v>
      </c>
      <c r="F49" s="5" t="str">
        <f>'Assessment 2B'!L123</f>
        <v>B</v>
      </c>
      <c r="G49" s="3" t="str">
        <f>'Assessment 2B'!M123</f>
        <v>Very good work in reading and writing; aim higher.</v>
      </c>
      <c r="H49" s="12">
        <f>'Assessment 2B'!R123</f>
        <v>0.82330000000000003</v>
      </c>
      <c r="I49" s="5" t="str">
        <f>'Assessment 2B'!S123</f>
        <v>A</v>
      </c>
      <c r="J49" s="3" t="str">
        <f>'Assessment 2B'!T123</f>
        <v>Excellent work in reading and writing; keep it up.</v>
      </c>
      <c r="K49" s="12">
        <f>'Assessment 2B'!Y123</f>
        <v>0.87670000000000003</v>
      </c>
      <c r="L49" s="5" t="str">
        <f>'Assessment 2B'!Z123</f>
        <v>A</v>
      </c>
      <c r="M49" s="3" t="str">
        <f>'Assessment 2B'!AA123</f>
        <v>Excellent work in reading and writing;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2B'!K132</f>
        <v>0.56999999999999995</v>
      </c>
      <c r="F50" s="5" t="str">
        <f>'Assessment 2B'!L132</f>
        <v>D</v>
      </c>
      <c r="G50" s="3" t="str">
        <f>'Assessment 2B'!M132</f>
        <v>Fair work in reading and writing; extra practice is needed.</v>
      </c>
      <c r="H50" s="12">
        <f>'Assessment 2B'!R132</f>
        <v>0.52669999999999995</v>
      </c>
      <c r="I50" s="5" t="str">
        <f>'Assessment 2B'!S132</f>
        <v>D</v>
      </c>
      <c r="J50" s="3" t="str">
        <f>'Assessment 2B'!T132</f>
        <v>Fair work in reading and writing; extra practice is needed.</v>
      </c>
      <c r="K50" s="12">
        <f>'Assessment 2B'!Y132</f>
        <v>0.59670000000000001</v>
      </c>
      <c r="L50" s="5" t="str">
        <f>'Assessment 2B'!Z132</f>
        <v>D</v>
      </c>
      <c r="M50" s="3" t="str">
        <f>'Assessment 2B'!AA132</f>
        <v>Fair work in reading and writing; extra practice is needed.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2B'!K141</f>
        <v>0.61329999999999996</v>
      </c>
      <c r="F51" s="5" t="str">
        <f>'Assessment 2B'!L141</f>
        <v>C</v>
      </c>
      <c r="G51" s="3" t="str">
        <f>'Assessment 2B'!M141</f>
        <v>Satisfactory work in reading and writing; keep practising.</v>
      </c>
      <c r="H51" s="12">
        <f>'Assessment 2B'!R141</f>
        <v>0.61</v>
      </c>
      <c r="I51" s="5" t="str">
        <f>'Assessment 2B'!S141</f>
        <v>C</v>
      </c>
      <c r="J51" s="3" t="str">
        <f>'Assessment 2B'!T141</f>
        <v>Satisfactory work in reading and writing; keep practising.</v>
      </c>
      <c r="K51" s="12">
        <f>'Assessment 2B'!Y141</f>
        <v>0.64329999999999998</v>
      </c>
      <c r="L51" s="5" t="str">
        <f>'Assessment 2B'!Z141</f>
        <v>C</v>
      </c>
      <c r="M51" s="3" t="str">
        <f>'Assessment 2B'!AA141</f>
        <v>Satisfactory work in reading and writing; keep practising.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2B'!K150</f>
        <v>0.70330000000000004</v>
      </c>
      <c r="F52" s="5" t="str">
        <f>'Assessment 2B'!L150</f>
        <v>B</v>
      </c>
      <c r="G52" s="3" t="str">
        <f>'Assessment 2B'!M150</f>
        <v>Very good work in reading and writing; aim higher.</v>
      </c>
      <c r="H52" s="12">
        <f>'Assessment 2B'!R150</f>
        <v>0.7</v>
      </c>
      <c r="I52" s="5" t="str">
        <f>'Assessment 2B'!S150</f>
        <v>B</v>
      </c>
      <c r="J52" s="3" t="str">
        <f>'Assessment 2B'!T150</f>
        <v>Very good work in reading and writing; aim higher.</v>
      </c>
      <c r="K52" s="12">
        <f>'Assessment 2B'!Y150</f>
        <v>0.73</v>
      </c>
      <c r="L52" s="5" t="str">
        <f>'Assessment 2B'!Z150</f>
        <v>B</v>
      </c>
      <c r="M52" s="3" t="str">
        <f>'Assessment 2B'!AA150</f>
        <v>Very good work in reading and writing; aim higher.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2B'!K159</f>
        <v>0.74329999999999996</v>
      </c>
      <c r="F53" s="5" t="str">
        <f>'Assessment 2B'!L159</f>
        <v>B</v>
      </c>
      <c r="G53" s="3" t="str">
        <f>'Assessment 2B'!M159</f>
        <v>Very good work in reading and writing; aim higher.</v>
      </c>
      <c r="H53" s="12">
        <f>'Assessment 2B'!R159</f>
        <v>0.78669999999999995</v>
      </c>
      <c r="I53" s="5" t="str">
        <f>'Assessment 2B'!S159</f>
        <v>B</v>
      </c>
      <c r="J53" s="3" t="str">
        <f>'Assessment 2B'!T159</f>
        <v>Very good work in reading and writing; aim higher.</v>
      </c>
      <c r="K53" s="12">
        <f>'Assessment 2B'!Y159</f>
        <v>0.75670000000000004</v>
      </c>
      <c r="L53" s="5" t="str">
        <f>'Assessment 2B'!Z159</f>
        <v>B</v>
      </c>
      <c r="M53" s="3" t="str">
        <f>'Assessment 2B'!AA159</f>
        <v>Very good work in reading and writing; aim higher.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2B'!K168</f>
        <v>0.78</v>
      </c>
      <c r="F54" s="5" t="str">
        <f>'Assessment 2B'!L168</f>
        <v>B</v>
      </c>
      <c r="G54" s="3" t="str">
        <f>'Assessment 2B'!M168</f>
        <v>Very good work in reading and writing; aim higher.</v>
      </c>
      <c r="H54" s="12">
        <f>'Assessment 2B'!R168</f>
        <v>0.87</v>
      </c>
      <c r="I54" s="5" t="str">
        <f>'Assessment 2B'!S168</f>
        <v>A</v>
      </c>
      <c r="J54" s="3" t="str">
        <f>'Assessment 2B'!T168</f>
        <v>Excellent work in reading and writing; keep it up.</v>
      </c>
      <c r="K54" s="12">
        <f>'Assessment 2B'!Y168</f>
        <v>0.86</v>
      </c>
      <c r="L54" s="5" t="str">
        <f>'Assessment 2B'!Z168</f>
        <v>A</v>
      </c>
      <c r="M54" s="3" t="str">
        <f>'Assessment 2B'!AA168</f>
        <v>Excellent work in reading and writing;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2B'!K177</f>
        <v>0.55669999999999997</v>
      </c>
      <c r="F55" s="5" t="str">
        <f>'Assessment 2B'!L177</f>
        <v>D</v>
      </c>
      <c r="G55" s="3" t="str">
        <f>'Assessment 2B'!M177</f>
        <v>Fair work in reading and writing; extra practice is needed.</v>
      </c>
      <c r="H55" s="12">
        <f>'Assessment 2B'!R177</f>
        <v>0.57330000000000003</v>
      </c>
      <c r="I55" s="5" t="str">
        <f>'Assessment 2B'!S177</f>
        <v>D</v>
      </c>
      <c r="J55" s="3" t="str">
        <f>'Assessment 2B'!T177</f>
        <v>Fair work in reading and writing; extra practice is needed.</v>
      </c>
      <c r="K55" s="12">
        <f>'Assessment 2B'!Y177</f>
        <v>0.56330000000000002</v>
      </c>
      <c r="L55" s="5" t="str">
        <f>'Assessment 2B'!Z177</f>
        <v>D</v>
      </c>
      <c r="M55" s="3" t="str">
        <f>'Assessment 2B'!AA177</f>
        <v>Fair work in reading and writing; extra practice is needed.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2B'!K186</f>
        <v>0.65669999999999995</v>
      </c>
      <c r="F56" s="5" t="str">
        <f>'Assessment 2B'!L186</f>
        <v>C</v>
      </c>
      <c r="G56" s="3" t="str">
        <f>'Assessment 2B'!M186</f>
        <v>Satisfactory work in reading and writing; keep practising.</v>
      </c>
      <c r="H56" s="12">
        <f>'Assessment 2B'!R186</f>
        <v>0.67</v>
      </c>
      <c r="I56" s="5" t="str">
        <f>'Assessment 2B'!S186</f>
        <v>C</v>
      </c>
      <c r="J56" s="3" t="str">
        <f>'Assessment 2B'!T186</f>
        <v>Satisfactory work in reading and writing; keep practising.</v>
      </c>
      <c r="K56" s="12">
        <f>'Assessment 2B'!Y186</f>
        <v>0.73</v>
      </c>
      <c r="L56" s="5" t="str">
        <f>'Assessment 2B'!Z186</f>
        <v>B</v>
      </c>
      <c r="M56" s="3" t="str">
        <f>'Assessment 2B'!AA186</f>
        <v>Very good work in reading and writing;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2B'!K195</f>
        <v>0.70669999999999999</v>
      </c>
      <c r="F57" s="5" t="str">
        <f>'Assessment 2B'!L195</f>
        <v>B</v>
      </c>
      <c r="G57" s="3" t="str">
        <f>'Assessment 2B'!M195</f>
        <v>Very good work in reading and writing; aim higher.</v>
      </c>
      <c r="H57" s="12">
        <f>'Assessment 2B'!R195</f>
        <v>0.76670000000000005</v>
      </c>
      <c r="I57" s="5" t="str">
        <f>'Assessment 2B'!S195</f>
        <v>B</v>
      </c>
      <c r="J57" s="3" t="str">
        <f>'Assessment 2B'!T195</f>
        <v>Very good work in reading and writing; aim higher.</v>
      </c>
      <c r="K57" s="12">
        <f>'Assessment 2B'!Y195</f>
        <v>0.74670000000000003</v>
      </c>
      <c r="L57" s="5" t="str">
        <f>'Assessment 2B'!Z195</f>
        <v>B</v>
      </c>
      <c r="M57" s="3" t="str">
        <f>'Assessment 2B'!AA195</f>
        <v>Very good work in reading and writing; aim higher.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2B'!K204</f>
        <v>0.78669999999999995</v>
      </c>
      <c r="F58" s="5" t="str">
        <f>'Assessment 2B'!L204</f>
        <v>B</v>
      </c>
      <c r="G58" s="3" t="str">
        <f>'Assessment 2B'!M204</f>
        <v>Very good work in reading and writing; aim higher.</v>
      </c>
      <c r="H58" s="12">
        <f>'Assessment 2B'!R204</f>
        <v>0.78</v>
      </c>
      <c r="I58" s="5" t="str">
        <f>'Assessment 2B'!S204</f>
        <v>B</v>
      </c>
      <c r="J58" s="3" t="str">
        <f>'Assessment 2B'!T204</f>
        <v>Very good work in reading and writing; aim higher.</v>
      </c>
      <c r="K58" s="12">
        <f>'Assessment 2B'!Y204</f>
        <v>0.8</v>
      </c>
      <c r="L58" s="5" t="str">
        <f>'Assessment 2B'!Z204</f>
        <v>A</v>
      </c>
      <c r="M58" s="3" t="str">
        <f>'Assessment 2B'!AA204</f>
        <v>Excellent work in reading and writing;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2B'!K213</f>
        <v>0.49669999999999997</v>
      </c>
      <c r="F59" s="5" t="str">
        <f>'Assessment 2B'!L213</f>
        <v>F</v>
      </c>
      <c r="G59" s="3" t="str">
        <f>'Assessment 2B'!M213</f>
        <v>Below the expected level in reading and writing; urgent support is needed.</v>
      </c>
      <c r="H59" s="12">
        <f>'Assessment 2B'!R213</f>
        <v>0.54</v>
      </c>
      <c r="I59" s="5" t="str">
        <f>'Assessment 2B'!S213</f>
        <v>D</v>
      </c>
      <c r="J59" s="3" t="str">
        <f>'Assessment 2B'!T213</f>
        <v>Fair work in reading and writing; extra practice is needed.</v>
      </c>
      <c r="K59" s="12">
        <f>'Assessment 2B'!Y213</f>
        <v>0.6</v>
      </c>
      <c r="L59" s="5" t="str">
        <f>'Assessment 2B'!Z213</f>
        <v>C</v>
      </c>
      <c r="M59" s="3" t="str">
        <f>'Assessment 2B'!AA213</f>
        <v>Satisfactory work in reading and writing;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2B'!K222</f>
        <v>0.56000000000000005</v>
      </c>
      <c r="F60" s="5" t="str">
        <f>'Assessment 2B'!L222</f>
        <v>D</v>
      </c>
      <c r="G60" s="3" t="str">
        <f>'Assessment 2B'!M222</f>
        <v>Fair work in reading and writing; extra practice is needed.</v>
      </c>
      <c r="H60" s="12">
        <f>'Assessment 2B'!R222</f>
        <v>0.65669999999999995</v>
      </c>
      <c r="I60" s="5" t="str">
        <f>'Assessment 2B'!S222</f>
        <v>C</v>
      </c>
      <c r="J60" s="3" t="str">
        <f>'Assessment 2B'!T222</f>
        <v>Satisfactory work in reading and writing; keep practising.</v>
      </c>
      <c r="K60" s="12">
        <f>'Assessment 2B'!Y222</f>
        <v>0.66</v>
      </c>
      <c r="L60" s="5" t="str">
        <f>'Assessment 2B'!Z222</f>
        <v>C</v>
      </c>
      <c r="M60" s="3" t="str">
        <f>'Assessment 2B'!AA222</f>
        <v>Satisfactory work in reading and writing; keep practising.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2B'!K231</f>
        <v>0.67669999999999997</v>
      </c>
      <c r="F61" s="5" t="str">
        <f>'Assessment 2B'!L231</f>
        <v>C</v>
      </c>
      <c r="G61" s="3" t="str">
        <f>'Assessment 2B'!M231</f>
        <v>Satisfactory work in reading and writing; keep practising.</v>
      </c>
      <c r="H61" s="12">
        <f>'Assessment 2B'!R231</f>
        <v>0.63670000000000004</v>
      </c>
      <c r="I61" s="5" t="str">
        <f>'Assessment 2B'!S231</f>
        <v>C</v>
      </c>
      <c r="J61" s="3" t="str">
        <f>'Assessment 2B'!T231</f>
        <v>Satisfactory work in reading and writing; keep practising.</v>
      </c>
      <c r="K61" s="12">
        <f>'Assessment 2B'!Y231</f>
        <v>0.74329999999999996</v>
      </c>
      <c r="L61" s="5" t="str">
        <f>'Assessment 2B'!Z231</f>
        <v>B</v>
      </c>
      <c r="M61" s="3" t="str">
        <f>'Assessment 2B'!AA231</f>
        <v>Very good work in reading and writing; aim higher.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2B'!K240</f>
        <v>0.71330000000000005</v>
      </c>
      <c r="F62" s="5" t="str">
        <f>'Assessment 2B'!L240</f>
        <v>B</v>
      </c>
      <c r="G62" s="3" t="str">
        <f>'Assessment 2B'!M240</f>
        <v>Very good work in reading and writing; aim higher.</v>
      </c>
      <c r="H62" s="12">
        <f>'Assessment 2B'!R240</f>
        <v>0.74329999999999996</v>
      </c>
      <c r="I62" s="5" t="str">
        <f>'Assessment 2B'!S240</f>
        <v>B</v>
      </c>
      <c r="J62" s="3" t="str">
        <f>'Assessment 2B'!T240</f>
        <v>Very good work in reading and writing; aim higher.</v>
      </c>
      <c r="K62" s="12">
        <f>'Assessment 2B'!Y240</f>
        <v>0.78669999999999995</v>
      </c>
      <c r="L62" s="5" t="str">
        <f>'Assessment 2B'!Z240</f>
        <v>B</v>
      </c>
      <c r="M62" s="3" t="str">
        <f>'Assessment 2B'!AA240</f>
        <v>Very good work in reading and writing; aim higher.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2B'!K249</f>
        <v>0.80669999999999997</v>
      </c>
      <c r="F63" s="5" t="str">
        <f>'Assessment 2B'!L249</f>
        <v>A</v>
      </c>
      <c r="G63" s="3" t="str">
        <f>'Assessment 2B'!M249</f>
        <v>Excellent work in reading and writing; keep it up.</v>
      </c>
      <c r="H63" s="12">
        <f>'Assessment 2B'!R249</f>
        <v>0.76</v>
      </c>
      <c r="I63" s="5" t="str">
        <f>'Assessment 2B'!S249</f>
        <v>B</v>
      </c>
      <c r="J63" s="3" t="str">
        <f>'Assessment 2B'!T249</f>
        <v>Very good work in reading and writing; aim higher.</v>
      </c>
      <c r="K63" s="12">
        <f>'Assessment 2B'!Y249</f>
        <v>0.84330000000000005</v>
      </c>
      <c r="L63" s="5" t="str">
        <f>'Assessment 2B'!Z249</f>
        <v>A</v>
      </c>
      <c r="M63" s="3" t="str">
        <f>'Assessment 2B'!AA249</f>
        <v>Excellent work in reading and writing;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2B'!K258</f>
        <v>0.58330000000000004</v>
      </c>
      <c r="F64" s="5" t="str">
        <f>'Assessment 2B'!L258</f>
        <v>D</v>
      </c>
      <c r="G64" s="3" t="str">
        <f>'Assessment 2B'!M258</f>
        <v>Fair work in reading and writing; extra practice is needed.</v>
      </c>
      <c r="H64" s="12">
        <f>'Assessment 2B'!R258</f>
        <v>0.56000000000000005</v>
      </c>
      <c r="I64" s="5" t="str">
        <f>'Assessment 2B'!S258</f>
        <v>D</v>
      </c>
      <c r="J64" s="3" t="str">
        <f>'Assessment 2B'!T258</f>
        <v>Fair work in reading and writing; extra practice is needed.</v>
      </c>
      <c r="K64" s="12">
        <f>'Assessment 2B'!Y258</f>
        <v>0.61</v>
      </c>
      <c r="L64" s="5" t="str">
        <f>'Assessment 2B'!Z258</f>
        <v>C</v>
      </c>
      <c r="M64" s="3" t="str">
        <f>'Assessment 2B'!AA258</f>
        <v>Satisfactory work in reading and writing; keep practising.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2B'!K267</f>
        <v>0.64670000000000005</v>
      </c>
      <c r="F65" s="5" t="str">
        <f>'Assessment 2B'!L267</f>
        <v>C</v>
      </c>
      <c r="G65" s="3" t="str">
        <f>'Assessment 2B'!M267</f>
        <v>Satisfactory work in reading and writing; keep practising.</v>
      </c>
      <c r="H65" s="12">
        <f>'Assessment 2B'!R267</f>
        <v>0.64670000000000005</v>
      </c>
      <c r="I65" s="5" t="str">
        <f>'Assessment 2B'!S267</f>
        <v>C</v>
      </c>
      <c r="J65" s="3" t="str">
        <f>'Assessment 2B'!T267</f>
        <v>Satisfactory work in reading and writing; keep practising.</v>
      </c>
      <c r="K65" s="12">
        <f>'Assessment 2B'!Y267</f>
        <v>0.65329999999999999</v>
      </c>
      <c r="L65" s="5" t="str">
        <f>'Assessment 2B'!Z267</f>
        <v>C</v>
      </c>
      <c r="M65" s="3" t="str">
        <f>'Assessment 2B'!AA267</f>
        <v>Satisfactory work in reading and writing; keep practising.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3B'!K6</f>
        <v>0.51670000000000005</v>
      </c>
      <c r="F66" s="5" t="str">
        <f>'Assessment 3B'!L6</f>
        <v>D</v>
      </c>
      <c r="G66" s="3" t="str">
        <f>'Assessment 3B'!M6</f>
        <v>Fair work in reading and writing; extra practice is needed.</v>
      </c>
      <c r="H66" s="12">
        <f>'Assessment 3B'!R6</f>
        <v>0.54</v>
      </c>
      <c r="I66" s="5" t="str">
        <f>'Assessment 3B'!S6</f>
        <v>D</v>
      </c>
      <c r="J66" s="3" t="str">
        <f>'Assessment 3B'!T6</f>
        <v>Fair work in reading and writing; extra practice is needed.</v>
      </c>
      <c r="K66" s="12">
        <f>'Assessment 3B'!Y6</f>
        <v>0.56330000000000002</v>
      </c>
      <c r="L66" s="5" t="str">
        <f>'Assessment 3B'!Z6</f>
        <v>D</v>
      </c>
      <c r="M66" s="3" t="str">
        <f>'Assessment 3B'!AA6</f>
        <v>Fair work in reading and writing; extra practice is needed.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3B'!K15</f>
        <v>0.54330000000000001</v>
      </c>
      <c r="F67" s="5" t="str">
        <f>'Assessment 3B'!L15</f>
        <v>D</v>
      </c>
      <c r="G67" s="3" t="str">
        <f>'Assessment 3B'!M15</f>
        <v>Fair work in reading and writing; extra practice is needed.</v>
      </c>
      <c r="H67" s="12">
        <f>'Assessment 3B'!R15</f>
        <v>0.59330000000000005</v>
      </c>
      <c r="I67" s="5" t="str">
        <f>'Assessment 3B'!S15</f>
        <v>D</v>
      </c>
      <c r="J67" s="3" t="str">
        <f>'Assessment 3B'!T15</f>
        <v>Fair work in reading and writing; extra practice is needed.</v>
      </c>
      <c r="K67" s="12">
        <f>'Assessment 3B'!Y15</f>
        <v>0.62</v>
      </c>
      <c r="L67" s="5" t="str">
        <f>'Assessment 3B'!Z15</f>
        <v>C</v>
      </c>
      <c r="M67" s="3" t="str">
        <f>'Assessment 3B'!AA15</f>
        <v>Satisfactory work in reading and writing; keep practising.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3B'!K24</f>
        <v>0.63</v>
      </c>
      <c r="F68" s="5" t="str">
        <f>'Assessment 3B'!L24</f>
        <v>C</v>
      </c>
      <c r="G68" s="3" t="str">
        <f>'Assessment 3B'!M24</f>
        <v>Satisfactory work in reading and writing; keep practising.</v>
      </c>
      <c r="H68" s="12">
        <f>'Assessment 3B'!R24</f>
        <v>0.63</v>
      </c>
      <c r="I68" s="5" t="str">
        <f>'Assessment 3B'!S24</f>
        <v>C</v>
      </c>
      <c r="J68" s="3" t="str">
        <f>'Assessment 3B'!T24</f>
        <v>Satisfactory work in reading and writing; keep practising.</v>
      </c>
      <c r="K68" s="12">
        <f>'Assessment 3B'!Y24</f>
        <v>0.68330000000000002</v>
      </c>
      <c r="L68" s="5" t="str">
        <f>'Assessment 3B'!Z24</f>
        <v>C</v>
      </c>
      <c r="M68" s="3" t="str">
        <f>'Assessment 3B'!AA24</f>
        <v>Satisfactory work in reading and writing; keep practising.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3B'!K33</f>
        <v>0.73</v>
      </c>
      <c r="F69" s="5" t="str">
        <f>'Assessment 3B'!L33</f>
        <v>B</v>
      </c>
      <c r="G69" s="3" t="str">
        <f>'Assessment 3B'!M33</f>
        <v>Very good work in reading and writing; aim higher.</v>
      </c>
      <c r="H69" s="12">
        <f>'Assessment 3B'!R33</f>
        <v>0.72330000000000005</v>
      </c>
      <c r="I69" s="5" t="str">
        <f>'Assessment 3B'!S33</f>
        <v>B</v>
      </c>
      <c r="J69" s="3" t="str">
        <f>'Assessment 3B'!T33</f>
        <v>Very good work in reading and writing; aim higher.</v>
      </c>
      <c r="K69" s="12">
        <f>'Assessment 3B'!Y33</f>
        <v>0.76670000000000005</v>
      </c>
      <c r="L69" s="5" t="str">
        <f>'Assessment 3B'!Z33</f>
        <v>B</v>
      </c>
      <c r="M69" s="3" t="str">
        <f>'Assessment 3B'!AA33</f>
        <v>Very good work in reading and writing; aim higher.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3B'!K42</f>
        <v>0.82669999999999999</v>
      </c>
      <c r="F70" s="5" t="str">
        <f>'Assessment 3B'!L42</f>
        <v>A</v>
      </c>
      <c r="G70" s="3" t="str">
        <f>'Assessment 3B'!M42</f>
        <v>Excellent work in reading and writing; keep it up.</v>
      </c>
      <c r="H70" s="12">
        <f>'Assessment 3B'!R42</f>
        <v>0.82</v>
      </c>
      <c r="I70" s="5" t="str">
        <f>'Assessment 3B'!S42</f>
        <v>A</v>
      </c>
      <c r="J70" s="3" t="str">
        <f>'Assessment 3B'!T42</f>
        <v>Excellent work in reading and writing; keep it up.</v>
      </c>
      <c r="K70" s="12">
        <f>'Assessment 3B'!Y42</f>
        <v>0.85329999999999995</v>
      </c>
      <c r="L70" s="5" t="str">
        <f>'Assessment 3B'!Z42</f>
        <v>A</v>
      </c>
      <c r="M70" s="3" t="str">
        <f>'Assessment 3B'!AA42</f>
        <v>Excellent work in reading and writing;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3B'!K51</f>
        <v>0.56669999999999998</v>
      </c>
      <c r="F71" s="5" t="str">
        <f>'Assessment 3B'!L51</f>
        <v>D</v>
      </c>
      <c r="G71" s="3" t="str">
        <f>'Assessment 3B'!M51</f>
        <v>Fair work in reading and writing; extra practice is needed.</v>
      </c>
      <c r="H71" s="12">
        <f>'Assessment 3B'!R51</f>
        <v>0.60329999999999995</v>
      </c>
      <c r="I71" s="5" t="str">
        <f>'Assessment 3B'!S51</f>
        <v>C</v>
      </c>
      <c r="J71" s="3" t="str">
        <f>'Assessment 3B'!T51</f>
        <v>Satisfactory work in reading and writing; keep practising.</v>
      </c>
      <c r="K71" s="12">
        <f>'Assessment 3B'!Y51</f>
        <v>0.62</v>
      </c>
      <c r="L71" s="5" t="str">
        <f>'Assessment 3B'!Z51</f>
        <v>C</v>
      </c>
      <c r="M71" s="3" t="str">
        <f>'Assessment 3B'!AA51</f>
        <v>Satisfactory work in reading and writing; keep practising.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3B'!K60</f>
        <v>0.61</v>
      </c>
      <c r="F72" s="5" t="str">
        <f>'Assessment 3B'!L60</f>
        <v>C</v>
      </c>
      <c r="G72" s="3" t="str">
        <f>'Assessment 3B'!M60</f>
        <v>Satisfactory work in reading and writing; keep practising.</v>
      </c>
      <c r="H72" s="12">
        <f>'Assessment 3B'!R60</f>
        <v>0.64329999999999998</v>
      </c>
      <c r="I72" s="5" t="str">
        <f>'Assessment 3B'!S60</f>
        <v>C</v>
      </c>
      <c r="J72" s="3" t="str">
        <f>'Assessment 3B'!T60</f>
        <v>Satisfactory work in reading and writing; keep practising.</v>
      </c>
      <c r="K72" s="12">
        <f>'Assessment 3B'!Y60</f>
        <v>0.67330000000000001</v>
      </c>
      <c r="L72" s="5" t="str">
        <f>'Assessment 3B'!Z60</f>
        <v>C</v>
      </c>
      <c r="M72" s="3" t="str">
        <f>'Assessment 3B'!AA60</f>
        <v>Satisfactory work in reading and writing; keep practising.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3B'!K69</f>
        <v>0.7167</v>
      </c>
      <c r="F73" s="5" t="str">
        <f>'Assessment 3B'!L69</f>
        <v>B</v>
      </c>
      <c r="G73" s="3" t="str">
        <f>'Assessment 3B'!M69</f>
        <v>Very good work in reading and writing; aim higher.</v>
      </c>
      <c r="H73" s="12">
        <f>'Assessment 3B'!R69</f>
        <v>0.7</v>
      </c>
      <c r="I73" s="5" t="str">
        <f>'Assessment 3B'!S69</f>
        <v>B</v>
      </c>
      <c r="J73" s="3" t="str">
        <f>'Assessment 3B'!T69</f>
        <v>Very good work in reading and writing; aim higher.</v>
      </c>
      <c r="K73" s="12">
        <f>'Assessment 3B'!Y69</f>
        <v>0.8</v>
      </c>
      <c r="L73" s="5" t="str">
        <f>'Assessment 3B'!Z69</f>
        <v>A</v>
      </c>
      <c r="M73" s="3" t="str">
        <f>'Assessment 3B'!AA69</f>
        <v>Excellent work in reading and writing; keep it up.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3B'!K78</f>
        <v>0.77669999999999995</v>
      </c>
      <c r="F74" s="5" t="str">
        <f>'Assessment 3B'!L78</f>
        <v>B</v>
      </c>
      <c r="G74" s="3" t="str">
        <f>'Assessment 3B'!M78</f>
        <v>Very good work in reading and writing; aim higher.</v>
      </c>
      <c r="H74" s="12">
        <f>'Assessment 3B'!R78</f>
        <v>0.8</v>
      </c>
      <c r="I74" s="5" t="str">
        <f>'Assessment 3B'!S78</f>
        <v>A</v>
      </c>
      <c r="J74" s="3" t="str">
        <f>'Assessment 3B'!T78</f>
        <v>Excellent work in reading and writing; keep it up.</v>
      </c>
      <c r="K74" s="12">
        <f>'Assessment 3B'!Y78</f>
        <v>0.81330000000000002</v>
      </c>
      <c r="L74" s="5" t="str">
        <f>'Assessment 3B'!Z78</f>
        <v>A</v>
      </c>
      <c r="M74" s="3" t="str">
        <f>'Assessment 3B'!AA78</f>
        <v>Excellent work in reading and writing;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3B'!K87</f>
        <v>0.82</v>
      </c>
      <c r="F75" s="5" t="str">
        <f>'Assessment 3B'!L87</f>
        <v>A</v>
      </c>
      <c r="G75" s="3" t="str">
        <f>'Assessment 3B'!M87</f>
        <v>Excellent work in reading and writing; keep it up.</v>
      </c>
      <c r="H75" s="12">
        <f>'Assessment 3B'!R87</f>
        <v>0.82</v>
      </c>
      <c r="I75" s="5" t="str">
        <f>'Assessment 3B'!S87</f>
        <v>A</v>
      </c>
      <c r="J75" s="3" t="str">
        <f>'Assessment 3B'!T87</f>
        <v>Excellent work in reading and writing; keep it up.</v>
      </c>
      <c r="K75" s="12">
        <f>'Assessment 3B'!Y87</f>
        <v>0.85</v>
      </c>
      <c r="L75" s="5" t="str">
        <f>'Assessment 3B'!Z87</f>
        <v>A</v>
      </c>
      <c r="M75" s="3" t="str">
        <f>'Assessment 3B'!AA87</f>
        <v>Excellent work in reading and writing;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3B'!K96</f>
        <v>0.54669999999999996</v>
      </c>
      <c r="F76" s="5" t="str">
        <f>'Assessment 3B'!L96</f>
        <v>D</v>
      </c>
      <c r="G76" s="3" t="str">
        <f>'Assessment 3B'!M96</f>
        <v>Fair work in reading and writing; extra practice is needed.</v>
      </c>
      <c r="H76" s="12">
        <f>'Assessment 3B'!R96</f>
        <v>0.61329999999999996</v>
      </c>
      <c r="I76" s="5" t="str">
        <f>'Assessment 3B'!S96</f>
        <v>C</v>
      </c>
      <c r="J76" s="3" t="str">
        <f>'Assessment 3B'!T96</f>
        <v>Satisfactory work in reading and writing; keep practising.</v>
      </c>
      <c r="K76" s="12">
        <f>'Assessment 3B'!Y96</f>
        <v>0.59670000000000001</v>
      </c>
      <c r="L76" s="5" t="str">
        <f>'Assessment 3B'!Z96</f>
        <v>D</v>
      </c>
      <c r="M76" s="3" t="str">
        <f>'Assessment 3B'!AA96</f>
        <v>Fair work in reading and writing; extra practice is needed.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3B'!K105</f>
        <v>0.67669999999999997</v>
      </c>
      <c r="F77" s="5" t="str">
        <f>'Assessment 3B'!L105</f>
        <v>C</v>
      </c>
      <c r="G77" s="3" t="str">
        <f>'Assessment 3B'!M105</f>
        <v>Satisfactory work in reading and writing; keep practising.</v>
      </c>
      <c r="H77" s="12">
        <f>'Assessment 3B'!R105</f>
        <v>0.60329999999999995</v>
      </c>
      <c r="I77" s="5" t="str">
        <f>'Assessment 3B'!S105</f>
        <v>C</v>
      </c>
      <c r="J77" s="3" t="str">
        <f>'Assessment 3B'!T105</f>
        <v>Satisfactory work in reading and writing; keep practising.</v>
      </c>
      <c r="K77" s="12">
        <f>'Assessment 3B'!Y105</f>
        <v>0.74</v>
      </c>
      <c r="L77" s="5" t="str">
        <f>'Assessment 3B'!Z105</f>
        <v>B</v>
      </c>
      <c r="M77" s="3" t="str">
        <f>'Assessment 3B'!AA105</f>
        <v>Very good work in reading and writing; aim higher.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3B'!K114</f>
        <v>0.71330000000000005</v>
      </c>
      <c r="F78" s="5" t="str">
        <f>'Assessment 3B'!L114</f>
        <v>B</v>
      </c>
      <c r="G78" s="3" t="str">
        <f>'Assessment 3B'!M114</f>
        <v>Very good work in reading and writing; aim higher.</v>
      </c>
      <c r="H78" s="12">
        <f>'Assessment 3B'!R114</f>
        <v>0.74</v>
      </c>
      <c r="I78" s="5" t="str">
        <f>'Assessment 3B'!S114</f>
        <v>B</v>
      </c>
      <c r="J78" s="3" t="str">
        <f>'Assessment 3B'!T114</f>
        <v>Very good work in reading and writing; aim higher.</v>
      </c>
      <c r="K78" s="12">
        <f>'Assessment 3B'!Y114</f>
        <v>0.75</v>
      </c>
      <c r="L78" s="5" t="str">
        <f>'Assessment 3B'!Z114</f>
        <v>B</v>
      </c>
      <c r="M78" s="3" t="str">
        <f>'Assessment 3B'!AA114</f>
        <v>Very good work in reading and writing; aim higher.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3B'!K123</f>
        <v>0.82330000000000003</v>
      </c>
      <c r="F79" s="5" t="str">
        <f>'Assessment 3B'!L123</f>
        <v>A</v>
      </c>
      <c r="G79" s="3" t="str">
        <f>'Assessment 3B'!M123</f>
        <v>Excellent work in reading and writing; keep it up.</v>
      </c>
      <c r="H79" s="12">
        <f>'Assessment 3B'!R123</f>
        <v>0.77</v>
      </c>
      <c r="I79" s="5" t="str">
        <f>'Assessment 3B'!S123</f>
        <v>B</v>
      </c>
      <c r="J79" s="3" t="str">
        <f>'Assessment 3B'!T123</f>
        <v>Very good work in reading and writing; aim higher.</v>
      </c>
      <c r="K79" s="12">
        <f>'Assessment 3B'!Y123</f>
        <v>0.83330000000000004</v>
      </c>
      <c r="L79" s="5" t="str">
        <f>'Assessment 3B'!Z123</f>
        <v>A</v>
      </c>
      <c r="M79" s="3" t="str">
        <f>'Assessment 3B'!AA123</f>
        <v>Excellent work in reading and writing;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3B'!K132</f>
        <v>0.50329999999999997</v>
      </c>
      <c r="F80" s="5" t="str">
        <f>'Assessment 3B'!L132</f>
        <v>D</v>
      </c>
      <c r="G80" s="3" t="str">
        <f>'Assessment 3B'!M132</f>
        <v>Fair work in reading and writing; extra practice is needed.</v>
      </c>
      <c r="H80" s="12">
        <f>'Assessment 3B'!R132</f>
        <v>0.53</v>
      </c>
      <c r="I80" s="5" t="str">
        <f>'Assessment 3B'!S132</f>
        <v>D</v>
      </c>
      <c r="J80" s="3" t="str">
        <f>'Assessment 3B'!T132</f>
        <v>Fair work in reading and writing; extra practice is needed.</v>
      </c>
      <c r="K80" s="12">
        <f>'Assessment 3B'!Y132</f>
        <v>0.59670000000000001</v>
      </c>
      <c r="L80" s="5" t="str">
        <f>'Assessment 3B'!Z132</f>
        <v>D</v>
      </c>
      <c r="M80" s="3" t="str">
        <f>'Assessment 3B'!AA132</f>
        <v>Fair work in reading and writing; extra practice is needed.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3B'!K141</f>
        <v>0.58330000000000004</v>
      </c>
      <c r="F81" s="5" t="str">
        <f>'Assessment 3B'!L141</f>
        <v>D</v>
      </c>
      <c r="G81" s="3" t="str">
        <f>'Assessment 3B'!M141</f>
        <v>Fair work in reading and writing; extra practice is needed.</v>
      </c>
      <c r="H81" s="12">
        <f>'Assessment 3B'!R141</f>
        <v>0.61670000000000003</v>
      </c>
      <c r="I81" s="5" t="str">
        <f>'Assessment 3B'!S141</f>
        <v>C</v>
      </c>
      <c r="J81" s="3" t="str">
        <f>'Assessment 3B'!T141</f>
        <v>Satisfactory work in reading and writing; keep practising.</v>
      </c>
      <c r="K81" s="12">
        <f>'Assessment 3B'!Y141</f>
        <v>0.61</v>
      </c>
      <c r="L81" s="5" t="str">
        <f>'Assessment 3B'!Z141</f>
        <v>C</v>
      </c>
      <c r="M81" s="3" t="str">
        <f>'Assessment 3B'!AA141</f>
        <v>Satisfactory work in reading and writing; keep practising.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3B'!K150</f>
        <v>0.63670000000000004</v>
      </c>
      <c r="F82" s="5" t="str">
        <f>'Assessment 3B'!L150</f>
        <v>C</v>
      </c>
      <c r="G82" s="3" t="str">
        <f>'Assessment 3B'!M150</f>
        <v>Satisfactory work in reading and writing; keep practising.</v>
      </c>
      <c r="H82" s="12">
        <f>'Assessment 3B'!R150</f>
        <v>0.69330000000000003</v>
      </c>
      <c r="I82" s="5" t="str">
        <f>'Assessment 3B'!S150</f>
        <v>C</v>
      </c>
      <c r="J82" s="3" t="str">
        <f>'Assessment 3B'!T150</f>
        <v>Satisfactory work in reading and writing; keep practising.</v>
      </c>
      <c r="K82" s="12">
        <f>'Assessment 3B'!Y150</f>
        <v>0.67</v>
      </c>
      <c r="L82" s="5" t="str">
        <f>'Assessment 3B'!Z150</f>
        <v>C</v>
      </c>
      <c r="M82" s="3" t="str">
        <f>'Assessment 3B'!AA150</f>
        <v>Satisfactory work in reading and writing; keep practising.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3B'!K159</f>
        <v>0.77329999999999999</v>
      </c>
      <c r="F83" s="5" t="str">
        <f>'Assessment 3B'!L159</f>
        <v>B</v>
      </c>
      <c r="G83" s="3" t="str">
        <f>'Assessment 3B'!M159</f>
        <v>Very good work in reading and writing; aim higher.</v>
      </c>
      <c r="H83" s="12">
        <f>'Assessment 3B'!R159</f>
        <v>0.78669999999999995</v>
      </c>
      <c r="I83" s="5" t="str">
        <f>'Assessment 3B'!S159</f>
        <v>B</v>
      </c>
      <c r="J83" s="3" t="str">
        <f>'Assessment 3B'!T159</f>
        <v>Very good work in reading and writing; aim higher.</v>
      </c>
      <c r="K83" s="12">
        <f>'Assessment 3B'!Y159</f>
        <v>0.77</v>
      </c>
      <c r="L83" s="5" t="str">
        <f>'Assessment 3B'!Z159</f>
        <v>B</v>
      </c>
      <c r="M83" s="3" t="str">
        <f>'Assessment 3B'!AA159</f>
        <v>Very good work in reading and writing; aim higher.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3B'!K168</f>
        <v>0.76329999999999998</v>
      </c>
      <c r="F84" s="5" t="str">
        <f>'Assessment 3B'!L168</f>
        <v>B</v>
      </c>
      <c r="G84" s="3" t="str">
        <f>'Assessment 3B'!M168</f>
        <v>Very good work in reading and writing; aim higher.</v>
      </c>
      <c r="H84" s="12">
        <f>'Assessment 3B'!R168</f>
        <v>0.81669999999999998</v>
      </c>
      <c r="I84" s="5" t="str">
        <f>'Assessment 3B'!S168</f>
        <v>A</v>
      </c>
      <c r="J84" s="3" t="str">
        <f>'Assessment 3B'!T168</f>
        <v>Excellent work in reading and writing; keep it up.</v>
      </c>
      <c r="K84" s="12">
        <f>'Assessment 3B'!Y168</f>
        <v>0.84330000000000005</v>
      </c>
      <c r="L84" s="5" t="str">
        <f>'Assessment 3B'!Z168</f>
        <v>A</v>
      </c>
      <c r="M84" s="3" t="str">
        <f>'Assessment 3B'!AA168</f>
        <v>Excellent work in reading and writing;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3B'!K177</f>
        <v>0.63</v>
      </c>
      <c r="F85" s="5" t="str">
        <f>'Assessment 3B'!L177</f>
        <v>C</v>
      </c>
      <c r="G85" s="3" t="str">
        <f>'Assessment 3B'!M177</f>
        <v>Satisfactory work in reading and writing; keep practising.</v>
      </c>
      <c r="H85" s="12">
        <f>'Assessment 3B'!R177</f>
        <v>0.60670000000000002</v>
      </c>
      <c r="I85" s="5" t="str">
        <f>'Assessment 3B'!S177</f>
        <v>C</v>
      </c>
      <c r="J85" s="3" t="str">
        <f>'Assessment 3B'!T177</f>
        <v>Satisfactory work in reading and writing; keep practising.</v>
      </c>
      <c r="K85" s="12">
        <f>'Assessment 3B'!Y177</f>
        <v>0.67669999999999997</v>
      </c>
      <c r="L85" s="5" t="str">
        <f>'Assessment 3B'!Z177</f>
        <v>C</v>
      </c>
      <c r="M85" s="3" t="str">
        <f>'Assessment 3B'!AA177</f>
        <v>Satisfactory work in reading and writing; keep practising.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3B'!K186</f>
        <v>0.65669999999999995</v>
      </c>
      <c r="F86" s="5" t="str">
        <f>'Assessment 3B'!L186</f>
        <v>C</v>
      </c>
      <c r="G86" s="3" t="str">
        <f>'Assessment 3B'!M186</f>
        <v>Satisfactory work in reading and writing; keep practising.</v>
      </c>
      <c r="H86" s="12">
        <f>'Assessment 3B'!R186</f>
        <v>0.61</v>
      </c>
      <c r="I86" s="5" t="str">
        <f>'Assessment 3B'!S186</f>
        <v>C</v>
      </c>
      <c r="J86" s="3" t="str">
        <f>'Assessment 3B'!T186</f>
        <v>Satisfactory work in reading and writing; keep practising.</v>
      </c>
      <c r="K86" s="12">
        <f>'Assessment 3B'!Y186</f>
        <v>0.65329999999999999</v>
      </c>
      <c r="L86" s="5" t="str">
        <f>'Assessment 3B'!Z186</f>
        <v>C</v>
      </c>
      <c r="M86" s="3" t="str">
        <f>'Assessment 3B'!AA186</f>
        <v>Satisfactory work in reading and writing; keep practising.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3B'!K195</f>
        <v>0.69</v>
      </c>
      <c r="F87" s="5" t="str">
        <f>'Assessment 3B'!L195</f>
        <v>C</v>
      </c>
      <c r="G87" s="3" t="str">
        <f>'Assessment 3B'!M195</f>
        <v>Satisfactory work in reading and writing; keep practising.</v>
      </c>
      <c r="H87" s="12">
        <f>'Assessment 3B'!R195</f>
        <v>0.72330000000000005</v>
      </c>
      <c r="I87" s="5" t="str">
        <f>'Assessment 3B'!S195</f>
        <v>B</v>
      </c>
      <c r="J87" s="3" t="str">
        <f>'Assessment 3B'!T195</f>
        <v>Very good work in reading and writing; aim higher.</v>
      </c>
      <c r="K87" s="12">
        <f>'Assessment 3B'!Y195</f>
        <v>0.74329999999999996</v>
      </c>
      <c r="L87" s="5" t="str">
        <f>'Assessment 3B'!Z195</f>
        <v>B</v>
      </c>
      <c r="M87" s="3" t="str">
        <f>'Assessment 3B'!AA195</f>
        <v>Very good work in reading and writing; aim higher.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3B'!K204</f>
        <v>0.80669999999999997</v>
      </c>
      <c r="F88" s="5" t="str">
        <f>'Assessment 3B'!L204</f>
        <v>A</v>
      </c>
      <c r="G88" s="3" t="str">
        <f>'Assessment 3B'!M204</f>
        <v>Excellent work in reading and writing; keep it up.</v>
      </c>
      <c r="H88" s="12">
        <f>'Assessment 3B'!R204</f>
        <v>0.81669999999999998</v>
      </c>
      <c r="I88" s="5" t="str">
        <f>'Assessment 3B'!S204</f>
        <v>A</v>
      </c>
      <c r="J88" s="3" t="str">
        <f>'Assessment 3B'!T204</f>
        <v>Excellent work in reading and writing; keep it up.</v>
      </c>
      <c r="K88" s="12">
        <f>'Assessment 3B'!Y204</f>
        <v>0.80330000000000001</v>
      </c>
      <c r="L88" s="5" t="str">
        <f>'Assessment 3B'!Z204</f>
        <v>A</v>
      </c>
      <c r="M88" s="3" t="str">
        <f>'Assessment 3B'!AA204</f>
        <v>Excellent work in reading and writing;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3B'!K213</f>
        <v>0.52329999999999999</v>
      </c>
      <c r="F89" s="5" t="str">
        <f>'Assessment 3B'!L213</f>
        <v>D</v>
      </c>
      <c r="G89" s="3" t="str">
        <f>'Assessment 3B'!M213</f>
        <v>Fair work in reading and writing; extra practice is needed.</v>
      </c>
      <c r="H89" s="12">
        <f>'Assessment 3B'!R213</f>
        <v>0.57330000000000003</v>
      </c>
      <c r="I89" s="5" t="str">
        <f>'Assessment 3B'!S213</f>
        <v>D</v>
      </c>
      <c r="J89" s="3" t="str">
        <f>'Assessment 3B'!T213</f>
        <v>Fair work in reading and writing; extra practice is needed.</v>
      </c>
      <c r="K89" s="12">
        <f>'Assessment 3B'!Y213</f>
        <v>0.52</v>
      </c>
      <c r="L89" s="5" t="str">
        <f>'Assessment 3B'!Z213</f>
        <v>D</v>
      </c>
      <c r="M89" s="3" t="str">
        <f>'Assessment 3B'!AA213</f>
        <v>Fair work in reading and writing; extra practice is needed.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3B'!K222</f>
        <v>0.55330000000000001</v>
      </c>
      <c r="F90" s="5" t="str">
        <f>'Assessment 3B'!L222</f>
        <v>D</v>
      </c>
      <c r="G90" s="3" t="str">
        <f>'Assessment 3B'!M222</f>
        <v>Fair work in reading and writing; extra practice is needed.</v>
      </c>
      <c r="H90" s="12">
        <f>'Assessment 3B'!R222</f>
        <v>0.59330000000000005</v>
      </c>
      <c r="I90" s="5" t="str">
        <f>'Assessment 3B'!S222</f>
        <v>D</v>
      </c>
      <c r="J90" s="3" t="str">
        <f>'Assessment 3B'!T222</f>
        <v>Fair work in reading and writing; extra practice is needed.</v>
      </c>
      <c r="K90" s="12">
        <f>'Assessment 3B'!Y222</f>
        <v>0.7</v>
      </c>
      <c r="L90" s="5" t="str">
        <f>'Assessment 3B'!Z222</f>
        <v>B</v>
      </c>
      <c r="M90" s="3" t="str">
        <f>'Assessment 3B'!AA222</f>
        <v>Very good work in reading and writing;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3B'!K231</f>
        <v>0.64670000000000005</v>
      </c>
      <c r="F91" s="5" t="str">
        <f>'Assessment 3B'!L231</f>
        <v>C</v>
      </c>
      <c r="G91" s="3" t="str">
        <f>'Assessment 3B'!M231</f>
        <v>Satisfactory work in reading and writing; keep practising.</v>
      </c>
      <c r="H91" s="12">
        <f>'Assessment 3B'!R231</f>
        <v>0.68669999999999998</v>
      </c>
      <c r="I91" s="5" t="str">
        <f>'Assessment 3B'!S231</f>
        <v>C</v>
      </c>
      <c r="J91" s="3" t="str">
        <f>'Assessment 3B'!T231</f>
        <v>Satisfactory work in reading and writing; keep practising.</v>
      </c>
      <c r="K91" s="12">
        <f>'Assessment 3B'!Y231</f>
        <v>0.68669999999999998</v>
      </c>
      <c r="L91" s="5" t="str">
        <f>'Assessment 3B'!Z231</f>
        <v>C</v>
      </c>
      <c r="M91" s="3" t="str">
        <f>'Assessment 3B'!AA231</f>
        <v>Satisfactory work in reading and writing; keep practising.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3B'!K240</f>
        <v>0.70330000000000004</v>
      </c>
      <c r="F92" s="5" t="str">
        <f>'Assessment 3B'!L240</f>
        <v>B</v>
      </c>
      <c r="G92" s="3" t="str">
        <f>'Assessment 3B'!M240</f>
        <v>Very good work in reading and writing; aim higher.</v>
      </c>
      <c r="H92" s="12">
        <f>'Assessment 3B'!R240</f>
        <v>0.70330000000000004</v>
      </c>
      <c r="I92" s="5" t="str">
        <f>'Assessment 3B'!S240</f>
        <v>B</v>
      </c>
      <c r="J92" s="3" t="str">
        <f>'Assessment 3B'!T240</f>
        <v>Very good work in reading and writing; aim higher.</v>
      </c>
      <c r="K92" s="12">
        <f>'Assessment 3B'!Y240</f>
        <v>0.82</v>
      </c>
      <c r="L92" s="5" t="str">
        <f>'Assessment 3B'!Z240</f>
        <v>A</v>
      </c>
      <c r="M92" s="3" t="str">
        <f>'Assessment 3B'!AA240</f>
        <v>Excellent work in reading and writing;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3B'!K249</f>
        <v>0.82</v>
      </c>
      <c r="F93" s="5" t="str">
        <f>'Assessment 3B'!L249</f>
        <v>A</v>
      </c>
      <c r="G93" s="3" t="str">
        <f>'Assessment 3B'!M249</f>
        <v>Excellent work in reading and writing; keep it up.</v>
      </c>
      <c r="H93" s="12">
        <f>'Assessment 3B'!R249</f>
        <v>0.83330000000000004</v>
      </c>
      <c r="I93" s="5" t="str">
        <f>'Assessment 3B'!S249</f>
        <v>A</v>
      </c>
      <c r="J93" s="3" t="str">
        <f>'Assessment 3B'!T249</f>
        <v>Excellent work in reading and writing; keep it up.</v>
      </c>
      <c r="K93" s="12">
        <f>'Assessment 3B'!Y249</f>
        <v>0.88</v>
      </c>
      <c r="L93" s="5" t="str">
        <f>'Assessment 3B'!Z249</f>
        <v>A</v>
      </c>
      <c r="M93" s="3" t="str">
        <f>'Assessment 3B'!AA249</f>
        <v>Excellent work in reading and writing;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3B'!K258</f>
        <v>0.56999999999999995</v>
      </c>
      <c r="F94" s="5" t="str">
        <f>'Assessment 3B'!L258</f>
        <v>D</v>
      </c>
      <c r="G94" s="3" t="str">
        <f>'Assessment 3B'!M258</f>
        <v>Fair work in reading and writing; extra practice is needed.</v>
      </c>
      <c r="H94" s="12">
        <f>'Assessment 3B'!R258</f>
        <v>0.55000000000000004</v>
      </c>
      <c r="I94" s="5" t="str">
        <f>'Assessment 3B'!S258</f>
        <v>D</v>
      </c>
      <c r="J94" s="3" t="str">
        <f>'Assessment 3B'!T258</f>
        <v>Fair work in reading and writing; extra practice is needed.</v>
      </c>
      <c r="K94" s="12">
        <f>'Assessment 3B'!Y258</f>
        <v>0.62670000000000003</v>
      </c>
      <c r="L94" s="5" t="str">
        <f>'Assessment 3B'!Z258</f>
        <v>C</v>
      </c>
      <c r="M94" s="3" t="str">
        <f>'Assessment 3B'!AA258</f>
        <v>Satisfactory work in reading and writing; keep practising.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3B'!K267</f>
        <v>0.61329999999999996</v>
      </c>
      <c r="F95" s="5" t="str">
        <f>'Assessment 3B'!L267</f>
        <v>C</v>
      </c>
      <c r="G95" s="3" t="str">
        <f>'Assessment 3B'!M267</f>
        <v>Satisfactory work in reading and writing; keep practising.</v>
      </c>
      <c r="H95" s="12">
        <f>'Assessment 3B'!R267</f>
        <v>0.64670000000000005</v>
      </c>
      <c r="I95" s="5" t="str">
        <f>'Assessment 3B'!S267</f>
        <v>C</v>
      </c>
      <c r="J95" s="3" t="str">
        <f>'Assessment 3B'!T267</f>
        <v>Satisfactory work in reading and writing; keep practising.</v>
      </c>
      <c r="K95" s="12">
        <f>'Assessment 3B'!Y267</f>
        <v>0.67</v>
      </c>
      <c r="L95" s="5" t="str">
        <f>'Assessment 3B'!Z267</f>
        <v>C</v>
      </c>
      <c r="M95" s="3" t="str">
        <f>'Assessment 3B'!AA267</f>
        <v>Satisfactory work in reading and writing;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31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473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1B'!A87</f>
        <v>STU040</v>
      </c>
      <c r="B6" s="3" t="str">
        <f>'Assessment 1B'!B87</f>
        <v>Otsile Setlhare</v>
      </c>
      <c r="C6" s="5" t="str">
        <f>'Assessment 1B'!C87</f>
        <v>1B</v>
      </c>
      <c r="D6" s="5" t="str">
        <f>'Assessment 1B'!D87</f>
        <v>Day Scholar</v>
      </c>
      <c r="E6" s="12">
        <f>'Assessment 1B'!K94</f>
        <v>0.94330000000000003</v>
      </c>
      <c r="F6" s="5" t="str">
        <f>'Assessment 1B'!L94</f>
        <v>A</v>
      </c>
      <c r="G6" s="3" t="str">
        <f>'Assessment 1B'!M94</f>
        <v>Excellent work in practical skills; keep it up.</v>
      </c>
      <c r="H6" s="12">
        <f>'Assessment 1B'!R94</f>
        <v>0.93330000000000002</v>
      </c>
      <c r="I6" s="5" t="str">
        <f>'Assessment 1B'!S94</f>
        <v>A</v>
      </c>
      <c r="J6" s="3" t="str">
        <f>'Assessment 1B'!T94</f>
        <v>Excellent work in practical skills; keep it up.</v>
      </c>
      <c r="K6" s="12">
        <f>'Assessment 1B'!Y94</f>
        <v>0.96</v>
      </c>
      <c r="L6" s="5" t="str">
        <f>'Assessment 1B'!Z94</f>
        <v>A</v>
      </c>
      <c r="M6" s="3" t="str">
        <f>'Assessment 1B'!AA94</f>
        <v>Excellent work in practical skills; keep it up.</v>
      </c>
    </row>
    <row r="7" spans="1:13" ht="15" customHeight="1" x14ac:dyDescent="0.3">
      <c r="A7" s="3" t="str">
        <f>'Assessment 1B'!A105</f>
        <v>STU042</v>
      </c>
      <c r="B7" s="3" t="str">
        <f>'Assessment 1B'!B105</f>
        <v>Naledi Keitshokile</v>
      </c>
      <c r="C7" s="5" t="str">
        <f>'Assessment 1B'!C105</f>
        <v>1B</v>
      </c>
      <c r="D7" s="5" t="str">
        <f>'Assessment 1B'!D105</f>
        <v>Boarder</v>
      </c>
      <c r="E7" s="12">
        <f>'Assessment 1B'!K112</f>
        <v>0.76329999999999998</v>
      </c>
      <c r="F7" s="5" t="str">
        <f>'Assessment 1B'!L112</f>
        <v>B</v>
      </c>
      <c r="G7" s="3" t="str">
        <f>'Assessment 1B'!M112</f>
        <v>Very good work in practical skills; aim higher.</v>
      </c>
      <c r="H7" s="12">
        <f>'Assessment 1B'!R112</f>
        <v>0.8</v>
      </c>
      <c r="I7" s="5" t="str">
        <f>'Assessment 1B'!S112</f>
        <v>A</v>
      </c>
      <c r="J7" s="3" t="str">
        <f>'Assessment 1B'!T112</f>
        <v>Excellent work in practical skills; keep it up.</v>
      </c>
      <c r="K7" s="12">
        <f>'Assessment 1B'!Y112</f>
        <v>0.76</v>
      </c>
      <c r="L7" s="5" t="str">
        <f>'Assessment 1B'!Z112</f>
        <v>B</v>
      </c>
      <c r="M7" s="3" t="str">
        <f>'Assessment 1B'!AA112</f>
        <v>Very good work in practical skills; aim higher.</v>
      </c>
    </row>
    <row r="8" spans="1:13" ht="15" customHeight="1" x14ac:dyDescent="0.3">
      <c r="A8" s="3" t="str">
        <f>'Assessment 1B'!A231</f>
        <v>STU056</v>
      </c>
      <c r="B8" s="3" t="str">
        <f>'Assessment 1B'!B231</f>
        <v>Resego Molefe</v>
      </c>
      <c r="C8" s="5" t="str">
        <f>'Assessment 1B'!C231</f>
        <v>1B</v>
      </c>
      <c r="D8" s="5" t="str">
        <f>'Assessment 1B'!D231</f>
        <v>Day Scholar</v>
      </c>
      <c r="E8" s="12">
        <f>'Assessment 1B'!K238</f>
        <v>0.72670000000000001</v>
      </c>
      <c r="F8" s="5" t="str">
        <f>'Assessment 1B'!L238</f>
        <v>B</v>
      </c>
      <c r="G8" s="3" t="str">
        <f>'Assessment 1B'!M238</f>
        <v>Very good work in practical skills; aim higher.</v>
      </c>
      <c r="H8" s="12">
        <f>'Assessment 1B'!R238</f>
        <v>0.82669999999999999</v>
      </c>
      <c r="I8" s="5" t="str">
        <f>'Assessment 1B'!S238</f>
        <v>A</v>
      </c>
      <c r="J8" s="3" t="str">
        <f>'Assessment 1B'!T238</f>
        <v>Excellent work in practical skills; keep it up.</v>
      </c>
      <c r="K8" s="12">
        <f>'Assessment 1B'!Y238</f>
        <v>0.81</v>
      </c>
      <c r="L8" s="5" t="str">
        <f>'Assessment 1B'!Z238</f>
        <v>A</v>
      </c>
      <c r="M8" s="3" t="str">
        <f>'Assessment 1B'!AA238</f>
        <v>Excellent work in practical skills; keep it up.</v>
      </c>
    </row>
    <row r="9" spans="1:13" ht="15" customHeight="1" x14ac:dyDescent="0.3">
      <c r="A9" s="3" t="str">
        <f>'Assessment 1B'!A240</f>
        <v>STU057</v>
      </c>
      <c r="B9" s="3" t="str">
        <f>'Assessment 1B'!B240</f>
        <v>Tumelo Gaborone</v>
      </c>
      <c r="C9" s="5" t="str">
        <f>'Assessment 1B'!C240</f>
        <v>1B</v>
      </c>
      <c r="D9" s="5" t="str">
        <f>'Assessment 1B'!D240</f>
        <v>Day Scholar</v>
      </c>
      <c r="E9" s="12">
        <f>'Assessment 1B'!K247</f>
        <v>0.80669999999999997</v>
      </c>
      <c r="F9" s="5" t="str">
        <f>'Assessment 1B'!L247</f>
        <v>A</v>
      </c>
      <c r="G9" s="3" t="str">
        <f>'Assessment 1B'!M247</f>
        <v>Excellent work in practical skills; keep it up.</v>
      </c>
      <c r="H9" s="12">
        <f>'Assessment 1B'!R247</f>
        <v>0.89</v>
      </c>
      <c r="I9" s="5" t="str">
        <f>'Assessment 1B'!S247</f>
        <v>A</v>
      </c>
      <c r="J9" s="3" t="str">
        <f>'Assessment 1B'!T247</f>
        <v>Excellent work in practical skills; keep it up.</v>
      </c>
      <c r="K9" s="12">
        <f>'Assessment 1B'!Y247</f>
        <v>0.89329999999999998</v>
      </c>
      <c r="L9" s="5" t="str">
        <f>'Assessment 1B'!Z247</f>
        <v>A</v>
      </c>
      <c r="M9" s="3" t="str">
        <f>'Assessment 1B'!AA247</f>
        <v>Excellent work in practical skills; keep it up.</v>
      </c>
    </row>
    <row r="10" spans="1:13" ht="15" customHeight="1" x14ac:dyDescent="0.3">
      <c r="A10" s="3" t="str">
        <f>'Assessment 1B'!A249</f>
        <v>STU058</v>
      </c>
      <c r="B10" s="3" t="str">
        <f>'Assessment 1B'!B249</f>
        <v>Sethunya Sebina</v>
      </c>
      <c r="C10" s="5" t="str">
        <f>'Assessment 1B'!C249</f>
        <v>1B</v>
      </c>
      <c r="D10" s="5" t="str">
        <f>'Assessment 1B'!D249</f>
        <v>Boarder</v>
      </c>
      <c r="E10" s="12">
        <f>'Assessment 1B'!K256</f>
        <v>0.90329999999999999</v>
      </c>
      <c r="F10" s="5" t="str">
        <f>'Assessment 1B'!L256</f>
        <v>A</v>
      </c>
      <c r="G10" s="3" t="str">
        <f>'Assessment 1B'!M256</f>
        <v>Excellent work in practical skills; keep it up.</v>
      </c>
      <c r="H10" s="12">
        <f>'Assessment 1B'!R256</f>
        <v>0.93330000000000002</v>
      </c>
      <c r="I10" s="5" t="str">
        <f>'Assessment 1B'!S256</f>
        <v>A</v>
      </c>
      <c r="J10" s="3" t="str">
        <f>'Assessment 1B'!T256</f>
        <v>Excellent work in practical skills; keep it up.</v>
      </c>
      <c r="K10" s="12">
        <f>'Assessment 1B'!Y256</f>
        <v>0.94</v>
      </c>
      <c r="L10" s="5" t="str">
        <f>'Assessment 1B'!Z256</f>
        <v>A</v>
      </c>
      <c r="M10" s="3" t="str">
        <f>'Assessment 1B'!AA256</f>
        <v>Excellent work in practical skills; keep it up.</v>
      </c>
    </row>
    <row r="11" spans="1:13" ht="15" customHeight="1" x14ac:dyDescent="0.3">
      <c r="A11" s="3" t="str">
        <f>'Assessment 2B'!A6</f>
        <v>STU091</v>
      </c>
      <c r="B11" s="3" t="str">
        <f>'Assessment 2B'!B6</f>
        <v>Kabelo Sechele</v>
      </c>
      <c r="C11" s="5" t="str">
        <f>'Assessment 2B'!C6</f>
        <v>2B</v>
      </c>
      <c r="D11" s="5" t="str">
        <f>'Assessment 2B'!D6</f>
        <v>Day Scholar</v>
      </c>
      <c r="E11" s="12">
        <f>'Assessment 2B'!K13</f>
        <v>0.60329999999999995</v>
      </c>
      <c r="F11" s="5" t="str">
        <f>'Assessment 2B'!L13</f>
        <v>C</v>
      </c>
      <c r="G11" s="3" t="str">
        <f>'Assessment 2B'!M13</f>
        <v>Satisfactory work in practical skills; keep practising.</v>
      </c>
      <c r="H11" s="12">
        <f>'Assessment 2B'!R13</f>
        <v>0.62670000000000003</v>
      </c>
      <c r="I11" s="5" t="str">
        <f>'Assessment 2B'!S13</f>
        <v>C</v>
      </c>
      <c r="J11" s="3" t="str">
        <f>'Assessment 2B'!T13</f>
        <v>Satisfactory work in practical skills; keep practising.</v>
      </c>
      <c r="K11" s="12">
        <f>'Assessment 2B'!Y13</f>
        <v>0.6633</v>
      </c>
      <c r="L11" s="5" t="str">
        <f>'Assessment 2B'!Z13</f>
        <v>C</v>
      </c>
      <c r="M11" s="3" t="str">
        <f>'Assessment 2B'!AA13</f>
        <v>Satisfactory work in practical skills; keep practising.</v>
      </c>
    </row>
    <row r="12" spans="1:13" ht="15" customHeight="1" x14ac:dyDescent="0.3">
      <c r="A12" s="3" t="str">
        <f>'Assessment 2B'!A15</f>
        <v>STU092</v>
      </c>
      <c r="B12" s="3" t="str">
        <f>'Assessment 2B'!B15</f>
        <v>Lorato Segwabe</v>
      </c>
      <c r="C12" s="5" t="str">
        <f>'Assessment 2B'!C15</f>
        <v>2B</v>
      </c>
      <c r="D12" s="5" t="str">
        <f>'Assessment 2B'!D15</f>
        <v>Boarder</v>
      </c>
      <c r="E12" s="12">
        <f>'Assessment 2B'!K22</f>
        <v>0.63329999999999997</v>
      </c>
      <c r="F12" s="5" t="str">
        <f>'Assessment 2B'!L22</f>
        <v>C</v>
      </c>
      <c r="G12" s="3" t="str">
        <f>'Assessment 2B'!M22</f>
        <v>Satisfactory work in practical skills; keep practising.</v>
      </c>
      <c r="H12" s="12">
        <f>'Assessment 2B'!R22</f>
        <v>0.74329999999999996</v>
      </c>
      <c r="I12" s="5" t="str">
        <f>'Assessment 2B'!S22</f>
        <v>B</v>
      </c>
      <c r="J12" s="3" t="str">
        <f>'Assessment 2B'!T22</f>
        <v>Very good work in practical skills; aim higher.</v>
      </c>
      <c r="K12" s="12">
        <f>'Assessment 2B'!Y22</f>
        <v>0.75</v>
      </c>
      <c r="L12" s="5" t="str">
        <f>'Assessment 2B'!Z22</f>
        <v>B</v>
      </c>
      <c r="M12" s="3" t="str">
        <f>'Assessment 2B'!AA22</f>
        <v>Very good work in practical skills; aim higher.</v>
      </c>
    </row>
    <row r="13" spans="1:13" ht="15" customHeight="1" x14ac:dyDescent="0.3">
      <c r="A13" s="3" t="str">
        <f>'Assessment 2B'!A24</f>
        <v>STU093</v>
      </c>
      <c r="B13" s="3" t="str">
        <f>'Assessment 2B'!B24</f>
        <v>Kesego Gaborone</v>
      </c>
      <c r="C13" s="5" t="str">
        <f>'Assessment 2B'!C24</f>
        <v>2B</v>
      </c>
      <c r="D13" s="5" t="str">
        <f>'Assessment 2B'!D24</f>
        <v>Day Scholar</v>
      </c>
      <c r="E13" s="12">
        <f>'Assessment 2B'!K31</f>
        <v>0.79330000000000001</v>
      </c>
      <c r="F13" s="5" t="str">
        <f>'Assessment 2B'!L31</f>
        <v>B</v>
      </c>
      <c r="G13" s="3" t="str">
        <f>'Assessment 2B'!M31</f>
        <v>Very good work in practical skills; aim higher.</v>
      </c>
      <c r="H13" s="12">
        <f>'Assessment 2B'!R31</f>
        <v>0.76329999999999998</v>
      </c>
      <c r="I13" s="5" t="str">
        <f>'Assessment 2B'!S31</f>
        <v>B</v>
      </c>
      <c r="J13" s="3" t="str">
        <f>'Assessment 2B'!T31</f>
        <v>Very good work in practical skills; aim higher.</v>
      </c>
      <c r="K13" s="12">
        <f>'Assessment 2B'!Y31</f>
        <v>0.79330000000000001</v>
      </c>
      <c r="L13" s="5" t="str">
        <f>'Assessment 2B'!Z31</f>
        <v>B</v>
      </c>
      <c r="M13" s="3" t="str">
        <f>'Assessment 2B'!AA31</f>
        <v>Very good work in practical skills; aim higher.</v>
      </c>
    </row>
    <row r="14" spans="1:13" ht="15" customHeight="1" x14ac:dyDescent="0.3">
      <c r="A14" s="3" t="str">
        <f>'Assessment 2B'!A60</f>
        <v>STU097</v>
      </c>
      <c r="B14" s="3" t="str">
        <f>'Assessment 2B'!B60</f>
        <v>Palesa Mmusi</v>
      </c>
      <c r="C14" s="5" t="str">
        <f>'Assessment 2B'!C60</f>
        <v>2B</v>
      </c>
      <c r="D14" s="5" t="str">
        <f>'Assessment 2B'!D60</f>
        <v>Boarder</v>
      </c>
      <c r="E14" s="12">
        <f>'Assessment 2B'!K67</f>
        <v>0.66</v>
      </c>
      <c r="F14" s="5" t="str">
        <f>'Assessment 2B'!L67</f>
        <v>C</v>
      </c>
      <c r="G14" s="3" t="str">
        <f>'Assessment 2B'!M67</f>
        <v>Satisfactory work in practical skills; keep practising.</v>
      </c>
      <c r="H14" s="12">
        <f>'Assessment 2B'!R67</f>
        <v>0.72670000000000001</v>
      </c>
      <c r="I14" s="5" t="str">
        <f>'Assessment 2B'!S67</f>
        <v>B</v>
      </c>
      <c r="J14" s="3" t="str">
        <f>'Assessment 2B'!T67</f>
        <v>Very good work in practical skills; aim higher.</v>
      </c>
      <c r="K14" s="12">
        <f>'Assessment 2B'!Y67</f>
        <v>0.70330000000000004</v>
      </c>
      <c r="L14" s="5" t="str">
        <f>'Assessment 2B'!Z67</f>
        <v>B</v>
      </c>
      <c r="M14" s="3" t="str">
        <f>'Assessment 2B'!AA67</f>
        <v>Very good work in practical skills; aim higher.</v>
      </c>
    </row>
    <row r="15" spans="1:13" ht="15" customHeight="1" x14ac:dyDescent="0.3">
      <c r="A15" s="3" t="str">
        <f>'Assessment 2B'!A87</f>
        <v>STU100</v>
      </c>
      <c r="B15" s="3" t="str">
        <f>'Assessment 2B'!B87</f>
        <v>Katlego Ramotswe</v>
      </c>
      <c r="C15" s="5" t="str">
        <f>'Assessment 2B'!C87</f>
        <v>2B</v>
      </c>
      <c r="D15" s="5" t="str">
        <f>'Assessment 2B'!D87</f>
        <v>Day Scholar</v>
      </c>
      <c r="E15" s="12">
        <f>'Assessment 2B'!K94</f>
        <v>0.9133</v>
      </c>
      <c r="F15" s="5" t="str">
        <f>'Assessment 2B'!L94</f>
        <v>A</v>
      </c>
      <c r="G15" s="3" t="str">
        <f>'Assessment 2B'!M94</f>
        <v>Excellent work in practical skills; keep it up.</v>
      </c>
      <c r="H15" s="12">
        <f>'Assessment 2B'!R94</f>
        <v>0.95</v>
      </c>
      <c r="I15" s="5" t="str">
        <f>'Assessment 2B'!S94</f>
        <v>A</v>
      </c>
      <c r="J15" s="3" t="str">
        <f>'Assessment 2B'!T94</f>
        <v>Excellent work in practical skills; keep it up.</v>
      </c>
      <c r="K15" s="12">
        <f>'Assessment 2B'!Y94</f>
        <v>0.93</v>
      </c>
      <c r="L15" s="5" t="str">
        <f>'Assessment 2B'!Z94</f>
        <v>A</v>
      </c>
      <c r="M15" s="3" t="str">
        <f>'Assessment 2B'!AA94</f>
        <v>Excellent work in practical skills; keep it up.</v>
      </c>
    </row>
    <row r="16" spans="1:13" ht="15" customHeight="1" x14ac:dyDescent="0.3">
      <c r="A16" s="3" t="str">
        <f>'Assessment 2B'!A96</f>
        <v>STU101</v>
      </c>
      <c r="B16" s="3" t="str">
        <f>'Assessment 2B'!B96</f>
        <v>Tebogo Rakgoathe</v>
      </c>
      <c r="C16" s="5" t="str">
        <f>'Assessment 2B'!C96</f>
        <v>2B</v>
      </c>
      <c r="D16" s="5" t="str">
        <f>'Assessment 2B'!D96</f>
        <v>Day Scholar</v>
      </c>
      <c r="E16" s="12">
        <f>'Assessment 2B'!K103</f>
        <v>0.64670000000000005</v>
      </c>
      <c r="F16" s="5" t="str">
        <f>'Assessment 2B'!L103</f>
        <v>C</v>
      </c>
      <c r="G16" s="3" t="str">
        <f>'Assessment 2B'!M103</f>
        <v>Satisfactory work in practical skills; keep practising.</v>
      </c>
      <c r="H16" s="12">
        <f>'Assessment 2B'!R103</f>
        <v>0.7</v>
      </c>
      <c r="I16" s="5" t="str">
        <f>'Assessment 2B'!S103</f>
        <v>B</v>
      </c>
      <c r="J16" s="3" t="str">
        <f>'Assessment 2B'!T103</f>
        <v>Very good work in practical skills; aim higher.</v>
      </c>
      <c r="K16" s="12">
        <f>'Assessment 2B'!Y103</f>
        <v>0.7</v>
      </c>
      <c r="L16" s="5" t="str">
        <f>'Assessment 2B'!Z103</f>
        <v>B</v>
      </c>
      <c r="M16" s="3" t="str">
        <f>'Assessment 2B'!AA103</f>
        <v>Very good work in practical skills; aim higher.</v>
      </c>
    </row>
    <row r="17" spans="1:13" ht="15" customHeight="1" x14ac:dyDescent="0.3">
      <c r="A17" s="3" t="str">
        <f>'Assessment 2B'!A105</f>
        <v>STU102</v>
      </c>
      <c r="B17" s="3" t="str">
        <f>'Assessment 2B'!B105</f>
        <v>Kagiso Tumagole</v>
      </c>
      <c r="C17" s="5" t="str">
        <f>'Assessment 2B'!C105</f>
        <v>2B</v>
      </c>
      <c r="D17" s="5" t="str">
        <f>'Assessment 2B'!D105</f>
        <v>Boarder</v>
      </c>
      <c r="E17" s="12">
        <f>'Assessment 2B'!K112</f>
        <v>0.76670000000000005</v>
      </c>
      <c r="F17" s="5" t="str">
        <f>'Assessment 2B'!L112</f>
        <v>B</v>
      </c>
      <c r="G17" s="3" t="str">
        <f>'Assessment 2B'!M112</f>
        <v>Very good work in practical skills; aim higher.</v>
      </c>
      <c r="H17" s="12">
        <f>'Assessment 2B'!R112</f>
        <v>0.81</v>
      </c>
      <c r="I17" s="5" t="str">
        <f>'Assessment 2B'!S112</f>
        <v>A</v>
      </c>
      <c r="J17" s="3" t="str">
        <f>'Assessment 2B'!T112</f>
        <v>Excellent work in practical skills; keep it up.</v>
      </c>
      <c r="K17" s="12">
        <f>'Assessment 2B'!Y112</f>
        <v>0.81330000000000002</v>
      </c>
      <c r="L17" s="5" t="str">
        <f>'Assessment 2B'!Z112</f>
        <v>A</v>
      </c>
      <c r="M17" s="3" t="str">
        <f>'Assessment 2B'!AA112</f>
        <v>Excellent work in practical skills; keep it up.</v>
      </c>
    </row>
    <row r="18" spans="1:13" ht="15" customHeight="1" x14ac:dyDescent="0.3">
      <c r="A18" s="3" t="str">
        <f>'Assessment 2B'!A123</f>
        <v>STU104</v>
      </c>
      <c r="B18" s="3" t="str">
        <f>'Assessment 2B'!B123</f>
        <v>Palesa Molefe</v>
      </c>
      <c r="C18" s="5" t="str">
        <f>'Assessment 2B'!C123</f>
        <v>2B</v>
      </c>
      <c r="D18" s="5" t="str">
        <f>'Assessment 2B'!D123</f>
        <v>Boarder</v>
      </c>
      <c r="E18" s="12">
        <f>'Assessment 2B'!K130</f>
        <v>0.8367</v>
      </c>
      <c r="F18" s="5" t="str">
        <f>'Assessment 2B'!L130</f>
        <v>A</v>
      </c>
      <c r="G18" s="3" t="str">
        <f>'Assessment 2B'!M130</f>
        <v>Excellent work in practical skills; keep it up.</v>
      </c>
      <c r="H18" s="12">
        <f>'Assessment 2B'!R130</f>
        <v>0.89</v>
      </c>
      <c r="I18" s="5" t="str">
        <f>'Assessment 2B'!S130</f>
        <v>A</v>
      </c>
      <c r="J18" s="3" t="str">
        <f>'Assessment 2B'!T130</f>
        <v>Excellent work in practical skills; keep it up.</v>
      </c>
      <c r="K18" s="12">
        <f>'Assessment 2B'!Y130</f>
        <v>0.89670000000000005</v>
      </c>
      <c r="L18" s="5" t="str">
        <f>'Assessment 2B'!Z130</f>
        <v>A</v>
      </c>
      <c r="M18" s="3" t="str">
        <f>'Assessment 2B'!AA130</f>
        <v>Excellent work in practical skills; keep it up.</v>
      </c>
    </row>
    <row r="19" spans="1:13" ht="15" customHeight="1" x14ac:dyDescent="0.3">
      <c r="A19" s="3" t="str">
        <f>'Assessment 2B'!A132</f>
        <v>STU105</v>
      </c>
      <c r="B19" s="3" t="str">
        <f>'Assessment 2B'!B132</f>
        <v>Mpho Leteane</v>
      </c>
      <c r="C19" s="5" t="str">
        <f>'Assessment 2B'!C132</f>
        <v>2B</v>
      </c>
      <c r="D19" s="5" t="str">
        <f>'Assessment 2B'!D132</f>
        <v>Boarder</v>
      </c>
      <c r="E19" s="12">
        <f>'Assessment 2B'!K139</f>
        <v>0.59330000000000005</v>
      </c>
      <c r="F19" s="5" t="str">
        <f>'Assessment 2B'!L139</f>
        <v>D</v>
      </c>
      <c r="G19" s="3" t="str">
        <f>'Assessment 2B'!M139</f>
        <v>Fair work in practical skills; extra practice is needed.</v>
      </c>
      <c r="H19" s="12">
        <f>'Assessment 2B'!R139</f>
        <v>0.61670000000000003</v>
      </c>
      <c r="I19" s="5" t="str">
        <f>'Assessment 2B'!S139</f>
        <v>C</v>
      </c>
      <c r="J19" s="3" t="str">
        <f>'Assessment 2B'!T139</f>
        <v>Satisfactory work in practical skills; keep practising.</v>
      </c>
      <c r="K19" s="12">
        <f>'Assessment 2B'!Y139</f>
        <v>0.70330000000000004</v>
      </c>
      <c r="L19" s="5" t="str">
        <f>'Assessment 2B'!Z139</f>
        <v>B</v>
      </c>
      <c r="M19" s="3" t="str">
        <f>'Assessment 2B'!AA139</f>
        <v>Very good work in practical skills; aim higher.</v>
      </c>
    </row>
    <row r="20" spans="1:13" ht="15" customHeight="1" x14ac:dyDescent="0.3">
      <c r="A20" s="3" t="str">
        <f>'Assessment 2B'!A222</f>
        <v>STU115</v>
      </c>
      <c r="B20" s="3" t="str">
        <f>'Assessment 2B'!B222</f>
        <v>Tumelo Diseko</v>
      </c>
      <c r="C20" s="5" t="str">
        <f>'Assessment 2B'!C222</f>
        <v>2B</v>
      </c>
      <c r="D20" s="5" t="str">
        <f>'Assessment 2B'!D222</f>
        <v>Day Scholar</v>
      </c>
      <c r="E20" s="12">
        <f>'Assessment 2B'!K229</f>
        <v>0.64670000000000005</v>
      </c>
      <c r="F20" s="5" t="str">
        <f>'Assessment 2B'!L229</f>
        <v>C</v>
      </c>
      <c r="G20" s="3" t="str">
        <f>'Assessment 2B'!M229</f>
        <v>Satisfactory work in practical skills; keep practising.</v>
      </c>
      <c r="H20" s="12">
        <f>'Assessment 2B'!R229</f>
        <v>0.72</v>
      </c>
      <c r="I20" s="5" t="str">
        <f>'Assessment 2B'!S229</f>
        <v>B</v>
      </c>
      <c r="J20" s="3" t="str">
        <f>'Assessment 2B'!T229</f>
        <v>Very good work in practical skills; aim higher.</v>
      </c>
      <c r="K20" s="12">
        <f>'Assessment 2B'!Y229</f>
        <v>0.78</v>
      </c>
      <c r="L20" s="5" t="str">
        <f>'Assessment 2B'!Z229</f>
        <v>B</v>
      </c>
      <c r="M20" s="3" t="str">
        <f>'Assessment 2B'!AA229</f>
        <v>Very good work in practical skills; aim higher.</v>
      </c>
    </row>
    <row r="21" spans="1:13" ht="15" customHeight="1" x14ac:dyDescent="0.3">
      <c r="A21" s="3" t="str">
        <f>'Assessment 2B'!A249</f>
        <v>STU118</v>
      </c>
      <c r="B21" s="3" t="str">
        <f>'Assessment 2B'!B249</f>
        <v>Kagiso Mogami</v>
      </c>
      <c r="C21" s="5" t="str">
        <f>'Assessment 2B'!C249</f>
        <v>2B</v>
      </c>
      <c r="D21" s="5" t="str">
        <f>'Assessment 2B'!D249</f>
        <v>Day Scholar</v>
      </c>
      <c r="E21" s="12">
        <f>'Assessment 2B'!K256</f>
        <v>0.90669999999999995</v>
      </c>
      <c r="F21" s="5" t="str">
        <f>'Assessment 2B'!L256</f>
        <v>A</v>
      </c>
      <c r="G21" s="3" t="str">
        <f>'Assessment 2B'!M256</f>
        <v>Excellent work in practical skills; keep it up.</v>
      </c>
      <c r="H21" s="12">
        <f>'Assessment 2B'!R256</f>
        <v>0.9133</v>
      </c>
      <c r="I21" s="5" t="str">
        <f>'Assessment 2B'!S256</f>
        <v>A</v>
      </c>
      <c r="J21" s="3" t="str">
        <f>'Assessment 2B'!T256</f>
        <v>Excellent work in practical skills; keep it up.</v>
      </c>
      <c r="K21" s="12">
        <f>'Assessment 2B'!Y256</f>
        <v>0.94</v>
      </c>
      <c r="L21" s="5" t="str">
        <f>'Assessment 2B'!Z256</f>
        <v>A</v>
      </c>
      <c r="M21" s="3" t="str">
        <f>'Assessment 2B'!AA256</f>
        <v>Excellent work in practical skills; keep it up.</v>
      </c>
    </row>
    <row r="22" spans="1:13" ht="15" customHeight="1" x14ac:dyDescent="0.3">
      <c r="A22" s="3" t="str">
        <f>'Assessment 3B'!A15</f>
        <v>STU152</v>
      </c>
      <c r="B22" s="3" t="str">
        <f>'Assessment 3B'!B15</f>
        <v>Resego Mogami</v>
      </c>
      <c r="C22" s="5" t="str">
        <f>'Assessment 3B'!C15</f>
        <v>3B</v>
      </c>
      <c r="D22" s="5" t="str">
        <f>'Assessment 3B'!D15</f>
        <v>Boarder</v>
      </c>
      <c r="E22" s="12">
        <f>'Assessment 3B'!K22</f>
        <v>0.68</v>
      </c>
      <c r="F22" s="5" t="str">
        <f>'Assessment 3B'!L22</f>
        <v>C</v>
      </c>
      <c r="G22" s="3" t="str">
        <f>'Assessment 3B'!M22</f>
        <v>Satisfactory work in practical skills; keep practising.</v>
      </c>
      <c r="H22" s="12">
        <f>'Assessment 3B'!R22</f>
        <v>0.7</v>
      </c>
      <c r="I22" s="5" t="str">
        <f>'Assessment 3B'!S22</f>
        <v>B</v>
      </c>
      <c r="J22" s="3" t="str">
        <f>'Assessment 3B'!T22</f>
        <v>Very good work in practical skills; aim higher.</v>
      </c>
      <c r="K22" s="12">
        <f>'Assessment 3B'!Y22</f>
        <v>0.71330000000000005</v>
      </c>
      <c r="L22" s="5" t="str">
        <f>'Assessment 3B'!Z22</f>
        <v>B</v>
      </c>
      <c r="M22" s="3" t="str">
        <f>'Assessment 3B'!AA22</f>
        <v>Very good work in practical skills; aim higher.</v>
      </c>
    </row>
    <row r="23" spans="1:13" ht="15" customHeight="1" x14ac:dyDescent="0.3">
      <c r="A23" s="3" t="str">
        <f>'Assessment 3B'!A78</f>
        <v>STU159</v>
      </c>
      <c r="B23" s="3" t="str">
        <f>'Assessment 3B'!B78</f>
        <v>Dineo Moeng</v>
      </c>
      <c r="C23" s="5" t="str">
        <f>'Assessment 3B'!C78</f>
        <v>3B</v>
      </c>
      <c r="D23" s="5" t="str">
        <f>'Assessment 3B'!D78</f>
        <v>Day Scholar</v>
      </c>
      <c r="E23" s="12">
        <f>'Assessment 3B'!K85</f>
        <v>0.86</v>
      </c>
      <c r="F23" s="5" t="str">
        <f>'Assessment 3B'!L85</f>
        <v>A</v>
      </c>
      <c r="G23" s="3" t="str">
        <f>'Assessment 3B'!M85</f>
        <v>Excellent work in practical skills; keep it up.</v>
      </c>
      <c r="H23" s="12">
        <f>'Assessment 3B'!R85</f>
        <v>0.88329999999999997</v>
      </c>
      <c r="I23" s="5" t="str">
        <f>'Assessment 3B'!S85</f>
        <v>A</v>
      </c>
      <c r="J23" s="3" t="str">
        <f>'Assessment 3B'!T85</f>
        <v>Excellent work in practical skills; keep it up.</v>
      </c>
      <c r="K23" s="12">
        <f>'Assessment 3B'!Y85</f>
        <v>0.90329999999999999</v>
      </c>
      <c r="L23" s="5" t="str">
        <f>'Assessment 3B'!Z85</f>
        <v>A</v>
      </c>
      <c r="M23" s="3" t="str">
        <f>'Assessment 3B'!AA85</f>
        <v>Excellent work in practical skills; keep it up.</v>
      </c>
    </row>
    <row r="24" spans="1:13" ht="15" customHeight="1" x14ac:dyDescent="0.3">
      <c r="A24" s="3" t="str">
        <f>'Assessment 3B'!A87</f>
        <v>STU160</v>
      </c>
      <c r="B24" s="3" t="str">
        <f>'Assessment 3B'!B87</f>
        <v>Goitseone Phiri</v>
      </c>
      <c r="C24" s="5" t="str">
        <f>'Assessment 3B'!C87</f>
        <v>3B</v>
      </c>
      <c r="D24" s="5" t="str">
        <f>'Assessment 3B'!D87</f>
        <v>Boarder</v>
      </c>
      <c r="E24" s="12">
        <f>'Assessment 3B'!K94</f>
        <v>0.92330000000000001</v>
      </c>
      <c r="F24" s="5" t="str">
        <f>'Assessment 3B'!L94</f>
        <v>A</v>
      </c>
      <c r="G24" s="3" t="str">
        <f>'Assessment 3B'!M94</f>
        <v>Excellent work in practical skills; keep it up.</v>
      </c>
      <c r="H24" s="12">
        <f>'Assessment 3B'!R94</f>
        <v>0.95669999999999999</v>
      </c>
      <c r="I24" s="5" t="str">
        <f>'Assessment 3B'!S94</f>
        <v>A</v>
      </c>
      <c r="J24" s="3" t="str">
        <f>'Assessment 3B'!T94</f>
        <v>Excellent work in practical skills; keep it up.</v>
      </c>
      <c r="K24" s="12">
        <f>'Assessment 3B'!Y94</f>
        <v>0.92</v>
      </c>
      <c r="L24" s="5" t="str">
        <f>'Assessment 3B'!Z94</f>
        <v>A</v>
      </c>
      <c r="M24" s="3" t="str">
        <f>'Assessment 3B'!AA94</f>
        <v>Excellent work in practical skills; keep it up.</v>
      </c>
    </row>
    <row r="25" spans="1:13" ht="15" customHeight="1" x14ac:dyDescent="0.3">
      <c r="A25" s="3" t="str">
        <f>'Assessment 3B'!A114</f>
        <v>STU163</v>
      </c>
      <c r="B25" s="3" t="str">
        <f>'Assessment 3B'!B114</f>
        <v>Tumelo Molefe</v>
      </c>
      <c r="C25" s="5" t="str">
        <f>'Assessment 3B'!C114</f>
        <v>3B</v>
      </c>
      <c r="D25" s="5" t="str">
        <f>'Assessment 3B'!D114</f>
        <v>Day Scholar</v>
      </c>
      <c r="E25" s="12">
        <f>'Assessment 3B'!K121</f>
        <v>0.79330000000000001</v>
      </c>
      <c r="F25" s="5" t="str">
        <f>'Assessment 3B'!L121</f>
        <v>B</v>
      </c>
      <c r="G25" s="3" t="str">
        <f>'Assessment 3B'!M121</f>
        <v>Very good work in practical skills; aim higher.</v>
      </c>
      <c r="H25" s="12">
        <f>'Assessment 3B'!R121</f>
        <v>0.82669999999999999</v>
      </c>
      <c r="I25" s="5" t="str">
        <f>'Assessment 3B'!S121</f>
        <v>A</v>
      </c>
      <c r="J25" s="3" t="str">
        <f>'Assessment 3B'!T121</f>
        <v>Excellent work in practical skills; keep it up.</v>
      </c>
      <c r="K25" s="12">
        <f>'Assessment 3B'!Y121</f>
        <v>0.86</v>
      </c>
      <c r="L25" s="5" t="str">
        <f>'Assessment 3B'!Z121</f>
        <v>A</v>
      </c>
      <c r="M25" s="3" t="str">
        <f>'Assessment 3B'!AA121</f>
        <v>Excellent work in practical skills; keep it up.</v>
      </c>
    </row>
    <row r="26" spans="1:13" ht="15" customHeight="1" x14ac:dyDescent="0.3">
      <c r="A26" s="3" t="str">
        <f>'Assessment 3B'!A186</f>
        <v>STU171</v>
      </c>
      <c r="B26" s="3" t="str">
        <f>'Assessment 3B'!B186</f>
        <v>Amantle Ramotswe</v>
      </c>
      <c r="C26" s="5" t="str">
        <f>'Assessment 3B'!C186</f>
        <v>3B</v>
      </c>
      <c r="D26" s="5" t="str">
        <f>'Assessment 3B'!D186</f>
        <v>Boarder</v>
      </c>
      <c r="E26" s="12">
        <f>'Assessment 3B'!K193</f>
        <v>0.77669999999999995</v>
      </c>
      <c r="F26" s="5" t="str">
        <f>'Assessment 3B'!L193</f>
        <v>B</v>
      </c>
      <c r="G26" s="3" t="str">
        <f>'Assessment 3B'!M193</f>
        <v>Very good work in practical skills; aim higher.</v>
      </c>
      <c r="H26" s="12">
        <f>'Assessment 3B'!R193</f>
        <v>0.74</v>
      </c>
      <c r="I26" s="5" t="str">
        <f>'Assessment 3B'!S193</f>
        <v>B</v>
      </c>
      <c r="J26" s="3" t="str">
        <f>'Assessment 3B'!T193</f>
        <v>Very good work in practical skills; aim higher.</v>
      </c>
      <c r="K26" s="12">
        <f>'Assessment 3B'!Y193</f>
        <v>0.73329999999999995</v>
      </c>
      <c r="L26" s="5" t="str">
        <f>'Assessment 3B'!Z193</f>
        <v>B</v>
      </c>
      <c r="M26" s="3" t="str">
        <f>'Assessment 3B'!AA193</f>
        <v>Very good work in practical skills; aim higher.</v>
      </c>
    </row>
    <row r="27" spans="1:13" ht="15" customHeight="1" x14ac:dyDescent="0.3">
      <c r="A27" s="3" t="str">
        <f>'Assessment 3B'!A222</f>
        <v>STU175</v>
      </c>
      <c r="B27" s="3" t="str">
        <f>'Assessment 3B'!B222</f>
        <v>Karabo Moeng</v>
      </c>
      <c r="C27" s="5" t="str">
        <f>'Assessment 3B'!C222</f>
        <v>3B</v>
      </c>
      <c r="D27" s="5" t="str">
        <f>'Assessment 3B'!D222</f>
        <v>Day Scholar</v>
      </c>
      <c r="E27" s="12">
        <f>'Assessment 3B'!K229</f>
        <v>0.65</v>
      </c>
      <c r="F27" s="5" t="str">
        <f>'Assessment 3B'!L229</f>
        <v>C</v>
      </c>
      <c r="G27" s="3" t="str">
        <f>'Assessment 3B'!M229</f>
        <v>Satisfactory work in practical skills; keep practising.</v>
      </c>
      <c r="H27" s="12">
        <f>'Assessment 3B'!R229</f>
        <v>0.70669999999999999</v>
      </c>
      <c r="I27" s="5" t="str">
        <f>'Assessment 3B'!S229</f>
        <v>B</v>
      </c>
      <c r="J27" s="3" t="str">
        <f>'Assessment 3B'!T229</f>
        <v>Very good work in practical skills; aim higher.</v>
      </c>
      <c r="K27" s="12">
        <f>'Assessment 3B'!Y229</f>
        <v>0.76</v>
      </c>
      <c r="L27" s="5" t="str">
        <f>'Assessment 3B'!Z229</f>
        <v>B</v>
      </c>
      <c r="M27" s="3" t="str">
        <f>'Assessment 3B'!AA229</f>
        <v>Very good work in practical skills; aim higher.</v>
      </c>
    </row>
    <row r="28" spans="1:13" ht="15" customHeight="1" x14ac:dyDescent="0.3">
      <c r="A28" s="3" t="str">
        <f>'Assessment 3B'!A240</f>
        <v>STU177</v>
      </c>
      <c r="B28" s="3" t="str">
        <f>'Assessment 3B'!B240</f>
        <v>Ame Ntsima</v>
      </c>
      <c r="C28" s="5" t="str">
        <f>'Assessment 3B'!C240</f>
        <v>3B</v>
      </c>
      <c r="D28" s="5" t="str">
        <f>'Assessment 3B'!D240</f>
        <v>Boarder</v>
      </c>
      <c r="E28" s="12">
        <f>'Assessment 3B'!K247</f>
        <v>0.84</v>
      </c>
      <c r="F28" s="5" t="str">
        <f>'Assessment 3B'!L247</f>
        <v>A</v>
      </c>
      <c r="G28" s="3" t="str">
        <f>'Assessment 3B'!M247</f>
        <v>Excellent work in practical skills; keep it up.</v>
      </c>
      <c r="H28" s="12">
        <f>'Assessment 3B'!R247</f>
        <v>0.83</v>
      </c>
      <c r="I28" s="5" t="str">
        <f>'Assessment 3B'!S247</f>
        <v>A</v>
      </c>
      <c r="J28" s="3" t="str">
        <f>'Assessment 3B'!T247</f>
        <v>Excellent work in practical skills; keep it up.</v>
      </c>
      <c r="K28" s="12">
        <f>'Assessment 3B'!Y247</f>
        <v>0.88670000000000004</v>
      </c>
      <c r="L28" s="5" t="str">
        <f>'Assessment 3B'!Z247</f>
        <v>A</v>
      </c>
      <c r="M28" s="3" t="str">
        <f>'Assessment 3B'!AA247</f>
        <v>Excellent work in practical skills; keep it up.</v>
      </c>
    </row>
    <row r="29" spans="1:13" ht="15" customHeight="1" x14ac:dyDescent="0.3">
      <c r="A29" s="3" t="str">
        <f>'Assessment 3B'!A249</f>
        <v>STU178</v>
      </c>
      <c r="B29" s="3" t="str">
        <f>'Assessment 3B'!B249</f>
        <v>Thato Keitshokile</v>
      </c>
      <c r="C29" s="5" t="str">
        <f>'Assessment 3B'!C249</f>
        <v>3B</v>
      </c>
      <c r="D29" s="5" t="str">
        <f>'Assessment 3B'!D249</f>
        <v>Boarder</v>
      </c>
      <c r="E29" s="12">
        <f>'Assessment 3B'!K256</f>
        <v>0.88</v>
      </c>
      <c r="F29" s="5" t="str">
        <f>'Assessment 3B'!L256</f>
        <v>A</v>
      </c>
      <c r="G29" s="3" t="str">
        <f>'Assessment 3B'!M256</f>
        <v>Excellent work in practical skills; keep it up.</v>
      </c>
      <c r="H29" s="12">
        <f>'Assessment 3B'!R256</f>
        <v>0.93330000000000002</v>
      </c>
      <c r="I29" s="5" t="str">
        <f>'Assessment 3B'!S256</f>
        <v>A</v>
      </c>
      <c r="J29" s="3" t="str">
        <f>'Assessment 3B'!T256</f>
        <v>Excellent work in practical skills; keep it up.</v>
      </c>
      <c r="K29" s="12">
        <f>'Assessment 3B'!Y256</f>
        <v>0.96330000000000005</v>
      </c>
      <c r="L29" s="5" t="str">
        <f>'Assessment 3B'!Z256</f>
        <v>A</v>
      </c>
      <c r="M29" s="3" t="str">
        <f>'Assessment 3B'!AA256</f>
        <v>Excellent work in practical skills; keep it up.</v>
      </c>
    </row>
    <row r="30" spans="1:13" ht="15" customHeight="1" x14ac:dyDescent="0.3">
      <c r="A30" s="3" t="str">
        <f>'Assessment 3B'!A258</f>
        <v>STU179</v>
      </c>
      <c r="B30" s="3" t="str">
        <f>'Assessment 3B'!B258</f>
        <v>Kesego Mothibi</v>
      </c>
      <c r="C30" s="5" t="str">
        <f>'Assessment 3B'!C258</f>
        <v>3B</v>
      </c>
      <c r="D30" s="5" t="str">
        <f>'Assessment 3B'!D258</f>
        <v>Day Scholar</v>
      </c>
      <c r="E30" s="12">
        <f>'Assessment 3B'!K265</f>
        <v>0.62329999999999997</v>
      </c>
      <c r="F30" s="5" t="str">
        <f>'Assessment 3B'!L265</f>
        <v>C</v>
      </c>
      <c r="G30" s="3" t="str">
        <f>'Assessment 3B'!M265</f>
        <v>Satisfactory work in practical skills; keep practising.</v>
      </c>
      <c r="H30" s="12">
        <f>'Assessment 3B'!R265</f>
        <v>0.66669999999999996</v>
      </c>
      <c r="I30" s="5" t="str">
        <f>'Assessment 3B'!S265</f>
        <v>C</v>
      </c>
      <c r="J30" s="3" t="str">
        <f>'Assessment 3B'!T265</f>
        <v>Satisfactory work in practical skills; keep practising.</v>
      </c>
      <c r="K30" s="12">
        <f>'Assessment 3B'!Y265</f>
        <v>0.70330000000000004</v>
      </c>
      <c r="L30" s="5" t="str">
        <f>'Assessment 3B'!Z265</f>
        <v>B</v>
      </c>
      <c r="M30" s="3" t="str">
        <f>'Assessment 3B'!AA265</f>
        <v>Very good work in practical skills; aim higher.</v>
      </c>
    </row>
    <row r="31" spans="1:13" ht="15" customHeight="1" x14ac:dyDescent="0.3">
      <c r="A31" s="3" t="str">
        <f>'Assessment 3B'!A267</f>
        <v>STU180</v>
      </c>
      <c r="B31" s="3" t="str">
        <f>'Assessment 3B'!B267</f>
        <v>Tumo Keitshokile</v>
      </c>
      <c r="C31" s="5" t="str">
        <f>'Assessment 3B'!C267</f>
        <v>3B</v>
      </c>
      <c r="D31" s="5" t="str">
        <f>'Assessment 3B'!D267</f>
        <v>Boarder</v>
      </c>
      <c r="E31" s="12">
        <f>'Assessment 3B'!K274</f>
        <v>0.73329999999999995</v>
      </c>
      <c r="F31" s="5" t="str">
        <f>'Assessment 3B'!L274</f>
        <v>B</v>
      </c>
      <c r="G31" s="3" t="str">
        <f>'Assessment 3B'!M274</f>
        <v>Very good work in practical skills; aim higher.</v>
      </c>
      <c r="H31" s="12">
        <f>'Assessment 3B'!R274</f>
        <v>0.75</v>
      </c>
      <c r="I31" s="5" t="str">
        <f>'Assessment 3B'!S274</f>
        <v>B</v>
      </c>
      <c r="J31" s="3" t="str">
        <f>'Assessment 3B'!T274</f>
        <v>Very good work in practical skills; aim higher.</v>
      </c>
      <c r="K31" s="12">
        <f>'Assessment 3B'!Y274</f>
        <v>0.79330000000000001</v>
      </c>
      <c r="L31" s="5" t="str">
        <f>'Assessment 3B'!Z274</f>
        <v>B</v>
      </c>
      <c r="M31" s="3" t="str">
        <f>'Assessment 3B'!AA274</f>
        <v>Very good work in practical skills;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9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474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1A'!K13</f>
        <v>0.61</v>
      </c>
      <c r="F6" s="5" t="str">
        <f>'Assessments 1A'!L13</f>
        <v>C</v>
      </c>
      <c r="G6" s="3" t="str">
        <f>'Assessments 1A'!M13</f>
        <v>Satisfactory work in fitness and participation; keep practising.</v>
      </c>
      <c r="H6" s="12">
        <f>'Assessments 1A'!R13</f>
        <v>0.62670000000000003</v>
      </c>
      <c r="I6" s="5" t="str">
        <f>'Assessments 1A'!S13</f>
        <v>C</v>
      </c>
      <c r="J6" s="3" t="str">
        <f>'Assessments 1A'!T13</f>
        <v>Satisfactory work in fitness and participation; keep practising.</v>
      </c>
      <c r="K6" s="12">
        <f>'Assessments 1A'!Y13</f>
        <v>0.63670000000000004</v>
      </c>
      <c r="L6" s="5" t="str">
        <f>'Assessments 1A'!Z13</f>
        <v>C</v>
      </c>
      <c r="M6" s="3" t="str">
        <f>'Assessments 1A'!AA13</f>
        <v>Satisfactory work in fitness and participation; keep practising.</v>
      </c>
    </row>
    <row r="7" spans="1:13" ht="15" customHeight="1" x14ac:dyDescent="0.3">
      <c r="A7" s="3" t="str">
        <f>'Assessments 1A'!A24</f>
        <v>STU003</v>
      </c>
      <c r="B7" s="3" t="str">
        <f>'Assessments 1A'!B24</f>
        <v>Tumelo Segwabe</v>
      </c>
      <c r="C7" s="5" t="str">
        <f>'Assessments 1A'!C24</f>
        <v>1A</v>
      </c>
      <c r="D7" s="5" t="str">
        <f>'Assessments 1A'!D24</f>
        <v>Boarder</v>
      </c>
      <c r="E7" s="12">
        <f>'Assessments 1A'!K31</f>
        <v>0.72330000000000005</v>
      </c>
      <c r="F7" s="5" t="str">
        <f>'Assessments 1A'!L31</f>
        <v>B</v>
      </c>
      <c r="G7" s="3" t="str">
        <f>'Assessments 1A'!M31</f>
        <v>Very good work in fitness and participation; aim higher.</v>
      </c>
      <c r="H7" s="12">
        <f>'Assessments 1A'!R31</f>
        <v>0.75670000000000004</v>
      </c>
      <c r="I7" s="5" t="str">
        <f>'Assessments 1A'!S31</f>
        <v>B</v>
      </c>
      <c r="J7" s="3" t="str">
        <f>'Assessments 1A'!T31</f>
        <v>Very good work in fitness and participation; aim higher.</v>
      </c>
      <c r="K7" s="12">
        <f>'Assessments 1A'!Y31</f>
        <v>0.76670000000000005</v>
      </c>
      <c r="L7" s="5" t="str">
        <f>'Assessments 1A'!Z31</f>
        <v>B</v>
      </c>
      <c r="M7" s="3" t="str">
        <f>'Assessments 1A'!AA31</f>
        <v>Very good work in fitness and participation; aim higher.</v>
      </c>
    </row>
    <row r="8" spans="1:13" ht="15" customHeight="1" x14ac:dyDescent="0.3">
      <c r="A8" s="3" t="str">
        <f>'Assessments 1A'!A33</f>
        <v>STU004</v>
      </c>
      <c r="B8" s="3" t="str">
        <f>'Assessments 1A'!B33</f>
        <v>Thabo Motshegwa</v>
      </c>
      <c r="C8" s="5" t="str">
        <f>'Assessments 1A'!C33</f>
        <v>1A</v>
      </c>
      <c r="D8" s="5" t="str">
        <f>'Assessments 1A'!D33</f>
        <v>Day Scholar</v>
      </c>
      <c r="E8" s="12">
        <f>'Assessments 1A'!K40</f>
        <v>0.79330000000000001</v>
      </c>
      <c r="F8" s="5" t="str">
        <f>'Assessments 1A'!L40</f>
        <v>B</v>
      </c>
      <c r="G8" s="3" t="str">
        <f>'Assessments 1A'!M40</f>
        <v>Very good work in fitness and participation; aim higher.</v>
      </c>
      <c r="H8" s="12">
        <f>'Assessments 1A'!R40</f>
        <v>0.82669999999999999</v>
      </c>
      <c r="I8" s="5" t="str">
        <f>'Assessments 1A'!S40</f>
        <v>A</v>
      </c>
      <c r="J8" s="3" t="str">
        <f>'Assessments 1A'!T40</f>
        <v>Excellent work in fitness and participation; keep it up.</v>
      </c>
      <c r="K8" s="12">
        <f>'Assessments 1A'!Y40</f>
        <v>0.91669999999999996</v>
      </c>
      <c r="L8" s="5" t="str">
        <f>'Assessments 1A'!Z40</f>
        <v>A</v>
      </c>
      <c r="M8" s="3" t="str">
        <f>'Assessments 1A'!AA40</f>
        <v>Excellent work in fitness and participation; keep it up.</v>
      </c>
    </row>
    <row r="9" spans="1:13" ht="15" customHeight="1" x14ac:dyDescent="0.3">
      <c r="A9" s="3" t="str">
        <f>'Assessments 1A'!A42</f>
        <v>STU005</v>
      </c>
      <c r="B9" s="3" t="str">
        <f>'Assessments 1A'!B42</f>
        <v>Karabo Seboni</v>
      </c>
      <c r="C9" s="5" t="str">
        <f>'Assessments 1A'!C42</f>
        <v>1A</v>
      </c>
      <c r="D9" s="5" t="str">
        <f>'Assessments 1A'!D42</f>
        <v>Day Scholar</v>
      </c>
      <c r="E9" s="12">
        <f>'Assessments 1A'!K49</f>
        <v>0.89</v>
      </c>
      <c r="F9" s="5" t="str">
        <f>'Assessments 1A'!L49</f>
        <v>A</v>
      </c>
      <c r="G9" s="3" t="str">
        <f>'Assessments 1A'!M49</f>
        <v>Excellent work in fitness and participation; keep it up.</v>
      </c>
      <c r="H9" s="12">
        <f>'Assessments 1A'!R49</f>
        <v>0.94</v>
      </c>
      <c r="I9" s="5" t="str">
        <f>'Assessments 1A'!S49</f>
        <v>A</v>
      </c>
      <c r="J9" s="3" t="str">
        <f>'Assessments 1A'!T49</f>
        <v>Excellent work in fitness and participation; keep it up.</v>
      </c>
      <c r="K9" s="12">
        <f>'Assessments 1A'!Y49</f>
        <v>0.91669999999999996</v>
      </c>
      <c r="L9" s="5" t="str">
        <f>'Assessments 1A'!Z49</f>
        <v>A</v>
      </c>
      <c r="M9" s="3" t="str">
        <f>'Assessments 1A'!AA49</f>
        <v>Excellent work in fitness and participation; keep it up.</v>
      </c>
    </row>
    <row r="10" spans="1:13" ht="15" customHeight="1" x14ac:dyDescent="0.3">
      <c r="A10" s="3" t="str">
        <f>'Assessments 1A'!A51</f>
        <v>STU006</v>
      </c>
      <c r="B10" s="3" t="str">
        <f>'Assessments 1A'!B51</f>
        <v>Palesa Radithupa</v>
      </c>
      <c r="C10" s="5" t="str">
        <f>'Assessments 1A'!C51</f>
        <v>1A</v>
      </c>
      <c r="D10" s="5" t="str">
        <f>'Assessments 1A'!D51</f>
        <v>Day Scholar</v>
      </c>
      <c r="E10" s="12">
        <f>'Assessments 1A'!K58</f>
        <v>0.59670000000000001</v>
      </c>
      <c r="F10" s="5" t="str">
        <f>'Assessments 1A'!L58</f>
        <v>D</v>
      </c>
      <c r="G10" s="3" t="str">
        <f>'Assessments 1A'!M58</f>
        <v>Fair work in fitness and participation; extra practice is needed.</v>
      </c>
      <c r="H10" s="12">
        <f>'Assessments 1A'!R58</f>
        <v>0.64670000000000005</v>
      </c>
      <c r="I10" s="5" t="str">
        <f>'Assessments 1A'!S58</f>
        <v>C</v>
      </c>
      <c r="J10" s="3" t="str">
        <f>'Assessments 1A'!T58</f>
        <v>Satisfactory work in fitness and participation; keep practising.</v>
      </c>
      <c r="K10" s="12">
        <f>'Assessments 1A'!Y58</f>
        <v>0.73670000000000002</v>
      </c>
      <c r="L10" s="5" t="str">
        <f>'Assessments 1A'!Z58</f>
        <v>B</v>
      </c>
      <c r="M10" s="3" t="str">
        <f>'Assessments 1A'!AA58</f>
        <v>Very good work in fitness and participation; aim higher.</v>
      </c>
    </row>
    <row r="11" spans="1:13" ht="15" customHeight="1" x14ac:dyDescent="0.3">
      <c r="A11" s="3" t="str">
        <f>'Assessments 1A'!A69</f>
        <v>STU008</v>
      </c>
      <c r="B11" s="3" t="str">
        <f>'Assessments 1A'!B69</f>
        <v>Kagiso Setlhare</v>
      </c>
      <c r="C11" s="5" t="str">
        <f>'Assessments 1A'!C69</f>
        <v>1A</v>
      </c>
      <c r="D11" s="5" t="str">
        <f>'Assessments 1A'!D69</f>
        <v>Boarder</v>
      </c>
      <c r="E11" s="12">
        <f>'Assessments 1A'!K76</f>
        <v>0.78</v>
      </c>
      <c r="F11" s="5" t="str">
        <f>'Assessments 1A'!L76</f>
        <v>B</v>
      </c>
      <c r="G11" s="3" t="str">
        <f>'Assessments 1A'!M76</f>
        <v>Very good work in fitness and participation; aim higher.</v>
      </c>
      <c r="H11" s="12">
        <f>'Assessments 1A'!R76</f>
        <v>0.79669999999999996</v>
      </c>
      <c r="I11" s="5" t="str">
        <f>'Assessments 1A'!S76</f>
        <v>B</v>
      </c>
      <c r="J11" s="3" t="str">
        <f>'Assessments 1A'!T76</f>
        <v>Very good work in fitness and participation; aim higher.</v>
      </c>
      <c r="K11" s="12">
        <f>'Assessments 1A'!Y76</f>
        <v>0.83</v>
      </c>
      <c r="L11" s="5" t="str">
        <f>'Assessments 1A'!Z76</f>
        <v>A</v>
      </c>
      <c r="M11" s="3" t="str">
        <f>'Assessments 1A'!AA76</f>
        <v>Excellent work in fitness and participation; keep it up.</v>
      </c>
    </row>
    <row r="12" spans="1:13" ht="15" customHeight="1" x14ac:dyDescent="0.3">
      <c r="A12" s="3" t="str">
        <f>'Assessments 1A'!A96</f>
        <v>STU011</v>
      </c>
      <c r="B12" s="3" t="str">
        <f>'Assessments 1A'!B96</f>
        <v>Kealeboga Pheko</v>
      </c>
      <c r="C12" s="5" t="str">
        <f>'Assessments 1A'!C96</f>
        <v>1A</v>
      </c>
      <c r="D12" s="5" t="str">
        <f>'Assessments 1A'!D96</f>
        <v>Boarder</v>
      </c>
      <c r="E12" s="12">
        <f>'Assessments 1A'!K103</f>
        <v>0.67</v>
      </c>
      <c r="F12" s="5" t="str">
        <f>'Assessments 1A'!L103</f>
        <v>C</v>
      </c>
      <c r="G12" s="3" t="str">
        <f>'Assessments 1A'!M103</f>
        <v>Satisfactory work in fitness and participation; keep practising.</v>
      </c>
      <c r="H12" s="12">
        <f>'Assessments 1A'!R103</f>
        <v>0.68669999999999998</v>
      </c>
      <c r="I12" s="5" t="str">
        <f>'Assessments 1A'!S103</f>
        <v>C</v>
      </c>
      <c r="J12" s="3" t="str">
        <f>'Assessments 1A'!T103</f>
        <v>Satisfactory work in fitness and participation; keep practising.</v>
      </c>
      <c r="K12" s="12">
        <f>'Assessments 1A'!Y103</f>
        <v>0.68</v>
      </c>
      <c r="L12" s="5" t="str">
        <f>'Assessments 1A'!Z103</f>
        <v>C</v>
      </c>
      <c r="M12" s="3" t="str">
        <f>'Assessments 1A'!AA103</f>
        <v>Satisfactory work in fitness and participation; keep practising.</v>
      </c>
    </row>
    <row r="13" spans="1:13" ht="15" customHeight="1" x14ac:dyDescent="0.3">
      <c r="A13" s="3" t="str">
        <f>'Assessments 1A'!A105</f>
        <v>STU012</v>
      </c>
      <c r="B13" s="3" t="str">
        <f>'Assessments 1A'!B105</f>
        <v>Naledi Molefe</v>
      </c>
      <c r="C13" s="5" t="str">
        <f>'Assessments 1A'!C105</f>
        <v>1A</v>
      </c>
      <c r="D13" s="5" t="str">
        <f>'Assessments 1A'!D105</f>
        <v>Boarder</v>
      </c>
      <c r="E13" s="12">
        <f>'Assessments 1A'!K112</f>
        <v>0.68669999999999998</v>
      </c>
      <c r="F13" s="5" t="str">
        <f>'Assessments 1A'!L112</f>
        <v>C</v>
      </c>
      <c r="G13" s="3" t="str">
        <f>'Assessments 1A'!M112</f>
        <v>Satisfactory work in fitness and participation; keep practising.</v>
      </c>
      <c r="H13" s="12">
        <f>'Assessments 1A'!R112</f>
        <v>0.76329999999999998</v>
      </c>
      <c r="I13" s="5" t="str">
        <f>'Assessments 1A'!S112</f>
        <v>B</v>
      </c>
      <c r="J13" s="3" t="str">
        <f>'Assessments 1A'!T112</f>
        <v>Very good work in fitness and participation; aim higher.</v>
      </c>
      <c r="K13" s="12">
        <f>'Assessments 1A'!Y112</f>
        <v>0.79330000000000001</v>
      </c>
      <c r="L13" s="5" t="str">
        <f>'Assessments 1A'!Z112</f>
        <v>B</v>
      </c>
      <c r="M13" s="3" t="str">
        <f>'Assessments 1A'!AA112</f>
        <v>Very good work in fitness and participation; aim higher.</v>
      </c>
    </row>
    <row r="14" spans="1:13" ht="15" customHeight="1" x14ac:dyDescent="0.3">
      <c r="A14" s="3" t="str">
        <f>'Assessments 1A'!A114</f>
        <v>STU013</v>
      </c>
      <c r="B14" s="3" t="str">
        <f>'Assessments 1A'!B114</f>
        <v>Baruti Seboni</v>
      </c>
      <c r="C14" s="5" t="str">
        <f>'Assessments 1A'!C114</f>
        <v>1A</v>
      </c>
      <c r="D14" s="5" t="str">
        <f>'Assessments 1A'!D114</f>
        <v>Boarder</v>
      </c>
      <c r="E14" s="12">
        <f>'Assessments 1A'!K121</f>
        <v>0.83</v>
      </c>
      <c r="F14" s="5" t="str">
        <f>'Assessments 1A'!L121</f>
        <v>A</v>
      </c>
      <c r="G14" s="3" t="str">
        <f>'Assessments 1A'!M121</f>
        <v>Excellent work in fitness and participation; keep it up.</v>
      </c>
      <c r="H14" s="12">
        <f>'Assessments 1A'!R121</f>
        <v>0.82330000000000003</v>
      </c>
      <c r="I14" s="5" t="str">
        <f>'Assessments 1A'!S121</f>
        <v>A</v>
      </c>
      <c r="J14" s="3" t="str">
        <f>'Assessments 1A'!T121</f>
        <v>Excellent work in fitness and participation; keep it up.</v>
      </c>
      <c r="K14" s="12">
        <f>'Assessments 1A'!Y121</f>
        <v>0.8367</v>
      </c>
      <c r="L14" s="5" t="str">
        <f>'Assessments 1A'!Z121</f>
        <v>A</v>
      </c>
      <c r="M14" s="3" t="str">
        <f>'Assessments 1A'!AA121</f>
        <v>Excellent work in fitness and participation; keep it up.</v>
      </c>
    </row>
    <row r="15" spans="1:13" ht="15" customHeight="1" x14ac:dyDescent="0.3">
      <c r="A15" s="3" t="str">
        <f>'Assessments 1A'!A159</f>
        <v>STU018</v>
      </c>
      <c r="B15" s="3" t="str">
        <f>'Assessments 1A'!B159</f>
        <v>Goitseone Keitshokile</v>
      </c>
      <c r="C15" s="5" t="str">
        <f>'Assessments 1A'!C159</f>
        <v>1A</v>
      </c>
      <c r="D15" s="5" t="str">
        <f>'Assessments 1A'!D159</f>
        <v>Boarder</v>
      </c>
      <c r="E15" s="12">
        <f>'Assessments 1A'!K166</f>
        <v>0.87670000000000003</v>
      </c>
      <c r="F15" s="5" t="str">
        <f>'Assessments 1A'!L166</f>
        <v>A</v>
      </c>
      <c r="G15" s="3" t="str">
        <f>'Assessments 1A'!M166</f>
        <v>Excellent work in fitness and participation; keep it up.</v>
      </c>
      <c r="H15" s="12">
        <f>'Assessments 1A'!R166</f>
        <v>0.84330000000000005</v>
      </c>
      <c r="I15" s="5" t="str">
        <f>'Assessments 1A'!S166</f>
        <v>A</v>
      </c>
      <c r="J15" s="3" t="str">
        <f>'Assessments 1A'!T166</f>
        <v>Excellent work in fitness and participation; keep it up.</v>
      </c>
      <c r="K15" s="12">
        <f>'Assessments 1A'!Y166</f>
        <v>0.85670000000000002</v>
      </c>
      <c r="L15" s="5" t="str">
        <f>'Assessments 1A'!Z166</f>
        <v>A</v>
      </c>
      <c r="M15" s="3" t="str">
        <f>'Assessments 1A'!AA166</f>
        <v>Excellent work in fitness and participation; keep it up.</v>
      </c>
    </row>
    <row r="16" spans="1:13" ht="15" customHeight="1" x14ac:dyDescent="0.3">
      <c r="A16" s="3" t="str">
        <f>'Assessments 1A'!A204</f>
        <v>STU023</v>
      </c>
      <c r="B16" s="3" t="str">
        <f>'Assessments 1A'!B204</f>
        <v>Mmoloki Pheko</v>
      </c>
      <c r="C16" s="5" t="str">
        <f>'Assessments 1A'!C204</f>
        <v>1A</v>
      </c>
      <c r="D16" s="5" t="str">
        <f>'Assessments 1A'!D204</f>
        <v>Day Scholar</v>
      </c>
      <c r="E16" s="12">
        <f>'Assessments 1A'!K211</f>
        <v>0.88670000000000004</v>
      </c>
      <c r="F16" s="5" t="str">
        <f>'Assessments 1A'!L211</f>
        <v>A</v>
      </c>
      <c r="G16" s="3" t="str">
        <f>'Assessments 1A'!M211</f>
        <v>Excellent work in fitness and participation; keep it up.</v>
      </c>
      <c r="H16" s="12">
        <f>'Assessments 1A'!R211</f>
        <v>0.92</v>
      </c>
      <c r="I16" s="5" t="str">
        <f>'Assessments 1A'!S211</f>
        <v>A</v>
      </c>
      <c r="J16" s="3" t="str">
        <f>'Assessments 1A'!T211</f>
        <v>Excellent work in fitness and participation; keep it up.</v>
      </c>
      <c r="K16" s="12">
        <f>'Assessments 1A'!Y211</f>
        <v>0.92669999999999997</v>
      </c>
      <c r="L16" s="5" t="str">
        <f>'Assessments 1A'!Z211</f>
        <v>A</v>
      </c>
      <c r="M16" s="3" t="str">
        <f>'Assessments 1A'!AA211</f>
        <v>Excellent work in fitness and participation; keep it up.</v>
      </c>
    </row>
    <row r="17" spans="1:13" ht="15" customHeight="1" x14ac:dyDescent="0.3">
      <c r="A17" s="3" t="str">
        <f>'Assessments 1A'!A222</f>
        <v>STU025</v>
      </c>
      <c r="B17" s="3" t="str">
        <f>'Assessments 1A'!B222</f>
        <v>Oratile Gaborone</v>
      </c>
      <c r="C17" s="5" t="str">
        <f>'Assessments 1A'!C222</f>
        <v>1A</v>
      </c>
      <c r="D17" s="5" t="str">
        <f>'Assessments 1A'!D222</f>
        <v>Day Scholar</v>
      </c>
      <c r="E17" s="12">
        <f>'Assessments 1A'!K229</f>
        <v>0.66</v>
      </c>
      <c r="F17" s="5" t="str">
        <f>'Assessments 1A'!L229</f>
        <v>C</v>
      </c>
      <c r="G17" s="3" t="str">
        <f>'Assessments 1A'!M229</f>
        <v>Satisfactory work in fitness and participation; keep practising.</v>
      </c>
      <c r="H17" s="12">
        <f>'Assessments 1A'!R229</f>
        <v>0.72</v>
      </c>
      <c r="I17" s="5" t="str">
        <f>'Assessments 1A'!S229</f>
        <v>B</v>
      </c>
      <c r="J17" s="3" t="str">
        <f>'Assessments 1A'!T229</f>
        <v>Very good work in fitness and participation; aim higher.</v>
      </c>
      <c r="K17" s="12">
        <f>'Assessments 1A'!Y229</f>
        <v>0.79</v>
      </c>
      <c r="L17" s="5" t="str">
        <f>'Assessments 1A'!Z229</f>
        <v>B</v>
      </c>
      <c r="M17" s="3" t="str">
        <f>'Assessments 1A'!AA229</f>
        <v>Very good work in fitness and participation; aim higher.</v>
      </c>
    </row>
    <row r="18" spans="1:13" ht="15" customHeight="1" x14ac:dyDescent="0.3">
      <c r="A18" s="3" t="str">
        <f>'Assessments 1A'!A249</f>
        <v>STU028</v>
      </c>
      <c r="B18" s="3" t="str">
        <f>'Assessments 1A'!B249</f>
        <v>Karabo Seretse</v>
      </c>
      <c r="C18" s="5" t="str">
        <f>'Assessments 1A'!C249</f>
        <v>1A</v>
      </c>
      <c r="D18" s="5" t="str">
        <f>'Assessments 1A'!D249</f>
        <v>Day Scholar</v>
      </c>
      <c r="E18" s="12">
        <f>'Assessments 1A'!K256</f>
        <v>0.92669999999999997</v>
      </c>
      <c r="F18" s="5" t="str">
        <f>'Assessments 1A'!L256</f>
        <v>A</v>
      </c>
      <c r="G18" s="3" t="str">
        <f>'Assessments 1A'!M256</f>
        <v>Excellent work in fitness and participation; keep it up.</v>
      </c>
      <c r="H18" s="12">
        <f>'Assessments 1A'!R256</f>
        <v>0.93669999999999998</v>
      </c>
      <c r="I18" s="5" t="str">
        <f>'Assessments 1A'!S256</f>
        <v>A</v>
      </c>
      <c r="J18" s="3" t="str">
        <f>'Assessments 1A'!T256</f>
        <v>Excellent work in fitness and participation; keep it up.</v>
      </c>
      <c r="K18" s="12">
        <f>'Assessments 1A'!Y256</f>
        <v>0.95330000000000004</v>
      </c>
      <c r="L18" s="5" t="str">
        <f>'Assessments 1A'!Z256</f>
        <v>A</v>
      </c>
      <c r="M18" s="3" t="str">
        <f>'Assessments 1A'!AA256</f>
        <v>Excellent work in fitness and participation; keep it up.</v>
      </c>
    </row>
    <row r="19" spans="1:13" ht="15" customHeight="1" x14ac:dyDescent="0.3">
      <c r="A19" s="3" t="str">
        <f>'Assessment 2A'!A6</f>
        <v>STU061</v>
      </c>
      <c r="B19" s="3" t="str">
        <f>'Assessment 2A'!B6</f>
        <v>Sethunya Mmusi</v>
      </c>
      <c r="C19" s="5" t="str">
        <f>'Assessment 2A'!C6</f>
        <v>2A</v>
      </c>
      <c r="D19" s="5" t="str">
        <f>'Assessment 2A'!D6</f>
        <v>Boarder</v>
      </c>
      <c r="E19" s="12">
        <f>'Assessment 2A'!K13</f>
        <v>0.56330000000000002</v>
      </c>
      <c r="F19" s="5" t="str">
        <f>'Assessment 2A'!L13</f>
        <v>D</v>
      </c>
      <c r="G19" s="3" t="str">
        <f>'Assessment 2A'!M13</f>
        <v>Fair work in fitness and participation; extra practice is needed.</v>
      </c>
      <c r="H19" s="12">
        <f>'Assessment 2A'!R13</f>
        <v>0.63670000000000004</v>
      </c>
      <c r="I19" s="5" t="str">
        <f>'Assessment 2A'!S13</f>
        <v>C</v>
      </c>
      <c r="J19" s="3" t="str">
        <f>'Assessment 2A'!T13</f>
        <v>Satisfactory work in fitness and participation; keep practising.</v>
      </c>
      <c r="K19" s="12">
        <f>'Assessment 2A'!Y13</f>
        <v>0.7</v>
      </c>
      <c r="L19" s="5" t="str">
        <f>'Assessment 2A'!Z13</f>
        <v>B</v>
      </c>
      <c r="M19" s="3" t="str">
        <f>'Assessment 2A'!AA13</f>
        <v>Very good work in fitness and participation; aim higher.</v>
      </c>
    </row>
    <row r="20" spans="1:13" ht="15" customHeight="1" x14ac:dyDescent="0.3">
      <c r="A20" s="3" t="str">
        <f>'Assessment 2A'!A15</f>
        <v>STU062</v>
      </c>
      <c r="B20" s="3" t="str">
        <f>'Assessment 2A'!B15</f>
        <v>Palesa Seboni</v>
      </c>
      <c r="C20" s="5" t="str">
        <f>'Assessment 2A'!C15</f>
        <v>2A</v>
      </c>
      <c r="D20" s="5" t="str">
        <f>'Assessment 2A'!D15</f>
        <v>Day Scholar</v>
      </c>
      <c r="E20" s="12">
        <f>'Assessment 2A'!K22</f>
        <v>0.63670000000000004</v>
      </c>
      <c r="F20" s="5" t="str">
        <f>'Assessment 2A'!L22</f>
        <v>C</v>
      </c>
      <c r="G20" s="3" t="str">
        <f>'Assessment 2A'!M22</f>
        <v>Satisfactory work in fitness and participation; keep practising.</v>
      </c>
      <c r="H20" s="12">
        <f>'Assessment 2A'!R22</f>
        <v>0.69669999999999999</v>
      </c>
      <c r="I20" s="5" t="str">
        <f>'Assessment 2A'!S22</f>
        <v>C</v>
      </c>
      <c r="J20" s="3" t="str">
        <f>'Assessment 2A'!T22</f>
        <v>Satisfactory work in fitness and participation; keep practising.</v>
      </c>
      <c r="K20" s="12">
        <f>'Assessment 2A'!Y22</f>
        <v>0.73329999999999995</v>
      </c>
      <c r="L20" s="5" t="str">
        <f>'Assessment 2A'!Z22</f>
        <v>B</v>
      </c>
      <c r="M20" s="3" t="str">
        <f>'Assessment 2A'!AA22</f>
        <v>Very good work in fitness and participation; aim higher.</v>
      </c>
    </row>
    <row r="21" spans="1:13" ht="15" customHeight="1" x14ac:dyDescent="0.3">
      <c r="A21" s="3" t="str">
        <f>'Assessment 2A'!A60</f>
        <v>STU067</v>
      </c>
      <c r="B21" s="3" t="str">
        <f>'Assessment 2A'!B60</f>
        <v>Baruti Tumagole</v>
      </c>
      <c r="C21" s="5" t="str">
        <f>'Assessment 2A'!C60</f>
        <v>2A</v>
      </c>
      <c r="D21" s="5" t="str">
        <f>'Assessment 2A'!D60</f>
        <v>Day Scholar</v>
      </c>
      <c r="E21" s="12">
        <f>'Assessment 2A'!K67</f>
        <v>0.72330000000000005</v>
      </c>
      <c r="F21" s="5" t="str">
        <f>'Assessment 2A'!L67</f>
        <v>B</v>
      </c>
      <c r="G21" s="3" t="str">
        <f>'Assessment 2A'!M67</f>
        <v>Very good work in fitness and participation; aim higher.</v>
      </c>
      <c r="H21" s="12">
        <f>'Assessment 2A'!R67</f>
        <v>0.7167</v>
      </c>
      <c r="I21" s="5" t="str">
        <f>'Assessment 2A'!S67</f>
        <v>B</v>
      </c>
      <c r="J21" s="3" t="str">
        <f>'Assessment 2A'!T67</f>
        <v>Very good work in fitness and participation; aim higher.</v>
      </c>
      <c r="K21" s="12">
        <f>'Assessment 2A'!Y67</f>
        <v>0.78</v>
      </c>
      <c r="L21" s="5" t="str">
        <f>'Assessment 2A'!Z67</f>
        <v>B</v>
      </c>
      <c r="M21" s="3" t="str">
        <f>'Assessment 2A'!AA67</f>
        <v>Very good work in fitness and participation; aim higher.</v>
      </c>
    </row>
    <row r="22" spans="1:13" ht="15" customHeight="1" x14ac:dyDescent="0.3">
      <c r="A22" s="3" t="str">
        <f>'Assessment 2A'!A78</f>
        <v>STU069</v>
      </c>
      <c r="B22" s="3" t="str">
        <f>'Assessment 2A'!B78</f>
        <v>Bontle Keitshokile</v>
      </c>
      <c r="C22" s="5" t="str">
        <f>'Assessment 2A'!C78</f>
        <v>2A</v>
      </c>
      <c r="D22" s="5" t="str">
        <f>'Assessment 2A'!D78</f>
        <v>Boarder</v>
      </c>
      <c r="E22" s="12">
        <f>'Assessment 2A'!K85</f>
        <v>0.84</v>
      </c>
      <c r="F22" s="5" t="str">
        <f>'Assessment 2A'!L85</f>
        <v>A</v>
      </c>
      <c r="G22" s="3" t="str">
        <f>'Assessment 2A'!M85</f>
        <v>Excellent work in fitness and participation; keep it up.</v>
      </c>
      <c r="H22" s="12">
        <f>'Assessment 2A'!R85</f>
        <v>0.85329999999999995</v>
      </c>
      <c r="I22" s="5" t="str">
        <f>'Assessment 2A'!S85</f>
        <v>A</v>
      </c>
      <c r="J22" s="3" t="str">
        <f>'Assessment 2A'!T85</f>
        <v>Excellent work in fitness and participation; keep it up.</v>
      </c>
      <c r="K22" s="12">
        <f>'Assessment 2A'!Y85</f>
        <v>0.88670000000000004</v>
      </c>
      <c r="L22" s="5" t="str">
        <f>'Assessment 2A'!Z85</f>
        <v>A</v>
      </c>
      <c r="M22" s="3" t="str">
        <f>'Assessment 2A'!AA85</f>
        <v>Excellent work in fitness and participation; keep it up.</v>
      </c>
    </row>
    <row r="23" spans="1:13" ht="15" customHeight="1" x14ac:dyDescent="0.3">
      <c r="A23" s="3" t="str">
        <f>'Assessment 2A'!A168</f>
        <v>STU079</v>
      </c>
      <c r="B23" s="3" t="str">
        <f>'Assessment 2A'!B168</f>
        <v>Wame Phiri</v>
      </c>
      <c r="C23" s="5" t="str">
        <f>'Assessment 2A'!C168</f>
        <v>2A</v>
      </c>
      <c r="D23" s="5" t="str">
        <f>'Assessment 2A'!D168</f>
        <v>Boarder</v>
      </c>
      <c r="E23" s="12">
        <f>'Assessment 2A'!K175</f>
        <v>0.95669999999999999</v>
      </c>
      <c r="F23" s="5" t="str">
        <f>'Assessment 2A'!L175</f>
        <v>A</v>
      </c>
      <c r="G23" s="3" t="str">
        <f>'Assessment 2A'!M175</f>
        <v>Excellent work in fitness and participation; keep it up.</v>
      </c>
      <c r="H23" s="12">
        <f>'Assessment 2A'!R175</f>
        <v>0.92</v>
      </c>
      <c r="I23" s="5" t="str">
        <f>'Assessment 2A'!S175</f>
        <v>A</v>
      </c>
      <c r="J23" s="3" t="str">
        <f>'Assessment 2A'!T175</f>
        <v>Excellent work in fitness and participation; keep it up.</v>
      </c>
      <c r="K23" s="12">
        <f>'Assessment 2A'!Y175</f>
        <v>0.95</v>
      </c>
      <c r="L23" s="5" t="str">
        <f>'Assessment 2A'!Z175</f>
        <v>A</v>
      </c>
      <c r="M23" s="3" t="str">
        <f>'Assessment 2A'!AA175</f>
        <v>Excellent work in fitness and participation; keep it up.</v>
      </c>
    </row>
    <row r="24" spans="1:13" ht="15" customHeight="1" x14ac:dyDescent="0.3">
      <c r="A24" s="3" t="str">
        <f>'Assessment 2A'!A204</f>
        <v>STU083</v>
      </c>
      <c r="B24" s="3" t="str">
        <f>'Assessment 2A'!B204</f>
        <v>Gomolemo Kealotswe</v>
      </c>
      <c r="C24" s="5" t="str">
        <f>'Assessment 2A'!C204</f>
        <v>2A</v>
      </c>
      <c r="D24" s="5" t="str">
        <f>'Assessment 2A'!D204</f>
        <v>Day Scholar</v>
      </c>
      <c r="E24" s="12">
        <f>'Assessment 2A'!K211</f>
        <v>0.86670000000000003</v>
      </c>
      <c r="F24" s="5" t="str">
        <f>'Assessment 2A'!L211</f>
        <v>A</v>
      </c>
      <c r="G24" s="3" t="str">
        <f>'Assessment 2A'!M211</f>
        <v>Excellent work in fitness and participation; keep it up.</v>
      </c>
      <c r="H24" s="12">
        <f>'Assessment 2A'!R211</f>
        <v>0.90669999999999995</v>
      </c>
      <c r="I24" s="5" t="str">
        <f>'Assessment 2A'!S211</f>
        <v>A</v>
      </c>
      <c r="J24" s="3" t="str">
        <f>'Assessment 2A'!T211</f>
        <v>Excellent work in fitness and participation; keep it up.</v>
      </c>
      <c r="K24" s="12">
        <f>'Assessment 2A'!Y211</f>
        <v>0.93669999999999998</v>
      </c>
      <c r="L24" s="5" t="str">
        <f>'Assessment 2A'!Z211</f>
        <v>A</v>
      </c>
      <c r="M24" s="3" t="str">
        <f>'Assessment 2A'!AA211</f>
        <v>Excellent work in fitness and participation; keep it up.</v>
      </c>
    </row>
    <row r="25" spans="1:13" ht="15" customHeight="1" x14ac:dyDescent="0.3">
      <c r="A25" s="3" t="str">
        <f>'Assessment 2A'!A213</f>
        <v>STU084</v>
      </c>
      <c r="B25" s="3" t="str">
        <f>'Assessment 2A'!B213</f>
        <v>Ofentse Molosiwa</v>
      </c>
      <c r="C25" s="5" t="str">
        <f>'Assessment 2A'!C213</f>
        <v>2A</v>
      </c>
      <c r="D25" s="5" t="str">
        <f>'Assessment 2A'!D213</f>
        <v>Day Scholar</v>
      </c>
      <c r="E25" s="12">
        <f>'Assessment 2A'!K220</f>
        <v>0.57669999999999999</v>
      </c>
      <c r="F25" s="5" t="str">
        <f>'Assessment 2A'!L220</f>
        <v>D</v>
      </c>
      <c r="G25" s="3" t="str">
        <f>'Assessment 2A'!M220</f>
        <v>Fair work in fitness and participation; extra practice is needed.</v>
      </c>
      <c r="H25" s="12">
        <f>'Assessment 2A'!R220</f>
        <v>0.68330000000000002</v>
      </c>
      <c r="I25" s="5" t="str">
        <f>'Assessment 2A'!S220</f>
        <v>C</v>
      </c>
      <c r="J25" s="3" t="str">
        <f>'Assessment 2A'!T220</f>
        <v>Satisfactory work in fitness and participation; keep practising.</v>
      </c>
      <c r="K25" s="12">
        <f>'Assessment 2A'!Y220</f>
        <v>0.62329999999999997</v>
      </c>
      <c r="L25" s="5" t="str">
        <f>'Assessment 2A'!Z220</f>
        <v>C</v>
      </c>
      <c r="M25" s="3" t="str">
        <f>'Assessment 2A'!AA220</f>
        <v>Satisfactory work in fitness and participation; keep practising.</v>
      </c>
    </row>
    <row r="26" spans="1:13" ht="15" customHeight="1" x14ac:dyDescent="0.3">
      <c r="A26" s="3" t="str">
        <f>'Assessment 2A'!A258</f>
        <v>STU089</v>
      </c>
      <c r="B26" s="3" t="str">
        <f>'Assessment 2A'!B258</f>
        <v>Bame Mogami</v>
      </c>
      <c r="C26" s="5" t="str">
        <f>'Assessment 2A'!C258</f>
        <v>2A</v>
      </c>
      <c r="D26" s="5" t="str">
        <f>'Assessment 2A'!D258</f>
        <v>Boarder</v>
      </c>
      <c r="E26" s="12">
        <f>'Assessment 2A'!K265</f>
        <v>0.66669999999999996</v>
      </c>
      <c r="F26" s="5" t="str">
        <f>'Assessment 2A'!L265</f>
        <v>C</v>
      </c>
      <c r="G26" s="3" t="str">
        <f>'Assessment 2A'!M265</f>
        <v>Satisfactory work in fitness and participation; keep practising.</v>
      </c>
      <c r="H26" s="12">
        <f>'Assessment 2A'!R265</f>
        <v>0.65669999999999995</v>
      </c>
      <c r="I26" s="5" t="str">
        <f>'Assessment 2A'!S265</f>
        <v>C</v>
      </c>
      <c r="J26" s="3" t="str">
        <f>'Assessment 2A'!T265</f>
        <v>Satisfactory work in fitness and participation; keep practising.</v>
      </c>
      <c r="K26" s="12">
        <f>'Assessment 2A'!Y265</f>
        <v>0.67330000000000001</v>
      </c>
      <c r="L26" s="5" t="str">
        <f>'Assessment 2A'!Z265</f>
        <v>C</v>
      </c>
      <c r="M26" s="3" t="str">
        <f>'Assessment 2A'!AA265</f>
        <v>Satisfactory work in fitness and participation; keep practising.</v>
      </c>
    </row>
    <row r="27" spans="1:13" ht="15" customHeight="1" x14ac:dyDescent="0.3">
      <c r="A27" s="3" t="str">
        <f>'Assessment 2A'!A267</f>
        <v>STU090</v>
      </c>
      <c r="B27" s="3" t="str">
        <f>'Assessment 2A'!B267</f>
        <v>Lorato Seboni</v>
      </c>
      <c r="C27" s="5" t="str">
        <f>'Assessment 2A'!C267</f>
        <v>2A</v>
      </c>
      <c r="D27" s="5" t="str">
        <f>'Assessment 2A'!D267</f>
        <v>Boarder</v>
      </c>
      <c r="E27" s="12">
        <f>'Assessment 2A'!K274</f>
        <v>0.72330000000000005</v>
      </c>
      <c r="F27" s="5" t="str">
        <f>'Assessment 2A'!L274</f>
        <v>B</v>
      </c>
      <c r="G27" s="3" t="str">
        <f>'Assessment 2A'!M274</f>
        <v>Very good work in fitness and participation; aim higher.</v>
      </c>
      <c r="H27" s="12">
        <f>'Assessment 2A'!R274</f>
        <v>0.71330000000000005</v>
      </c>
      <c r="I27" s="5" t="str">
        <f>'Assessment 2A'!S274</f>
        <v>B</v>
      </c>
      <c r="J27" s="3" t="str">
        <f>'Assessment 2A'!T274</f>
        <v>Very good work in fitness and participation; aim higher.</v>
      </c>
      <c r="K27" s="12">
        <f>'Assessment 2A'!Y274</f>
        <v>0.81330000000000002</v>
      </c>
      <c r="L27" s="5" t="str">
        <f>'Assessment 2A'!Z274</f>
        <v>A</v>
      </c>
      <c r="M27" s="3" t="str">
        <f>'Assessment 2A'!AA274</f>
        <v>Excellent work in fitness and participation; keep it up.</v>
      </c>
    </row>
    <row r="28" spans="1:13" ht="15" customHeight="1" x14ac:dyDescent="0.3">
      <c r="A28" s="3" t="str">
        <f>'Assessment 3A'!A15</f>
        <v>STU122</v>
      </c>
      <c r="B28" s="3" t="str">
        <f>'Assessment 3A'!B15</f>
        <v>Ofentse Moeng</v>
      </c>
      <c r="C28" s="5" t="str">
        <f>'Assessment 3A'!C15</f>
        <v>3A</v>
      </c>
      <c r="D28" s="5" t="str">
        <f>'Assessment 3A'!D15</f>
        <v>Day Scholar</v>
      </c>
      <c r="E28" s="12">
        <f>'Assessment 3A'!K22</f>
        <v>0.72</v>
      </c>
      <c r="F28" s="5" t="str">
        <f>'Assessment 3A'!L22</f>
        <v>B</v>
      </c>
      <c r="G28" s="3" t="str">
        <f>'Assessment 3A'!M22</f>
        <v>Very good work in fitness and participation; aim higher.</v>
      </c>
      <c r="H28" s="12">
        <f>'Assessment 3A'!R22</f>
        <v>0.7</v>
      </c>
      <c r="I28" s="5" t="str">
        <f>'Assessment 3A'!S22</f>
        <v>B</v>
      </c>
      <c r="J28" s="3" t="str">
        <f>'Assessment 3A'!T22</f>
        <v>Very good work in fitness and participation; aim higher.</v>
      </c>
      <c r="K28" s="12">
        <f>'Assessment 3A'!Y22</f>
        <v>0.71</v>
      </c>
      <c r="L28" s="5" t="str">
        <f>'Assessment 3A'!Z22</f>
        <v>B</v>
      </c>
      <c r="M28" s="3" t="str">
        <f>'Assessment 3A'!AA22</f>
        <v>Very good work in fitness and participation; aim higher.</v>
      </c>
    </row>
    <row r="29" spans="1:13" ht="15" customHeight="1" x14ac:dyDescent="0.3">
      <c r="A29" s="3" t="str">
        <f>'Assessment 3A'!A24</f>
        <v>STU123</v>
      </c>
      <c r="B29" s="3" t="str">
        <f>'Assessment 3A'!B24</f>
        <v>Tebogo Mmusi</v>
      </c>
      <c r="C29" s="5" t="str">
        <f>'Assessment 3A'!C24</f>
        <v>3A</v>
      </c>
      <c r="D29" s="5" t="str">
        <f>'Assessment 3A'!D24</f>
        <v>Boarder</v>
      </c>
      <c r="E29" s="12">
        <f>'Assessment 3A'!K31</f>
        <v>0.71</v>
      </c>
      <c r="F29" s="5" t="str">
        <f>'Assessment 3A'!L31</f>
        <v>B</v>
      </c>
      <c r="G29" s="3" t="str">
        <f>'Assessment 3A'!M31</f>
        <v>Very good work in fitness and participation; aim higher.</v>
      </c>
      <c r="H29" s="12">
        <f>'Assessment 3A'!R31</f>
        <v>0.80330000000000001</v>
      </c>
      <c r="I29" s="5" t="str">
        <f>'Assessment 3A'!S31</f>
        <v>A</v>
      </c>
      <c r="J29" s="3" t="str">
        <f>'Assessment 3A'!T31</f>
        <v>Excellent work in fitness and participation; keep it up.</v>
      </c>
      <c r="K29" s="12">
        <f>'Assessment 3A'!Y31</f>
        <v>0.79669999999999996</v>
      </c>
      <c r="L29" s="5" t="str">
        <f>'Assessment 3A'!Z31</f>
        <v>B</v>
      </c>
      <c r="M29" s="3" t="str">
        <f>'Assessment 3A'!AA31</f>
        <v>Very good work in fitness and participation; aim higher.</v>
      </c>
    </row>
    <row r="30" spans="1:13" ht="15" customHeight="1" x14ac:dyDescent="0.3">
      <c r="A30" s="3" t="str">
        <f>'Assessment 3A'!A42</f>
        <v>STU125</v>
      </c>
      <c r="B30" s="3" t="str">
        <f>'Assessment 3A'!B42</f>
        <v>Kesego Balopi</v>
      </c>
      <c r="C30" s="5" t="str">
        <f>'Assessment 3A'!C42</f>
        <v>3A</v>
      </c>
      <c r="D30" s="5" t="str">
        <f>'Assessment 3A'!D42</f>
        <v>Day Scholar</v>
      </c>
      <c r="E30" s="12">
        <f>'Assessment 3A'!K49</f>
        <v>0.92</v>
      </c>
      <c r="F30" s="5" t="str">
        <f>'Assessment 3A'!L49</f>
        <v>A</v>
      </c>
      <c r="G30" s="3" t="str">
        <f>'Assessment 3A'!M49</f>
        <v>Excellent work in fitness and participation; keep it up.</v>
      </c>
      <c r="H30" s="12">
        <f>'Assessment 3A'!R49</f>
        <v>0.90329999999999999</v>
      </c>
      <c r="I30" s="5" t="str">
        <f>'Assessment 3A'!S49</f>
        <v>A</v>
      </c>
      <c r="J30" s="3" t="str">
        <f>'Assessment 3A'!T49</f>
        <v>Excellent work in fitness and participation; keep it up.</v>
      </c>
      <c r="K30" s="12">
        <f>'Assessment 3A'!Y49</f>
        <v>0.92330000000000001</v>
      </c>
      <c r="L30" s="5" t="str">
        <f>'Assessment 3A'!Z49</f>
        <v>A</v>
      </c>
      <c r="M30" s="3" t="str">
        <f>'Assessment 3A'!AA49</f>
        <v>Excellent work in fitness and participation; keep it up.</v>
      </c>
    </row>
    <row r="31" spans="1:13" ht="15" customHeight="1" x14ac:dyDescent="0.3">
      <c r="A31" s="3" t="str">
        <f>'Assessment 3A'!A78</f>
        <v>STU129</v>
      </c>
      <c r="B31" s="3" t="str">
        <f>'Assessment 3A'!B78</f>
        <v>Tebogo Motshegwa</v>
      </c>
      <c r="C31" s="5" t="str">
        <f>'Assessment 3A'!C78</f>
        <v>3A</v>
      </c>
      <c r="D31" s="5" t="str">
        <f>'Assessment 3A'!D78</f>
        <v>Day Scholar</v>
      </c>
      <c r="E31" s="12">
        <f>'Assessment 3A'!K85</f>
        <v>0.87</v>
      </c>
      <c r="F31" s="5" t="str">
        <f>'Assessment 3A'!L85</f>
        <v>A</v>
      </c>
      <c r="G31" s="3" t="str">
        <f>'Assessment 3A'!M85</f>
        <v>Excellent work in fitness and participation; keep it up.</v>
      </c>
      <c r="H31" s="12">
        <f>'Assessment 3A'!R85</f>
        <v>0.86670000000000003</v>
      </c>
      <c r="I31" s="5" t="str">
        <f>'Assessment 3A'!S85</f>
        <v>A</v>
      </c>
      <c r="J31" s="3" t="str">
        <f>'Assessment 3A'!T85</f>
        <v>Excellent work in fitness and participation; keep it up.</v>
      </c>
      <c r="K31" s="12">
        <f>'Assessment 3A'!Y85</f>
        <v>0.89670000000000005</v>
      </c>
      <c r="L31" s="5" t="str">
        <f>'Assessment 3A'!Z85</f>
        <v>A</v>
      </c>
      <c r="M31" s="3" t="str">
        <f>'Assessment 3A'!AA85</f>
        <v>Excellent work in fitness and participation; keep it up.</v>
      </c>
    </row>
    <row r="32" spans="1:13" ht="15" customHeight="1" x14ac:dyDescent="0.3">
      <c r="A32" s="3" t="str">
        <f>'Assessment 3A'!A87</f>
        <v>STU130</v>
      </c>
      <c r="B32" s="3" t="str">
        <f>'Assessment 3A'!B87</f>
        <v>Kagiso Moeng</v>
      </c>
      <c r="C32" s="5" t="str">
        <f>'Assessment 3A'!C87</f>
        <v>3A</v>
      </c>
      <c r="D32" s="5" t="str">
        <f>'Assessment 3A'!D87</f>
        <v>Boarder</v>
      </c>
      <c r="E32" s="12">
        <f>'Assessment 3A'!K94</f>
        <v>0.93330000000000002</v>
      </c>
      <c r="F32" s="5" t="str">
        <f>'Assessment 3A'!L94</f>
        <v>A</v>
      </c>
      <c r="G32" s="3" t="str">
        <f>'Assessment 3A'!M94</f>
        <v>Excellent work in fitness and participation; keep it up.</v>
      </c>
      <c r="H32" s="12">
        <f>'Assessment 3A'!R94</f>
        <v>0.92669999999999997</v>
      </c>
      <c r="I32" s="5" t="str">
        <f>'Assessment 3A'!S94</f>
        <v>A</v>
      </c>
      <c r="J32" s="3" t="str">
        <f>'Assessment 3A'!T94</f>
        <v>Excellent work in fitness and participation; keep it up.</v>
      </c>
      <c r="K32" s="12">
        <f>'Assessment 3A'!Y94</f>
        <v>0.96</v>
      </c>
      <c r="L32" s="5" t="str">
        <f>'Assessment 3A'!Z94</f>
        <v>A</v>
      </c>
      <c r="M32" s="3" t="str">
        <f>'Assessment 3A'!AA94</f>
        <v>Excellent work in fitness and participation; keep it up.</v>
      </c>
    </row>
    <row r="33" spans="1:13" ht="15" customHeight="1" x14ac:dyDescent="0.3">
      <c r="A33" s="3" t="str">
        <f>'Assessment 3A'!A150</f>
        <v>STU137</v>
      </c>
      <c r="B33" s="3" t="str">
        <f>'Assessment 3A'!B150</f>
        <v>Kutlo Khumalo</v>
      </c>
      <c r="C33" s="5" t="str">
        <f>'Assessment 3A'!C150</f>
        <v>3A</v>
      </c>
      <c r="D33" s="5" t="str">
        <f>'Assessment 3A'!D150</f>
        <v>Boarder</v>
      </c>
      <c r="E33" s="12">
        <f>'Assessment 3A'!K157</f>
        <v>0.75670000000000004</v>
      </c>
      <c r="F33" s="5" t="str">
        <f>'Assessment 3A'!L157</f>
        <v>B</v>
      </c>
      <c r="G33" s="3" t="str">
        <f>'Assessment 3A'!M157</f>
        <v>Very good work in fitness and participation; aim higher.</v>
      </c>
      <c r="H33" s="12">
        <f>'Assessment 3A'!R157</f>
        <v>0.8</v>
      </c>
      <c r="I33" s="5" t="str">
        <f>'Assessment 3A'!S157</f>
        <v>A</v>
      </c>
      <c r="J33" s="3" t="str">
        <f>'Assessment 3A'!T157</f>
        <v>Excellent work in fitness and participation; keep it up.</v>
      </c>
      <c r="K33" s="12">
        <f>'Assessment 3A'!Y157</f>
        <v>0.84</v>
      </c>
      <c r="L33" s="5" t="str">
        <f>'Assessment 3A'!Z157</f>
        <v>A</v>
      </c>
      <c r="M33" s="3" t="str">
        <f>'Assessment 3A'!AA157</f>
        <v>Excellent work in fitness and participation; keep it up.</v>
      </c>
    </row>
    <row r="34" spans="1:13" ht="15" customHeight="1" x14ac:dyDescent="0.3">
      <c r="A34" s="3" t="str">
        <f>'Assessment 3A'!A177</f>
        <v>STU140</v>
      </c>
      <c r="B34" s="3" t="str">
        <f>'Assessment 3A'!B177</f>
        <v>Onalenna Seboni</v>
      </c>
      <c r="C34" s="5" t="str">
        <f>'Assessment 3A'!C177</f>
        <v>3A</v>
      </c>
      <c r="D34" s="5" t="str">
        <f>'Assessment 3A'!D177</f>
        <v>Day Scholar</v>
      </c>
      <c r="E34" s="12">
        <f>'Assessment 3A'!K184</f>
        <v>0.61670000000000003</v>
      </c>
      <c r="F34" s="5" t="str">
        <f>'Assessment 3A'!L184</f>
        <v>C</v>
      </c>
      <c r="G34" s="3" t="str">
        <f>'Assessment 3A'!M184</f>
        <v>Satisfactory work in fitness and participation; keep practising.</v>
      </c>
      <c r="H34" s="12">
        <f>'Assessment 3A'!R184</f>
        <v>0.71330000000000005</v>
      </c>
      <c r="I34" s="5" t="str">
        <f>'Assessment 3A'!S184</f>
        <v>B</v>
      </c>
      <c r="J34" s="3" t="str">
        <f>'Assessment 3A'!T184</f>
        <v>Very good work in fitness and participation; aim higher.</v>
      </c>
      <c r="K34" s="12">
        <f>'Assessment 3A'!Y184</f>
        <v>0.67</v>
      </c>
      <c r="L34" s="5" t="str">
        <f>'Assessment 3A'!Z184</f>
        <v>C</v>
      </c>
      <c r="M34" s="3" t="str">
        <f>'Assessment 3A'!AA184</f>
        <v>Satisfactory work in fitness and participation; keep practising.</v>
      </c>
    </row>
    <row r="35" spans="1:13" ht="15" customHeight="1" x14ac:dyDescent="0.3">
      <c r="A35" s="3" t="str">
        <f>'Assessment 3A'!A195</f>
        <v>STU142</v>
      </c>
      <c r="B35" s="3" t="str">
        <f>'Assessment 3A'!B195</f>
        <v>Thabo Molosiwa</v>
      </c>
      <c r="C35" s="5" t="str">
        <f>'Assessment 3A'!C195</f>
        <v>3A</v>
      </c>
      <c r="D35" s="5" t="str">
        <f>'Assessment 3A'!D195</f>
        <v>Day Scholar</v>
      </c>
      <c r="E35" s="12">
        <f>'Assessment 3A'!K202</f>
        <v>0.8367</v>
      </c>
      <c r="F35" s="5" t="str">
        <f>'Assessment 3A'!L202</f>
        <v>A</v>
      </c>
      <c r="G35" s="3" t="str">
        <f>'Assessment 3A'!M202</f>
        <v>Excellent work in fitness and participation; keep it up.</v>
      </c>
      <c r="H35" s="12">
        <f>'Assessment 3A'!R202</f>
        <v>0.80669999999999997</v>
      </c>
      <c r="I35" s="5" t="str">
        <f>'Assessment 3A'!S202</f>
        <v>A</v>
      </c>
      <c r="J35" s="3" t="str">
        <f>'Assessment 3A'!T202</f>
        <v>Excellent work in fitness and participation; keep it up.</v>
      </c>
      <c r="K35" s="12">
        <f>'Assessment 3A'!Y202</f>
        <v>0.84</v>
      </c>
      <c r="L35" s="5" t="str">
        <f>'Assessment 3A'!Z202</f>
        <v>A</v>
      </c>
      <c r="M35" s="3" t="str">
        <f>'Assessment 3A'!AA202</f>
        <v>Excellent work in fitness and participation; keep it up.</v>
      </c>
    </row>
    <row r="36" spans="1:13" ht="15" customHeight="1" x14ac:dyDescent="0.3">
      <c r="A36" s="3" t="str">
        <f>'Assessment 3A'!A222</f>
        <v>STU145</v>
      </c>
      <c r="B36" s="3" t="str">
        <f>'Assessment 3A'!B222</f>
        <v>Kealeboga Molefe</v>
      </c>
      <c r="C36" s="5" t="str">
        <f>'Assessment 3A'!C222</f>
        <v>3A</v>
      </c>
      <c r="D36" s="5" t="str">
        <f>'Assessment 3A'!D222</f>
        <v>Day Scholar</v>
      </c>
      <c r="E36" s="12">
        <f>'Assessment 3A'!K229</f>
        <v>0.67</v>
      </c>
      <c r="F36" s="5" t="str">
        <f>'Assessment 3A'!L229</f>
        <v>C</v>
      </c>
      <c r="G36" s="3" t="str">
        <f>'Assessment 3A'!M229</f>
        <v>Satisfactory work in fitness and participation; keep practising.</v>
      </c>
      <c r="H36" s="12">
        <f>'Assessment 3A'!R229</f>
        <v>0.70330000000000004</v>
      </c>
      <c r="I36" s="5" t="str">
        <f>'Assessment 3A'!S229</f>
        <v>B</v>
      </c>
      <c r="J36" s="3" t="str">
        <f>'Assessment 3A'!T229</f>
        <v>Very good work in fitness and participation; aim higher.</v>
      </c>
      <c r="K36" s="12">
        <f>'Assessment 3A'!Y229</f>
        <v>0.71</v>
      </c>
      <c r="L36" s="5" t="str">
        <f>'Assessment 3A'!Z229</f>
        <v>B</v>
      </c>
      <c r="M36" s="3" t="str">
        <f>'Assessment 3A'!AA229</f>
        <v>Very good work in fitness and participation; aim higher.</v>
      </c>
    </row>
    <row r="37" spans="1:13" ht="15" customHeight="1" x14ac:dyDescent="0.3">
      <c r="A37" s="3" t="str">
        <f>'Assessment 3A'!A231</f>
        <v>STU146</v>
      </c>
      <c r="B37" s="3" t="str">
        <f>'Assessment 3A'!B231</f>
        <v>Thato Moeng</v>
      </c>
      <c r="C37" s="5" t="str">
        <f>'Assessment 3A'!C231</f>
        <v>3A</v>
      </c>
      <c r="D37" s="5" t="str">
        <f>'Assessment 3A'!D231</f>
        <v>Day Scholar</v>
      </c>
      <c r="E37" s="12">
        <f>'Assessment 3A'!K238</f>
        <v>0.76329999999999998</v>
      </c>
      <c r="F37" s="5" t="str">
        <f>'Assessment 3A'!L238</f>
        <v>B</v>
      </c>
      <c r="G37" s="3" t="str">
        <f>'Assessment 3A'!M238</f>
        <v>Very good work in fitness and participation; aim higher.</v>
      </c>
      <c r="H37" s="12">
        <f>'Assessment 3A'!R238</f>
        <v>0.76670000000000005</v>
      </c>
      <c r="I37" s="5" t="str">
        <f>'Assessment 3A'!S238</f>
        <v>B</v>
      </c>
      <c r="J37" s="3" t="str">
        <f>'Assessment 3A'!T238</f>
        <v>Very good work in fitness and participation; aim higher.</v>
      </c>
      <c r="K37" s="12">
        <f>'Assessment 3A'!Y238</f>
        <v>0.79330000000000001</v>
      </c>
      <c r="L37" s="5" t="str">
        <f>'Assessment 3A'!Z238</f>
        <v>B</v>
      </c>
      <c r="M37" s="3" t="str">
        <f>'Assessment 3A'!AA238</f>
        <v>Very good work in fitness and participation; aim higher.</v>
      </c>
    </row>
    <row r="38" spans="1:13" ht="15" customHeight="1" x14ac:dyDescent="0.3">
      <c r="A38" s="3" t="str">
        <f>'Assessment 3A'!A249</f>
        <v>STU148</v>
      </c>
      <c r="B38" s="3" t="str">
        <f>'Assessment 3A'!B249</f>
        <v>Baruti Mmolawa</v>
      </c>
      <c r="C38" s="5" t="str">
        <f>'Assessment 3A'!C249</f>
        <v>3A</v>
      </c>
      <c r="D38" s="5" t="str">
        <f>'Assessment 3A'!D249</f>
        <v>Day Scholar</v>
      </c>
      <c r="E38" s="12">
        <f>'Assessment 3A'!K256</f>
        <v>0.9</v>
      </c>
      <c r="F38" s="5" t="str">
        <f>'Assessment 3A'!L256</f>
        <v>A</v>
      </c>
      <c r="G38" s="3" t="str">
        <f>'Assessment 3A'!M256</f>
        <v>Excellent work in fitness and participation; keep it up.</v>
      </c>
      <c r="H38" s="12">
        <f>'Assessment 3A'!R256</f>
        <v>0.93</v>
      </c>
      <c r="I38" s="5" t="str">
        <f>'Assessment 3A'!S256</f>
        <v>A</v>
      </c>
      <c r="J38" s="3" t="str">
        <f>'Assessment 3A'!T256</f>
        <v>Excellent work in fitness and participation; keep it up.</v>
      </c>
      <c r="K38" s="12">
        <f>'Assessment 3A'!Y256</f>
        <v>0.9133</v>
      </c>
      <c r="L38" s="5" t="str">
        <f>'Assessment 3A'!Z256</f>
        <v>A</v>
      </c>
      <c r="M38" s="3" t="str">
        <f>'Assessment 3A'!AA256</f>
        <v>Excellent work in fitness and participation; keep it up.</v>
      </c>
    </row>
    <row r="39" spans="1:13" ht="15" customHeight="1" x14ac:dyDescent="0.3">
      <c r="A39" s="3" t="str">
        <f>'Assessment 3A'!A267</f>
        <v>STU150</v>
      </c>
      <c r="B39" s="3" t="str">
        <f>'Assessment 3A'!B267</f>
        <v>Tshepo Kealotswe</v>
      </c>
      <c r="C39" s="5" t="str">
        <f>'Assessment 3A'!C267</f>
        <v>3A</v>
      </c>
      <c r="D39" s="5" t="str">
        <f>'Assessment 3A'!D267</f>
        <v>Day Scholar</v>
      </c>
      <c r="E39" s="12">
        <f>'Assessment 3A'!K274</f>
        <v>0.73670000000000002</v>
      </c>
      <c r="F39" s="5" t="str">
        <f>'Assessment 3A'!L274</f>
        <v>B</v>
      </c>
      <c r="G39" s="3" t="str">
        <f>'Assessment 3A'!M274</f>
        <v>Very good work in fitness and participation; aim higher.</v>
      </c>
      <c r="H39" s="12">
        <f>'Assessment 3A'!R274</f>
        <v>0.74670000000000003</v>
      </c>
      <c r="I39" s="5" t="str">
        <f>'Assessment 3A'!S274</f>
        <v>B</v>
      </c>
      <c r="J39" s="3" t="str">
        <f>'Assessment 3A'!T274</f>
        <v>Very good work in fitness and participation; aim higher.</v>
      </c>
      <c r="K39" s="12">
        <f>'Assessment 3A'!Y274</f>
        <v>0.79</v>
      </c>
      <c r="L39" s="5" t="str">
        <f>'Assessment 3A'!Z274</f>
        <v>B</v>
      </c>
      <c r="M39" s="3" t="str">
        <f>'Assessment 3A'!AA274</f>
        <v>Very good work in fitness and participation;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54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475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1A'!K14</f>
        <v>0.5333</v>
      </c>
      <c r="F6" s="5" t="str">
        <f>'Assessments 1A'!L14</f>
        <v>D</v>
      </c>
      <c r="G6" s="3" t="str">
        <f>'Assessments 1A'!M14</f>
        <v>Fair work in recording of accounts; extra practice is needed.</v>
      </c>
      <c r="H6" s="12">
        <f>'Assessments 1A'!R14</f>
        <v>0.53</v>
      </c>
      <c r="I6" s="5" t="str">
        <f>'Assessments 1A'!S14</f>
        <v>D</v>
      </c>
      <c r="J6" s="3" t="str">
        <f>'Assessments 1A'!T14</f>
        <v>Fair work in recording of accounts; extra practice is needed.</v>
      </c>
      <c r="K6" s="12">
        <f>'Assessments 1A'!Y14</f>
        <v>0.59670000000000001</v>
      </c>
      <c r="L6" s="5" t="str">
        <f>'Assessments 1A'!Z14</f>
        <v>D</v>
      </c>
      <c r="M6" s="3" t="str">
        <f>'Assessments 1A'!AA14</f>
        <v>Fair work in recording of accounts; extra practice is needed.</v>
      </c>
    </row>
    <row r="7" spans="1:13" ht="15" customHeight="1" x14ac:dyDescent="0.3">
      <c r="A7" s="3" t="str">
        <f>'Assessments 1A'!A42</f>
        <v>STU005</v>
      </c>
      <c r="B7" s="3" t="str">
        <f>'Assessments 1A'!B42</f>
        <v>Karabo Seboni</v>
      </c>
      <c r="C7" s="5" t="str">
        <f>'Assessments 1A'!C42</f>
        <v>1A</v>
      </c>
      <c r="D7" s="5" t="str">
        <f>'Assessments 1A'!D42</f>
        <v>Day Scholar</v>
      </c>
      <c r="E7" s="12">
        <f>'Assessments 1A'!K50</f>
        <v>0.84330000000000005</v>
      </c>
      <c r="F7" s="5" t="str">
        <f>'Assessments 1A'!L50</f>
        <v>A</v>
      </c>
      <c r="G7" s="3" t="str">
        <f>'Assessments 1A'!M50</f>
        <v>Excellent work in recording of accounts; keep it up.</v>
      </c>
      <c r="H7" s="12">
        <f>'Assessments 1A'!R50</f>
        <v>0.81669999999999998</v>
      </c>
      <c r="I7" s="5" t="str">
        <f>'Assessments 1A'!S50</f>
        <v>A</v>
      </c>
      <c r="J7" s="3" t="str">
        <f>'Assessments 1A'!T50</f>
        <v>Excellent work in recording of accounts; keep it up.</v>
      </c>
      <c r="K7" s="12">
        <f>'Assessments 1A'!Y50</f>
        <v>0.87</v>
      </c>
      <c r="L7" s="5" t="str">
        <f>'Assessments 1A'!Z50</f>
        <v>A</v>
      </c>
      <c r="M7" s="3" t="str">
        <f>'Assessments 1A'!AA50</f>
        <v>Excellent work in recording of accounts; keep it up.</v>
      </c>
    </row>
    <row r="8" spans="1:13" ht="15" customHeight="1" x14ac:dyDescent="0.3">
      <c r="A8" s="3" t="str">
        <f>'Assessments 1A'!A69</f>
        <v>STU008</v>
      </c>
      <c r="B8" s="3" t="str">
        <f>'Assessments 1A'!B69</f>
        <v>Kagiso Setlhare</v>
      </c>
      <c r="C8" s="5" t="str">
        <f>'Assessments 1A'!C69</f>
        <v>1A</v>
      </c>
      <c r="D8" s="5" t="str">
        <f>'Assessments 1A'!D69</f>
        <v>Boarder</v>
      </c>
      <c r="E8" s="12">
        <f>'Assessments 1A'!K77</f>
        <v>0.72</v>
      </c>
      <c r="F8" s="5" t="str">
        <f>'Assessments 1A'!L77</f>
        <v>B</v>
      </c>
      <c r="G8" s="3" t="str">
        <f>'Assessments 1A'!M77</f>
        <v>Very good work in recording of accounts; aim higher.</v>
      </c>
      <c r="H8" s="12">
        <f>'Assessments 1A'!R77</f>
        <v>0.71</v>
      </c>
      <c r="I8" s="5" t="str">
        <f>'Assessments 1A'!S77</f>
        <v>B</v>
      </c>
      <c r="J8" s="3" t="str">
        <f>'Assessments 1A'!T77</f>
        <v>Very good work in recording of accounts; aim higher.</v>
      </c>
      <c r="K8" s="12">
        <f>'Assessments 1A'!Y77</f>
        <v>0.79330000000000001</v>
      </c>
      <c r="L8" s="5" t="str">
        <f>'Assessments 1A'!Z77</f>
        <v>B</v>
      </c>
      <c r="M8" s="3" t="str">
        <f>'Assessments 1A'!AA77</f>
        <v>Very good work in recording of accounts; aim higher.</v>
      </c>
    </row>
    <row r="9" spans="1:13" ht="15" customHeight="1" x14ac:dyDescent="0.3">
      <c r="A9" s="3" t="str">
        <f>'Assessments 1A'!A87</f>
        <v>STU010</v>
      </c>
      <c r="B9" s="3" t="str">
        <f>'Assessments 1A'!B87</f>
        <v>Ofentse Kealotswe</v>
      </c>
      <c r="C9" s="5" t="str">
        <f>'Assessments 1A'!C87</f>
        <v>1A</v>
      </c>
      <c r="D9" s="5" t="str">
        <f>'Assessments 1A'!D87</f>
        <v>Day Scholar</v>
      </c>
      <c r="E9" s="12">
        <f>'Assessments 1A'!K95</f>
        <v>0.84330000000000005</v>
      </c>
      <c r="F9" s="5" t="str">
        <f>'Assessments 1A'!L95</f>
        <v>A</v>
      </c>
      <c r="G9" s="3" t="str">
        <f>'Assessments 1A'!M95</f>
        <v>Excellent work in recording of accounts; keep it up.</v>
      </c>
      <c r="H9" s="12">
        <f>'Assessments 1A'!R95</f>
        <v>0.85</v>
      </c>
      <c r="I9" s="5" t="str">
        <f>'Assessments 1A'!S95</f>
        <v>A</v>
      </c>
      <c r="J9" s="3" t="str">
        <f>'Assessments 1A'!T95</f>
        <v>Excellent work in recording of accounts; keep it up.</v>
      </c>
      <c r="K9" s="12">
        <f>'Assessments 1A'!Y95</f>
        <v>0.88670000000000004</v>
      </c>
      <c r="L9" s="5" t="str">
        <f>'Assessments 1A'!Z95</f>
        <v>A</v>
      </c>
      <c r="M9" s="3" t="str">
        <f>'Assessments 1A'!AA95</f>
        <v>Excellent work in recording of accounts; keep it up.</v>
      </c>
    </row>
    <row r="10" spans="1:13" ht="15" customHeight="1" x14ac:dyDescent="0.3">
      <c r="A10" s="3" t="str">
        <f>'Assessments 1A'!A96</f>
        <v>STU011</v>
      </c>
      <c r="B10" s="3" t="str">
        <f>'Assessments 1A'!B96</f>
        <v>Kealeboga Pheko</v>
      </c>
      <c r="C10" s="5" t="str">
        <f>'Assessments 1A'!C96</f>
        <v>1A</v>
      </c>
      <c r="D10" s="5" t="str">
        <f>'Assessments 1A'!D96</f>
        <v>Boarder</v>
      </c>
      <c r="E10" s="12">
        <f>'Assessments 1A'!K104</f>
        <v>0.61</v>
      </c>
      <c r="F10" s="5" t="str">
        <f>'Assessments 1A'!L104</f>
        <v>C</v>
      </c>
      <c r="G10" s="3" t="str">
        <f>'Assessments 1A'!M104</f>
        <v>Satisfactory work in recording of accounts; keep practising.</v>
      </c>
      <c r="H10" s="12">
        <f>'Assessments 1A'!R104</f>
        <v>0.60329999999999995</v>
      </c>
      <c r="I10" s="5" t="str">
        <f>'Assessments 1A'!S104</f>
        <v>C</v>
      </c>
      <c r="J10" s="3" t="str">
        <f>'Assessments 1A'!T104</f>
        <v>Satisfactory work in recording of accounts; keep practising.</v>
      </c>
      <c r="K10" s="12">
        <f>'Assessments 1A'!Y104</f>
        <v>0.5867</v>
      </c>
      <c r="L10" s="5" t="str">
        <f>'Assessments 1A'!Z104</f>
        <v>D</v>
      </c>
      <c r="M10" s="3" t="str">
        <f>'Assessments 1A'!AA104</f>
        <v>Fair work in recording of accounts; extra practice is needed.</v>
      </c>
    </row>
    <row r="11" spans="1:13" ht="15" customHeight="1" x14ac:dyDescent="0.3">
      <c r="A11" s="3" t="str">
        <f>'Assessments 1A'!A105</f>
        <v>STU012</v>
      </c>
      <c r="B11" s="3" t="str">
        <f>'Assessments 1A'!B105</f>
        <v>Naledi Molefe</v>
      </c>
      <c r="C11" s="5" t="str">
        <f>'Assessments 1A'!C105</f>
        <v>1A</v>
      </c>
      <c r="D11" s="5" t="str">
        <f>'Assessments 1A'!D105</f>
        <v>Boarder</v>
      </c>
      <c r="E11" s="12">
        <f>'Assessments 1A'!K113</f>
        <v>0.64670000000000005</v>
      </c>
      <c r="F11" s="5" t="str">
        <f>'Assessments 1A'!L113</f>
        <v>C</v>
      </c>
      <c r="G11" s="3" t="str">
        <f>'Assessments 1A'!M113</f>
        <v>Satisfactory work in recording of accounts; keep practising.</v>
      </c>
      <c r="H11" s="12">
        <f>'Assessments 1A'!R113</f>
        <v>0.68330000000000002</v>
      </c>
      <c r="I11" s="5" t="str">
        <f>'Assessments 1A'!S113</f>
        <v>C</v>
      </c>
      <c r="J11" s="3" t="str">
        <f>'Assessments 1A'!T113</f>
        <v>Satisfactory work in recording of accounts; keep practising.</v>
      </c>
      <c r="K11" s="12">
        <f>'Assessments 1A'!Y113</f>
        <v>0.67669999999999997</v>
      </c>
      <c r="L11" s="5" t="str">
        <f>'Assessments 1A'!Z113</f>
        <v>C</v>
      </c>
      <c r="M11" s="3" t="str">
        <f>'Assessments 1A'!AA113</f>
        <v>Satisfactory work in recording of accounts; keep practising.</v>
      </c>
    </row>
    <row r="12" spans="1:13" ht="15" customHeight="1" x14ac:dyDescent="0.3">
      <c r="A12" s="3" t="str">
        <f>'Assessments 1A'!A114</f>
        <v>STU013</v>
      </c>
      <c r="B12" s="3" t="str">
        <f>'Assessments 1A'!B114</f>
        <v>Baruti Seboni</v>
      </c>
      <c r="C12" s="5" t="str">
        <f>'Assessments 1A'!C114</f>
        <v>1A</v>
      </c>
      <c r="D12" s="5" t="str">
        <f>'Assessments 1A'!D114</f>
        <v>Boarder</v>
      </c>
      <c r="E12" s="12">
        <f>'Assessments 1A'!K122</f>
        <v>0.7</v>
      </c>
      <c r="F12" s="5" t="str">
        <f>'Assessments 1A'!L122</f>
        <v>B</v>
      </c>
      <c r="G12" s="3" t="str">
        <f>'Assessments 1A'!M122</f>
        <v>Very good work in recording of accounts; aim higher.</v>
      </c>
      <c r="H12" s="12">
        <f>'Assessments 1A'!R122</f>
        <v>0.76</v>
      </c>
      <c r="I12" s="5" t="str">
        <f>'Assessments 1A'!S122</f>
        <v>B</v>
      </c>
      <c r="J12" s="3" t="str">
        <f>'Assessments 1A'!T122</f>
        <v>Very good work in recording of accounts; aim higher.</v>
      </c>
      <c r="K12" s="12">
        <f>'Assessments 1A'!Y122</f>
        <v>0.84</v>
      </c>
      <c r="L12" s="5" t="str">
        <f>'Assessments 1A'!Z122</f>
        <v>A</v>
      </c>
      <c r="M12" s="3" t="str">
        <f>'Assessments 1A'!AA122</f>
        <v>Excellent work in recording of accounts; keep it up.</v>
      </c>
    </row>
    <row r="13" spans="1:13" ht="15" customHeight="1" x14ac:dyDescent="0.3">
      <c r="A13" s="3" t="str">
        <f>'Assessments 1A'!A132</f>
        <v>STU015</v>
      </c>
      <c r="B13" s="3" t="str">
        <f>'Assessments 1A'!B132</f>
        <v>Palesa Mogami</v>
      </c>
      <c r="C13" s="5" t="str">
        <f>'Assessments 1A'!C132</f>
        <v>1A</v>
      </c>
      <c r="D13" s="5" t="str">
        <f>'Assessments 1A'!D132</f>
        <v>Day Scholar</v>
      </c>
      <c r="E13" s="12">
        <f>'Assessments 1A'!K140</f>
        <v>0.55669999999999997</v>
      </c>
      <c r="F13" s="5" t="str">
        <f>'Assessments 1A'!L140</f>
        <v>D</v>
      </c>
      <c r="G13" s="3" t="str">
        <f>'Assessments 1A'!M140</f>
        <v>Fair work in recording of accounts; extra practice is needed.</v>
      </c>
      <c r="H13" s="12">
        <f>'Assessments 1A'!R140</f>
        <v>0.56330000000000002</v>
      </c>
      <c r="I13" s="5" t="str">
        <f>'Assessments 1A'!S140</f>
        <v>D</v>
      </c>
      <c r="J13" s="3" t="str">
        <f>'Assessments 1A'!T140</f>
        <v>Fair work in recording of accounts; extra practice is needed.</v>
      </c>
      <c r="K13" s="12">
        <f>'Assessments 1A'!Y140</f>
        <v>0.57999999999999996</v>
      </c>
      <c r="L13" s="5" t="str">
        <f>'Assessments 1A'!Z140</f>
        <v>D</v>
      </c>
      <c r="M13" s="3" t="str">
        <f>'Assessments 1A'!AA140</f>
        <v>Fair work in recording of accounts; extra practice is needed.</v>
      </c>
    </row>
    <row r="14" spans="1:13" ht="15" customHeight="1" x14ac:dyDescent="0.3">
      <c r="A14" s="3" t="str">
        <f>'Assessments 1A'!A159</f>
        <v>STU018</v>
      </c>
      <c r="B14" s="3" t="str">
        <f>'Assessments 1A'!B159</f>
        <v>Goitseone Keitshokile</v>
      </c>
      <c r="C14" s="5" t="str">
        <f>'Assessments 1A'!C159</f>
        <v>1A</v>
      </c>
      <c r="D14" s="5" t="str">
        <f>'Assessments 1A'!D159</f>
        <v>Boarder</v>
      </c>
      <c r="E14" s="12">
        <f>'Assessments 1A'!K167</f>
        <v>0.77</v>
      </c>
      <c r="F14" s="5" t="str">
        <f>'Assessments 1A'!L167</f>
        <v>B</v>
      </c>
      <c r="G14" s="3" t="str">
        <f>'Assessments 1A'!M167</f>
        <v>Very good work in recording of accounts; aim higher.</v>
      </c>
      <c r="H14" s="12">
        <f>'Assessments 1A'!R167</f>
        <v>0.81669999999999998</v>
      </c>
      <c r="I14" s="5" t="str">
        <f>'Assessments 1A'!S167</f>
        <v>A</v>
      </c>
      <c r="J14" s="3" t="str">
        <f>'Assessments 1A'!T167</f>
        <v>Excellent work in recording of accounts; keep it up.</v>
      </c>
      <c r="K14" s="12">
        <f>'Assessments 1A'!Y167</f>
        <v>0.79330000000000001</v>
      </c>
      <c r="L14" s="5" t="str">
        <f>'Assessments 1A'!Z167</f>
        <v>B</v>
      </c>
      <c r="M14" s="3" t="str">
        <f>'Assessments 1A'!AA167</f>
        <v>Very good work in recording of accounts; aim higher.</v>
      </c>
    </row>
    <row r="15" spans="1:13" ht="15" customHeight="1" x14ac:dyDescent="0.3">
      <c r="A15" s="3" t="str">
        <f>'Assessments 1A'!A168</f>
        <v>STU019</v>
      </c>
      <c r="B15" s="3" t="str">
        <f>'Assessments 1A'!B168</f>
        <v>Thabo Setlhare</v>
      </c>
      <c r="C15" s="5" t="str">
        <f>'Assessments 1A'!C168</f>
        <v>1A</v>
      </c>
      <c r="D15" s="5" t="str">
        <f>'Assessments 1A'!D168</f>
        <v>Day Scholar</v>
      </c>
      <c r="E15" s="12">
        <f>'Assessments 1A'!K176</f>
        <v>0.8</v>
      </c>
      <c r="F15" s="5" t="str">
        <f>'Assessments 1A'!L176</f>
        <v>A</v>
      </c>
      <c r="G15" s="3" t="str">
        <f>'Assessments 1A'!M176</f>
        <v>Excellent work in recording of accounts; keep it up.</v>
      </c>
      <c r="H15" s="12">
        <f>'Assessments 1A'!R176</f>
        <v>0.85670000000000002</v>
      </c>
      <c r="I15" s="5" t="str">
        <f>'Assessments 1A'!S176</f>
        <v>A</v>
      </c>
      <c r="J15" s="3" t="str">
        <f>'Assessments 1A'!T176</f>
        <v>Excellent work in recording of accounts; keep it up.</v>
      </c>
      <c r="K15" s="12">
        <f>'Assessments 1A'!Y176</f>
        <v>0.83</v>
      </c>
      <c r="L15" s="5" t="str">
        <f>'Assessments 1A'!Z176</f>
        <v>A</v>
      </c>
      <c r="M15" s="3" t="str">
        <f>'Assessments 1A'!AA176</f>
        <v>Excellent work in recording of accounts; keep it up.</v>
      </c>
    </row>
    <row r="16" spans="1:13" ht="15" customHeight="1" x14ac:dyDescent="0.3">
      <c r="A16" s="3" t="str">
        <f>'Assessments 1A'!A204</f>
        <v>STU023</v>
      </c>
      <c r="B16" s="3" t="str">
        <f>'Assessments 1A'!B204</f>
        <v>Mmoloki Pheko</v>
      </c>
      <c r="C16" s="5" t="str">
        <f>'Assessments 1A'!C204</f>
        <v>1A</v>
      </c>
      <c r="D16" s="5" t="str">
        <f>'Assessments 1A'!D204</f>
        <v>Day Scholar</v>
      </c>
      <c r="E16" s="12">
        <f>'Assessments 1A'!K212</f>
        <v>0.82669999999999999</v>
      </c>
      <c r="F16" s="5" t="str">
        <f>'Assessments 1A'!L212</f>
        <v>A</v>
      </c>
      <c r="G16" s="3" t="str">
        <f>'Assessments 1A'!M212</f>
        <v>Excellent work in recording of accounts; keep it up.</v>
      </c>
      <c r="H16" s="12">
        <f>'Assessments 1A'!R212</f>
        <v>0.86</v>
      </c>
      <c r="I16" s="5" t="str">
        <f>'Assessments 1A'!S212</f>
        <v>A</v>
      </c>
      <c r="J16" s="3" t="str">
        <f>'Assessments 1A'!T212</f>
        <v>Excellent work in recording of accounts; keep it up.</v>
      </c>
      <c r="K16" s="12">
        <f>'Assessments 1A'!Y212</f>
        <v>0.84</v>
      </c>
      <c r="L16" s="5" t="str">
        <f>'Assessments 1A'!Z212</f>
        <v>A</v>
      </c>
      <c r="M16" s="3" t="str">
        <f>'Assessments 1A'!AA212</f>
        <v>Excellent work in recording of accounts; keep it up.</v>
      </c>
    </row>
    <row r="17" spans="1:13" ht="15" customHeight="1" x14ac:dyDescent="0.3">
      <c r="A17" s="3" t="str">
        <f>'Assessments 1A'!A213</f>
        <v>STU024</v>
      </c>
      <c r="B17" s="3" t="str">
        <f>'Assessments 1A'!B213</f>
        <v>Resego Kesamang</v>
      </c>
      <c r="C17" s="5" t="str">
        <f>'Assessments 1A'!C213</f>
        <v>1A</v>
      </c>
      <c r="D17" s="5" t="str">
        <f>'Assessments 1A'!D213</f>
        <v>Day Scholar</v>
      </c>
      <c r="E17" s="12">
        <f>'Assessments 1A'!K221</f>
        <v>0.52329999999999999</v>
      </c>
      <c r="F17" s="5" t="str">
        <f>'Assessments 1A'!L221</f>
        <v>D</v>
      </c>
      <c r="G17" s="3" t="str">
        <f>'Assessments 1A'!M221</f>
        <v>Fair work in recording of accounts; extra practice is needed.</v>
      </c>
      <c r="H17" s="12">
        <f>'Assessments 1A'!R221</f>
        <v>0.55330000000000001</v>
      </c>
      <c r="I17" s="5" t="str">
        <f>'Assessments 1A'!S221</f>
        <v>D</v>
      </c>
      <c r="J17" s="3" t="str">
        <f>'Assessments 1A'!T221</f>
        <v>Fair work in recording of accounts; extra practice is needed.</v>
      </c>
      <c r="K17" s="12">
        <f>'Assessments 1A'!Y221</f>
        <v>0.63</v>
      </c>
      <c r="L17" s="5" t="str">
        <f>'Assessments 1A'!Z221</f>
        <v>C</v>
      </c>
      <c r="M17" s="3" t="str">
        <f>'Assessments 1A'!AA221</f>
        <v>Satisfactory work in recording of accounts; keep practising.</v>
      </c>
    </row>
    <row r="18" spans="1:13" ht="15" customHeight="1" x14ac:dyDescent="0.3">
      <c r="A18" s="3" t="str">
        <f>'Assessments 1A'!A231</f>
        <v>STU026</v>
      </c>
      <c r="B18" s="3" t="str">
        <f>'Assessments 1A'!B231</f>
        <v>Lorato Kesamang</v>
      </c>
      <c r="C18" s="5" t="str">
        <f>'Assessments 1A'!C231</f>
        <v>1A</v>
      </c>
      <c r="D18" s="5" t="str">
        <f>'Assessments 1A'!D231</f>
        <v>Boarder</v>
      </c>
      <c r="E18" s="12">
        <f>'Assessments 1A'!K239</f>
        <v>0.63</v>
      </c>
      <c r="F18" s="5" t="str">
        <f>'Assessments 1A'!L239</f>
        <v>C</v>
      </c>
      <c r="G18" s="3" t="str">
        <f>'Assessments 1A'!M239</f>
        <v>Satisfactory work in recording of accounts; keep practising.</v>
      </c>
      <c r="H18" s="12">
        <f>'Assessments 1A'!R239</f>
        <v>0.74329999999999996</v>
      </c>
      <c r="I18" s="5" t="str">
        <f>'Assessments 1A'!S239</f>
        <v>B</v>
      </c>
      <c r="J18" s="3" t="str">
        <f>'Assessments 1A'!T239</f>
        <v>Very good work in recording of accounts; aim higher.</v>
      </c>
      <c r="K18" s="12">
        <f>'Assessments 1A'!Y239</f>
        <v>0.71</v>
      </c>
      <c r="L18" s="5" t="str">
        <f>'Assessments 1A'!Z239</f>
        <v>B</v>
      </c>
      <c r="M18" s="3" t="str">
        <f>'Assessments 1A'!AA239</f>
        <v>Very good work in recording of accounts; aim higher.</v>
      </c>
    </row>
    <row r="19" spans="1:13" ht="15" customHeight="1" x14ac:dyDescent="0.3">
      <c r="A19" s="3" t="str">
        <f>'Assessments 1A'!A249</f>
        <v>STU028</v>
      </c>
      <c r="B19" s="3" t="str">
        <f>'Assessments 1A'!B249</f>
        <v>Karabo Seretse</v>
      </c>
      <c r="C19" s="5" t="str">
        <f>'Assessments 1A'!C249</f>
        <v>1A</v>
      </c>
      <c r="D19" s="5" t="str">
        <f>'Assessments 1A'!D249</f>
        <v>Day Scholar</v>
      </c>
      <c r="E19" s="12">
        <f>'Assessments 1A'!K257</f>
        <v>0.83330000000000004</v>
      </c>
      <c r="F19" s="5" t="str">
        <f>'Assessments 1A'!L257</f>
        <v>A</v>
      </c>
      <c r="G19" s="3" t="str">
        <f>'Assessments 1A'!M257</f>
        <v>Excellent work in recording of accounts; keep it up.</v>
      </c>
      <c r="H19" s="12">
        <f>'Assessments 1A'!R257</f>
        <v>0.78669999999999995</v>
      </c>
      <c r="I19" s="5" t="str">
        <f>'Assessments 1A'!S257</f>
        <v>B</v>
      </c>
      <c r="J19" s="3" t="str">
        <f>'Assessments 1A'!T257</f>
        <v>Very good work in recording of accounts; aim higher.</v>
      </c>
      <c r="K19" s="12">
        <f>'Assessments 1A'!Y257</f>
        <v>0.86</v>
      </c>
      <c r="L19" s="5" t="str">
        <f>'Assessments 1A'!Z257</f>
        <v>A</v>
      </c>
      <c r="M19" s="3" t="str">
        <f>'Assessments 1A'!AA257</f>
        <v>Excellent work in recording of accounts; keep it up.</v>
      </c>
    </row>
    <row r="20" spans="1:13" ht="15" customHeight="1" x14ac:dyDescent="0.3">
      <c r="A20" s="3" t="str">
        <f>'Assessments 1A'!A267</f>
        <v>STU030</v>
      </c>
      <c r="B20" s="3" t="str">
        <f>'Assessments 1A'!B267</f>
        <v>Gomolemo Balopi</v>
      </c>
      <c r="C20" s="5" t="str">
        <f>'Assessments 1A'!C267</f>
        <v>1A</v>
      </c>
      <c r="D20" s="5" t="str">
        <f>'Assessments 1A'!D267</f>
        <v>Day Scholar</v>
      </c>
      <c r="E20" s="12">
        <f>'Assessments 1A'!K275</f>
        <v>0.59330000000000005</v>
      </c>
      <c r="F20" s="5" t="str">
        <f>'Assessments 1A'!L275</f>
        <v>D</v>
      </c>
      <c r="G20" s="3" t="str">
        <f>'Assessments 1A'!M275</f>
        <v>Fair work in recording of accounts; extra practice is needed.</v>
      </c>
      <c r="H20" s="12">
        <f>'Assessments 1A'!R275</f>
        <v>0.63329999999999997</v>
      </c>
      <c r="I20" s="5" t="str">
        <f>'Assessments 1A'!S275</f>
        <v>C</v>
      </c>
      <c r="J20" s="3" t="str">
        <f>'Assessments 1A'!T275</f>
        <v>Satisfactory work in recording of accounts; keep practising.</v>
      </c>
      <c r="K20" s="12">
        <f>'Assessments 1A'!Y275</f>
        <v>0.71</v>
      </c>
      <c r="L20" s="5" t="str">
        <f>'Assessments 1A'!Z275</f>
        <v>B</v>
      </c>
      <c r="M20" s="3" t="str">
        <f>'Assessments 1A'!AA275</f>
        <v>Very good work in recording of accounts; aim higher.</v>
      </c>
    </row>
    <row r="21" spans="1:13" ht="15" customHeight="1" x14ac:dyDescent="0.3">
      <c r="A21" s="3" t="str">
        <f>'Assessment 2A'!A24</f>
        <v>STU063</v>
      </c>
      <c r="B21" s="3" t="str">
        <f>'Assessment 2A'!B24</f>
        <v>Naledi Mothibi</v>
      </c>
      <c r="C21" s="5" t="str">
        <f>'Assessment 2A'!C24</f>
        <v>2A</v>
      </c>
      <c r="D21" s="5" t="str">
        <f>'Assessment 2A'!D24</f>
        <v>Boarder</v>
      </c>
      <c r="E21" s="12">
        <f>'Assessment 2A'!K32</f>
        <v>0.65669999999999995</v>
      </c>
      <c r="F21" s="5" t="str">
        <f>'Assessment 2A'!L32</f>
        <v>C</v>
      </c>
      <c r="G21" s="3" t="str">
        <f>'Assessment 2A'!M32</f>
        <v>Satisfactory work in recording of accounts; keep practising.</v>
      </c>
      <c r="H21" s="12">
        <f>'Assessment 2A'!R32</f>
        <v>0.67</v>
      </c>
      <c r="I21" s="5" t="str">
        <f>'Assessment 2A'!S32</f>
        <v>C</v>
      </c>
      <c r="J21" s="3" t="str">
        <f>'Assessment 2A'!T32</f>
        <v>Satisfactory work in recording of accounts; keep practising.</v>
      </c>
      <c r="K21" s="12">
        <f>'Assessment 2A'!Y32</f>
        <v>0.70669999999999999</v>
      </c>
      <c r="L21" s="5" t="str">
        <f>'Assessment 2A'!Z32</f>
        <v>B</v>
      </c>
      <c r="M21" s="3" t="str">
        <f>'Assessment 2A'!AA32</f>
        <v>Very good work in recording of accounts; aim higher.</v>
      </c>
    </row>
    <row r="22" spans="1:13" ht="15" customHeight="1" x14ac:dyDescent="0.3">
      <c r="A22" s="3" t="str">
        <f>'Assessment 2A'!A33</f>
        <v>STU064</v>
      </c>
      <c r="B22" s="3" t="str">
        <f>'Assessment 2A'!B33</f>
        <v>Kutlo Ditshwanelo</v>
      </c>
      <c r="C22" s="5" t="str">
        <f>'Assessment 2A'!C33</f>
        <v>2A</v>
      </c>
      <c r="D22" s="5" t="str">
        <f>'Assessment 2A'!D33</f>
        <v>Boarder</v>
      </c>
      <c r="E22" s="12">
        <f>'Assessment 2A'!K41</f>
        <v>0.74670000000000003</v>
      </c>
      <c r="F22" s="5" t="str">
        <f>'Assessment 2A'!L41</f>
        <v>B</v>
      </c>
      <c r="G22" s="3" t="str">
        <f>'Assessment 2A'!M41</f>
        <v>Very good work in recording of accounts; aim higher.</v>
      </c>
      <c r="H22" s="12">
        <f>'Assessment 2A'!R41</f>
        <v>0.76670000000000005</v>
      </c>
      <c r="I22" s="5" t="str">
        <f>'Assessment 2A'!S41</f>
        <v>B</v>
      </c>
      <c r="J22" s="3" t="str">
        <f>'Assessment 2A'!T41</f>
        <v>Very good work in recording of accounts; aim higher.</v>
      </c>
      <c r="K22" s="12">
        <f>'Assessment 2A'!Y41</f>
        <v>0.80330000000000001</v>
      </c>
      <c r="L22" s="5" t="str">
        <f>'Assessment 2A'!Z41</f>
        <v>A</v>
      </c>
      <c r="M22" s="3" t="str">
        <f>'Assessment 2A'!AA41</f>
        <v>Excellent work in recording of accounts; keep it up.</v>
      </c>
    </row>
    <row r="23" spans="1:13" ht="15" customHeight="1" x14ac:dyDescent="0.3">
      <c r="A23" s="3" t="str">
        <f>'Assessment 2A'!A42</f>
        <v>STU065</v>
      </c>
      <c r="B23" s="3" t="str">
        <f>'Assessment 2A'!B42</f>
        <v>Kabelo Modise</v>
      </c>
      <c r="C23" s="5" t="str">
        <f>'Assessment 2A'!C42</f>
        <v>2A</v>
      </c>
      <c r="D23" s="5" t="str">
        <f>'Assessment 2A'!D42</f>
        <v>Day Scholar</v>
      </c>
      <c r="E23" s="12">
        <f>'Assessment 2A'!K50</f>
        <v>0.8367</v>
      </c>
      <c r="F23" s="5" t="str">
        <f>'Assessment 2A'!L50</f>
        <v>A</v>
      </c>
      <c r="G23" s="3" t="str">
        <f>'Assessment 2A'!M50</f>
        <v>Excellent work in recording of accounts; keep it up.</v>
      </c>
      <c r="H23" s="12">
        <f>'Assessment 2A'!R50</f>
        <v>0.86329999999999996</v>
      </c>
      <c r="I23" s="5" t="str">
        <f>'Assessment 2A'!S50</f>
        <v>A</v>
      </c>
      <c r="J23" s="3" t="str">
        <f>'Assessment 2A'!T50</f>
        <v>Excellent work in recording of accounts; keep it up.</v>
      </c>
      <c r="K23" s="12">
        <f>'Assessment 2A'!Y50</f>
        <v>0.85</v>
      </c>
      <c r="L23" s="5" t="str">
        <f>'Assessment 2A'!Z50</f>
        <v>A</v>
      </c>
      <c r="M23" s="3" t="str">
        <f>'Assessment 2A'!AA50</f>
        <v>Excellent work in recording of accounts; keep it up.</v>
      </c>
    </row>
    <row r="24" spans="1:13" ht="15" customHeight="1" x14ac:dyDescent="0.3">
      <c r="A24" s="3" t="str">
        <f>'Assessment 2A'!A69</f>
        <v>STU068</v>
      </c>
      <c r="B24" s="3" t="str">
        <f>'Assessment 2A'!B69</f>
        <v>Kabelo Mmusi</v>
      </c>
      <c r="C24" s="5" t="str">
        <f>'Assessment 2A'!C69</f>
        <v>2A</v>
      </c>
      <c r="D24" s="5" t="str">
        <f>'Assessment 2A'!D69</f>
        <v>Day Scholar</v>
      </c>
      <c r="E24" s="12">
        <f>'Assessment 2A'!K77</f>
        <v>0.74329999999999996</v>
      </c>
      <c r="F24" s="5" t="str">
        <f>'Assessment 2A'!L77</f>
        <v>B</v>
      </c>
      <c r="G24" s="3" t="str">
        <f>'Assessment 2A'!M77</f>
        <v>Very good work in recording of accounts; aim higher.</v>
      </c>
      <c r="H24" s="12">
        <f>'Assessment 2A'!R77</f>
        <v>0.69</v>
      </c>
      <c r="I24" s="5" t="str">
        <f>'Assessment 2A'!S77</f>
        <v>C</v>
      </c>
      <c r="J24" s="3" t="str">
        <f>'Assessment 2A'!T77</f>
        <v>Satisfactory work in recording of accounts; keep practising.</v>
      </c>
      <c r="K24" s="12">
        <f>'Assessment 2A'!Y77</f>
        <v>0.70669999999999999</v>
      </c>
      <c r="L24" s="5" t="str">
        <f>'Assessment 2A'!Z77</f>
        <v>B</v>
      </c>
      <c r="M24" s="3" t="str">
        <f>'Assessment 2A'!AA77</f>
        <v>Very good work in recording of accounts; aim higher.</v>
      </c>
    </row>
    <row r="25" spans="1:13" ht="15" customHeight="1" x14ac:dyDescent="0.3">
      <c r="A25" s="3" t="str">
        <f>'Assessment 2A'!A96</f>
        <v>STU071</v>
      </c>
      <c r="B25" s="3" t="str">
        <f>'Assessment 2A'!B96</f>
        <v>Bame Ramotswe</v>
      </c>
      <c r="C25" s="5" t="str">
        <f>'Assessment 2A'!C96</f>
        <v>2A</v>
      </c>
      <c r="D25" s="5" t="str">
        <f>'Assessment 2A'!D96</f>
        <v>Boarder</v>
      </c>
      <c r="E25" s="12">
        <f>'Assessment 2A'!K104</f>
        <v>0.57330000000000003</v>
      </c>
      <c r="F25" s="5" t="str">
        <f>'Assessment 2A'!L104</f>
        <v>D</v>
      </c>
      <c r="G25" s="3" t="str">
        <f>'Assessment 2A'!M104</f>
        <v>Fair work in recording of accounts; extra practice is needed.</v>
      </c>
      <c r="H25" s="12">
        <f>'Assessment 2A'!R104</f>
        <v>0.59330000000000005</v>
      </c>
      <c r="I25" s="5" t="str">
        <f>'Assessment 2A'!S104</f>
        <v>D</v>
      </c>
      <c r="J25" s="3" t="str">
        <f>'Assessment 2A'!T104</f>
        <v>Fair work in recording of accounts; extra practice is needed.</v>
      </c>
      <c r="K25" s="12">
        <f>'Assessment 2A'!Y104</f>
        <v>0.65</v>
      </c>
      <c r="L25" s="5" t="str">
        <f>'Assessment 2A'!Z104</f>
        <v>C</v>
      </c>
      <c r="M25" s="3" t="str">
        <f>'Assessment 2A'!AA104</f>
        <v>Satisfactory work in recording of accounts; keep practising.</v>
      </c>
    </row>
    <row r="26" spans="1:13" ht="15" customHeight="1" x14ac:dyDescent="0.3">
      <c r="A26" s="3" t="str">
        <f>'Assessment 2A'!A105</f>
        <v>STU072</v>
      </c>
      <c r="B26" s="3" t="str">
        <f>'Assessment 2A'!B105</f>
        <v>Kealeboga Ramotswe</v>
      </c>
      <c r="C26" s="5" t="str">
        <f>'Assessment 2A'!C105</f>
        <v>2A</v>
      </c>
      <c r="D26" s="5" t="str">
        <f>'Assessment 2A'!D105</f>
        <v>Boarder</v>
      </c>
      <c r="E26" s="12">
        <f>'Assessment 2A'!K113</f>
        <v>0.65329999999999999</v>
      </c>
      <c r="F26" s="5" t="str">
        <f>'Assessment 2A'!L113</f>
        <v>C</v>
      </c>
      <c r="G26" s="3" t="str">
        <f>'Assessment 2A'!M113</f>
        <v>Satisfactory work in recording of accounts; keep practising.</v>
      </c>
      <c r="H26" s="12">
        <f>'Assessment 2A'!R113</f>
        <v>0.71330000000000005</v>
      </c>
      <c r="I26" s="5" t="str">
        <f>'Assessment 2A'!S113</f>
        <v>B</v>
      </c>
      <c r="J26" s="3" t="str">
        <f>'Assessment 2A'!T113</f>
        <v>Very good work in recording of accounts; aim higher.</v>
      </c>
      <c r="K26" s="12">
        <f>'Assessment 2A'!Y113</f>
        <v>0.70330000000000004</v>
      </c>
      <c r="L26" s="5" t="str">
        <f>'Assessment 2A'!Z113</f>
        <v>B</v>
      </c>
      <c r="M26" s="3" t="str">
        <f>'Assessment 2A'!AA113</f>
        <v>Very good work in recording of accounts; aim higher.</v>
      </c>
    </row>
    <row r="27" spans="1:13" ht="15" customHeight="1" x14ac:dyDescent="0.3">
      <c r="A27" s="3" t="str">
        <f>'Assessment 2A'!A114</f>
        <v>STU073</v>
      </c>
      <c r="B27" s="3" t="str">
        <f>'Assessment 2A'!B114</f>
        <v>Molemo Phiri</v>
      </c>
      <c r="C27" s="5" t="str">
        <f>'Assessment 2A'!C114</f>
        <v>2A</v>
      </c>
      <c r="D27" s="5" t="str">
        <f>'Assessment 2A'!D114</f>
        <v>Boarder</v>
      </c>
      <c r="E27" s="12">
        <f>'Assessment 2A'!K122</f>
        <v>0.73329999999999995</v>
      </c>
      <c r="F27" s="5" t="str">
        <f>'Assessment 2A'!L122</f>
        <v>B</v>
      </c>
      <c r="G27" s="3" t="str">
        <f>'Assessment 2A'!M122</f>
        <v>Very good work in recording of accounts; aim higher.</v>
      </c>
      <c r="H27" s="12">
        <f>'Assessment 2A'!R122</f>
        <v>0.68</v>
      </c>
      <c r="I27" s="5" t="str">
        <f>'Assessment 2A'!S122</f>
        <v>C</v>
      </c>
      <c r="J27" s="3" t="str">
        <f>'Assessment 2A'!T122</f>
        <v>Satisfactory work in recording of accounts; keep practising.</v>
      </c>
      <c r="K27" s="12">
        <f>'Assessment 2A'!Y122</f>
        <v>0.77</v>
      </c>
      <c r="L27" s="5" t="str">
        <f>'Assessment 2A'!Z122</f>
        <v>B</v>
      </c>
      <c r="M27" s="3" t="str">
        <f>'Assessment 2A'!AA122</f>
        <v>Very good work in recording of accounts; aim higher.</v>
      </c>
    </row>
    <row r="28" spans="1:13" ht="15" customHeight="1" x14ac:dyDescent="0.3">
      <c r="A28" s="3" t="str">
        <f>'Assessment 2A'!A123</f>
        <v>STU074</v>
      </c>
      <c r="B28" s="3" t="str">
        <f>'Assessment 2A'!B123</f>
        <v>Bontle Nthoiwa</v>
      </c>
      <c r="C28" s="5" t="str">
        <f>'Assessment 2A'!C123</f>
        <v>2A</v>
      </c>
      <c r="D28" s="5" t="str">
        <f>'Assessment 2A'!D123</f>
        <v>Day Scholar</v>
      </c>
      <c r="E28" s="12">
        <f>'Assessment 2A'!K131</f>
        <v>0.77</v>
      </c>
      <c r="F28" s="5" t="str">
        <f>'Assessment 2A'!L131</f>
        <v>B</v>
      </c>
      <c r="G28" s="3" t="str">
        <f>'Assessment 2A'!M131</f>
        <v>Very good work in recording of accounts; aim higher.</v>
      </c>
      <c r="H28" s="12">
        <f>'Assessment 2A'!R131</f>
        <v>0.83330000000000004</v>
      </c>
      <c r="I28" s="5" t="str">
        <f>'Assessment 2A'!S131</f>
        <v>A</v>
      </c>
      <c r="J28" s="3" t="str">
        <f>'Assessment 2A'!T131</f>
        <v>Excellent work in recording of accounts; keep it up.</v>
      </c>
      <c r="K28" s="12">
        <f>'Assessment 2A'!Y131</f>
        <v>0.81330000000000002</v>
      </c>
      <c r="L28" s="5" t="str">
        <f>'Assessment 2A'!Z131</f>
        <v>A</v>
      </c>
      <c r="M28" s="3" t="str">
        <f>'Assessment 2A'!AA131</f>
        <v>Excellent work in recording of accounts; keep it up.</v>
      </c>
    </row>
    <row r="29" spans="1:13" ht="15" customHeight="1" x14ac:dyDescent="0.3">
      <c r="A29" s="3" t="str">
        <f>'Assessment 2A'!A132</f>
        <v>STU075</v>
      </c>
      <c r="B29" s="3" t="str">
        <f>'Assessment 2A'!B132</f>
        <v>Kutlo Molefe</v>
      </c>
      <c r="C29" s="5" t="str">
        <f>'Assessment 2A'!C132</f>
        <v>2A</v>
      </c>
      <c r="D29" s="5" t="str">
        <f>'Assessment 2A'!D132</f>
        <v>Boarder</v>
      </c>
      <c r="E29" s="12">
        <f>'Assessment 2A'!K140</f>
        <v>0.51670000000000005</v>
      </c>
      <c r="F29" s="5" t="str">
        <f>'Assessment 2A'!L140</f>
        <v>D</v>
      </c>
      <c r="G29" s="3" t="str">
        <f>'Assessment 2A'!M140</f>
        <v>Fair work in recording of accounts; extra practice is needed.</v>
      </c>
      <c r="H29" s="12">
        <f>'Assessment 2A'!R140</f>
        <v>0.51670000000000005</v>
      </c>
      <c r="I29" s="5" t="str">
        <f>'Assessment 2A'!S140</f>
        <v>D</v>
      </c>
      <c r="J29" s="3" t="str">
        <f>'Assessment 2A'!T140</f>
        <v>Fair work in recording of accounts; extra practice is needed.</v>
      </c>
      <c r="K29" s="12">
        <f>'Assessment 2A'!Y140</f>
        <v>0.59</v>
      </c>
      <c r="L29" s="5" t="str">
        <f>'Assessment 2A'!Z140</f>
        <v>D</v>
      </c>
      <c r="M29" s="3" t="str">
        <f>'Assessment 2A'!AA140</f>
        <v>Fair work in recording of accounts; extra practice is needed.</v>
      </c>
    </row>
    <row r="30" spans="1:13" ht="15" customHeight="1" x14ac:dyDescent="0.3">
      <c r="A30" s="3" t="str">
        <f>'Assessment 2A'!A150</f>
        <v>STU077</v>
      </c>
      <c r="B30" s="3" t="str">
        <f>'Assessment 2A'!B150</f>
        <v>Thato Kealotswe</v>
      </c>
      <c r="C30" s="5" t="str">
        <f>'Assessment 2A'!C150</f>
        <v>2A</v>
      </c>
      <c r="D30" s="5" t="str">
        <f>'Assessment 2A'!D150</f>
        <v>Day Scholar</v>
      </c>
      <c r="E30" s="12">
        <f>'Assessment 2A'!K158</f>
        <v>0.65669999999999995</v>
      </c>
      <c r="F30" s="5" t="str">
        <f>'Assessment 2A'!L158</f>
        <v>C</v>
      </c>
      <c r="G30" s="3" t="str">
        <f>'Assessment 2A'!M158</f>
        <v>Satisfactory work in recording of accounts; keep practising.</v>
      </c>
      <c r="H30" s="12">
        <f>'Assessment 2A'!R158</f>
        <v>0.68</v>
      </c>
      <c r="I30" s="5" t="str">
        <f>'Assessment 2A'!S158</f>
        <v>C</v>
      </c>
      <c r="J30" s="3" t="str">
        <f>'Assessment 2A'!T158</f>
        <v>Satisfactory work in recording of accounts; keep practising.</v>
      </c>
      <c r="K30" s="12">
        <f>'Assessment 2A'!Y158</f>
        <v>0.75670000000000004</v>
      </c>
      <c r="L30" s="5" t="str">
        <f>'Assessment 2A'!Z158</f>
        <v>B</v>
      </c>
      <c r="M30" s="3" t="str">
        <f>'Assessment 2A'!AA158</f>
        <v>Very good work in recording of accounts; aim higher.</v>
      </c>
    </row>
    <row r="31" spans="1:13" ht="15" customHeight="1" x14ac:dyDescent="0.3">
      <c r="A31" s="3" t="str">
        <f>'Assessment 2A'!A177</f>
        <v>STU080</v>
      </c>
      <c r="B31" s="3" t="str">
        <f>'Assessment 2A'!B177</f>
        <v>Kabelo Ntsima</v>
      </c>
      <c r="C31" s="5" t="str">
        <f>'Assessment 2A'!C177</f>
        <v>2A</v>
      </c>
      <c r="D31" s="5" t="str">
        <f>'Assessment 2A'!D177</f>
        <v>Boarder</v>
      </c>
      <c r="E31" s="12">
        <f>'Assessment 2A'!K185</f>
        <v>0.55669999999999997</v>
      </c>
      <c r="F31" s="5" t="str">
        <f>'Assessment 2A'!L185</f>
        <v>D</v>
      </c>
      <c r="G31" s="3" t="str">
        <f>'Assessment 2A'!M185</f>
        <v>Fair work in recording of accounts; extra practice is needed.</v>
      </c>
      <c r="H31" s="12">
        <f>'Assessment 2A'!R185</f>
        <v>0.5867</v>
      </c>
      <c r="I31" s="5" t="str">
        <f>'Assessment 2A'!S185</f>
        <v>D</v>
      </c>
      <c r="J31" s="3" t="str">
        <f>'Assessment 2A'!T185</f>
        <v>Fair work in recording of accounts; extra practice is needed.</v>
      </c>
      <c r="K31" s="12">
        <f>'Assessment 2A'!Y185</f>
        <v>0.63329999999999997</v>
      </c>
      <c r="L31" s="5" t="str">
        <f>'Assessment 2A'!Z185</f>
        <v>C</v>
      </c>
      <c r="M31" s="3" t="str">
        <f>'Assessment 2A'!AA185</f>
        <v>Satisfactory work in recording of accounts; keep practising.</v>
      </c>
    </row>
    <row r="32" spans="1:13" ht="15" customHeight="1" x14ac:dyDescent="0.3">
      <c r="A32" s="3" t="str">
        <f>'Assessment 2A'!A186</f>
        <v>STU081</v>
      </c>
      <c r="B32" s="3" t="str">
        <f>'Assessment 2A'!B186</f>
        <v>Molemo Mmusi</v>
      </c>
      <c r="C32" s="5" t="str">
        <f>'Assessment 2A'!C186</f>
        <v>2A</v>
      </c>
      <c r="D32" s="5" t="str">
        <f>'Assessment 2A'!D186</f>
        <v>Boarder</v>
      </c>
      <c r="E32" s="12">
        <f>'Assessment 2A'!K194</f>
        <v>0.69</v>
      </c>
      <c r="F32" s="5" t="str">
        <f>'Assessment 2A'!L194</f>
        <v>C</v>
      </c>
      <c r="G32" s="3" t="str">
        <f>'Assessment 2A'!M194</f>
        <v>Satisfactory work in recording of accounts; keep practising.</v>
      </c>
      <c r="H32" s="12">
        <f>'Assessment 2A'!R194</f>
        <v>0.66</v>
      </c>
      <c r="I32" s="5" t="str">
        <f>'Assessment 2A'!S194</f>
        <v>C</v>
      </c>
      <c r="J32" s="3" t="str">
        <f>'Assessment 2A'!T194</f>
        <v>Satisfactory work in recording of accounts; keep practising.</v>
      </c>
      <c r="K32" s="12">
        <f>'Assessment 2A'!Y194</f>
        <v>0.73329999999999995</v>
      </c>
      <c r="L32" s="5" t="str">
        <f>'Assessment 2A'!Z194</f>
        <v>B</v>
      </c>
      <c r="M32" s="3" t="str">
        <f>'Assessment 2A'!AA194</f>
        <v>Very good work in recording of accounts; aim higher.</v>
      </c>
    </row>
    <row r="33" spans="1:13" ht="15" customHeight="1" x14ac:dyDescent="0.3">
      <c r="A33" s="3" t="str">
        <f>'Assessment 2A'!A195</f>
        <v>STU082</v>
      </c>
      <c r="B33" s="3" t="str">
        <f>'Assessment 2A'!B195</f>
        <v>Puso Seretse</v>
      </c>
      <c r="C33" s="5" t="str">
        <f>'Assessment 2A'!C195</f>
        <v>2A</v>
      </c>
      <c r="D33" s="5" t="str">
        <f>'Assessment 2A'!D195</f>
        <v>Day Scholar</v>
      </c>
      <c r="E33" s="12">
        <f>'Assessment 2A'!K203</f>
        <v>0.70669999999999999</v>
      </c>
      <c r="F33" s="5" t="str">
        <f>'Assessment 2A'!L203</f>
        <v>B</v>
      </c>
      <c r="G33" s="3" t="str">
        <f>'Assessment 2A'!M203</f>
        <v>Very good work in recording of accounts; aim higher.</v>
      </c>
      <c r="H33" s="12">
        <f>'Assessment 2A'!R203</f>
        <v>0.74</v>
      </c>
      <c r="I33" s="5" t="str">
        <f>'Assessment 2A'!S203</f>
        <v>B</v>
      </c>
      <c r="J33" s="3" t="str">
        <f>'Assessment 2A'!T203</f>
        <v>Very good work in recording of accounts; aim higher.</v>
      </c>
      <c r="K33" s="12">
        <f>'Assessment 2A'!Y203</f>
        <v>0.75670000000000004</v>
      </c>
      <c r="L33" s="5" t="str">
        <f>'Assessment 2A'!Z203</f>
        <v>B</v>
      </c>
      <c r="M33" s="3" t="str">
        <f>'Assessment 2A'!AA203</f>
        <v>Very good work in recording of accounts; aim higher.</v>
      </c>
    </row>
    <row r="34" spans="1:13" ht="15" customHeight="1" x14ac:dyDescent="0.3">
      <c r="A34" s="3" t="str">
        <f>'Assessment 2A'!A213</f>
        <v>STU084</v>
      </c>
      <c r="B34" s="3" t="str">
        <f>'Assessment 2A'!B213</f>
        <v>Ofentse Molosiwa</v>
      </c>
      <c r="C34" s="5" t="str">
        <f>'Assessment 2A'!C213</f>
        <v>2A</v>
      </c>
      <c r="D34" s="5" t="str">
        <f>'Assessment 2A'!D213</f>
        <v>Day Scholar</v>
      </c>
      <c r="E34" s="12">
        <f>'Assessment 2A'!K221</f>
        <v>0.56330000000000002</v>
      </c>
      <c r="F34" s="5" t="str">
        <f>'Assessment 2A'!L221</f>
        <v>D</v>
      </c>
      <c r="G34" s="3" t="str">
        <f>'Assessment 2A'!M221</f>
        <v>Fair work in recording of accounts; extra practice is needed.</v>
      </c>
      <c r="H34" s="12">
        <f>'Assessment 2A'!R221</f>
        <v>0.53</v>
      </c>
      <c r="I34" s="5" t="str">
        <f>'Assessment 2A'!S221</f>
        <v>D</v>
      </c>
      <c r="J34" s="3" t="str">
        <f>'Assessment 2A'!T221</f>
        <v>Fair work in recording of accounts; extra practice is needed.</v>
      </c>
      <c r="K34" s="12">
        <f>'Assessment 2A'!Y221</f>
        <v>0.61329999999999996</v>
      </c>
      <c r="L34" s="5" t="str">
        <f>'Assessment 2A'!Z221</f>
        <v>C</v>
      </c>
      <c r="M34" s="3" t="str">
        <f>'Assessment 2A'!AA221</f>
        <v>Satisfactory work in recording of accounts; keep practising.</v>
      </c>
    </row>
    <row r="35" spans="1:13" ht="15" customHeight="1" x14ac:dyDescent="0.3">
      <c r="A35" s="3" t="str">
        <f>'Assessment 2A'!A222</f>
        <v>STU085</v>
      </c>
      <c r="B35" s="3" t="str">
        <f>'Assessment 2A'!B222</f>
        <v>Bontle Khumalo</v>
      </c>
      <c r="C35" s="5" t="str">
        <f>'Assessment 2A'!C222</f>
        <v>2A</v>
      </c>
      <c r="D35" s="5" t="str">
        <f>'Assessment 2A'!D222</f>
        <v>Boarder</v>
      </c>
      <c r="E35" s="12">
        <f>'Assessment 2A'!K230</f>
        <v>0.58330000000000004</v>
      </c>
      <c r="F35" s="5" t="str">
        <f>'Assessment 2A'!L230</f>
        <v>D</v>
      </c>
      <c r="G35" s="3" t="str">
        <f>'Assessment 2A'!M230</f>
        <v>Fair work in recording of accounts; extra practice is needed.</v>
      </c>
      <c r="H35" s="12">
        <f>'Assessment 2A'!R230</f>
        <v>0.62670000000000003</v>
      </c>
      <c r="I35" s="5" t="str">
        <f>'Assessment 2A'!S230</f>
        <v>C</v>
      </c>
      <c r="J35" s="3" t="str">
        <f>'Assessment 2A'!T230</f>
        <v>Satisfactory work in recording of accounts; keep practising.</v>
      </c>
      <c r="K35" s="12">
        <f>'Assessment 2A'!Y230</f>
        <v>0.65669999999999995</v>
      </c>
      <c r="L35" s="5" t="str">
        <f>'Assessment 2A'!Z230</f>
        <v>C</v>
      </c>
      <c r="M35" s="3" t="str">
        <f>'Assessment 2A'!AA230</f>
        <v>Satisfactory work in recording of accounts; keep practising.</v>
      </c>
    </row>
    <row r="36" spans="1:13" ht="15" customHeight="1" x14ac:dyDescent="0.3">
      <c r="A36" s="3" t="str">
        <f>'Assessment 2A'!A240</f>
        <v>STU087</v>
      </c>
      <c r="B36" s="3" t="str">
        <f>'Assessment 2A'!B240</f>
        <v>Sethunya Balopi</v>
      </c>
      <c r="C36" s="5" t="str">
        <f>'Assessment 2A'!C240</f>
        <v>2A</v>
      </c>
      <c r="D36" s="5" t="str">
        <f>'Assessment 2A'!D240</f>
        <v>Day Scholar</v>
      </c>
      <c r="E36" s="12">
        <f>'Assessment 2A'!K248</f>
        <v>0.78</v>
      </c>
      <c r="F36" s="5" t="str">
        <f>'Assessment 2A'!L248</f>
        <v>B</v>
      </c>
      <c r="G36" s="3" t="str">
        <f>'Assessment 2A'!M248</f>
        <v>Very good work in recording of accounts; aim higher.</v>
      </c>
      <c r="H36" s="12">
        <f>'Assessment 2A'!R248</f>
        <v>0.76670000000000005</v>
      </c>
      <c r="I36" s="5" t="str">
        <f>'Assessment 2A'!S248</f>
        <v>B</v>
      </c>
      <c r="J36" s="3" t="str">
        <f>'Assessment 2A'!T248</f>
        <v>Very good work in recording of accounts; aim higher.</v>
      </c>
      <c r="K36" s="12">
        <f>'Assessment 2A'!Y248</f>
        <v>0.79669999999999996</v>
      </c>
      <c r="L36" s="5" t="str">
        <f>'Assessment 2A'!Z248</f>
        <v>B</v>
      </c>
      <c r="M36" s="3" t="str">
        <f>'Assessment 2A'!AA248</f>
        <v>Very good work in recording of accounts; aim higher.</v>
      </c>
    </row>
    <row r="37" spans="1:13" ht="15" customHeight="1" x14ac:dyDescent="0.3">
      <c r="A37" s="3" t="str">
        <f>'Assessment 2A'!A258</f>
        <v>STU089</v>
      </c>
      <c r="B37" s="3" t="str">
        <f>'Assessment 2A'!B258</f>
        <v>Bame Mogami</v>
      </c>
      <c r="C37" s="5" t="str">
        <f>'Assessment 2A'!C258</f>
        <v>2A</v>
      </c>
      <c r="D37" s="5" t="str">
        <f>'Assessment 2A'!D258</f>
        <v>Boarder</v>
      </c>
      <c r="E37" s="12">
        <f>'Assessment 2A'!K266</f>
        <v>0.54</v>
      </c>
      <c r="F37" s="5" t="str">
        <f>'Assessment 2A'!L266</f>
        <v>D</v>
      </c>
      <c r="G37" s="3" t="str">
        <f>'Assessment 2A'!M266</f>
        <v>Fair work in recording of accounts; extra practice is needed.</v>
      </c>
      <c r="H37" s="12">
        <f>'Assessment 2A'!R266</f>
        <v>0.56669999999999998</v>
      </c>
      <c r="I37" s="5" t="str">
        <f>'Assessment 2A'!S266</f>
        <v>D</v>
      </c>
      <c r="J37" s="3" t="str">
        <f>'Assessment 2A'!T266</f>
        <v>Fair work in recording of accounts; extra practice is needed.</v>
      </c>
      <c r="K37" s="12">
        <f>'Assessment 2A'!Y266</f>
        <v>0.62</v>
      </c>
      <c r="L37" s="5" t="str">
        <f>'Assessment 2A'!Z266</f>
        <v>C</v>
      </c>
      <c r="M37" s="3" t="str">
        <f>'Assessment 2A'!AA266</f>
        <v>Satisfactory work in recording of accounts; keep practising.</v>
      </c>
    </row>
    <row r="38" spans="1:13" ht="15" customHeight="1" x14ac:dyDescent="0.3">
      <c r="A38" s="3" t="str">
        <f>'Assessment 3A'!A6</f>
        <v>STU121</v>
      </c>
      <c r="B38" s="3" t="str">
        <f>'Assessment 3A'!B6</f>
        <v>Refilwe Kealotswe</v>
      </c>
      <c r="C38" s="5" t="str">
        <f>'Assessment 3A'!C6</f>
        <v>3A</v>
      </c>
      <c r="D38" s="5" t="str">
        <f>'Assessment 3A'!D6</f>
        <v>Day Scholar</v>
      </c>
      <c r="E38" s="12">
        <f>'Assessment 3A'!K14</f>
        <v>0.56000000000000005</v>
      </c>
      <c r="F38" s="5" t="str">
        <f>'Assessment 3A'!L14</f>
        <v>D</v>
      </c>
      <c r="G38" s="3" t="str">
        <f>'Assessment 3A'!M14</f>
        <v>Fair work in recording of accounts; extra practice is needed.</v>
      </c>
      <c r="H38" s="12">
        <f>'Assessment 3A'!R14</f>
        <v>0.54</v>
      </c>
      <c r="I38" s="5" t="str">
        <f>'Assessment 3A'!S14</f>
        <v>D</v>
      </c>
      <c r="J38" s="3" t="str">
        <f>'Assessment 3A'!T14</f>
        <v>Fair work in recording of accounts; extra practice is needed.</v>
      </c>
      <c r="K38" s="12">
        <f>'Assessment 3A'!Y14</f>
        <v>0.61329999999999996</v>
      </c>
      <c r="L38" s="5" t="str">
        <f>'Assessment 3A'!Z14</f>
        <v>C</v>
      </c>
      <c r="M38" s="3" t="str">
        <f>'Assessment 3A'!AA14</f>
        <v>Satisfactory work in recording of accounts; keep practising.</v>
      </c>
    </row>
    <row r="39" spans="1:13" ht="15" customHeight="1" x14ac:dyDescent="0.3">
      <c r="A39" s="3" t="str">
        <f>'Assessment 3A'!A15</f>
        <v>STU122</v>
      </c>
      <c r="B39" s="3" t="str">
        <f>'Assessment 3A'!B15</f>
        <v>Ofentse Moeng</v>
      </c>
      <c r="C39" s="5" t="str">
        <f>'Assessment 3A'!C15</f>
        <v>3A</v>
      </c>
      <c r="D39" s="5" t="str">
        <f>'Assessment 3A'!D15</f>
        <v>Day Scholar</v>
      </c>
      <c r="E39" s="12">
        <f>'Assessment 3A'!K23</f>
        <v>0.56669999999999998</v>
      </c>
      <c r="F39" s="5" t="str">
        <f>'Assessment 3A'!L23</f>
        <v>D</v>
      </c>
      <c r="G39" s="3" t="str">
        <f>'Assessment 3A'!M23</f>
        <v>Fair work in recording of accounts; extra practice is needed.</v>
      </c>
      <c r="H39" s="12">
        <f>'Assessment 3A'!R23</f>
        <v>0.61</v>
      </c>
      <c r="I39" s="5" t="str">
        <f>'Assessment 3A'!S23</f>
        <v>C</v>
      </c>
      <c r="J39" s="3" t="str">
        <f>'Assessment 3A'!T23</f>
        <v>Satisfactory work in recording of accounts; keep practising.</v>
      </c>
      <c r="K39" s="12">
        <f>'Assessment 3A'!Y23</f>
        <v>0.63329999999999997</v>
      </c>
      <c r="L39" s="5" t="str">
        <f>'Assessment 3A'!Z23</f>
        <v>C</v>
      </c>
      <c r="M39" s="3" t="str">
        <f>'Assessment 3A'!AA23</f>
        <v>Satisfactory work in recording of accounts; keep practising.</v>
      </c>
    </row>
    <row r="40" spans="1:13" ht="15" customHeight="1" x14ac:dyDescent="0.3">
      <c r="A40" s="3" t="str">
        <f>'Assessment 3A'!A51</f>
        <v>STU126</v>
      </c>
      <c r="B40" s="3" t="str">
        <f>'Assessment 3A'!B51</f>
        <v>Resego Mmolawa</v>
      </c>
      <c r="C40" s="5" t="str">
        <f>'Assessment 3A'!C51</f>
        <v>3A</v>
      </c>
      <c r="D40" s="5" t="str">
        <f>'Assessment 3A'!D51</f>
        <v>Boarder</v>
      </c>
      <c r="E40" s="12">
        <f>'Assessment 3A'!K59</f>
        <v>0.55330000000000001</v>
      </c>
      <c r="F40" s="5" t="str">
        <f>'Assessment 3A'!L59</f>
        <v>D</v>
      </c>
      <c r="G40" s="3" t="str">
        <f>'Assessment 3A'!M59</f>
        <v>Fair work in recording of accounts; extra practice is needed.</v>
      </c>
      <c r="H40" s="12">
        <f>'Assessment 3A'!R59</f>
        <v>0.59330000000000005</v>
      </c>
      <c r="I40" s="5" t="str">
        <f>'Assessment 3A'!S59</f>
        <v>D</v>
      </c>
      <c r="J40" s="3" t="str">
        <f>'Assessment 3A'!T59</f>
        <v>Fair work in recording of accounts; extra practice is needed.</v>
      </c>
      <c r="K40" s="12">
        <f>'Assessment 3A'!Y59</f>
        <v>0.64329999999999998</v>
      </c>
      <c r="L40" s="5" t="str">
        <f>'Assessment 3A'!Z59</f>
        <v>C</v>
      </c>
      <c r="M40" s="3" t="str">
        <f>'Assessment 3A'!AA59</f>
        <v>Satisfactory work in recording of accounts; keep practising.</v>
      </c>
    </row>
    <row r="41" spans="1:13" ht="15" customHeight="1" x14ac:dyDescent="0.3">
      <c r="A41" s="3" t="str">
        <f>'Assessment 3A'!A87</f>
        <v>STU130</v>
      </c>
      <c r="B41" s="3" t="str">
        <f>'Assessment 3A'!B87</f>
        <v>Kagiso Moeng</v>
      </c>
      <c r="C41" s="5" t="str">
        <f>'Assessment 3A'!C87</f>
        <v>3A</v>
      </c>
      <c r="D41" s="5" t="str">
        <f>'Assessment 3A'!D87</f>
        <v>Boarder</v>
      </c>
      <c r="E41" s="12">
        <f>'Assessment 3A'!K95</f>
        <v>0.84</v>
      </c>
      <c r="F41" s="5" t="str">
        <f>'Assessment 3A'!L95</f>
        <v>A</v>
      </c>
      <c r="G41" s="3" t="str">
        <f>'Assessment 3A'!M95</f>
        <v>Excellent work in recording of accounts; keep it up.</v>
      </c>
      <c r="H41" s="12">
        <f>'Assessment 3A'!R95</f>
        <v>0.85</v>
      </c>
      <c r="I41" s="5" t="str">
        <f>'Assessment 3A'!S95</f>
        <v>A</v>
      </c>
      <c r="J41" s="3" t="str">
        <f>'Assessment 3A'!T95</f>
        <v>Excellent work in recording of accounts; keep it up.</v>
      </c>
      <c r="K41" s="12">
        <f>'Assessment 3A'!Y95</f>
        <v>0.92330000000000001</v>
      </c>
      <c r="L41" s="5" t="str">
        <f>'Assessment 3A'!Z95</f>
        <v>A</v>
      </c>
      <c r="M41" s="3" t="str">
        <f>'Assessment 3A'!AA95</f>
        <v>Excellent work in recording of accounts; keep it up.</v>
      </c>
    </row>
    <row r="42" spans="1:13" ht="15" customHeight="1" x14ac:dyDescent="0.3">
      <c r="A42" s="3" t="str">
        <f>'Assessment 3A'!A105</f>
        <v>STU132</v>
      </c>
      <c r="B42" s="3" t="str">
        <f>'Assessment 3A'!B105</f>
        <v>Goitseone Basimane</v>
      </c>
      <c r="C42" s="5" t="str">
        <f>'Assessment 3A'!C105</f>
        <v>3A</v>
      </c>
      <c r="D42" s="5" t="str">
        <f>'Assessment 3A'!D105</f>
        <v>Day Scholar</v>
      </c>
      <c r="E42" s="12">
        <f>'Assessment 3A'!K113</f>
        <v>0.64670000000000005</v>
      </c>
      <c r="F42" s="5" t="str">
        <f>'Assessment 3A'!L113</f>
        <v>C</v>
      </c>
      <c r="G42" s="3" t="str">
        <f>'Assessment 3A'!M113</f>
        <v>Satisfactory work in recording of accounts; keep practising.</v>
      </c>
      <c r="H42" s="12">
        <f>'Assessment 3A'!R113</f>
        <v>0.68669999999999998</v>
      </c>
      <c r="I42" s="5" t="str">
        <f>'Assessment 3A'!S113</f>
        <v>C</v>
      </c>
      <c r="J42" s="3" t="str">
        <f>'Assessment 3A'!T113</f>
        <v>Satisfactory work in recording of accounts; keep practising.</v>
      </c>
      <c r="K42" s="12">
        <f>'Assessment 3A'!Y113</f>
        <v>0.75329999999999997</v>
      </c>
      <c r="L42" s="5" t="str">
        <f>'Assessment 3A'!Z113</f>
        <v>B</v>
      </c>
      <c r="M42" s="3" t="str">
        <f>'Assessment 3A'!AA113</f>
        <v>Very good work in recording of accounts; aim higher.</v>
      </c>
    </row>
    <row r="43" spans="1:13" ht="15" customHeight="1" x14ac:dyDescent="0.3">
      <c r="A43" s="3" t="str">
        <f>'Assessment 3A'!A114</f>
        <v>STU133</v>
      </c>
      <c r="B43" s="3" t="str">
        <f>'Assessment 3A'!B114</f>
        <v>Neo Kgosi</v>
      </c>
      <c r="C43" s="5" t="str">
        <f>'Assessment 3A'!C114</f>
        <v>3A</v>
      </c>
      <c r="D43" s="5" t="str">
        <f>'Assessment 3A'!D114</f>
        <v>Boarder</v>
      </c>
      <c r="E43" s="12">
        <f>'Assessment 3A'!K122</f>
        <v>0.71</v>
      </c>
      <c r="F43" s="5" t="str">
        <f>'Assessment 3A'!L122</f>
        <v>B</v>
      </c>
      <c r="G43" s="3" t="str">
        <f>'Assessment 3A'!M122</f>
        <v>Very good work in recording of accounts; aim higher.</v>
      </c>
      <c r="H43" s="12">
        <f>'Assessment 3A'!R122</f>
        <v>0.74</v>
      </c>
      <c r="I43" s="5" t="str">
        <f>'Assessment 3A'!S122</f>
        <v>B</v>
      </c>
      <c r="J43" s="3" t="str">
        <f>'Assessment 3A'!T122</f>
        <v>Very good work in recording of accounts; aim higher.</v>
      </c>
      <c r="K43" s="12">
        <f>'Assessment 3A'!Y122</f>
        <v>0.77669999999999995</v>
      </c>
      <c r="L43" s="5" t="str">
        <f>'Assessment 3A'!Z122</f>
        <v>B</v>
      </c>
      <c r="M43" s="3" t="str">
        <f>'Assessment 3A'!AA122</f>
        <v>Very good work in recording of accounts; aim higher.</v>
      </c>
    </row>
    <row r="44" spans="1:13" ht="15" customHeight="1" x14ac:dyDescent="0.3">
      <c r="A44" s="3" t="str">
        <f>'Assessment 3A'!A132</f>
        <v>STU135</v>
      </c>
      <c r="B44" s="3" t="str">
        <f>'Assessment 3A'!B132</f>
        <v>Baruti Seretse</v>
      </c>
      <c r="C44" s="5" t="str">
        <f>'Assessment 3A'!C132</f>
        <v>3A</v>
      </c>
      <c r="D44" s="5" t="str">
        <f>'Assessment 3A'!D132</f>
        <v>Day Scholar</v>
      </c>
      <c r="E44" s="12">
        <f>'Assessment 3A'!K140</f>
        <v>0.56330000000000002</v>
      </c>
      <c r="F44" s="5" t="str">
        <f>'Assessment 3A'!L140</f>
        <v>D</v>
      </c>
      <c r="G44" s="3" t="str">
        <f>'Assessment 3A'!M140</f>
        <v>Fair work in recording of accounts; extra practice is needed.</v>
      </c>
      <c r="H44" s="12">
        <f>'Assessment 3A'!R140</f>
        <v>0.56000000000000005</v>
      </c>
      <c r="I44" s="5" t="str">
        <f>'Assessment 3A'!S140</f>
        <v>D</v>
      </c>
      <c r="J44" s="3" t="str">
        <f>'Assessment 3A'!T140</f>
        <v>Fair work in recording of accounts; extra practice is needed.</v>
      </c>
      <c r="K44" s="12">
        <f>'Assessment 3A'!Y140</f>
        <v>0.56330000000000002</v>
      </c>
      <c r="L44" s="5" t="str">
        <f>'Assessment 3A'!Z140</f>
        <v>D</v>
      </c>
      <c r="M44" s="3" t="str">
        <f>'Assessment 3A'!AA140</f>
        <v>Fair work in recording of accounts; extra practice is needed.</v>
      </c>
    </row>
    <row r="45" spans="1:13" ht="15" customHeight="1" x14ac:dyDescent="0.3">
      <c r="A45" s="3" t="str">
        <f>'Assessment 3A'!A141</f>
        <v>STU136</v>
      </c>
      <c r="B45" s="3" t="str">
        <f>'Assessment 3A'!B141</f>
        <v>Molemo Gaborone</v>
      </c>
      <c r="C45" s="5" t="str">
        <f>'Assessment 3A'!C141</f>
        <v>3A</v>
      </c>
      <c r="D45" s="5" t="str">
        <f>'Assessment 3A'!D141</f>
        <v>Boarder</v>
      </c>
      <c r="E45" s="12">
        <f>'Assessment 3A'!K149</f>
        <v>0.59</v>
      </c>
      <c r="F45" s="5" t="str">
        <f>'Assessment 3A'!L149</f>
        <v>D</v>
      </c>
      <c r="G45" s="3" t="str">
        <f>'Assessment 3A'!M149</f>
        <v>Fair work in recording of accounts; extra practice is needed.</v>
      </c>
      <c r="H45" s="12">
        <f>'Assessment 3A'!R149</f>
        <v>0.65</v>
      </c>
      <c r="I45" s="5" t="str">
        <f>'Assessment 3A'!S149</f>
        <v>C</v>
      </c>
      <c r="J45" s="3" t="str">
        <f>'Assessment 3A'!T149</f>
        <v>Satisfactory work in recording of accounts; keep practising.</v>
      </c>
      <c r="K45" s="12">
        <f>'Assessment 3A'!Y149</f>
        <v>0.6633</v>
      </c>
      <c r="L45" s="5" t="str">
        <f>'Assessment 3A'!Z149</f>
        <v>C</v>
      </c>
      <c r="M45" s="3" t="str">
        <f>'Assessment 3A'!AA149</f>
        <v>Satisfactory work in recording of accounts; keep practising.</v>
      </c>
    </row>
    <row r="46" spans="1:13" ht="15" customHeight="1" x14ac:dyDescent="0.3">
      <c r="A46" s="3" t="str">
        <f>'Assessment 3A'!A159</f>
        <v>STU138</v>
      </c>
      <c r="B46" s="3" t="str">
        <f>'Assessment 3A'!B159</f>
        <v>Wame Balopi</v>
      </c>
      <c r="C46" s="5" t="str">
        <f>'Assessment 3A'!C159</f>
        <v>3A</v>
      </c>
      <c r="D46" s="5" t="str">
        <f>'Assessment 3A'!D159</f>
        <v>Day Scholar</v>
      </c>
      <c r="E46" s="12">
        <f>'Assessment 3A'!K167</f>
        <v>0.75329999999999997</v>
      </c>
      <c r="F46" s="5" t="str">
        <f>'Assessment 3A'!L167</f>
        <v>B</v>
      </c>
      <c r="G46" s="3" t="str">
        <f>'Assessment 3A'!M167</f>
        <v>Very good work in recording of accounts; aim higher.</v>
      </c>
      <c r="H46" s="12">
        <f>'Assessment 3A'!R167</f>
        <v>0.78669999999999995</v>
      </c>
      <c r="I46" s="5" t="str">
        <f>'Assessment 3A'!S167</f>
        <v>B</v>
      </c>
      <c r="J46" s="3" t="str">
        <f>'Assessment 3A'!T167</f>
        <v>Very good work in recording of accounts; aim higher.</v>
      </c>
      <c r="K46" s="12">
        <f>'Assessment 3A'!Y167</f>
        <v>0.80330000000000001</v>
      </c>
      <c r="L46" s="5" t="str">
        <f>'Assessment 3A'!Z167</f>
        <v>A</v>
      </c>
      <c r="M46" s="3" t="str">
        <f>'Assessment 3A'!AA167</f>
        <v>Excellent work in recording of accounts; keep it up.</v>
      </c>
    </row>
    <row r="47" spans="1:13" ht="15" customHeight="1" x14ac:dyDescent="0.3">
      <c r="A47" s="3" t="str">
        <f>'Assessment 3A'!A186</f>
        <v>STU141</v>
      </c>
      <c r="B47" s="3" t="str">
        <f>'Assessment 3A'!B186</f>
        <v>Puso Setlhare</v>
      </c>
      <c r="C47" s="5" t="str">
        <f>'Assessment 3A'!C186</f>
        <v>3A</v>
      </c>
      <c r="D47" s="5" t="str">
        <f>'Assessment 3A'!D186</f>
        <v>Boarder</v>
      </c>
      <c r="E47" s="12">
        <f>'Assessment 3A'!K194</f>
        <v>0.62670000000000003</v>
      </c>
      <c r="F47" s="5" t="str">
        <f>'Assessment 3A'!L194</f>
        <v>C</v>
      </c>
      <c r="G47" s="3" t="str">
        <f>'Assessment 3A'!M194</f>
        <v>Satisfactory work in recording of accounts; keep practising.</v>
      </c>
      <c r="H47" s="12">
        <f>'Assessment 3A'!R194</f>
        <v>0.66669999999999996</v>
      </c>
      <c r="I47" s="5" t="str">
        <f>'Assessment 3A'!S194</f>
        <v>C</v>
      </c>
      <c r="J47" s="3" t="str">
        <f>'Assessment 3A'!T194</f>
        <v>Satisfactory work in recording of accounts; keep practising.</v>
      </c>
      <c r="K47" s="12">
        <f>'Assessment 3A'!Y194</f>
        <v>0.64329999999999998</v>
      </c>
      <c r="L47" s="5" t="str">
        <f>'Assessment 3A'!Z194</f>
        <v>C</v>
      </c>
      <c r="M47" s="3" t="str">
        <f>'Assessment 3A'!AA194</f>
        <v>Satisfactory work in recording of accounts; keep practising.</v>
      </c>
    </row>
    <row r="48" spans="1:13" ht="15" customHeight="1" x14ac:dyDescent="0.3">
      <c r="A48" s="3" t="str">
        <f>'Assessment 3A'!A204</f>
        <v>STU143</v>
      </c>
      <c r="B48" s="3" t="str">
        <f>'Assessment 3A'!B204</f>
        <v>Katlego Nthoiwa</v>
      </c>
      <c r="C48" s="5" t="str">
        <f>'Assessment 3A'!C204</f>
        <v>3A</v>
      </c>
      <c r="D48" s="5" t="str">
        <f>'Assessment 3A'!D204</f>
        <v>Day Scholar</v>
      </c>
      <c r="E48" s="12">
        <f>'Assessment 3A'!K212</f>
        <v>0.7833</v>
      </c>
      <c r="F48" s="5" t="str">
        <f>'Assessment 3A'!L212</f>
        <v>B</v>
      </c>
      <c r="G48" s="3" t="str">
        <f>'Assessment 3A'!M212</f>
        <v>Very good work in recording of accounts; aim higher.</v>
      </c>
      <c r="H48" s="12">
        <f>'Assessment 3A'!R212</f>
        <v>0.80669999999999997</v>
      </c>
      <c r="I48" s="5" t="str">
        <f>'Assessment 3A'!S212</f>
        <v>A</v>
      </c>
      <c r="J48" s="3" t="str">
        <f>'Assessment 3A'!T212</f>
        <v>Excellent work in recording of accounts; keep it up.</v>
      </c>
      <c r="K48" s="12">
        <f>'Assessment 3A'!Y212</f>
        <v>0.84</v>
      </c>
      <c r="L48" s="5" t="str">
        <f>'Assessment 3A'!Z212</f>
        <v>A</v>
      </c>
      <c r="M48" s="3" t="str">
        <f>'Assessment 3A'!AA212</f>
        <v>Excellent work in recording of accounts; keep it up.</v>
      </c>
    </row>
    <row r="49" spans="1:13" ht="15" customHeight="1" x14ac:dyDescent="0.3">
      <c r="A49" s="3" t="str">
        <f>'Assessment 3A'!A213</f>
        <v>STU144</v>
      </c>
      <c r="B49" s="3" t="str">
        <f>'Assessment 3A'!B213</f>
        <v>Gomolemo Radithupa</v>
      </c>
      <c r="C49" s="5" t="str">
        <f>'Assessment 3A'!C213</f>
        <v>3A</v>
      </c>
      <c r="D49" s="5" t="str">
        <f>'Assessment 3A'!D213</f>
        <v>Boarder</v>
      </c>
      <c r="E49" s="12">
        <f>'Assessment 3A'!K221</f>
        <v>0.56330000000000002</v>
      </c>
      <c r="F49" s="5" t="str">
        <f>'Assessment 3A'!L221</f>
        <v>D</v>
      </c>
      <c r="G49" s="3" t="str">
        <f>'Assessment 3A'!M221</f>
        <v>Fair work in recording of accounts; extra practice is needed.</v>
      </c>
      <c r="H49" s="12">
        <f>'Assessment 3A'!R221</f>
        <v>0.55330000000000001</v>
      </c>
      <c r="I49" s="5" t="str">
        <f>'Assessment 3A'!S221</f>
        <v>D</v>
      </c>
      <c r="J49" s="3" t="str">
        <f>'Assessment 3A'!T221</f>
        <v>Fair work in recording of accounts; extra practice is needed.</v>
      </c>
      <c r="K49" s="12">
        <f>'Assessment 3A'!Y221</f>
        <v>0.55330000000000001</v>
      </c>
      <c r="L49" s="5" t="str">
        <f>'Assessment 3A'!Z221</f>
        <v>D</v>
      </c>
      <c r="M49" s="3" t="str">
        <f>'Assessment 3A'!AA221</f>
        <v>Fair work in recording of accounts; extra practice is needed.</v>
      </c>
    </row>
    <row r="50" spans="1:13" ht="15" customHeight="1" x14ac:dyDescent="0.3">
      <c r="A50" s="3" t="str">
        <f>'Assessment 3A'!A222</f>
        <v>STU145</v>
      </c>
      <c r="B50" s="3" t="str">
        <f>'Assessment 3A'!B222</f>
        <v>Kealeboga Molefe</v>
      </c>
      <c r="C50" s="5" t="str">
        <f>'Assessment 3A'!C222</f>
        <v>3A</v>
      </c>
      <c r="D50" s="5" t="str">
        <f>'Assessment 3A'!D222</f>
        <v>Day Scholar</v>
      </c>
      <c r="E50" s="12">
        <f>'Assessment 3A'!K230</f>
        <v>0.59</v>
      </c>
      <c r="F50" s="5" t="str">
        <f>'Assessment 3A'!L230</f>
        <v>D</v>
      </c>
      <c r="G50" s="3" t="str">
        <f>'Assessment 3A'!M230</f>
        <v>Fair work in recording of accounts; extra practice is needed.</v>
      </c>
      <c r="H50" s="12">
        <f>'Assessment 3A'!R230</f>
        <v>0.57999999999999996</v>
      </c>
      <c r="I50" s="5" t="str">
        <f>'Assessment 3A'!S230</f>
        <v>D</v>
      </c>
      <c r="J50" s="3" t="str">
        <f>'Assessment 3A'!T230</f>
        <v>Fair work in recording of accounts; extra practice is needed.</v>
      </c>
      <c r="K50" s="12">
        <f>'Assessment 3A'!Y230</f>
        <v>0.68</v>
      </c>
      <c r="L50" s="5" t="str">
        <f>'Assessment 3A'!Z230</f>
        <v>C</v>
      </c>
      <c r="M50" s="3" t="str">
        <f>'Assessment 3A'!AA230</f>
        <v>Satisfactory work in recording of accounts; keep practising.</v>
      </c>
    </row>
    <row r="51" spans="1:13" ht="15" customHeight="1" x14ac:dyDescent="0.3">
      <c r="A51" s="3" t="str">
        <f>'Assessment 3A'!A231</f>
        <v>STU146</v>
      </c>
      <c r="B51" s="3" t="str">
        <f>'Assessment 3A'!B231</f>
        <v>Thato Moeng</v>
      </c>
      <c r="C51" s="5" t="str">
        <f>'Assessment 3A'!C231</f>
        <v>3A</v>
      </c>
      <c r="D51" s="5" t="str">
        <f>'Assessment 3A'!D231</f>
        <v>Day Scholar</v>
      </c>
      <c r="E51" s="12">
        <f>'Assessment 3A'!K239</f>
        <v>0.69669999999999999</v>
      </c>
      <c r="F51" s="5" t="str">
        <f>'Assessment 3A'!L239</f>
        <v>C</v>
      </c>
      <c r="G51" s="3" t="str">
        <f>'Assessment 3A'!M239</f>
        <v>Satisfactory work in recording of accounts; keep practising.</v>
      </c>
      <c r="H51" s="12">
        <f>'Assessment 3A'!R239</f>
        <v>0.7</v>
      </c>
      <c r="I51" s="5" t="str">
        <f>'Assessment 3A'!S239</f>
        <v>B</v>
      </c>
      <c r="J51" s="3" t="str">
        <f>'Assessment 3A'!T239</f>
        <v>Very good work in recording of accounts; aim higher.</v>
      </c>
      <c r="K51" s="12">
        <f>'Assessment 3A'!Y239</f>
        <v>0.72670000000000001</v>
      </c>
      <c r="L51" s="5" t="str">
        <f>'Assessment 3A'!Z239</f>
        <v>B</v>
      </c>
      <c r="M51" s="3" t="str">
        <f>'Assessment 3A'!AA239</f>
        <v>Very good work in recording of accounts; aim higher.</v>
      </c>
    </row>
    <row r="52" spans="1:13" ht="15" customHeight="1" x14ac:dyDescent="0.3">
      <c r="A52" s="3" t="str">
        <f>'Assessment 3A'!A240</f>
        <v>STU147</v>
      </c>
      <c r="B52" s="3" t="str">
        <f>'Assessment 3A'!B240</f>
        <v>Refilwe Modise</v>
      </c>
      <c r="C52" s="5" t="str">
        <f>'Assessment 3A'!C240</f>
        <v>3A</v>
      </c>
      <c r="D52" s="5" t="str">
        <f>'Assessment 3A'!D240</f>
        <v>Boarder</v>
      </c>
      <c r="E52" s="12">
        <f>'Assessment 3A'!K248</f>
        <v>0.79669999999999996</v>
      </c>
      <c r="F52" s="5" t="str">
        <f>'Assessment 3A'!L248</f>
        <v>B</v>
      </c>
      <c r="G52" s="3" t="str">
        <f>'Assessment 3A'!M248</f>
        <v>Very good work in recording of accounts; aim higher.</v>
      </c>
      <c r="H52" s="12">
        <f>'Assessment 3A'!R248</f>
        <v>0.79330000000000001</v>
      </c>
      <c r="I52" s="5" t="str">
        <f>'Assessment 3A'!S248</f>
        <v>B</v>
      </c>
      <c r="J52" s="3" t="str">
        <f>'Assessment 3A'!T248</f>
        <v>Very good work in recording of accounts; aim higher.</v>
      </c>
      <c r="K52" s="12">
        <f>'Assessment 3A'!Y248</f>
        <v>0.77</v>
      </c>
      <c r="L52" s="5" t="str">
        <f>'Assessment 3A'!Z248</f>
        <v>B</v>
      </c>
      <c r="M52" s="3" t="str">
        <f>'Assessment 3A'!AA248</f>
        <v>Very good work in recording of accounts; aim higher.</v>
      </c>
    </row>
    <row r="53" spans="1:13" ht="15" customHeight="1" x14ac:dyDescent="0.3">
      <c r="A53" s="3" t="str">
        <f>'Assessment 3A'!A249</f>
        <v>STU148</v>
      </c>
      <c r="B53" s="3" t="str">
        <f>'Assessment 3A'!B249</f>
        <v>Baruti Mmolawa</v>
      </c>
      <c r="C53" s="5" t="str">
        <f>'Assessment 3A'!C249</f>
        <v>3A</v>
      </c>
      <c r="D53" s="5" t="str">
        <f>'Assessment 3A'!D249</f>
        <v>Day Scholar</v>
      </c>
      <c r="E53" s="12">
        <f>'Assessment 3A'!K257</f>
        <v>0.83330000000000004</v>
      </c>
      <c r="F53" s="5" t="str">
        <f>'Assessment 3A'!L257</f>
        <v>A</v>
      </c>
      <c r="G53" s="3" t="str">
        <f>'Assessment 3A'!M257</f>
        <v>Excellent work in recording of accounts; keep it up.</v>
      </c>
      <c r="H53" s="12">
        <f>'Assessment 3A'!R257</f>
        <v>0.79669999999999996</v>
      </c>
      <c r="I53" s="5" t="str">
        <f>'Assessment 3A'!S257</f>
        <v>B</v>
      </c>
      <c r="J53" s="3" t="str">
        <f>'Assessment 3A'!T257</f>
        <v>Very good work in recording of accounts; aim higher.</v>
      </c>
      <c r="K53" s="12">
        <f>'Assessment 3A'!Y257</f>
        <v>0.82669999999999999</v>
      </c>
      <c r="L53" s="5" t="str">
        <f>'Assessment 3A'!Z257</f>
        <v>A</v>
      </c>
      <c r="M53" s="3" t="str">
        <f>'Assessment 3A'!AA257</f>
        <v>Excellent work in recording of accounts; keep it up.</v>
      </c>
    </row>
    <row r="54" spans="1:13" ht="15" customHeight="1" x14ac:dyDescent="0.3">
      <c r="A54" s="3" t="str">
        <f>'Assessment 3A'!A258</f>
        <v>STU149</v>
      </c>
      <c r="B54" s="3" t="str">
        <f>'Assessment 3A'!B258</f>
        <v>Ame Molefe</v>
      </c>
      <c r="C54" s="5" t="str">
        <f>'Assessment 3A'!C258</f>
        <v>3A</v>
      </c>
      <c r="D54" s="5" t="str">
        <f>'Assessment 3A'!D258</f>
        <v>Boarder</v>
      </c>
      <c r="E54" s="12">
        <f>'Assessment 3A'!K266</f>
        <v>0.52669999999999995</v>
      </c>
      <c r="F54" s="5" t="str">
        <f>'Assessment 3A'!L266</f>
        <v>D</v>
      </c>
      <c r="G54" s="3" t="str">
        <f>'Assessment 3A'!M266</f>
        <v>Fair work in recording of accounts; extra practice is needed.</v>
      </c>
      <c r="H54" s="12">
        <f>'Assessment 3A'!R266</f>
        <v>0.56000000000000005</v>
      </c>
      <c r="I54" s="5" t="str">
        <f>'Assessment 3A'!S266</f>
        <v>D</v>
      </c>
      <c r="J54" s="3" t="str">
        <f>'Assessment 3A'!T266</f>
        <v>Fair work in recording of accounts; extra practice is needed.</v>
      </c>
      <c r="K54" s="12">
        <f>'Assessment 3A'!Y266</f>
        <v>0.63</v>
      </c>
      <c r="L54" s="5" t="str">
        <f>'Assessment 3A'!Z266</f>
        <v>C</v>
      </c>
      <c r="M54" s="3" t="str">
        <f>'Assessment 3A'!AA266</f>
        <v>Satisfactory work in recording of accounts;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476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1A'!K7</f>
        <v>0.54</v>
      </c>
      <c r="F6" s="5" t="str">
        <f>'Assessments 1A'!L7</f>
        <v>D</v>
      </c>
      <c r="G6" s="3" t="str">
        <f>'Assessments 1A'!M7</f>
        <v>Fair work in reading, writing and speaking; extra practice is needed.</v>
      </c>
      <c r="H6" s="12">
        <f>'Assessments 1A'!R7</f>
        <v>0.57999999999999996</v>
      </c>
      <c r="I6" s="5" t="str">
        <f>'Assessments 1A'!S7</f>
        <v>D</v>
      </c>
      <c r="J6" s="3" t="str">
        <f>'Assessments 1A'!T7</f>
        <v>Fair work in reading, writing and speaking; extra practice is needed.</v>
      </c>
      <c r="K6" s="12">
        <f>'Assessments 1A'!Y7</f>
        <v>0.58330000000000004</v>
      </c>
      <c r="L6" s="5" t="str">
        <f>'Assessments 1A'!Z7</f>
        <v>D</v>
      </c>
      <c r="M6" s="3" t="str">
        <f>'Assessments 1A'!AA7</f>
        <v>Fair work in reading, writing and speaking; extra practice is needed.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1A'!K16</f>
        <v>0.63329999999999997</v>
      </c>
      <c r="F7" s="5" t="str">
        <f>'Assessments 1A'!L16</f>
        <v>C</v>
      </c>
      <c r="G7" s="3" t="str">
        <f>'Assessments 1A'!M16</f>
        <v>Satisfactory work in reading, writing and speaking; keep practising.</v>
      </c>
      <c r="H7" s="12">
        <f>'Assessments 1A'!R16</f>
        <v>0.65</v>
      </c>
      <c r="I7" s="5" t="str">
        <f>'Assessments 1A'!S16</f>
        <v>C</v>
      </c>
      <c r="J7" s="3" t="str">
        <f>'Assessments 1A'!T16</f>
        <v>Satisfactory work in reading, writing and speaking; keep practising.</v>
      </c>
      <c r="K7" s="12">
        <f>'Assessments 1A'!Y16</f>
        <v>0.63</v>
      </c>
      <c r="L7" s="5" t="str">
        <f>'Assessments 1A'!Z16</f>
        <v>C</v>
      </c>
      <c r="M7" s="3" t="str">
        <f>'Assessments 1A'!AA16</f>
        <v>Satisfactory work in reading, writing and speaking; keep practising.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1A'!K25</f>
        <v>0.72670000000000001</v>
      </c>
      <c r="F8" s="5" t="str">
        <f>'Assessments 1A'!L25</f>
        <v>B</v>
      </c>
      <c r="G8" s="3" t="str">
        <f>'Assessments 1A'!M25</f>
        <v>Very good work in reading, writing and speaking; aim higher.</v>
      </c>
      <c r="H8" s="12">
        <f>'Assessments 1A'!R25</f>
        <v>0.71</v>
      </c>
      <c r="I8" s="5" t="str">
        <f>'Assessments 1A'!S25</f>
        <v>B</v>
      </c>
      <c r="J8" s="3" t="str">
        <f>'Assessments 1A'!T25</f>
        <v>Very good work in reading, writing and speaking; aim higher.</v>
      </c>
      <c r="K8" s="12">
        <f>'Assessments 1A'!Y25</f>
        <v>0.76</v>
      </c>
      <c r="L8" s="5" t="str">
        <f>'Assessments 1A'!Z25</f>
        <v>B</v>
      </c>
      <c r="M8" s="3" t="str">
        <f>'Assessments 1A'!AA25</f>
        <v>Very good work in reading, writing and speaking; aim higher.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1A'!K34</f>
        <v>0.78669999999999995</v>
      </c>
      <c r="F9" s="5" t="str">
        <f>'Assessments 1A'!L34</f>
        <v>B</v>
      </c>
      <c r="G9" s="3" t="str">
        <f>'Assessments 1A'!M34</f>
        <v>Very good work in reading, writing and speaking; aim higher.</v>
      </c>
      <c r="H9" s="12">
        <f>'Assessments 1A'!R34</f>
        <v>0.8367</v>
      </c>
      <c r="I9" s="5" t="str">
        <f>'Assessments 1A'!S34</f>
        <v>A</v>
      </c>
      <c r="J9" s="3" t="str">
        <f>'Assessments 1A'!T34</f>
        <v>Excellent work in reading, writing and speaking; keep it up.</v>
      </c>
      <c r="K9" s="12">
        <f>'Assessments 1A'!Y34</f>
        <v>0.85329999999999995</v>
      </c>
      <c r="L9" s="5" t="str">
        <f>'Assessments 1A'!Z34</f>
        <v>A</v>
      </c>
      <c r="M9" s="3" t="str">
        <f>'Assessments 1A'!AA34</f>
        <v>Excellent work in reading, writing and speaking;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1A'!K43</f>
        <v>0.84670000000000001</v>
      </c>
      <c r="F10" s="5" t="str">
        <f>'Assessments 1A'!L43</f>
        <v>A</v>
      </c>
      <c r="G10" s="3" t="str">
        <f>'Assessments 1A'!M43</f>
        <v>Excellent work in reading, writing and speaking; keep it up.</v>
      </c>
      <c r="H10" s="12">
        <f>'Assessments 1A'!R43</f>
        <v>0.9</v>
      </c>
      <c r="I10" s="5" t="str">
        <f>'Assessments 1A'!S43</f>
        <v>A</v>
      </c>
      <c r="J10" s="3" t="str">
        <f>'Assessments 1A'!T43</f>
        <v>Excellent work in reading, writing and speaking; keep it up.</v>
      </c>
      <c r="K10" s="12">
        <f>'Assessments 1A'!Y43</f>
        <v>0.89329999999999998</v>
      </c>
      <c r="L10" s="5" t="str">
        <f>'Assessments 1A'!Z43</f>
        <v>A</v>
      </c>
      <c r="M10" s="3" t="str">
        <f>'Assessments 1A'!AA43</f>
        <v>Excellent work in reading, writing and speaking;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1A'!K52</f>
        <v>0.5867</v>
      </c>
      <c r="F11" s="5" t="str">
        <f>'Assessments 1A'!L52</f>
        <v>D</v>
      </c>
      <c r="G11" s="3" t="str">
        <f>'Assessments 1A'!M52</f>
        <v>Fair work in reading, writing and speaking; extra practice is needed.</v>
      </c>
      <c r="H11" s="12">
        <f>'Assessments 1A'!R52</f>
        <v>0.55330000000000001</v>
      </c>
      <c r="I11" s="5" t="str">
        <f>'Assessments 1A'!S52</f>
        <v>D</v>
      </c>
      <c r="J11" s="3" t="str">
        <f>'Assessments 1A'!T52</f>
        <v>Fair work in reading, writing and speaking; extra practice is needed.</v>
      </c>
      <c r="K11" s="12">
        <f>'Assessments 1A'!Y52</f>
        <v>0.62</v>
      </c>
      <c r="L11" s="5" t="str">
        <f>'Assessments 1A'!Z52</f>
        <v>C</v>
      </c>
      <c r="M11" s="3" t="str">
        <f>'Assessments 1A'!AA52</f>
        <v>Satisfactory work in reading, writing and speaking; keep practising.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1A'!K61</f>
        <v>0.69</v>
      </c>
      <c r="F12" s="5" t="str">
        <f>'Assessments 1A'!L61</f>
        <v>C</v>
      </c>
      <c r="G12" s="3" t="str">
        <f>'Assessments 1A'!M61</f>
        <v>Satisfactory work in reading, writing and speaking; keep practising.</v>
      </c>
      <c r="H12" s="12">
        <f>'Assessments 1A'!R61</f>
        <v>0.67669999999999997</v>
      </c>
      <c r="I12" s="5" t="str">
        <f>'Assessments 1A'!S61</f>
        <v>C</v>
      </c>
      <c r="J12" s="3" t="str">
        <f>'Assessments 1A'!T61</f>
        <v>Satisfactory work in reading, writing and speaking; keep practising.</v>
      </c>
      <c r="K12" s="12">
        <f>'Assessments 1A'!Y61</f>
        <v>0.73329999999999995</v>
      </c>
      <c r="L12" s="5" t="str">
        <f>'Assessments 1A'!Z61</f>
        <v>B</v>
      </c>
      <c r="M12" s="3" t="str">
        <f>'Assessments 1A'!AA61</f>
        <v>Very good work in reading, writing and speaking; aim higher.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1A'!K70</f>
        <v>0.74329999999999996</v>
      </c>
      <c r="F13" s="5" t="str">
        <f>'Assessments 1A'!L70</f>
        <v>B</v>
      </c>
      <c r="G13" s="3" t="str">
        <f>'Assessments 1A'!M70</f>
        <v>Very good work in reading, writing and speaking; aim higher.</v>
      </c>
      <c r="H13" s="12">
        <f>'Assessments 1A'!R70</f>
        <v>0.78</v>
      </c>
      <c r="I13" s="5" t="str">
        <f>'Assessments 1A'!S70</f>
        <v>B</v>
      </c>
      <c r="J13" s="3" t="str">
        <f>'Assessments 1A'!T70</f>
        <v>Very good work in reading, writing and speaking; aim higher.</v>
      </c>
      <c r="K13" s="12">
        <f>'Assessments 1A'!Y70</f>
        <v>0.78669999999999995</v>
      </c>
      <c r="L13" s="5" t="str">
        <f>'Assessments 1A'!Z70</f>
        <v>B</v>
      </c>
      <c r="M13" s="3" t="str">
        <f>'Assessments 1A'!AA70</f>
        <v>Very good work in reading, writing and speaking; aim higher.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1A'!K79</f>
        <v>0.80330000000000001</v>
      </c>
      <c r="F14" s="5" t="str">
        <f>'Assessments 1A'!L79</f>
        <v>A</v>
      </c>
      <c r="G14" s="3" t="str">
        <f>'Assessments 1A'!M79</f>
        <v>Excellent work in reading, writing and speaking; keep it up.</v>
      </c>
      <c r="H14" s="12">
        <f>'Assessments 1A'!R79</f>
        <v>0.82</v>
      </c>
      <c r="I14" s="5" t="str">
        <f>'Assessments 1A'!S79</f>
        <v>A</v>
      </c>
      <c r="J14" s="3" t="str">
        <f>'Assessments 1A'!T79</f>
        <v>Excellent work in reading, writing and speaking; keep it up.</v>
      </c>
      <c r="K14" s="12">
        <f>'Assessments 1A'!Y79</f>
        <v>0.83</v>
      </c>
      <c r="L14" s="5" t="str">
        <f>'Assessments 1A'!Z79</f>
        <v>A</v>
      </c>
      <c r="M14" s="3" t="str">
        <f>'Assessments 1A'!AA79</f>
        <v>Excellent work in reading, writing and speaking;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1A'!K88</f>
        <v>0.90329999999999999</v>
      </c>
      <c r="F15" s="5" t="str">
        <f>'Assessments 1A'!L88</f>
        <v>A</v>
      </c>
      <c r="G15" s="3" t="str">
        <f>'Assessments 1A'!M88</f>
        <v>Excellent work in reading, writing and speaking; keep it up.</v>
      </c>
      <c r="H15" s="12">
        <f>'Assessments 1A'!R88</f>
        <v>0.9133</v>
      </c>
      <c r="I15" s="5" t="str">
        <f>'Assessments 1A'!S88</f>
        <v>A</v>
      </c>
      <c r="J15" s="3" t="str">
        <f>'Assessments 1A'!T88</f>
        <v>Excellent work in reading, writing and speaking; keep it up.</v>
      </c>
      <c r="K15" s="12">
        <f>'Assessments 1A'!Y88</f>
        <v>0.94330000000000003</v>
      </c>
      <c r="L15" s="5" t="str">
        <f>'Assessments 1A'!Z88</f>
        <v>A</v>
      </c>
      <c r="M15" s="3" t="str">
        <f>'Assessments 1A'!AA88</f>
        <v>Excellent work in reading, writing and speaking;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1A'!K97</f>
        <v>0.65</v>
      </c>
      <c r="F16" s="5" t="str">
        <f>'Assessments 1A'!L97</f>
        <v>C</v>
      </c>
      <c r="G16" s="3" t="str">
        <f>'Assessments 1A'!M97</f>
        <v>Satisfactory work in reading, writing and speaking; keep practising.</v>
      </c>
      <c r="H16" s="12">
        <f>'Assessments 1A'!R97</f>
        <v>0.64670000000000005</v>
      </c>
      <c r="I16" s="5" t="str">
        <f>'Assessments 1A'!S97</f>
        <v>C</v>
      </c>
      <c r="J16" s="3" t="str">
        <f>'Assessments 1A'!T97</f>
        <v>Satisfactory work in reading, writing and speaking; keep practising.</v>
      </c>
      <c r="K16" s="12">
        <f>'Assessments 1A'!Y97</f>
        <v>0.7</v>
      </c>
      <c r="L16" s="5" t="str">
        <f>'Assessments 1A'!Z97</f>
        <v>B</v>
      </c>
      <c r="M16" s="3" t="str">
        <f>'Assessments 1A'!AA97</f>
        <v>Very good work in reading, writing and speaking; aim higher.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1A'!K106</f>
        <v>0.69</v>
      </c>
      <c r="F17" s="5" t="str">
        <f>'Assessments 1A'!L106</f>
        <v>C</v>
      </c>
      <c r="G17" s="3" t="str">
        <f>'Assessments 1A'!M106</f>
        <v>Satisfactory work in reading, writing and speaking; keep practising.</v>
      </c>
      <c r="H17" s="12">
        <f>'Assessments 1A'!R106</f>
        <v>0.72670000000000001</v>
      </c>
      <c r="I17" s="5" t="str">
        <f>'Assessments 1A'!S106</f>
        <v>B</v>
      </c>
      <c r="J17" s="3" t="str">
        <f>'Assessments 1A'!T106</f>
        <v>Very good work in reading, writing and speaking; aim higher.</v>
      </c>
      <c r="K17" s="12">
        <f>'Assessments 1A'!Y106</f>
        <v>0.74670000000000003</v>
      </c>
      <c r="L17" s="5" t="str">
        <f>'Assessments 1A'!Z106</f>
        <v>B</v>
      </c>
      <c r="M17" s="3" t="str">
        <f>'Assessments 1A'!AA106</f>
        <v>Very good work in reading, writing and speaking; aim higher.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1A'!K115</f>
        <v>0.72330000000000005</v>
      </c>
      <c r="F18" s="5" t="str">
        <f>'Assessments 1A'!L115</f>
        <v>B</v>
      </c>
      <c r="G18" s="3" t="str">
        <f>'Assessments 1A'!M115</f>
        <v>Very good work in reading, writing and speaking; aim higher.</v>
      </c>
      <c r="H18" s="12">
        <f>'Assessments 1A'!R115</f>
        <v>0.82330000000000003</v>
      </c>
      <c r="I18" s="5" t="str">
        <f>'Assessments 1A'!S115</f>
        <v>A</v>
      </c>
      <c r="J18" s="3" t="str">
        <f>'Assessments 1A'!T115</f>
        <v>Excellent work in reading, writing and speaking; keep it up.</v>
      </c>
      <c r="K18" s="12">
        <f>'Assessments 1A'!Y115</f>
        <v>0.82330000000000003</v>
      </c>
      <c r="L18" s="5" t="str">
        <f>'Assessments 1A'!Z115</f>
        <v>A</v>
      </c>
      <c r="M18" s="3" t="str">
        <f>'Assessments 1A'!AA115</f>
        <v>Excellent work in reading, writing and speaking; keep it up.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1A'!K124</f>
        <v>0.85</v>
      </c>
      <c r="F19" s="5" t="str">
        <f>'Assessments 1A'!L124</f>
        <v>A</v>
      </c>
      <c r="G19" s="3" t="str">
        <f>'Assessments 1A'!M124</f>
        <v>Excellent work in reading, writing and speaking; keep it up.</v>
      </c>
      <c r="H19" s="12">
        <f>'Assessments 1A'!R124</f>
        <v>0.86</v>
      </c>
      <c r="I19" s="5" t="str">
        <f>'Assessments 1A'!S124</f>
        <v>A</v>
      </c>
      <c r="J19" s="3" t="str">
        <f>'Assessments 1A'!T124</f>
        <v>Excellent work in reading, writing and speaking; keep it up.</v>
      </c>
      <c r="K19" s="12">
        <f>'Assessments 1A'!Y124</f>
        <v>0.86670000000000003</v>
      </c>
      <c r="L19" s="5" t="str">
        <f>'Assessments 1A'!Z124</f>
        <v>A</v>
      </c>
      <c r="M19" s="3" t="str">
        <f>'Assessments 1A'!AA124</f>
        <v>Excellent work in reading, writing and speaking;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1A'!K133</f>
        <v>0.57999999999999996</v>
      </c>
      <c r="F20" s="5" t="str">
        <f>'Assessments 1A'!L133</f>
        <v>D</v>
      </c>
      <c r="G20" s="3" t="str">
        <f>'Assessments 1A'!M133</f>
        <v>Fair work in reading, writing and speaking; extra practice is needed.</v>
      </c>
      <c r="H20" s="12">
        <f>'Assessments 1A'!R133</f>
        <v>0.59670000000000001</v>
      </c>
      <c r="I20" s="5" t="str">
        <f>'Assessments 1A'!S133</f>
        <v>D</v>
      </c>
      <c r="J20" s="3" t="str">
        <f>'Assessments 1A'!T133</f>
        <v>Fair work in reading, writing and speaking; extra practice is needed.</v>
      </c>
      <c r="K20" s="12">
        <f>'Assessments 1A'!Y133</f>
        <v>0.62670000000000003</v>
      </c>
      <c r="L20" s="5" t="str">
        <f>'Assessments 1A'!Z133</f>
        <v>C</v>
      </c>
      <c r="M20" s="3" t="str">
        <f>'Assessments 1A'!AA133</f>
        <v>Satisfactory work in reading, writing and speaking;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1A'!K142</f>
        <v>0.64670000000000005</v>
      </c>
      <c r="F21" s="5" t="str">
        <f>'Assessments 1A'!L142</f>
        <v>C</v>
      </c>
      <c r="G21" s="3" t="str">
        <f>'Assessments 1A'!M142</f>
        <v>Satisfactory work in reading, writing and speaking; keep practising.</v>
      </c>
      <c r="H21" s="12">
        <f>'Assessments 1A'!R142</f>
        <v>0.67</v>
      </c>
      <c r="I21" s="5" t="str">
        <f>'Assessments 1A'!S142</f>
        <v>C</v>
      </c>
      <c r="J21" s="3" t="str">
        <f>'Assessments 1A'!T142</f>
        <v>Satisfactory work in reading, writing and speaking; keep practising.</v>
      </c>
      <c r="K21" s="12">
        <f>'Assessments 1A'!Y142</f>
        <v>0.66669999999999996</v>
      </c>
      <c r="L21" s="5" t="str">
        <f>'Assessments 1A'!Z142</f>
        <v>C</v>
      </c>
      <c r="M21" s="3" t="str">
        <f>'Assessments 1A'!AA142</f>
        <v>Satisfactory work in reading, writing and speaking; keep practising.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1A'!K151</f>
        <v>0.74329999999999996</v>
      </c>
      <c r="F22" s="5" t="str">
        <f>'Assessments 1A'!L151</f>
        <v>B</v>
      </c>
      <c r="G22" s="3" t="str">
        <f>'Assessments 1A'!M151</f>
        <v>Very good work in reading, writing and speaking; aim higher.</v>
      </c>
      <c r="H22" s="12">
        <f>'Assessments 1A'!R151</f>
        <v>0.75670000000000004</v>
      </c>
      <c r="I22" s="5" t="str">
        <f>'Assessments 1A'!S151</f>
        <v>B</v>
      </c>
      <c r="J22" s="3" t="str">
        <f>'Assessments 1A'!T151</f>
        <v>Very good work in reading, writing and speaking; aim higher.</v>
      </c>
      <c r="K22" s="12">
        <f>'Assessments 1A'!Y151</f>
        <v>0.75</v>
      </c>
      <c r="L22" s="5" t="str">
        <f>'Assessments 1A'!Z151</f>
        <v>B</v>
      </c>
      <c r="M22" s="3" t="str">
        <f>'Assessments 1A'!AA151</f>
        <v>Very good work in reading, writing and speaking; aim higher.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1A'!K160</f>
        <v>0.79330000000000001</v>
      </c>
      <c r="F23" s="5" t="str">
        <f>'Assessments 1A'!L160</f>
        <v>B</v>
      </c>
      <c r="G23" s="3" t="str">
        <f>'Assessments 1A'!M160</f>
        <v>Very good work in reading, writing and speaking; aim higher.</v>
      </c>
      <c r="H23" s="12">
        <f>'Assessments 1A'!R160</f>
        <v>0.8</v>
      </c>
      <c r="I23" s="5" t="str">
        <f>'Assessments 1A'!S160</f>
        <v>A</v>
      </c>
      <c r="J23" s="3" t="str">
        <f>'Assessments 1A'!T160</f>
        <v>Excellent work in reading, writing and speaking; keep it up.</v>
      </c>
      <c r="K23" s="12">
        <f>'Assessments 1A'!Y160</f>
        <v>0.82669999999999999</v>
      </c>
      <c r="L23" s="5" t="str">
        <f>'Assessments 1A'!Z160</f>
        <v>A</v>
      </c>
      <c r="M23" s="3" t="str">
        <f>'Assessments 1A'!AA160</f>
        <v>Excellent work in reading, writing and speaking;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1A'!K169</f>
        <v>0.85</v>
      </c>
      <c r="F24" s="5" t="str">
        <f>'Assessments 1A'!L169</f>
        <v>A</v>
      </c>
      <c r="G24" s="3" t="str">
        <f>'Assessments 1A'!M169</f>
        <v>Excellent work in reading, writing and speaking; keep it up.</v>
      </c>
      <c r="H24" s="12">
        <f>'Assessments 1A'!R169</f>
        <v>0.85670000000000002</v>
      </c>
      <c r="I24" s="5" t="str">
        <f>'Assessments 1A'!S169</f>
        <v>A</v>
      </c>
      <c r="J24" s="3" t="str">
        <f>'Assessments 1A'!T169</f>
        <v>Excellent work in reading, writing and speaking; keep it up.</v>
      </c>
      <c r="K24" s="12">
        <f>'Assessments 1A'!Y169</f>
        <v>0.87</v>
      </c>
      <c r="L24" s="5" t="str">
        <f>'Assessments 1A'!Z169</f>
        <v>A</v>
      </c>
      <c r="M24" s="3" t="str">
        <f>'Assessments 1A'!AA169</f>
        <v>Excellent work in reading, writing and speaking;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1A'!K178</f>
        <v>0.56999999999999995</v>
      </c>
      <c r="F25" s="5" t="str">
        <f>'Assessments 1A'!L178</f>
        <v>D</v>
      </c>
      <c r="G25" s="3" t="str">
        <f>'Assessments 1A'!M178</f>
        <v>Fair work in reading, writing and speaking; extra practice is needed.</v>
      </c>
      <c r="H25" s="12">
        <f>'Assessments 1A'!R178</f>
        <v>0.62</v>
      </c>
      <c r="I25" s="5" t="str">
        <f>'Assessments 1A'!S178</f>
        <v>C</v>
      </c>
      <c r="J25" s="3" t="str">
        <f>'Assessments 1A'!T178</f>
        <v>Satisfactory work in reading, writing and speaking; keep practising.</v>
      </c>
      <c r="K25" s="12">
        <f>'Assessments 1A'!Y178</f>
        <v>0.64670000000000005</v>
      </c>
      <c r="L25" s="5" t="str">
        <f>'Assessments 1A'!Z178</f>
        <v>C</v>
      </c>
      <c r="M25" s="3" t="str">
        <f>'Assessments 1A'!AA178</f>
        <v>Satisfactory work in reading, writing and speaking; keep practising.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1A'!K187</f>
        <v>0.70330000000000004</v>
      </c>
      <c r="F26" s="5" t="str">
        <f>'Assessments 1A'!L187</f>
        <v>B</v>
      </c>
      <c r="G26" s="3" t="str">
        <f>'Assessments 1A'!M187</f>
        <v>Very good work in reading, writing and speaking; aim higher.</v>
      </c>
      <c r="H26" s="12">
        <f>'Assessments 1A'!R187</f>
        <v>0.7</v>
      </c>
      <c r="I26" s="5" t="str">
        <f>'Assessments 1A'!S187</f>
        <v>B</v>
      </c>
      <c r="J26" s="3" t="str">
        <f>'Assessments 1A'!T187</f>
        <v>Very good work in reading, writing and speaking; aim higher.</v>
      </c>
      <c r="K26" s="12">
        <f>'Assessments 1A'!Y187</f>
        <v>0.7833</v>
      </c>
      <c r="L26" s="5" t="str">
        <f>'Assessments 1A'!Z187</f>
        <v>B</v>
      </c>
      <c r="M26" s="3" t="str">
        <f>'Assessments 1A'!AA187</f>
        <v>Very good work in reading, writing and speaking; aim higher.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1A'!K196</f>
        <v>0.76670000000000005</v>
      </c>
      <c r="F27" s="5" t="str">
        <f>'Assessments 1A'!L196</f>
        <v>B</v>
      </c>
      <c r="G27" s="3" t="str">
        <f>'Assessments 1A'!M196</f>
        <v>Very good work in reading, writing and speaking; aim higher.</v>
      </c>
      <c r="H27" s="12">
        <f>'Assessments 1A'!R196</f>
        <v>0.77669999999999995</v>
      </c>
      <c r="I27" s="5" t="str">
        <f>'Assessments 1A'!S196</f>
        <v>B</v>
      </c>
      <c r="J27" s="3" t="str">
        <f>'Assessments 1A'!T196</f>
        <v>Very good work in reading, writing and speaking; aim higher.</v>
      </c>
      <c r="K27" s="12">
        <f>'Assessments 1A'!Y196</f>
        <v>0.80330000000000001</v>
      </c>
      <c r="L27" s="5" t="str">
        <f>'Assessments 1A'!Z196</f>
        <v>A</v>
      </c>
      <c r="M27" s="3" t="str">
        <f>'Assessments 1A'!AA196</f>
        <v>Excellent work in reading, writing and speaking; keep it up.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1A'!K205</f>
        <v>0.79669999999999996</v>
      </c>
      <c r="F28" s="5" t="str">
        <f>'Assessments 1A'!L205</f>
        <v>B</v>
      </c>
      <c r="G28" s="3" t="str">
        <f>'Assessments 1A'!M205</f>
        <v>Very good work in reading, writing and speaking; aim higher.</v>
      </c>
      <c r="H28" s="12">
        <f>'Assessments 1A'!R205</f>
        <v>0.87670000000000003</v>
      </c>
      <c r="I28" s="5" t="str">
        <f>'Assessments 1A'!S205</f>
        <v>A</v>
      </c>
      <c r="J28" s="3" t="str">
        <f>'Assessments 1A'!T205</f>
        <v>Excellent work in reading, writing and speaking; keep it up.</v>
      </c>
      <c r="K28" s="12">
        <f>'Assessments 1A'!Y205</f>
        <v>0.85670000000000002</v>
      </c>
      <c r="L28" s="5" t="str">
        <f>'Assessments 1A'!Z205</f>
        <v>A</v>
      </c>
      <c r="M28" s="3" t="str">
        <f>'Assessments 1A'!AA205</f>
        <v>Excellent work in reading, writing and speaking;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1A'!K214</f>
        <v>0.56330000000000002</v>
      </c>
      <c r="F29" s="5" t="str">
        <f>'Assessments 1A'!L214</f>
        <v>D</v>
      </c>
      <c r="G29" s="3" t="str">
        <f>'Assessments 1A'!M214</f>
        <v>Fair work in reading, writing and speaking; extra practice is needed.</v>
      </c>
      <c r="H29" s="12">
        <f>'Assessments 1A'!R214</f>
        <v>0.64</v>
      </c>
      <c r="I29" s="5" t="str">
        <f>'Assessments 1A'!S214</f>
        <v>C</v>
      </c>
      <c r="J29" s="3" t="str">
        <f>'Assessments 1A'!T214</f>
        <v>Satisfactory work in reading, writing and speaking; keep practising.</v>
      </c>
      <c r="K29" s="12">
        <f>'Assessments 1A'!Y214</f>
        <v>0.65669999999999995</v>
      </c>
      <c r="L29" s="5" t="str">
        <f>'Assessments 1A'!Z214</f>
        <v>C</v>
      </c>
      <c r="M29" s="3" t="str">
        <f>'Assessments 1A'!AA214</f>
        <v>Satisfactory work in reading, writing and speaking; keep practising.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1A'!K223</f>
        <v>0.61329999999999996</v>
      </c>
      <c r="F30" s="5" t="str">
        <f>'Assessments 1A'!L223</f>
        <v>C</v>
      </c>
      <c r="G30" s="3" t="str">
        <f>'Assessments 1A'!M223</f>
        <v>Satisfactory work in reading, writing and speaking; keep practising.</v>
      </c>
      <c r="H30" s="12">
        <f>'Assessments 1A'!R223</f>
        <v>0.63670000000000004</v>
      </c>
      <c r="I30" s="5" t="str">
        <f>'Assessments 1A'!S223</f>
        <v>C</v>
      </c>
      <c r="J30" s="3" t="str">
        <f>'Assessments 1A'!T223</f>
        <v>Satisfactory work in reading, writing and speaking; keep practising.</v>
      </c>
      <c r="K30" s="12">
        <f>'Assessments 1A'!Y223</f>
        <v>0.69330000000000003</v>
      </c>
      <c r="L30" s="5" t="str">
        <f>'Assessments 1A'!Z223</f>
        <v>C</v>
      </c>
      <c r="M30" s="3" t="str">
        <f>'Assessments 1A'!AA223</f>
        <v>Satisfactory work in reading, writing and speaking; keep practising.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1A'!K232</f>
        <v>0.72670000000000001</v>
      </c>
      <c r="F31" s="5" t="str">
        <f>'Assessments 1A'!L232</f>
        <v>B</v>
      </c>
      <c r="G31" s="3" t="str">
        <f>'Assessments 1A'!M232</f>
        <v>Very good work in reading, writing and speaking; aim higher.</v>
      </c>
      <c r="H31" s="12">
        <f>'Assessments 1A'!R232</f>
        <v>0.73329999999999995</v>
      </c>
      <c r="I31" s="5" t="str">
        <f>'Assessments 1A'!S232</f>
        <v>B</v>
      </c>
      <c r="J31" s="3" t="str">
        <f>'Assessments 1A'!T232</f>
        <v>Very good work in reading, writing and speaking; aim higher.</v>
      </c>
      <c r="K31" s="12">
        <f>'Assessments 1A'!Y232</f>
        <v>0.74329999999999996</v>
      </c>
      <c r="L31" s="5" t="str">
        <f>'Assessments 1A'!Z232</f>
        <v>B</v>
      </c>
      <c r="M31" s="3" t="str">
        <f>'Assessments 1A'!AA232</f>
        <v>Very good work in reading, writing and speaking;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1A'!K241</f>
        <v>0.73670000000000002</v>
      </c>
      <c r="F32" s="5" t="str">
        <f>'Assessments 1A'!L241</f>
        <v>B</v>
      </c>
      <c r="G32" s="3" t="str">
        <f>'Assessments 1A'!M241</f>
        <v>Very good work in reading, writing and speaking; aim higher.</v>
      </c>
      <c r="H32" s="12">
        <f>'Assessments 1A'!R241</f>
        <v>0.80330000000000001</v>
      </c>
      <c r="I32" s="5" t="str">
        <f>'Assessments 1A'!S241</f>
        <v>A</v>
      </c>
      <c r="J32" s="3" t="str">
        <f>'Assessments 1A'!T241</f>
        <v>Excellent work in reading, writing and speaking; keep it up.</v>
      </c>
      <c r="K32" s="12">
        <f>'Assessments 1A'!Y241</f>
        <v>0.86670000000000003</v>
      </c>
      <c r="L32" s="5" t="str">
        <f>'Assessments 1A'!Z241</f>
        <v>A</v>
      </c>
      <c r="M32" s="3" t="str">
        <f>'Assessments 1A'!AA241</f>
        <v>Excellent work in reading, writing and speaking;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1A'!K250</f>
        <v>0.85</v>
      </c>
      <c r="F33" s="5" t="str">
        <f>'Assessments 1A'!L250</f>
        <v>A</v>
      </c>
      <c r="G33" s="3" t="str">
        <f>'Assessments 1A'!M250</f>
        <v>Excellent work in reading, writing and speaking; keep it up.</v>
      </c>
      <c r="H33" s="12">
        <f>'Assessments 1A'!R250</f>
        <v>0.88</v>
      </c>
      <c r="I33" s="5" t="str">
        <f>'Assessments 1A'!S250</f>
        <v>A</v>
      </c>
      <c r="J33" s="3" t="str">
        <f>'Assessments 1A'!T250</f>
        <v>Excellent work in reading, writing and speaking; keep it up.</v>
      </c>
      <c r="K33" s="12">
        <f>'Assessments 1A'!Y250</f>
        <v>0.92669999999999997</v>
      </c>
      <c r="L33" s="5" t="str">
        <f>'Assessments 1A'!Z250</f>
        <v>A</v>
      </c>
      <c r="M33" s="3" t="str">
        <f>'Assessments 1A'!AA250</f>
        <v>Excellent work in reading, writing and speaking;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1A'!K259</f>
        <v>0.59</v>
      </c>
      <c r="F34" s="5" t="str">
        <f>'Assessments 1A'!L259</f>
        <v>D</v>
      </c>
      <c r="G34" s="3" t="str">
        <f>'Assessments 1A'!M259</f>
        <v>Fair work in reading, writing and speaking; extra practice is needed.</v>
      </c>
      <c r="H34" s="12">
        <f>'Assessments 1A'!R259</f>
        <v>0.62670000000000003</v>
      </c>
      <c r="I34" s="5" t="str">
        <f>'Assessments 1A'!S259</f>
        <v>C</v>
      </c>
      <c r="J34" s="3" t="str">
        <f>'Assessments 1A'!T259</f>
        <v>Satisfactory work in reading, writing and speaking; keep practising.</v>
      </c>
      <c r="K34" s="12">
        <f>'Assessments 1A'!Y259</f>
        <v>0.65329999999999999</v>
      </c>
      <c r="L34" s="5" t="str">
        <f>'Assessments 1A'!Z259</f>
        <v>C</v>
      </c>
      <c r="M34" s="3" t="str">
        <f>'Assessments 1A'!AA259</f>
        <v>Satisfactory work in reading, writing and speaking; keep practising.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1A'!K268</f>
        <v>0.64</v>
      </c>
      <c r="F35" s="5" t="str">
        <f>'Assessments 1A'!L268</f>
        <v>C</v>
      </c>
      <c r="G35" s="3" t="str">
        <f>'Assessments 1A'!M268</f>
        <v>Satisfactory work in reading, writing and speaking; keep practising.</v>
      </c>
      <c r="H35" s="12">
        <f>'Assessments 1A'!R268</f>
        <v>0.66669999999999996</v>
      </c>
      <c r="I35" s="5" t="str">
        <f>'Assessments 1A'!S268</f>
        <v>C</v>
      </c>
      <c r="J35" s="3" t="str">
        <f>'Assessments 1A'!T268</f>
        <v>Satisfactory work in reading, writing and speaking; keep practising.</v>
      </c>
      <c r="K35" s="12">
        <f>'Assessments 1A'!Y268</f>
        <v>0.74</v>
      </c>
      <c r="L35" s="5" t="str">
        <f>'Assessments 1A'!Z268</f>
        <v>B</v>
      </c>
      <c r="M35" s="3" t="str">
        <f>'Assessments 1A'!AA268</f>
        <v>Very good work in reading, writing and speaking; aim higher.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2A'!K7</f>
        <v>0.54</v>
      </c>
      <c r="F36" s="5" t="str">
        <f>'Assessment 2A'!L7</f>
        <v>D</v>
      </c>
      <c r="G36" s="3" t="str">
        <f>'Assessment 2A'!M7</f>
        <v>Fair work in reading, writing and speaking; extra practice is needed.</v>
      </c>
      <c r="H36" s="12">
        <f>'Assessment 2A'!R7</f>
        <v>0.6</v>
      </c>
      <c r="I36" s="5" t="str">
        <f>'Assessment 2A'!S7</f>
        <v>C</v>
      </c>
      <c r="J36" s="3" t="str">
        <f>'Assessment 2A'!T7</f>
        <v>Satisfactory work in reading, writing and speaking; keep practising.</v>
      </c>
      <c r="K36" s="12">
        <f>'Assessment 2A'!Y7</f>
        <v>0.59330000000000005</v>
      </c>
      <c r="L36" s="5" t="str">
        <f>'Assessment 2A'!Z7</f>
        <v>D</v>
      </c>
      <c r="M36" s="3" t="str">
        <f>'Assessment 2A'!AA7</f>
        <v>Fair work in reading, writing and speaking; extra practice is needed.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2A'!K16</f>
        <v>0.63670000000000004</v>
      </c>
      <c r="F37" s="5" t="str">
        <f>'Assessment 2A'!L16</f>
        <v>C</v>
      </c>
      <c r="G37" s="3" t="str">
        <f>'Assessment 2A'!M16</f>
        <v>Satisfactory work in reading, writing and speaking; keep practising.</v>
      </c>
      <c r="H37" s="12">
        <f>'Assessment 2A'!R16</f>
        <v>0.67330000000000001</v>
      </c>
      <c r="I37" s="5" t="str">
        <f>'Assessment 2A'!S16</f>
        <v>C</v>
      </c>
      <c r="J37" s="3" t="str">
        <f>'Assessment 2A'!T16</f>
        <v>Satisfactory work in reading, writing and speaking; keep practising.</v>
      </c>
      <c r="K37" s="12">
        <f>'Assessment 2A'!Y16</f>
        <v>0.65</v>
      </c>
      <c r="L37" s="5" t="str">
        <f>'Assessment 2A'!Z16</f>
        <v>C</v>
      </c>
      <c r="M37" s="3" t="str">
        <f>'Assessment 2A'!AA16</f>
        <v>Satisfactory work in reading, writing and speaking; keep practising.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2A'!K25</f>
        <v>0.72670000000000001</v>
      </c>
      <c r="F38" s="5" t="str">
        <f>'Assessment 2A'!L25</f>
        <v>B</v>
      </c>
      <c r="G38" s="3" t="str">
        <f>'Assessment 2A'!M25</f>
        <v>Very good work in reading, writing and speaking; aim higher.</v>
      </c>
      <c r="H38" s="12">
        <f>'Assessment 2A'!R25</f>
        <v>0.72</v>
      </c>
      <c r="I38" s="5" t="str">
        <f>'Assessment 2A'!S25</f>
        <v>B</v>
      </c>
      <c r="J38" s="3" t="str">
        <f>'Assessment 2A'!T25</f>
        <v>Very good work in reading, writing and speaking; aim higher.</v>
      </c>
      <c r="K38" s="12">
        <f>'Assessment 2A'!Y25</f>
        <v>0.75670000000000004</v>
      </c>
      <c r="L38" s="5" t="str">
        <f>'Assessment 2A'!Z25</f>
        <v>B</v>
      </c>
      <c r="M38" s="3" t="str">
        <f>'Assessment 2A'!AA25</f>
        <v>Very good work in reading, writing and speaking; aim higher.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2A'!K34</f>
        <v>0.77329999999999999</v>
      </c>
      <c r="F39" s="5" t="str">
        <f>'Assessment 2A'!L34</f>
        <v>B</v>
      </c>
      <c r="G39" s="3" t="str">
        <f>'Assessment 2A'!M34</f>
        <v>Very good work in reading, writing and speaking; aim higher.</v>
      </c>
      <c r="H39" s="12">
        <f>'Assessment 2A'!R34</f>
        <v>0.74670000000000003</v>
      </c>
      <c r="I39" s="5" t="str">
        <f>'Assessment 2A'!S34</f>
        <v>B</v>
      </c>
      <c r="J39" s="3" t="str">
        <f>'Assessment 2A'!T34</f>
        <v>Very good work in reading, writing and speaking; aim higher.</v>
      </c>
      <c r="K39" s="12">
        <f>'Assessment 2A'!Y34</f>
        <v>0.87329999999999997</v>
      </c>
      <c r="L39" s="5" t="str">
        <f>'Assessment 2A'!Z34</f>
        <v>A</v>
      </c>
      <c r="M39" s="3" t="str">
        <f>'Assessment 2A'!AA34</f>
        <v>Excellent work in reading, writing and speaking;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2A'!K43</f>
        <v>0.79330000000000001</v>
      </c>
      <c r="F40" s="5" t="str">
        <f>'Assessment 2A'!L43</f>
        <v>B</v>
      </c>
      <c r="G40" s="3" t="str">
        <f>'Assessment 2A'!M43</f>
        <v>Very good work in reading, writing and speaking; aim higher.</v>
      </c>
      <c r="H40" s="12">
        <f>'Assessment 2A'!R43</f>
        <v>0.89329999999999998</v>
      </c>
      <c r="I40" s="5" t="str">
        <f>'Assessment 2A'!S43</f>
        <v>A</v>
      </c>
      <c r="J40" s="3" t="str">
        <f>'Assessment 2A'!T43</f>
        <v>Excellent work in reading, writing and speaking; keep it up.</v>
      </c>
      <c r="K40" s="12">
        <f>'Assessment 2A'!Y43</f>
        <v>0.90329999999999999</v>
      </c>
      <c r="L40" s="5" t="str">
        <f>'Assessment 2A'!Z43</f>
        <v>A</v>
      </c>
      <c r="M40" s="3" t="str">
        <f>'Assessment 2A'!AA43</f>
        <v>Excellent work in reading, writing and speaking;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2A'!K52</f>
        <v>0.59330000000000005</v>
      </c>
      <c r="F41" s="5" t="str">
        <f>'Assessment 2A'!L52</f>
        <v>D</v>
      </c>
      <c r="G41" s="3" t="str">
        <f>'Assessment 2A'!M52</f>
        <v>Fair work in reading, writing and speaking; extra practice is needed.</v>
      </c>
      <c r="H41" s="12">
        <f>'Assessment 2A'!R52</f>
        <v>0.59670000000000001</v>
      </c>
      <c r="I41" s="5" t="str">
        <f>'Assessment 2A'!S52</f>
        <v>D</v>
      </c>
      <c r="J41" s="3" t="str">
        <f>'Assessment 2A'!T52</f>
        <v>Fair work in reading, writing and speaking; extra practice is needed.</v>
      </c>
      <c r="K41" s="12">
        <f>'Assessment 2A'!Y52</f>
        <v>0.67669999999999997</v>
      </c>
      <c r="L41" s="5" t="str">
        <f>'Assessment 2A'!Z52</f>
        <v>C</v>
      </c>
      <c r="M41" s="3" t="str">
        <f>'Assessment 2A'!AA52</f>
        <v>Satisfactory work in reading, writing and speaking; keep practising.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2A'!K61</f>
        <v>0.73</v>
      </c>
      <c r="F42" s="5" t="str">
        <f>'Assessment 2A'!L61</f>
        <v>B</v>
      </c>
      <c r="G42" s="3" t="str">
        <f>'Assessment 2A'!M61</f>
        <v>Very good work in reading, writing and speaking; aim higher.</v>
      </c>
      <c r="H42" s="12">
        <f>'Assessment 2A'!R61</f>
        <v>0.66</v>
      </c>
      <c r="I42" s="5" t="str">
        <f>'Assessment 2A'!S61</f>
        <v>C</v>
      </c>
      <c r="J42" s="3" t="str">
        <f>'Assessment 2A'!T61</f>
        <v>Satisfactory work in reading, writing and speaking; keep practising.</v>
      </c>
      <c r="K42" s="12">
        <f>'Assessment 2A'!Y61</f>
        <v>0.7167</v>
      </c>
      <c r="L42" s="5" t="str">
        <f>'Assessment 2A'!Z61</f>
        <v>B</v>
      </c>
      <c r="M42" s="3" t="str">
        <f>'Assessment 2A'!AA61</f>
        <v>Very good work in reading, writing and speaking; aim higher.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2A'!K70</f>
        <v>0.73329999999999995</v>
      </c>
      <c r="F43" s="5" t="str">
        <f>'Assessment 2A'!L70</f>
        <v>B</v>
      </c>
      <c r="G43" s="3" t="str">
        <f>'Assessment 2A'!M70</f>
        <v>Very good work in reading, writing and speaking; aim higher.</v>
      </c>
      <c r="H43" s="12">
        <f>'Assessment 2A'!R70</f>
        <v>0.73670000000000002</v>
      </c>
      <c r="I43" s="5" t="str">
        <f>'Assessment 2A'!S70</f>
        <v>B</v>
      </c>
      <c r="J43" s="3" t="str">
        <f>'Assessment 2A'!T70</f>
        <v>Very good work in reading, writing and speaking; aim higher.</v>
      </c>
      <c r="K43" s="12">
        <f>'Assessment 2A'!Y70</f>
        <v>0.81669999999999998</v>
      </c>
      <c r="L43" s="5" t="str">
        <f>'Assessment 2A'!Z70</f>
        <v>A</v>
      </c>
      <c r="M43" s="3" t="str">
        <f>'Assessment 2A'!AA70</f>
        <v>Excellent work in reading, writing and speaking; keep it up.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2A'!K79</f>
        <v>0.78669999999999995</v>
      </c>
      <c r="F44" s="5" t="str">
        <f>'Assessment 2A'!L79</f>
        <v>B</v>
      </c>
      <c r="G44" s="3" t="str">
        <f>'Assessment 2A'!M79</f>
        <v>Very good work in reading, writing and speaking; aim higher.</v>
      </c>
      <c r="H44" s="12">
        <f>'Assessment 2A'!R79</f>
        <v>0.8367</v>
      </c>
      <c r="I44" s="5" t="str">
        <f>'Assessment 2A'!S79</f>
        <v>A</v>
      </c>
      <c r="J44" s="3" t="str">
        <f>'Assessment 2A'!T79</f>
        <v>Excellent work in reading, writing and speaking; keep it up.</v>
      </c>
      <c r="K44" s="12">
        <f>'Assessment 2A'!Y79</f>
        <v>0.85329999999999995</v>
      </c>
      <c r="L44" s="5" t="str">
        <f>'Assessment 2A'!Z79</f>
        <v>A</v>
      </c>
      <c r="M44" s="3" t="str">
        <f>'Assessment 2A'!AA79</f>
        <v>Excellent work in reading, writing and speaking;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2A'!K88</f>
        <v>0.86670000000000003</v>
      </c>
      <c r="F45" s="5" t="str">
        <f>'Assessment 2A'!L88</f>
        <v>A</v>
      </c>
      <c r="G45" s="3" t="str">
        <f>'Assessment 2A'!M88</f>
        <v>Excellent work in reading, writing and speaking; keep it up.</v>
      </c>
      <c r="H45" s="12">
        <f>'Assessment 2A'!R88</f>
        <v>0.92669999999999997</v>
      </c>
      <c r="I45" s="5" t="str">
        <f>'Assessment 2A'!S88</f>
        <v>A</v>
      </c>
      <c r="J45" s="3" t="str">
        <f>'Assessment 2A'!T88</f>
        <v>Excellent work in reading, writing and speaking; keep it up.</v>
      </c>
      <c r="K45" s="12">
        <f>'Assessment 2A'!Y88</f>
        <v>0.9</v>
      </c>
      <c r="L45" s="5" t="str">
        <f>'Assessment 2A'!Z88</f>
        <v>A</v>
      </c>
      <c r="M45" s="3" t="str">
        <f>'Assessment 2A'!AA88</f>
        <v>Excellent work in reading, writing and speaking;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2A'!K97</f>
        <v>0.60670000000000002</v>
      </c>
      <c r="F46" s="5" t="str">
        <f>'Assessment 2A'!L97</f>
        <v>C</v>
      </c>
      <c r="G46" s="3" t="str">
        <f>'Assessment 2A'!M97</f>
        <v>Satisfactory work in reading, writing and speaking; keep practising.</v>
      </c>
      <c r="H46" s="12">
        <f>'Assessment 2A'!R97</f>
        <v>0.65</v>
      </c>
      <c r="I46" s="5" t="str">
        <f>'Assessment 2A'!S97</f>
        <v>C</v>
      </c>
      <c r="J46" s="3" t="str">
        <f>'Assessment 2A'!T97</f>
        <v>Satisfactory work in reading, writing and speaking; keep practising.</v>
      </c>
      <c r="K46" s="12">
        <f>'Assessment 2A'!Y97</f>
        <v>0.65329999999999999</v>
      </c>
      <c r="L46" s="5" t="str">
        <f>'Assessment 2A'!Z97</f>
        <v>C</v>
      </c>
      <c r="M46" s="3" t="str">
        <f>'Assessment 2A'!AA97</f>
        <v>Satisfactory work in reading, writing and speaking; keep practising.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2A'!K106</f>
        <v>0.69330000000000003</v>
      </c>
      <c r="F47" s="5" t="str">
        <f>'Assessment 2A'!L106</f>
        <v>C</v>
      </c>
      <c r="G47" s="3" t="str">
        <f>'Assessment 2A'!M106</f>
        <v>Satisfactory work in reading, writing and speaking; keep practising.</v>
      </c>
      <c r="H47" s="12">
        <f>'Assessment 2A'!R106</f>
        <v>0.72670000000000001</v>
      </c>
      <c r="I47" s="5" t="str">
        <f>'Assessment 2A'!S106</f>
        <v>B</v>
      </c>
      <c r="J47" s="3" t="str">
        <f>'Assessment 2A'!T106</f>
        <v>Very good work in reading, writing and speaking; aim higher.</v>
      </c>
      <c r="K47" s="12">
        <f>'Assessment 2A'!Y106</f>
        <v>0.74329999999999996</v>
      </c>
      <c r="L47" s="5" t="str">
        <f>'Assessment 2A'!Z106</f>
        <v>B</v>
      </c>
      <c r="M47" s="3" t="str">
        <f>'Assessment 2A'!AA106</f>
        <v>Very good work in reading, writing and speaking;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2A'!K115</f>
        <v>0.79669999999999996</v>
      </c>
      <c r="F48" s="5" t="str">
        <f>'Assessment 2A'!L115</f>
        <v>B</v>
      </c>
      <c r="G48" s="3" t="str">
        <f>'Assessment 2A'!M115</f>
        <v>Very good work in reading, writing and speaking; aim higher.</v>
      </c>
      <c r="H48" s="12">
        <f>'Assessment 2A'!R115</f>
        <v>0.82669999999999999</v>
      </c>
      <c r="I48" s="5" t="str">
        <f>'Assessment 2A'!S115</f>
        <v>A</v>
      </c>
      <c r="J48" s="3" t="str">
        <f>'Assessment 2A'!T115</f>
        <v>Excellent work in reading, writing and speaking; keep it up.</v>
      </c>
      <c r="K48" s="12">
        <f>'Assessment 2A'!Y115</f>
        <v>0.80669999999999997</v>
      </c>
      <c r="L48" s="5" t="str">
        <f>'Assessment 2A'!Z115</f>
        <v>A</v>
      </c>
      <c r="M48" s="3" t="str">
        <f>'Assessment 2A'!AA115</f>
        <v>Excellent work in reading, writing and speaking; keep it up.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2A'!K124</f>
        <v>0.86329999999999996</v>
      </c>
      <c r="F49" s="5" t="str">
        <f>'Assessment 2A'!L124</f>
        <v>A</v>
      </c>
      <c r="G49" s="3" t="str">
        <f>'Assessment 2A'!M124</f>
        <v>Excellent work in reading, writing and speaking; keep it up.</v>
      </c>
      <c r="H49" s="12">
        <f>'Assessment 2A'!R124</f>
        <v>0.82669999999999999</v>
      </c>
      <c r="I49" s="5" t="str">
        <f>'Assessment 2A'!S124</f>
        <v>A</v>
      </c>
      <c r="J49" s="3" t="str">
        <f>'Assessment 2A'!T124</f>
        <v>Excellent work in reading, writing and speaking; keep it up.</v>
      </c>
      <c r="K49" s="12">
        <f>'Assessment 2A'!Y124</f>
        <v>0.8367</v>
      </c>
      <c r="L49" s="5" t="str">
        <f>'Assessment 2A'!Z124</f>
        <v>A</v>
      </c>
      <c r="M49" s="3" t="str">
        <f>'Assessment 2A'!AA124</f>
        <v>Excellent work in reading, writing and speaking;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2A'!K133</f>
        <v>0.6</v>
      </c>
      <c r="F50" s="5" t="str">
        <f>'Assessment 2A'!L133</f>
        <v>C</v>
      </c>
      <c r="G50" s="3" t="str">
        <f>'Assessment 2A'!M133</f>
        <v>Satisfactory work in reading, writing and speaking; keep practising.</v>
      </c>
      <c r="H50" s="12">
        <f>'Assessment 2A'!R133</f>
        <v>0.61670000000000003</v>
      </c>
      <c r="I50" s="5" t="str">
        <f>'Assessment 2A'!S133</f>
        <v>C</v>
      </c>
      <c r="J50" s="3" t="str">
        <f>'Assessment 2A'!T133</f>
        <v>Satisfactory work in reading, writing and speaking; keep practising.</v>
      </c>
      <c r="K50" s="12">
        <f>'Assessment 2A'!Y133</f>
        <v>0.67330000000000001</v>
      </c>
      <c r="L50" s="5" t="str">
        <f>'Assessment 2A'!Z133</f>
        <v>C</v>
      </c>
      <c r="M50" s="3" t="str">
        <f>'Assessment 2A'!AA133</f>
        <v>Satisfactory work in reading, writing and speaking; keep practising.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2A'!K142</f>
        <v>0.70669999999999999</v>
      </c>
      <c r="F51" s="5" t="str">
        <f>'Assessment 2A'!L142</f>
        <v>B</v>
      </c>
      <c r="G51" s="3" t="str">
        <f>'Assessment 2A'!M142</f>
        <v>Very good work in reading, writing and speaking; aim higher.</v>
      </c>
      <c r="H51" s="12">
        <f>'Assessment 2A'!R142</f>
        <v>0.67330000000000001</v>
      </c>
      <c r="I51" s="5" t="str">
        <f>'Assessment 2A'!S142</f>
        <v>C</v>
      </c>
      <c r="J51" s="3" t="str">
        <f>'Assessment 2A'!T142</f>
        <v>Satisfactory work in reading, writing and speaking; keep practising.</v>
      </c>
      <c r="K51" s="12">
        <f>'Assessment 2A'!Y142</f>
        <v>0.72670000000000001</v>
      </c>
      <c r="L51" s="5" t="str">
        <f>'Assessment 2A'!Z142</f>
        <v>B</v>
      </c>
      <c r="M51" s="3" t="str">
        <f>'Assessment 2A'!AA142</f>
        <v>Very good work in reading, writing and speaking; aim higher.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2A'!K151</f>
        <v>0.68</v>
      </c>
      <c r="F52" s="5" t="str">
        <f>'Assessment 2A'!L151</f>
        <v>C</v>
      </c>
      <c r="G52" s="3" t="str">
        <f>'Assessment 2A'!M151</f>
        <v>Satisfactory work in reading, writing and speaking; keep practising.</v>
      </c>
      <c r="H52" s="12">
        <f>'Assessment 2A'!R151</f>
        <v>0.75670000000000004</v>
      </c>
      <c r="I52" s="5" t="str">
        <f>'Assessment 2A'!S151</f>
        <v>B</v>
      </c>
      <c r="J52" s="3" t="str">
        <f>'Assessment 2A'!T151</f>
        <v>Very good work in reading, writing and speaking; aim higher.</v>
      </c>
      <c r="K52" s="12">
        <f>'Assessment 2A'!Y151</f>
        <v>0.79669999999999996</v>
      </c>
      <c r="L52" s="5" t="str">
        <f>'Assessment 2A'!Z151</f>
        <v>B</v>
      </c>
      <c r="M52" s="3" t="str">
        <f>'Assessment 2A'!AA151</f>
        <v>Very good work in reading, writing and speaking; aim higher.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2A'!K160</f>
        <v>0.80330000000000001</v>
      </c>
      <c r="F53" s="5" t="str">
        <f>'Assessment 2A'!L160</f>
        <v>A</v>
      </c>
      <c r="G53" s="3" t="str">
        <f>'Assessment 2A'!M160</f>
        <v>Excellent work in reading, writing and speaking; keep it up.</v>
      </c>
      <c r="H53" s="12">
        <f>'Assessment 2A'!R160</f>
        <v>0.81669999999999998</v>
      </c>
      <c r="I53" s="5" t="str">
        <f>'Assessment 2A'!S160</f>
        <v>A</v>
      </c>
      <c r="J53" s="3" t="str">
        <f>'Assessment 2A'!T160</f>
        <v>Excellent work in reading, writing and speaking; keep it up.</v>
      </c>
      <c r="K53" s="12">
        <f>'Assessment 2A'!Y160</f>
        <v>0.82330000000000003</v>
      </c>
      <c r="L53" s="5" t="str">
        <f>'Assessment 2A'!Z160</f>
        <v>A</v>
      </c>
      <c r="M53" s="3" t="str">
        <f>'Assessment 2A'!AA160</f>
        <v>Excellent work in reading, writing and speaking;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2A'!K169</f>
        <v>0.86670000000000003</v>
      </c>
      <c r="F54" s="5" t="str">
        <f>'Assessment 2A'!L169</f>
        <v>A</v>
      </c>
      <c r="G54" s="3" t="str">
        <f>'Assessment 2A'!M169</f>
        <v>Excellent work in reading, writing and speaking; keep it up.</v>
      </c>
      <c r="H54" s="12">
        <f>'Assessment 2A'!R169</f>
        <v>0.85</v>
      </c>
      <c r="I54" s="5" t="str">
        <f>'Assessment 2A'!S169</f>
        <v>A</v>
      </c>
      <c r="J54" s="3" t="str">
        <f>'Assessment 2A'!T169</f>
        <v>Excellent work in reading, writing and speaking; keep it up.</v>
      </c>
      <c r="K54" s="12">
        <f>'Assessment 2A'!Y169</f>
        <v>0.92669999999999997</v>
      </c>
      <c r="L54" s="5" t="str">
        <f>'Assessment 2A'!Z169</f>
        <v>A</v>
      </c>
      <c r="M54" s="3" t="str">
        <f>'Assessment 2A'!AA169</f>
        <v>Excellent work in reading, writing and speaking;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2A'!K178</f>
        <v>0.66</v>
      </c>
      <c r="F55" s="5" t="str">
        <f>'Assessment 2A'!L178</f>
        <v>C</v>
      </c>
      <c r="G55" s="3" t="str">
        <f>'Assessment 2A'!M178</f>
        <v>Satisfactory work in reading, writing and speaking; keep practising.</v>
      </c>
      <c r="H55" s="12">
        <f>'Assessment 2A'!R178</f>
        <v>0.66</v>
      </c>
      <c r="I55" s="5" t="str">
        <f>'Assessment 2A'!S178</f>
        <v>C</v>
      </c>
      <c r="J55" s="3" t="str">
        <f>'Assessment 2A'!T178</f>
        <v>Satisfactory work in reading, writing and speaking; keep practising.</v>
      </c>
      <c r="K55" s="12">
        <f>'Assessment 2A'!Y178</f>
        <v>0.63</v>
      </c>
      <c r="L55" s="5" t="str">
        <f>'Assessment 2A'!Z178</f>
        <v>C</v>
      </c>
      <c r="M55" s="3" t="str">
        <f>'Assessment 2A'!AA178</f>
        <v>Satisfactory work in reading, writing and speaking;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2A'!K187</f>
        <v>0.68</v>
      </c>
      <c r="F56" s="5" t="str">
        <f>'Assessment 2A'!L187</f>
        <v>C</v>
      </c>
      <c r="G56" s="3" t="str">
        <f>'Assessment 2A'!M187</f>
        <v>Satisfactory work in reading, writing and speaking; keep practising.</v>
      </c>
      <c r="H56" s="12">
        <f>'Assessment 2A'!R187</f>
        <v>0.68330000000000002</v>
      </c>
      <c r="I56" s="5" t="str">
        <f>'Assessment 2A'!S187</f>
        <v>C</v>
      </c>
      <c r="J56" s="3" t="str">
        <f>'Assessment 2A'!T187</f>
        <v>Satisfactory work in reading, writing and speaking; keep practising.</v>
      </c>
      <c r="K56" s="12">
        <f>'Assessment 2A'!Y187</f>
        <v>0.77329999999999999</v>
      </c>
      <c r="L56" s="5" t="str">
        <f>'Assessment 2A'!Z187</f>
        <v>B</v>
      </c>
      <c r="M56" s="3" t="str">
        <f>'Assessment 2A'!AA187</f>
        <v>Very good work in reading, writing and speaking;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2A'!K196</f>
        <v>0.76670000000000005</v>
      </c>
      <c r="F57" s="5" t="str">
        <f>'Assessment 2A'!L196</f>
        <v>B</v>
      </c>
      <c r="G57" s="3" t="str">
        <f>'Assessment 2A'!M196</f>
        <v>Very good work in reading, writing and speaking; aim higher.</v>
      </c>
      <c r="H57" s="12">
        <f>'Assessment 2A'!R196</f>
        <v>0.76670000000000005</v>
      </c>
      <c r="I57" s="5" t="str">
        <f>'Assessment 2A'!S196</f>
        <v>B</v>
      </c>
      <c r="J57" s="3" t="str">
        <f>'Assessment 2A'!T196</f>
        <v>Very good work in reading, writing and speaking; aim higher.</v>
      </c>
      <c r="K57" s="12">
        <f>'Assessment 2A'!Y196</f>
        <v>0.84670000000000001</v>
      </c>
      <c r="L57" s="5" t="str">
        <f>'Assessment 2A'!Z196</f>
        <v>A</v>
      </c>
      <c r="M57" s="3" t="str">
        <f>'Assessment 2A'!AA196</f>
        <v>Excellent work in reading, writing and speaking; keep it up.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2A'!K205</f>
        <v>0.80330000000000001</v>
      </c>
      <c r="F58" s="5" t="str">
        <f>'Assessment 2A'!L205</f>
        <v>A</v>
      </c>
      <c r="G58" s="3" t="str">
        <f>'Assessment 2A'!M205</f>
        <v>Excellent work in reading, writing and speaking; keep it up.</v>
      </c>
      <c r="H58" s="12">
        <f>'Assessment 2A'!R205</f>
        <v>0.82330000000000003</v>
      </c>
      <c r="I58" s="5" t="str">
        <f>'Assessment 2A'!S205</f>
        <v>A</v>
      </c>
      <c r="J58" s="3" t="str">
        <f>'Assessment 2A'!T205</f>
        <v>Excellent work in reading, writing and speaking; keep it up.</v>
      </c>
      <c r="K58" s="12">
        <f>'Assessment 2A'!Y205</f>
        <v>0.8367</v>
      </c>
      <c r="L58" s="5" t="str">
        <f>'Assessment 2A'!Z205</f>
        <v>A</v>
      </c>
      <c r="M58" s="3" t="str">
        <f>'Assessment 2A'!AA205</f>
        <v>Excellent work in reading, writing and speaking;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2A'!K214</f>
        <v>0.53</v>
      </c>
      <c r="F59" s="5" t="str">
        <f>'Assessment 2A'!L214</f>
        <v>D</v>
      </c>
      <c r="G59" s="3" t="str">
        <f>'Assessment 2A'!M214</f>
        <v>Fair work in reading, writing and speaking; extra practice is needed.</v>
      </c>
      <c r="H59" s="12">
        <f>'Assessment 2A'!R214</f>
        <v>0.62</v>
      </c>
      <c r="I59" s="5" t="str">
        <f>'Assessment 2A'!S214</f>
        <v>C</v>
      </c>
      <c r="J59" s="3" t="str">
        <f>'Assessment 2A'!T214</f>
        <v>Satisfactory work in reading, writing and speaking; keep practising.</v>
      </c>
      <c r="K59" s="12">
        <f>'Assessment 2A'!Y214</f>
        <v>0.61329999999999996</v>
      </c>
      <c r="L59" s="5" t="str">
        <f>'Assessment 2A'!Z214</f>
        <v>C</v>
      </c>
      <c r="M59" s="3" t="str">
        <f>'Assessment 2A'!AA214</f>
        <v>Satisfactory work in reading, writing and speaking; keep practising.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2A'!K223</f>
        <v>0.65669999999999995</v>
      </c>
      <c r="F60" s="5" t="str">
        <f>'Assessment 2A'!L223</f>
        <v>C</v>
      </c>
      <c r="G60" s="3" t="str">
        <f>'Assessment 2A'!M223</f>
        <v>Satisfactory work in reading, writing and speaking; keep practising.</v>
      </c>
      <c r="H60" s="12">
        <f>'Assessment 2A'!R223</f>
        <v>0.67669999999999997</v>
      </c>
      <c r="I60" s="5" t="str">
        <f>'Assessment 2A'!S223</f>
        <v>C</v>
      </c>
      <c r="J60" s="3" t="str">
        <f>'Assessment 2A'!T223</f>
        <v>Satisfactory work in reading, writing and speaking; keep practising.</v>
      </c>
      <c r="K60" s="12">
        <f>'Assessment 2A'!Y223</f>
        <v>0.71</v>
      </c>
      <c r="L60" s="5" t="str">
        <f>'Assessment 2A'!Z223</f>
        <v>B</v>
      </c>
      <c r="M60" s="3" t="str">
        <f>'Assessment 2A'!AA223</f>
        <v>Very good work in reading, writing and speaking; aim higher.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2A'!K232</f>
        <v>0.67669999999999997</v>
      </c>
      <c r="F61" s="5" t="str">
        <f>'Assessment 2A'!L232</f>
        <v>C</v>
      </c>
      <c r="G61" s="3" t="str">
        <f>'Assessment 2A'!M232</f>
        <v>Satisfactory work in reading, writing and speaking; keep practising.</v>
      </c>
      <c r="H61" s="12">
        <f>'Assessment 2A'!R232</f>
        <v>0.76</v>
      </c>
      <c r="I61" s="5" t="str">
        <f>'Assessment 2A'!S232</f>
        <v>B</v>
      </c>
      <c r="J61" s="3" t="str">
        <f>'Assessment 2A'!T232</f>
        <v>Very good work in reading, writing and speaking; aim higher.</v>
      </c>
      <c r="K61" s="12">
        <f>'Assessment 2A'!Y232</f>
        <v>0.77329999999999999</v>
      </c>
      <c r="L61" s="5" t="str">
        <f>'Assessment 2A'!Z232</f>
        <v>B</v>
      </c>
      <c r="M61" s="3" t="str">
        <f>'Assessment 2A'!AA232</f>
        <v>Very good work in reading, writing and speaking; aim higher.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2A'!K241</f>
        <v>0.8367</v>
      </c>
      <c r="F62" s="5" t="str">
        <f>'Assessment 2A'!L241</f>
        <v>A</v>
      </c>
      <c r="G62" s="3" t="str">
        <f>'Assessment 2A'!M241</f>
        <v>Excellent work in reading, writing and speaking; keep it up.</v>
      </c>
      <c r="H62" s="12">
        <f>'Assessment 2A'!R241</f>
        <v>0.8</v>
      </c>
      <c r="I62" s="5" t="str">
        <f>'Assessment 2A'!S241</f>
        <v>A</v>
      </c>
      <c r="J62" s="3" t="str">
        <f>'Assessment 2A'!T241</f>
        <v>Excellent work in reading, writing and speaking; keep it up.</v>
      </c>
      <c r="K62" s="12">
        <f>'Assessment 2A'!Y241</f>
        <v>0.83330000000000004</v>
      </c>
      <c r="L62" s="5" t="str">
        <f>'Assessment 2A'!Z241</f>
        <v>A</v>
      </c>
      <c r="M62" s="3" t="str">
        <f>'Assessment 2A'!AA241</f>
        <v>Excellent work in reading, writing and speaking;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2A'!K250</f>
        <v>0.89</v>
      </c>
      <c r="F63" s="5" t="str">
        <f>'Assessment 2A'!L250</f>
        <v>A</v>
      </c>
      <c r="G63" s="3" t="str">
        <f>'Assessment 2A'!M250</f>
        <v>Excellent work in reading, writing and speaking; keep it up.</v>
      </c>
      <c r="H63" s="12">
        <f>'Assessment 2A'!R250</f>
        <v>0.89329999999999998</v>
      </c>
      <c r="I63" s="5" t="str">
        <f>'Assessment 2A'!S250</f>
        <v>A</v>
      </c>
      <c r="J63" s="3" t="str">
        <f>'Assessment 2A'!T250</f>
        <v>Excellent work in reading, writing and speaking; keep it up.</v>
      </c>
      <c r="K63" s="12">
        <f>'Assessment 2A'!Y250</f>
        <v>0.91</v>
      </c>
      <c r="L63" s="5" t="str">
        <f>'Assessment 2A'!Z250</f>
        <v>A</v>
      </c>
      <c r="M63" s="3" t="str">
        <f>'Assessment 2A'!AA250</f>
        <v>Excellent work in reading, writing and speaking;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2A'!K259</f>
        <v>0.57669999999999999</v>
      </c>
      <c r="F64" s="5" t="str">
        <f>'Assessment 2A'!L259</f>
        <v>D</v>
      </c>
      <c r="G64" s="3" t="str">
        <f>'Assessment 2A'!M259</f>
        <v>Fair work in reading, writing and speaking; extra practice is needed.</v>
      </c>
      <c r="H64" s="12">
        <f>'Assessment 2A'!R259</f>
        <v>0.59670000000000001</v>
      </c>
      <c r="I64" s="5" t="str">
        <f>'Assessment 2A'!S259</f>
        <v>D</v>
      </c>
      <c r="J64" s="3" t="str">
        <f>'Assessment 2A'!T259</f>
        <v>Fair work in reading, writing and speaking; extra practice is needed.</v>
      </c>
      <c r="K64" s="12">
        <f>'Assessment 2A'!Y259</f>
        <v>0.69330000000000003</v>
      </c>
      <c r="L64" s="5" t="str">
        <f>'Assessment 2A'!Z259</f>
        <v>C</v>
      </c>
      <c r="M64" s="3" t="str">
        <f>'Assessment 2A'!AA259</f>
        <v>Satisfactory work in reading, writing and speaking; keep practising.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2A'!K268</f>
        <v>0.70330000000000004</v>
      </c>
      <c r="F65" s="5" t="str">
        <f>'Assessment 2A'!L268</f>
        <v>B</v>
      </c>
      <c r="G65" s="3" t="str">
        <f>'Assessment 2A'!M268</f>
        <v>Very good work in reading, writing and speaking; aim higher.</v>
      </c>
      <c r="H65" s="12">
        <f>'Assessment 2A'!R268</f>
        <v>0.67330000000000001</v>
      </c>
      <c r="I65" s="5" t="str">
        <f>'Assessment 2A'!S268</f>
        <v>C</v>
      </c>
      <c r="J65" s="3" t="str">
        <f>'Assessment 2A'!T268</f>
        <v>Satisfactory work in reading, writing and speaking; keep practising.</v>
      </c>
      <c r="K65" s="12">
        <f>'Assessment 2A'!Y268</f>
        <v>0.7167</v>
      </c>
      <c r="L65" s="5" t="str">
        <f>'Assessment 2A'!Z268</f>
        <v>B</v>
      </c>
      <c r="M65" s="3" t="str">
        <f>'Assessment 2A'!AA268</f>
        <v>Very good work in reading, writing and speaking; aim higher.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3A'!K7</f>
        <v>0.59</v>
      </c>
      <c r="F66" s="5" t="str">
        <f>'Assessment 3A'!L7</f>
        <v>D</v>
      </c>
      <c r="G66" s="3" t="str">
        <f>'Assessment 3A'!M7</f>
        <v>Fair work in reading, writing and speaking; extra practice is needed.</v>
      </c>
      <c r="H66" s="12">
        <f>'Assessment 3A'!R7</f>
        <v>0.56669999999999998</v>
      </c>
      <c r="I66" s="5" t="str">
        <f>'Assessment 3A'!S7</f>
        <v>D</v>
      </c>
      <c r="J66" s="3" t="str">
        <f>'Assessment 3A'!T7</f>
        <v>Fair work in reading, writing and speaking; extra practice is needed.</v>
      </c>
      <c r="K66" s="12">
        <f>'Assessment 3A'!Y7</f>
        <v>0.61670000000000003</v>
      </c>
      <c r="L66" s="5" t="str">
        <f>'Assessment 3A'!Z7</f>
        <v>C</v>
      </c>
      <c r="M66" s="3" t="str">
        <f>'Assessment 3A'!AA7</f>
        <v>Satisfactory work in reading, writing and speaking; keep practising.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3A'!K16</f>
        <v>0.62</v>
      </c>
      <c r="F67" s="5" t="str">
        <f>'Assessment 3A'!L16</f>
        <v>C</v>
      </c>
      <c r="G67" s="3" t="str">
        <f>'Assessment 3A'!M16</f>
        <v>Satisfactory work in reading, writing and speaking; keep practising.</v>
      </c>
      <c r="H67" s="12">
        <f>'Assessment 3A'!R16</f>
        <v>0.68330000000000002</v>
      </c>
      <c r="I67" s="5" t="str">
        <f>'Assessment 3A'!S16</f>
        <v>C</v>
      </c>
      <c r="J67" s="3" t="str">
        <f>'Assessment 3A'!T16</f>
        <v>Satisfactory work in reading, writing and speaking; keep practising.</v>
      </c>
      <c r="K67" s="12">
        <f>'Assessment 3A'!Y16</f>
        <v>0.65329999999999999</v>
      </c>
      <c r="L67" s="5" t="str">
        <f>'Assessment 3A'!Z16</f>
        <v>C</v>
      </c>
      <c r="M67" s="3" t="str">
        <f>'Assessment 3A'!AA16</f>
        <v>Satisfactory work in reading, writing and speaking; keep practising.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3A'!K25</f>
        <v>0.69669999999999999</v>
      </c>
      <c r="F68" s="5" t="str">
        <f>'Assessment 3A'!L25</f>
        <v>C</v>
      </c>
      <c r="G68" s="3" t="str">
        <f>'Assessment 3A'!M25</f>
        <v>Satisfactory work in reading, writing and speaking; keep practising.</v>
      </c>
      <c r="H68" s="12">
        <f>'Assessment 3A'!R25</f>
        <v>0.72670000000000001</v>
      </c>
      <c r="I68" s="5" t="str">
        <f>'Assessment 3A'!S25</f>
        <v>B</v>
      </c>
      <c r="J68" s="3" t="str">
        <f>'Assessment 3A'!T25</f>
        <v>Very good work in reading, writing and speaking; aim higher.</v>
      </c>
      <c r="K68" s="12">
        <f>'Assessment 3A'!Y25</f>
        <v>0.75670000000000004</v>
      </c>
      <c r="L68" s="5" t="str">
        <f>'Assessment 3A'!Z25</f>
        <v>B</v>
      </c>
      <c r="M68" s="3" t="str">
        <f>'Assessment 3A'!AA25</f>
        <v>Very good work in reading, writing and speaking; aim higher.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3A'!K34</f>
        <v>0.72</v>
      </c>
      <c r="F69" s="5" t="str">
        <f>'Assessment 3A'!L34</f>
        <v>B</v>
      </c>
      <c r="G69" s="3" t="str">
        <f>'Assessment 3A'!M34</f>
        <v>Very good work in reading, writing and speaking; aim higher.</v>
      </c>
      <c r="H69" s="12">
        <f>'Assessment 3A'!R34</f>
        <v>0.80330000000000001</v>
      </c>
      <c r="I69" s="5" t="str">
        <f>'Assessment 3A'!S34</f>
        <v>A</v>
      </c>
      <c r="J69" s="3" t="str">
        <f>'Assessment 3A'!T34</f>
        <v>Excellent work in reading, writing and speaking; keep it up.</v>
      </c>
      <c r="K69" s="12">
        <f>'Assessment 3A'!Y34</f>
        <v>0.86329999999999996</v>
      </c>
      <c r="L69" s="5" t="str">
        <f>'Assessment 3A'!Z34</f>
        <v>A</v>
      </c>
      <c r="M69" s="3" t="str">
        <f>'Assessment 3A'!AA34</f>
        <v>Excellent work in reading, writing and speaking; keep it up.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3A'!K43</f>
        <v>0.84330000000000005</v>
      </c>
      <c r="F70" s="5" t="str">
        <f>'Assessment 3A'!L43</f>
        <v>A</v>
      </c>
      <c r="G70" s="3" t="str">
        <f>'Assessment 3A'!M43</f>
        <v>Excellent work in reading, writing and speaking; keep it up.</v>
      </c>
      <c r="H70" s="12">
        <f>'Assessment 3A'!R43</f>
        <v>0.9</v>
      </c>
      <c r="I70" s="5" t="str">
        <f>'Assessment 3A'!S43</f>
        <v>A</v>
      </c>
      <c r="J70" s="3" t="str">
        <f>'Assessment 3A'!T43</f>
        <v>Excellent work in reading, writing and speaking; keep it up.</v>
      </c>
      <c r="K70" s="12">
        <f>'Assessment 3A'!Y43</f>
        <v>0.92669999999999997</v>
      </c>
      <c r="L70" s="5" t="str">
        <f>'Assessment 3A'!Z43</f>
        <v>A</v>
      </c>
      <c r="M70" s="3" t="str">
        <f>'Assessment 3A'!AA43</f>
        <v>Excellent work in reading, writing and speaking;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3A'!K52</f>
        <v>0.61</v>
      </c>
      <c r="F71" s="5" t="str">
        <f>'Assessment 3A'!L52</f>
        <v>C</v>
      </c>
      <c r="G71" s="3" t="str">
        <f>'Assessment 3A'!M52</f>
        <v>Satisfactory work in reading, writing and speaking; keep practising.</v>
      </c>
      <c r="H71" s="12">
        <f>'Assessment 3A'!R52</f>
        <v>0.60329999999999995</v>
      </c>
      <c r="I71" s="5" t="str">
        <f>'Assessment 3A'!S52</f>
        <v>C</v>
      </c>
      <c r="J71" s="3" t="str">
        <f>'Assessment 3A'!T52</f>
        <v>Satisfactory work in reading, writing and speaking; keep practising.</v>
      </c>
      <c r="K71" s="12">
        <f>'Assessment 3A'!Y52</f>
        <v>0.66</v>
      </c>
      <c r="L71" s="5" t="str">
        <f>'Assessment 3A'!Z52</f>
        <v>C</v>
      </c>
      <c r="M71" s="3" t="str">
        <f>'Assessment 3A'!AA52</f>
        <v>Satisfactory work in reading, writing and speaking; keep practising.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3A'!K61</f>
        <v>0.69</v>
      </c>
      <c r="F72" s="5" t="str">
        <f>'Assessment 3A'!L61</f>
        <v>C</v>
      </c>
      <c r="G72" s="3" t="str">
        <f>'Assessment 3A'!M61</f>
        <v>Satisfactory work in reading, writing and speaking; keep practising.</v>
      </c>
      <c r="H72" s="12">
        <f>'Assessment 3A'!R61</f>
        <v>0.74</v>
      </c>
      <c r="I72" s="5" t="str">
        <f>'Assessment 3A'!S61</f>
        <v>B</v>
      </c>
      <c r="J72" s="3" t="str">
        <f>'Assessment 3A'!T61</f>
        <v>Very good work in reading, writing and speaking; aim higher.</v>
      </c>
      <c r="K72" s="12">
        <f>'Assessment 3A'!Y61</f>
        <v>0.73329999999999995</v>
      </c>
      <c r="L72" s="5" t="str">
        <f>'Assessment 3A'!Z61</f>
        <v>B</v>
      </c>
      <c r="M72" s="3" t="str">
        <f>'Assessment 3A'!AA61</f>
        <v>Very good work in reading, writing and speaking; aim higher.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3A'!K70</f>
        <v>0.76</v>
      </c>
      <c r="F73" s="5" t="str">
        <f>'Assessment 3A'!L70</f>
        <v>B</v>
      </c>
      <c r="G73" s="3" t="str">
        <f>'Assessment 3A'!M70</f>
        <v>Very good work in reading, writing and speaking; aim higher.</v>
      </c>
      <c r="H73" s="12">
        <f>'Assessment 3A'!R70</f>
        <v>0.72</v>
      </c>
      <c r="I73" s="5" t="str">
        <f>'Assessment 3A'!S70</f>
        <v>B</v>
      </c>
      <c r="J73" s="3" t="str">
        <f>'Assessment 3A'!T70</f>
        <v>Very good work in reading, writing and speaking; aim higher.</v>
      </c>
      <c r="K73" s="12">
        <f>'Assessment 3A'!Y70</f>
        <v>0.79669999999999996</v>
      </c>
      <c r="L73" s="5" t="str">
        <f>'Assessment 3A'!Z70</f>
        <v>B</v>
      </c>
      <c r="M73" s="3" t="str">
        <f>'Assessment 3A'!AA70</f>
        <v>Very good work in reading, writing and speaking; aim higher.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3A'!K79</f>
        <v>0.79330000000000001</v>
      </c>
      <c r="F74" s="5" t="str">
        <f>'Assessment 3A'!L79</f>
        <v>B</v>
      </c>
      <c r="G74" s="3" t="str">
        <f>'Assessment 3A'!M79</f>
        <v>Very good work in reading, writing and speaking; aim higher.</v>
      </c>
      <c r="H74" s="12">
        <f>'Assessment 3A'!R79</f>
        <v>0.84</v>
      </c>
      <c r="I74" s="5" t="str">
        <f>'Assessment 3A'!S79</f>
        <v>A</v>
      </c>
      <c r="J74" s="3" t="str">
        <f>'Assessment 3A'!T79</f>
        <v>Excellent work in reading, writing and speaking; keep it up.</v>
      </c>
      <c r="K74" s="12">
        <f>'Assessment 3A'!Y79</f>
        <v>0.80330000000000001</v>
      </c>
      <c r="L74" s="5" t="str">
        <f>'Assessment 3A'!Z79</f>
        <v>A</v>
      </c>
      <c r="M74" s="3" t="str">
        <f>'Assessment 3A'!AA79</f>
        <v>Excellent work in reading, writing and speaking;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3A'!K88</f>
        <v>0.88</v>
      </c>
      <c r="F75" s="5" t="str">
        <f>'Assessment 3A'!L88</f>
        <v>A</v>
      </c>
      <c r="G75" s="3" t="str">
        <f>'Assessment 3A'!M88</f>
        <v>Excellent work in reading, writing and speaking; keep it up.</v>
      </c>
      <c r="H75" s="12">
        <f>'Assessment 3A'!R88</f>
        <v>0.91669999999999996</v>
      </c>
      <c r="I75" s="5" t="str">
        <f>'Assessment 3A'!S88</f>
        <v>A</v>
      </c>
      <c r="J75" s="3" t="str">
        <f>'Assessment 3A'!T88</f>
        <v>Excellent work in reading, writing and speaking; keep it up.</v>
      </c>
      <c r="K75" s="12">
        <f>'Assessment 3A'!Y88</f>
        <v>0.93</v>
      </c>
      <c r="L75" s="5" t="str">
        <f>'Assessment 3A'!Z88</f>
        <v>A</v>
      </c>
      <c r="M75" s="3" t="str">
        <f>'Assessment 3A'!AA88</f>
        <v>Excellent work in reading, writing and speaking;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3A'!K97</f>
        <v>0.61</v>
      </c>
      <c r="F76" s="5" t="str">
        <f>'Assessment 3A'!L97</f>
        <v>C</v>
      </c>
      <c r="G76" s="3" t="str">
        <f>'Assessment 3A'!M97</f>
        <v>Satisfactory work in reading, writing and speaking; keep practising.</v>
      </c>
      <c r="H76" s="12">
        <f>'Assessment 3A'!R97</f>
        <v>0.63670000000000004</v>
      </c>
      <c r="I76" s="5" t="str">
        <f>'Assessment 3A'!S97</f>
        <v>C</v>
      </c>
      <c r="J76" s="3" t="str">
        <f>'Assessment 3A'!T97</f>
        <v>Satisfactory work in reading, writing and speaking; keep practising.</v>
      </c>
      <c r="K76" s="12">
        <f>'Assessment 3A'!Y97</f>
        <v>0.63329999999999997</v>
      </c>
      <c r="L76" s="5" t="str">
        <f>'Assessment 3A'!Z97</f>
        <v>C</v>
      </c>
      <c r="M76" s="3" t="str">
        <f>'Assessment 3A'!AA97</f>
        <v>Satisfactory work in reading, writing and speaking; keep practising.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3A'!K106</f>
        <v>0.72670000000000001</v>
      </c>
      <c r="F77" s="5" t="str">
        <f>'Assessment 3A'!L106</f>
        <v>B</v>
      </c>
      <c r="G77" s="3" t="str">
        <f>'Assessment 3A'!M106</f>
        <v>Very good work in reading, writing and speaking; aim higher.</v>
      </c>
      <c r="H77" s="12">
        <f>'Assessment 3A'!R106</f>
        <v>0.76670000000000005</v>
      </c>
      <c r="I77" s="5" t="str">
        <f>'Assessment 3A'!S106</f>
        <v>B</v>
      </c>
      <c r="J77" s="3" t="str">
        <f>'Assessment 3A'!T106</f>
        <v>Very good work in reading, writing and speaking; aim higher.</v>
      </c>
      <c r="K77" s="12">
        <f>'Assessment 3A'!Y106</f>
        <v>0.76</v>
      </c>
      <c r="L77" s="5" t="str">
        <f>'Assessment 3A'!Z106</f>
        <v>B</v>
      </c>
      <c r="M77" s="3" t="str">
        <f>'Assessment 3A'!AA106</f>
        <v>Very good work in reading, writing and speaking; aim higher.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3A'!K115</f>
        <v>0.74329999999999996</v>
      </c>
      <c r="F78" s="5" t="str">
        <f>'Assessment 3A'!L115</f>
        <v>B</v>
      </c>
      <c r="G78" s="3" t="str">
        <f>'Assessment 3A'!M115</f>
        <v>Very good work in reading, writing and speaking; aim higher.</v>
      </c>
      <c r="H78" s="12">
        <f>'Assessment 3A'!R115</f>
        <v>0.75670000000000004</v>
      </c>
      <c r="I78" s="5" t="str">
        <f>'Assessment 3A'!S115</f>
        <v>B</v>
      </c>
      <c r="J78" s="3" t="str">
        <f>'Assessment 3A'!T115</f>
        <v>Very good work in reading, writing and speaking; aim higher.</v>
      </c>
      <c r="K78" s="12">
        <f>'Assessment 3A'!Y115</f>
        <v>0.8367</v>
      </c>
      <c r="L78" s="5" t="str">
        <f>'Assessment 3A'!Z115</f>
        <v>A</v>
      </c>
      <c r="M78" s="3" t="str">
        <f>'Assessment 3A'!AA115</f>
        <v>Excellent work in reading, writing and speaking; keep it up.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3A'!K124</f>
        <v>0.86329999999999996</v>
      </c>
      <c r="F79" s="5" t="str">
        <f>'Assessment 3A'!L124</f>
        <v>A</v>
      </c>
      <c r="G79" s="3" t="str">
        <f>'Assessment 3A'!M124</f>
        <v>Excellent work in reading, writing and speaking; keep it up.</v>
      </c>
      <c r="H79" s="12">
        <f>'Assessment 3A'!R124</f>
        <v>0.86670000000000003</v>
      </c>
      <c r="I79" s="5" t="str">
        <f>'Assessment 3A'!S124</f>
        <v>A</v>
      </c>
      <c r="J79" s="3" t="str">
        <f>'Assessment 3A'!T124</f>
        <v>Excellent work in reading, writing and speaking; keep it up.</v>
      </c>
      <c r="K79" s="12">
        <f>'Assessment 3A'!Y124</f>
        <v>0.89329999999999998</v>
      </c>
      <c r="L79" s="5" t="str">
        <f>'Assessment 3A'!Z124</f>
        <v>A</v>
      </c>
      <c r="M79" s="3" t="str">
        <f>'Assessment 3A'!AA124</f>
        <v>Excellent work in reading, writing and speaking;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3A'!K133</f>
        <v>0.59</v>
      </c>
      <c r="F80" s="5" t="str">
        <f>'Assessment 3A'!L133</f>
        <v>D</v>
      </c>
      <c r="G80" s="3" t="str">
        <f>'Assessment 3A'!M133</f>
        <v>Fair work in reading, writing and speaking; extra practice is needed.</v>
      </c>
      <c r="H80" s="12">
        <f>'Assessment 3A'!R133</f>
        <v>0.61670000000000003</v>
      </c>
      <c r="I80" s="5" t="str">
        <f>'Assessment 3A'!S133</f>
        <v>C</v>
      </c>
      <c r="J80" s="3" t="str">
        <f>'Assessment 3A'!T133</f>
        <v>Satisfactory work in reading, writing and speaking; keep practising.</v>
      </c>
      <c r="K80" s="12">
        <f>'Assessment 3A'!Y133</f>
        <v>0.64</v>
      </c>
      <c r="L80" s="5" t="str">
        <f>'Assessment 3A'!Z133</f>
        <v>C</v>
      </c>
      <c r="M80" s="3" t="str">
        <f>'Assessment 3A'!AA133</f>
        <v>Satisfactory work in reading, writing and speaking; keep practising.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3A'!K142</f>
        <v>0.67330000000000001</v>
      </c>
      <c r="F81" s="5" t="str">
        <f>'Assessment 3A'!L142</f>
        <v>C</v>
      </c>
      <c r="G81" s="3" t="str">
        <f>'Assessment 3A'!M142</f>
        <v>Satisfactory work in reading, writing and speaking; keep practising.</v>
      </c>
      <c r="H81" s="12">
        <f>'Assessment 3A'!R142</f>
        <v>0.67669999999999997</v>
      </c>
      <c r="I81" s="5" t="str">
        <f>'Assessment 3A'!S142</f>
        <v>C</v>
      </c>
      <c r="J81" s="3" t="str">
        <f>'Assessment 3A'!T142</f>
        <v>Satisfactory work in reading, writing and speaking; keep practising.</v>
      </c>
      <c r="K81" s="12">
        <f>'Assessment 3A'!Y142</f>
        <v>0.73</v>
      </c>
      <c r="L81" s="5" t="str">
        <f>'Assessment 3A'!Z142</f>
        <v>B</v>
      </c>
      <c r="M81" s="3" t="str">
        <f>'Assessment 3A'!AA142</f>
        <v>Very good work in reading, writing and speaking; aim higher.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3A'!K151</f>
        <v>0.74329999999999996</v>
      </c>
      <c r="F82" s="5" t="str">
        <f>'Assessment 3A'!L151</f>
        <v>B</v>
      </c>
      <c r="G82" s="3" t="str">
        <f>'Assessment 3A'!M151</f>
        <v>Very good work in reading, writing and speaking; aim higher.</v>
      </c>
      <c r="H82" s="12">
        <f>'Assessment 3A'!R151</f>
        <v>0.78</v>
      </c>
      <c r="I82" s="5" t="str">
        <f>'Assessment 3A'!S151</f>
        <v>B</v>
      </c>
      <c r="J82" s="3" t="str">
        <f>'Assessment 3A'!T151</f>
        <v>Very good work in reading, writing and speaking; aim higher.</v>
      </c>
      <c r="K82" s="12">
        <f>'Assessment 3A'!Y151</f>
        <v>0.7833</v>
      </c>
      <c r="L82" s="5" t="str">
        <f>'Assessment 3A'!Z151</f>
        <v>B</v>
      </c>
      <c r="M82" s="3" t="str">
        <f>'Assessment 3A'!AA151</f>
        <v>Very good work in reading, writing and speaking; aim higher.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3A'!K160</f>
        <v>0.80669999999999997</v>
      </c>
      <c r="F83" s="5" t="str">
        <f>'Assessment 3A'!L160</f>
        <v>A</v>
      </c>
      <c r="G83" s="3" t="str">
        <f>'Assessment 3A'!M160</f>
        <v>Excellent work in reading, writing and speaking; keep it up.</v>
      </c>
      <c r="H83" s="12">
        <f>'Assessment 3A'!R160</f>
        <v>0.79669999999999996</v>
      </c>
      <c r="I83" s="5" t="str">
        <f>'Assessment 3A'!S160</f>
        <v>B</v>
      </c>
      <c r="J83" s="3" t="str">
        <f>'Assessment 3A'!T160</f>
        <v>Very good work in reading, writing and speaking; aim higher.</v>
      </c>
      <c r="K83" s="12">
        <f>'Assessment 3A'!Y160</f>
        <v>0.85670000000000002</v>
      </c>
      <c r="L83" s="5" t="str">
        <f>'Assessment 3A'!Z160</f>
        <v>A</v>
      </c>
      <c r="M83" s="3" t="str">
        <f>'Assessment 3A'!AA160</f>
        <v>Excellent work in reading, writing and speaking;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3A'!K169</f>
        <v>0.91</v>
      </c>
      <c r="F84" s="5" t="str">
        <f>'Assessment 3A'!L169</f>
        <v>A</v>
      </c>
      <c r="G84" s="3" t="str">
        <f>'Assessment 3A'!M169</f>
        <v>Excellent work in reading, writing and speaking; keep it up.</v>
      </c>
      <c r="H84" s="12">
        <f>'Assessment 3A'!R169</f>
        <v>0.87670000000000003</v>
      </c>
      <c r="I84" s="5" t="str">
        <f>'Assessment 3A'!S169</f>
        <v>A</v>
      </c>
      <c r="J84" s="3" t="str">
        <f>'Assessment 3A'!T169</f>
        <v>Excellent work in reading, writing and speaking; keep it up.</v>
      </c>
      <c r="K84" s="12">
        <f>'Assessment 3A'!Y169</f>
        <v>0.95</v>
      </c>
      <c r="L84" s="5" t="str">
        <f>'Assessment 3A'!Z169</f>
        <v>A</v>
      </c>
      <c r="M84" s="3" t="str">
        <f>'Assessment 3A'!AA169</f>
        <v>Excellent work in reading, writing and speaking;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3A'!K178</f>
        <v>0.61329999999999996</v>
      </c>
      <c r="F85" s="5" t="str">
        <f>'Assessment 3A'!L178</f>
        <v>C</v>
      </c>
      <c r="G85" s="3" t="str">
        <f>'Assessment 3A'!M178</f>
        <v>Satisfactory work in reading, writing and speaking; keep practising.</v>
      </c>
      <c r="H85" s="12">
        <f>'Assessment 3A'!R178</f>
        <v>0.64670000000000005</v>
      </c>
      <c r="I85" s="5" t="str">
        <f>'Assessment 3A'!S178</f>
        <v>C</v>
      </c>
      <c r="J85" s="3" t="str">
        <f>'Assessment 3A'!T178</f>
        <v>Satisfactory work in reading, writing and speaking; keep practising.</v>
      </c>
      <c r="K85" s="12">
        <f>'Assessment 3A'!Y178</f>
        <v>0.63329999999999997</v>
      </c>
      <c r="L85" s="5" t="str">
        <f>'Assessment 3A'!Z178</f>
        <v>C</v>
      </c>
      <c r="M85" s="3" t="str">
        <f>'Assessment 3A'!AA178</f>
        <v>Satisfactory work in reading, writing and speaking; keep practising.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3A'!K187</f>
        <v>0.72</v>
      </c>
      <c r="F86" s="5" t="str">
        <f>'Assessment 3A'!L187</f>
        <v>B</v>
      </c>
      <c r="G86" s="3" t="str">
        <f>'Assessment 3A'!M187</f>
        <v>Very good work in reading, writing and speaking; aim higher.</v>
      </c>
      <c r="H86" s="12">
        <f>'Assessment 3A'!R187</f>
        <v>0.74</v>
      </c>
      <c r="I86" s="5" t="str">
        <f>'Assessment 3A'!S187</f>
        <v>B</v>
      </c>
      <c r="J86" s="3" t="str">
        <f>'Assessment 3A'!T187</f>
        <v>Very good work in reading, writing and speaking; aim higher.</v>
      </c>
      <c r="K86" s="12">
        <f>'Assessment 3A'!Y187</f>
        <v>0.69669999999999999</v>
      </c>
      <c r="L86" s="5" t="str">
        <f>'Assessment 3A'!Z187</f>
        <v>C</v>
      </c>
      <c r="M86" s="3" t="str">
        <f>'Assessment 3A'!AA187</f>
        <v>Satisfactory work in reading, writing and speaking; keep practising.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3A'!K196</f>
        <v>0.76329999999999998</v>
      </c>
      <c r="F87" s="5" t="str">
        <f>'Assessment 3A'!L196</f>
        <v>B</v>
      </c>
      <c r="G87" s="3" t="str">
        <f>'Assessment 3A'!M196</f>
        <v>Very good work in reading, writing and speaking; aim higher.</v>
      </c>
      <c r="H87" s="12">
        <f>'Assessment 3A'!R196</f>
        <v>0.75</v>
      </c>
      <c r="I87" s="5" t="str">
        <f>'Assessment 3A'!S196</f>
        <v>B</v>
      </c>
      <c r="J87" s="3" t="str">
        <f>'Assessment 3A'!T196</f>
        <v>Very good work in reading, writing and speaking; aim higher.</v>
      </c>
      <c r="K87" s="12">
        <f>'Assessment 3A'!Y196</f>
        <v>0.79</v>
      </c>
      <c r="L87" s="5" t="str">
        <f>'Assessment 3A'!Z196</f>
        <v>B</v>
      </c>
      <c r="M87" s="3" t="str">
        <f>'Assessment 3A'!AA196</f>
        <v>Very good work in reading, writing and speaking; aim higher.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3A'!K205</f>
        <v>0.83</v>
      </c>
      <c r="F88" s="5" t="str">
        <f>'Assessment 3A'!L205</f>
        <v>A</v>
      </c>
      <c r="G88" s="3" t="str">
        <f>'Assessment 3A'!M205</f>
        <v>Excellent work in reading, writing and speaking; keep it up.</v>
      </c>
      <c r="H88" s="12">
        <f>'Assessment 3A'!R205</f>
        <v>0.83330000000000004</v>
      </c>
      <c r="I88" s="5" t="str">
        <f>'Assessment 3A'!S205</f>
        <v>A</v>
      </c>
      <c r="J88" s="3" t="str">
        <f>'Assessment 3A'!T205</f>
        <v>Excellent work in reading, writing and speaking; keep it up.</v>
      </c>
      <c r="K88" s="12">
        <f>'Assessment 3A'!Y205</f>
        <v>0.87670000000000003</v>
      </c>
      <c r="L88" s="5" t="str">
        <f>'Assessment 3A'!Z205</f>
        <v>A</v>
      </c>
      <c r="M88" s="3" t="str">
        <f>'Assessment 3A'!AA205</f>
        <v>Excellent work in reading, writing and speaking;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3A'!K214</f>
        <v>0.59</v>
      </c>
      <c r="F89" s="5" t="str">
        <f>'Assessment 3A'!L214</f>
        <v>D</v>
      </c>
      <c r="G89" s="3" t="str">
        <f>'Assessment 3A'!M214</f>
        <v>Fair work in reading, writing and speaking; extra practice is needed.</v>
      </c>
      <c r="H89" s="12">
        <f>'Assessment 3A'!R214</f>
        <v>0.60670000000000002</v>
      </c>
      <c r="I89" s="5" t="str">
        <f>'Assessment 3A'!S214</f>
        <v>C</v>
      </c>
      <c r="J89" s="3" t="str">
        <f>'Assessment 3A'!T214</f>
        <v>Satisfactory work in reading, writing and speaking; keep practising.</v>
      </c>
      <c r="K89" s="12">
        <f>'Assessment 3A'!Y214</f>
        <v>0.63329999999999997</v>
      </c>
      <c r="L89" s="5" t="str">
        <f>'Assessment 3A'!Z214</f>
        <v>C</v>
      </c>
      <c r="M89" s="3" t="str">
        <f>'Assessment 3A'!AA214</f>
        <v>Satisfactory work in reading, writing and speaking; keep practising.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3A'!K223</f>
        <v>0.62329999999999997</v>
      </c>
      <c r="F90" s="5" t="str">
        <f>'Assessment 3A'!L223</f>
        <v>C</v>
      </c>
      <c r="G90" s="3" t="str">
        <f>'Assessment 3A'!M223</f>
        <v>Satisfactory work in reading, writing and speaking; keep practising.</v>
      </c>
      <c r="H90" s="12">
        <f>'Assessment 3A'!R223</f>
        <v>0.64329999999999998</v>
      </c>
      <c r="I90" s="5" t="str">
        <f>'Assessment 3A'!S223</f>
        <v>C</v>
      </c>
      <c r="J90" s="3" t="str">
        <f>'Assessment 3A'!T223</f>
        <v>Satisfactory work in reading, writing and speaking; keep practising.</v>
      </c>
      <c r="K90" s="12">
        <f>'Assessment 3A'!Y223</f>
        <v>0.70330000000000004</v>
      </c>
      <c r="L90" s="5" t="str">
        <f>'Assessment 3A'!Z223</f>
        <v>B</v>
      </c>
      <c r="M90" s="3" t="str">
        <f>'Assessment 3A'!AA223</f>
        <v>Very good work in reading, writing and speaking; aim higher.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3A'!K232</f>
        <v>0.68669999999999998</v>
      </c>
      <c r="F91" s="5" t="str">
        <f>'Assessment 3A'!L232</f>
        <v>C</v>
      </c>
      <c r="G91" s="3" t="str">
        <f>'Assessment 3A'!M232</f>
        <v>Satisfactory work in reading, writing and speaking; keep practising.</v>
      </c>
      <c r="H91" s="12">
        <f>'Assessment 3A'!R232</f>
        <v>0.75670000000000004</v>
      </c>
      <c r="I91" s="5" t="str">
        <f>'Assessment 3A'!S232</f>
        <v>B</v>
      </c>
      <c r="J91" s="3" t="str">
        <f>'Assessment 3A'!T232</f>
        <v>Very good work in reading, writing and speaking; aim higher.</v>
      </c>
      <c r="K91" s="12">
        <f>'Assessment 3A'!Y232</f>
        <v>0.80330000000000001</v>
      </c>
      <c r="L91" s="5" t="str">
        <f>'Assessment 3A'!Z232</f>
        <v>A</v>
      </c>
      <c r="M91" s="3" t="str">
        <f>'Assessment 3A'!AA232</f>
        <v>Excellent work in reading, writing and speaking; keep it up.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3A'!K241</f>
        <v>0.80669999999999997</v>
      </c>
      <c r="F92" s="5" t="str">
        <f>'Assessment 3A'!L241</f>
        <v>A</v>
      </c>
      <c r="G92" s="3" t="str">
        <f>'Assessment 3A'!M241</f>
        <v>Excellent work in reading, writing and speaking; keep it up.</v>
      </c>
      <c r="H92" s="12">
        <f>'Assessment 3A'!R241</f>
        <v>0.80669999999999997</v>
      </c>
      <c r="I92" s="5" t="str">
        <f>'Assessment 3A'!S241</f>
        <v>A</v>
      </c>
      <c r="J92" s="3" t="str">
        <f>'Assessment 3A'!T241</f>
        <v>Excellent work in reading, writing and speaking; keep it up.</v>
      </c>
      <c r="K92" s="12">
        <f>'Assessment 3A'!Y241</f>
        <v>0.83</v>
      </c>
      <c r="L92" s="5" t="str">
        <f>'Assessment 3A'!Z241</f>
        <v>A</v>
      </c>
      <c r="M92" s="3" t="str">
        <f>'Assessment 3A'!AA241</f>
        <v>Excellent work in reading, writing and speaking;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3A'!K250</f>
        <v>0.85670000000000002</v>
      </c>
      <c r="F93" s="5" t="str">
        <f>'Assessment 3A'!L250</f>
        <v>A</v>
      </c>
      <c r="G93" s="3" t="str">
        <f>'Assessment 3A'!M250</f>
        <v>Excellent work in reading, writing and speaking; keep it up.</v>
      </c>
      <c r="H93" s="12">
        <f>'Assessment 3A'!R250</f>
        <v>0.85670000000000002</v>
      </c>
      <c r="I93" s="5" t="str">
        <f>'Assessment 3A'!S250</f>
        <v>A</v>
      </c>
      <c r="J93" s="3" t="str">
        <f>'Assessment 3A'!T250</f>
        <v>Excellent work in reading, writing and speaking; keep it up.</v>
      </c>
      <c r="K93" s="12">
        <f>'Assessment 3A'!Y250</f>
        <v>0.95330000000000004</v>
      </c>
      <c r="L93" s="5" t="str">
        <f>'Assessment 3A'!Z250</f>
        <v>A</v>
      </c>
      <c r="M93" s="3" t="str">
        <f>'Assessment 3A'!AA250</f>
        <v>Excellent work in reading, writing and speaking;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3A'!K259</f>
        <v>0.58330000000000004</v>
      </c>
      <c r="F94" s="5" t="str">
        <f>'Assessment 3A'!L259</f>
        <v>D</v>
      </c>
      <c r="G94" s="3" t="str">
        <f>'Assessment 3A'!M259</f>
        <v>Fair work in reading, writing and speaking; extra practice is needed.</v>
      </c>
      <c r="H94" s="12">
        <f>'Assessment 3A'!R259</f>
        <v>0.61329999999999996</v>
      </c>
      <c r="I94" s="5" t="str">
        <f>'Assessment 3A'!S259</f>
        <v>C</v>
      </c>
      <c r="J94" s="3" t="str">
        <f>'Assessment 3A'!T259</f>
        <v>Satisfactory work in reading, writing and speaking; keep practising.</v>
      </c>
      <c r="K94" s="12">
        <f>'Assessment 3A'!Y259</f>
        <v>0.6633</v>
      </c>
      <c r="L94" s="5" t="str">
        <f>'Assessment 3A'!Z259</f>
        <v>C</v>
      </c>
      <c r="M94" s="3" t="str">
        <f>'Assessment 3A'!AA259</f>
        <v>Satisfactory work in reading, writing and speaking; keep practising.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3A'!K268</f>
        <v>0.70330000000000004</v>
      </c>
      <c r="F95" s="5" t="str">
        <f>'Assessment 3A'!L268</f>
        <v>B</v>
      </c>
      <c r="G95" s="3" t="str">
        <f>'Assessment 3A'!M268</f>
        <v>Very good work in reading, writing and speaking; aim higher.</v>
      </c>
      <c r="H95" s="12">
        <f>'Assessment 3A'!R268</f>
        <v>0.73</v>
      </c>
      <c r="I95" s="5" t="str">
        <f>'Assessment 3A'!S268</f>
        <v>B</v>
      </c>
      <c r="J95" s="3" t="str">
        <f>'Assessment 3A'!T268</f>
        <v>Very good work in reading, writing and speaking; aim higher.</v>
      </c>
      <c r="K95" s="12">
        <f>'Assessment 3A'!Y268</f>
        <v>0.71330000000000005</v>
      </c>
      <c r="L95" s="5" t="str">
        <f>'Assessment 3A'!Z268</f>
        <v>B</v>
      </c>
      <c r="M95" s="3" t="str">
        <f>'Assessment 3A'!AA268</f>
        <v>Very good work in reading, writing and speaking;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477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1A'!K8</f>
        <v>0.64329999999999998</v>
      </c>
      <c r="F6" s="5" t="str">
        <f>'Assessments 1A'!L8</f>
        <v>C</v>
      </c>
      <c r="G6" s="3" t="str">
        <f>'Assessments 1A'!M8</f>
        <v>Satisfactory work in problem solving; keep practising.</v>
      </c>
      <c r="H6" s="12">
        <f>'Assessments 1A'!R8</f>
        <v>0.62</v>
      </c>
      <c r="I6" s="5" t="str">
        <f>'Assessments 1A'!S8</f>
        <v>C</v>
      </c>
      <c r="J6" s="3" t="str">
        <f>'Assessments 1A'!T8</f>
        <v>Satisfactory work in problem solving; keep practising.</v>
      </c>
      <c r="K6" s="12">
        <f>'Assessments 1A'!Y8</f>
        <v>0.65</v>
      </c>
      <c r="L6" s="5" t="str">
        <f>'Assessments 1A'!Z8</f>
        <v>C</v>
      </c>
      <c r="M6" s="3" t="str">
        <f>'Assessments 1A'!AA8</f>
        <v>Satisfactory work in problem solving; keep practising.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1A'!K17</f>
        <v>0.65329999999999999</v>
      </c>
      <c r="F7" s="5" t="str">
        <f>'Assessments 1A'!L17</f>
        <v>C</v>
      </c>
      <c r="G7" s="3" t="str">
        <f>'Assessments 1A'!M17</f>
        <v>Satisfactory work in problem solving; keep practising.</v>
      </c>
      <c r="H7" s="12">
        <f>'Assessments 1A'!R17</f>
        <v>0.66669999999999996</v>
      </c>
      <c r="I7" s="5" t="str">
        <f>'Assessments 1A'!S17</f>
        <v>C</v>
      </c>
      <c r="J7" s="3" t="str">
        <f>'Assessments 1A'!T17</f>
        <v>Satisfactory work in problem solving; keep practising.</v>
      </c>
      <c r="K7" s="12">
        <f>'Assessments 1A'!Y17</f>
        <v>0.77329999999999999</v>
      </c>
      <c r="L7" s="5" t="str">
        <f>'Assessments 1A'!Z17</f>
        <v>B</v>
      </c>
      <c r="M7" s="3" t="str">
        <f>'Assessments 1A'!AA17</f>
        <v>Very good work in problem solving; aim higher.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1A'!K26</f>
        <v>0.74329999999999996</v>
      </c>
      <c r="F8" s="5" t="str">
        <f>'Assessments 1A'!L26</f>
        <v>B</v>
      </c>
      <c r="G8" s="3" t="str">
        <f>'Assessments 1A'!M26</f>
        <v>Very good work in problem solving; aim higher.</v>
      </c>
      <c r="H8" s="12">
        <f>'Assessments 1A'!R26</f>
        <v>0.78669999999999995</v>
      </c>
      <c r="I8" s="5" t="str">
        <f>'Assessments 1A'!S26</f>
        <v>B</v>
      </c>
      <c r="J8" s="3" t="str">
        <f>'Assessments 1A'!T26</f>
        <v>Very good work in problem solving; aim higher.</v>
      </c>
      <c r="K8" s="12">
        <f>'Assessments 1A'!Y26</f>
        <v>0.81</v>
      </c>
      <c r="L8" s="5" t="str">
        <f>'Assessments 1A'!Z26</f>
        <v>A</v>
      </c>
      <c r="M8" s="3" t="str">
        <f>'Assessments 1A'!AA26</f>
        <v>Excellent work in problem solving; keep it up.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1A'!K35</f>
        <v>0.79669999999999996</v>
      </c>
      <c r="F9" s="5" t="str">
        <f>'Assessments 1A'!L35</f>
        <v>B</v>
      </c>
      <c r="G9" s="3" t="str">
        <f>'Assessments 1A'!M35</f>
        <v>Very good work in problem solving; aim higher.</v>
      </c>
      <c r="H9" s="12">
        <f>'Assessments 1A'!R35</f>
        <v>0.86</v>
      </c>
      <c r="I9" s="5" t="str">
        <f>'Assessments 1A'!S35</f>
        <v>A</v>
      </c>
      <c r="J9" s="3" t="str">
        <f>'Assessments 1A'!T35</f>
        <v>Excellent work in problem solving; keep it up.</v>
      </c>
      <c r="K9" s="12">
        <f>'Assessments 1A'!Y35</f>
        <v>0.88329999999999997</v>
      </c>
      <c r="L9" s="5" t="str">
        <f>'Assessments 1A'!Z35</f>
        <v>A</v>
      </c>
      <c r="M9" s="3" t="str">
        <f>'Assessments 1A'!AA35</f>
        <v>Excellent work in problem solving;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1A'!K44</f>
        <v>0.92330000000000001</v>
      </c>
      <c r="F10" s="5" t="str">
        <f>'Assessments 1A'!L44</f>
        <v>A</v>
      </c>
      <c r="G10" s="3" t="str">
        <f>'Assessments 1A'!M44</f>
        <v>Excellent work in problem solving; keep it up.</v>
      </c>
      <c r="H10" s="12">
        <f>'Assessments 1A'!R44</f>
        <v>0.92669999999999997</v>
      </c>
      <c r="I10" s="5" t="str">
        <f>'Assessments 1A'!S44</f>
        <v>A</v>
      </c>
      <c r="J10" s="3" t="str">
        <f>'Assessments 1A'!T44</f>
        <v>Excellent work in problem solving; keep it up.</v>
      </c>
      <c r="K10" s="12">
        <f>'Assessments 1A'!Y44</f>
        <v>0.94330000000000003</v>
      </c>
      <c r="L10" s="5" t="str">
        <f>'Assessments 1A'!Z44</f>
        <v>A</v>
      </c>
      <c r="M10" s="3" t="str">
        <f>'Assessments 1A'!AA44</f>
        <v>Excellent work in problem solving;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1A'!K53</f>
        <v>0.64</v>
      </c>
      <c r="F11" s="5" t="str">
        <f>'Assessments 1A'!L53</f>
        <v>C</v>
      </c>
      <c r="G11" s="3" t="str">
        <f>'Assessments 1A'!M53</f>
        <v>Satisfactory work in problem solving; keep practising.</v>
      </c>
      <c r="H11" s="12">
        <f>'Assessments 1A'!R53</f>
        <v>0.73</v>
      </c>
      <c r="I11" s="5" t="str">
        <f>'Assessments 1A'!S53</f>
        <v>B</v>
      </c>
      <c r="J11" s="3" t="str">
        <f>'Assessments 1A'!T53</f>
        <v>Very good work in problem solving; aim higher.</v>
      </c>
      <c r="K11" s="12">
        <f>'Assessments 1A'!Y53</f>
        <v>0.70669999999999999</v>
      </c>
      <c r="L11" s="5" t="str">
        <f>'Assessments 1A'!Z53</f>
        <v>B</v>
      </c>
      <c r="M11" s="3" t="str">
        <f>'Assessments 1A'!AA53</f>
        <v>Very good work in problem solving; aim higher.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1A'!K62</f>
        <v>0.69669999999999999</v>
      </c>
      <c r="F12" s="5" t="str">
        <f>'Assessments 1A'!L62</f>
        <v>C</v>
      </c>
      <c r="G12" s="3" t="str">
        <f>'Assessments 1A'!M62</f>
        <v>Satisfactory work in problem solving; keep practising.</v>
      </c>
      <c r="H12" s="12">
        <f>'Assessments 1A'!R62</f>
        <v>0.69</v>
      </c>
      <c r="I12" s="5" t="str">
        <f>'Assessments 1A'!S62</f>
        <v>C</v>
      </c>
      <c r="J12" s="3" t="str">
        <f>'Assessments 1A'!T62</f>
        <v>Satisfactory work in problem solving; keep practising.</v>
      </c>
      <c r="K12" s="12">
        <f>'Assessments 1A'!Y62</f>
        <v>0.82</v>
      </c>
      <c r="L12" s="5" t="str">
        <f>'Assessments 1A'!Z62</f>
        <v>A</v>
      </c>
      <c r="M12" s="3" t="str">
        <f>'Assessments 1A'!AA62</f>
        <v>Excellent work in problem solving; keep it up.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1A'!K71</f>
        <v>0.77669999999999995</v>
      </c>
      <c r="F13" s="5" t="str">
        <f>'Assessments 1A'!L71</f>
        <v>B</v>
      </c>
      <c r="G13" s="3" t="str">
        <f>'Assessments 1A'!M71</f>
        <v>Very good work in problem solving; aim higher.</v>
      </c>
      <c r="H13" s="12">
        <f>'Assessments 1A'!R71</f>
        <v>0.79330000000000001</v>
      </c>
      <c r="I13" s="5" t="str">
        <f>'Assessments 1A'!S71</f>
        <v>B</v>
      </c>
      <c r="J13" s="3" t="str">
        <f>'Assessments 1A'!T71</f>
        <v>Very good work in problem solving; aim higher.</v>
      </c>
      <c r="K13" s="12">
        <f>'Assessments 1A'!Y71</f>
        <v>0.81</v>
      </c>
      <c r="L13" s="5" t="str">
        <f>'Assessments 1A'!Z71</f>
        <v>A</v>
      </c>
      <c r="M13" s="3" t="str">
        <f>'Assessments 1A'!AA71</f>
        <v>Excellent work in problem solving; keep it up.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1A'!K80</f>
        <v>0.87</v>
      </c>
      <c r="F14" s="5" t="str">
        <f>'Assessments 1A'!L80</f>
        <v>A</v>
      </c>
      <c r="G14" s="3" t="str">
        <f>'Assessments 1A'!M80</f>
        <v>Excellent work in problem solving; keep it up.</v>
      </c>
      <c r="H14" s="12">
        <f>'Assessments 1A'!R80</f>
        <v>0.87329999999999997</v>
      </c>
      <c r="I14" s="5" t="str">
        <f>'Assessments 1A'!S80</f>
        <v>A</v>
      </c>
      <c r="J14" s="3" t="str">
        <f>'Assessments 1A'!T80</f>
        <v>Excellent work in problem solving; keep it up.</v>
      </c>
      <c r="K14" s="12">
        <f>'Assessments 1A'!Y80</f>
        <v>0.92</v>
      </c>
      <c r="L14" s="5" t="str">
        <f>'Assessments 1A'!Z80</f>
        <v>A</v>
      </c>
      <c r="M14" s="3" t="str">
        <f>'Assessments 1A'!AA80</f>
        <v>Excellent work in problem solving;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1A'!K89</f>
        <v>0.94</v>
      </c>
      <c r="F15" s="5" t="str">
        <f>'Assessments 1A'!L89</f>
        <v>A</v>
      </c>
      <c r="G15" s="3" t="str">
        <f>'Assessments 1A'!M89</f>
        <v>Excellent work in problem solving; keep it up.</v>
      </c>
      <c r="H15" s="12">
        <f>'Assessments 1A'!R89</f>
        <v>0.93330000000000002</v>
      </c>
      <c r="I15" s="5" t="str">
        <f>'Assessments 1A'!S89</f>
        <v>A</v>
      </c>
      <c r="J15" s="3" t="str">
        <f>'Assessments 1A'!T89</f>
        <v>Excellent work in problem solving; keep it up.</v>
      </c>
      <c r="K15" s="12">
        <f>'Assessments 1A'!Y89</f>
        <v>0.94669999999999999</v>
      </c>
      <c r="L15" s="5" t="str">
        <f>'Assessments 1A'!Z89</f>
        <v>A</v>
      </c>
      <c r="M15" s="3" t="str">
        <f>'Assessments 1A'!AA89</f>
        <v>Excellent work in problem solving;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1A'!K98</f>
        <v>0.70330000000000004</v>
      </c>
      <c r="F16" s="5" t="str">
        <f>'Assessments 1A'!L98</f>
        <v>B</v>
      </c>
      <c r="G16" s="3" t="str">
        <f>'Assessments 1A'!M98</f>
        <v>Very good work in problem solving; aim higher.</v>
      </c>
      <c r="H16" s="12">
        <f>'Assessments 1A'!R98</f>
        <v>0.68330000000000002</v>
      </c>
      <c r="I16" s="5" t="str">
        <f>'Assessments 1A'!S98</f>
        <v>C</v>
      </c>
      <c r="J16" s="3" t="str">
        <f>'Assessments 1A'!T98</f>
        <v>Satisfactory work in problem solving; keep practising.</v>
      </c>
      <c r="K16" s="12">
        <f>'Assessments 1A'!Y98</f>
        <v>0.74</v>
      </c>
      <c r="L16" s="5" t="str">
        <f>'Assessments 1A'!Z98</f>
        <v>B</v>
      </c>
      <c r="M16" s="3" t="str">
        <f>'Assessments 1A'!AA98</f>
        <v>Very good work in problem solving; aim higher.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1A'!K107</f>
        <v>0.76670000000000005</v>
      </c>
      <c r="F17" s="5" t="str">
        <f>'Assessments 1A'!L107</f>
        <v>B</v>
      </c>
      <c r="G17" s="3" t="str">
        <f>'Assessments 1A'!M107</f>
        <v>Very good work in problem solving; aim higher.</v>
      </c>
      <c r="H17" s="12">
        <f>'Assessments 1A'!R107</f>
        <v>0.77</v>
      </c>
      <c r="I17" s="5" t="str">
        <f>'Assessments 1A'!S107</f>
        <v>B</v>
      </c>
      <c r="J17" s="3" t="str">
        <f>'Assessments 1A'!T107</f>
        <v>Very good work in problem solving; aim higher.</v>
      </c>
      <c r="K17" s="12">
        <f>'Assessments 1A'!Y107</f>
        <v>0.76670000000000005</v>
      </c>
      <c r="L17" s="5" t="str">
        <f>'Assessments 1A'!Z107</f>
        <v>B</v>
      </c>
      <c r="M17" s="3" t="str">
        <f>'Assessments 1A'!AA107</f>
        <v>Very good work in problem solving; aim higher.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1A'!K116</f>
        <v>0.81330000000000002</v>
      </c>
      <c r="F18" s="5" t="str">
        <f>'Assessments 1A'!L116</f>
        <v>A</v>
      </c>
      <c r="G18" s="3" t="str">
        <f>'Assessments 1A'!M116</f>
        <v>Excellent work in problem solving; keep it up.</v>
      </c>
      <c r="H18" s="12">
        <f>'Assessments 1A'!R116</f>
        <v>0.85</v>
      </c>
      <c r="I18" s="5" t="str">
        <f>'Assessments 1A'!S116</f>
        <v>A</v>
      </c>
      <c r="J18" s="3" t="str">
        <f>'Assessments 1A'!T116</f>
        <v>Excellent work in problem solving; keep it up.</v>
      </c>
      <c r="K18" s="12">
        <f>'Assessments 1A'!Y116</f>
        <v>0.86670000000000003</v>
      </c>
      <c r="L18" s="5" t="str">
        <f>'Assessments 1A'!Z116</f>
        <v>A</v>
      </c>
      <c r="M18" s="3" t="str">
        <f>'Assessments 1A'!AA116</f>
        <v>Excellent work in problem solving; keep it up.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1A'!K125</f>
        <v>0.88</v>
      </c>
      <c r="F19" s="5" t="str">
        <f>'Assessments 1A'!L125</f>
        <v>A</v>
      </c>
      <c r="G19" s="3" t="str">
        <f>'Assessments 1A'!M125</f>
        <v>Excellent work in problem solving; keep it up.</v>
      </c>
      <c r="H19" s="12">
        <f>'Assessments 1A'!R125</f>
        <v>0.86</v>
      </c>
      <c r="I19" s="5" t="str">
        <f>'Assessments 1A'!S125</f>
        <v>A</v>
      </c>
      <c r="J19" s="3" t="str">
        <f>'Assessments 1A'!T125</f>
        <v>Excellent work in problem solving; keep it up.</v>
      </c>
      <c r="K19" s="12">
        <f>'Assessments 1A'!Y125</f>
        <v>0.92</v>
      </c>
      <c r="L19" s="5" t="str">
        <f>'Assessments 1A'!Z125</f>
        <v>A</v>
      </c>
      <c r="M19" s="3" t="str">
        <f>'Assessments 1A'!AA125</f>
        <v>Excellent work in problem solving;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1A'!K134</f>
        <v>0.58330000000000004</v>
      </c>
      <c r="F20" s="5" t="str">
        <f>'Assessments 1A'!L134</f>
        <v>D</v>
      </c>
      <c r="G20" s="3" t="str">
        <f>'Assessments 1A'!M134</f>
        <v>Fair work in problem solving; extra practice is needed.</v>
      </c>
      <c r="H20" s="12">
        <f>'Assessments 1A'!R134</f>
        <v>0.66669999999999996</v>
      </c>
      <c r="I20" s="5" t="str">
        <f>'Assessments 1A'!S134</f>
        <v>C</v>
      </c>
      <c r="J20" s="3" t="str">
        <f>'Assessments 1A'!T134</f>
        <v>Satisfactory work in problem solving; keep practising.</v>
      </c>
      <c r="K20" s="12">
        <f>'Assessments 1A'!Y134</f>
        <v>0.69330000000000003</v>
      </c>
      <c r="L20" s="5" t="str">
        <f>'Assessments 1A'!Z134</f>
        <v>C</v>
      </c>
      <c r="M20" s="3" t="str">
        <f>'Assessments 1A'!AA134</f>
        <v>Satisfactory work in problem solving;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1A'!K143</f>
        <v>0.68330000000000002</v>
      </c>
      <c r="F21" s="5" t="str">
        <f>'Assessments 1A'!L143</f>
        <v>C</v>
      </c>
      <c r="G21" s="3" t="str">
        <f>'Assessments 1A'!M143</f>
        <v>Satisfactory work in problem solving; keep practising.</v>
      </c>
      <c r="H21" s="12">
        <f>'Assessments 1A'!R143</f>
        <v>0.70669999999999999</v>
      </c>
      <c r="I21" s="5" t="str">
        <f>'Assessments 1A'!S143</f>
        <v>B</v>
      </c>
      <c r="J21" s="3" t="str">
        <f>'Assessments 1A'!T143</f>
        <v>Very good work in problem solving; aim higher.</v>
      </c>
      <c r="K21" s="12">
        <f>'Assessments 1A'!Y143</f>
        <v>0.75329999999999997</v>
      </c>
      <c r="L21" s="5" t="str">
        <f>'Assessments 1A'!Z143</f>
        <v>B</v>
      </c>
      <c r="M21" s="3" t="str">
        <f>'Assessments 1A'!AA143</f>
        <v>Very good work in problem solving; aim higher.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1A'!K152</f>
        <v>0.77</v>
      </c>
      <c r="F22" s="5" t="str">
        <f>'Assessments 1A'!L152</f>
        <v>B</v>
      </c>
      <c r="G22" s="3" t="str">
        <f>'Assessments 1A'!M152</f>
        <v>Very good work in problem solving; aim higher.</v>
      </c>
      <c r="H22" s="12">
        <f>'Assessments 1A'!R152</f>
        <v>0.76</v>
      </c>
      <c r="I22" s="5" t="str">
        <f>'Assessments 1A'!S152</f>
        <v>B</v>
      </c>
      <c r="J22" s="3" t="str">
        <f>'Assessments 1A'!T152</f>
        <v>Very good work in problem solving; aim higher.</v>
      </c>
      <c r="K22" s="12">
        <f>'Assessments 1A'!Y152</f>
        <v>0.82669999999999999</v>
      </c>
      <c r="L22" s="5" t="str">
        <f>'Assessments 1A'!Z152</f>
        <v>A</v>
      </c>
      <c r="M22" s="3" t="str">
        <f>'Assessments 1A'!AA152</f>
        <v>Excellent work in problem solving; keep it up.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1A'!K161</f>
        <v>0.84</v>
      </c>
      <c r="F23" s="5" t="str">
        <f>'Assessments 1A'!L161</f>
        <v>A</v>
      </c>
      <c r="G23" s="3" t="str">
        <f>'Assessments 1A'!M161</f>
        <v>Excellent work in problem solving; keep it up.</v>
      </c>
      <c r="H23" s="12">
        <f>'Assessments 1A'!R161</f>
        <v>0.88670000000000004</v>
      </c>
      <c r="I23" s="5" t="str">
        <f>'Assessments 1A'!S161</f>
        <v>A</v>
      </c>
      <c r="J23" s="3" t="str">
        <f>'Assessments 1A'!T161</f>
        <v>Excellent work in problem solving; keep it up.</v>
      </c>
      <c r="K23" s="12">
        <f>'Assessments 1A'!Y161</f>
        <v>0.93</v>
      </c>
      <c r="L23" s="5" t="str">
        <f>'Assessments 1A'!Z161</f>
        <v>A</v>
      </c>
      <c r="M23" s="3" t="str">
        <f>'Assessments 1A'!AA161</f>
        <v>Excellent work in problem solving;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1A'!K170</f>
        <v>0.96</v>
      </c>
      <c r="F24" s="5" t="str">
        <f>'Assessments 1A'!L170</f>
        <v>A</v>
      </c>
      <c r="G24" s="3" t="str">
        <f>'Assessments 1A'!M170</f>
        <v>Excellent work in problem solving; keep it up.</v>
      </c>
      <c r="H24" s="12">
        <f>'Assessments 1A'!R170</f>
        <v>0.92330000000000001</v>
      </c>
      <c r="I24" s="5" t="str">
        <f>'Assessments 1A'!S170</f>
        <v>A</v>
      </c>
      <c r="J24" s="3" t="str">
        <f>'Assessments 1A'!T170</f>
        <v>Excellent work in problem solving; keep it up.</v>
      </c>
      <c r="K24" s="12">
        <f>'Assessments 1A'!Y170</f>
        <v>0.97330000000000005</v>
      </c>
      <c r="L24" s="5" t="str">
        <f>'Assessments 1A'!Z170</f>
        <v>A</v>
      </c>
      <c r="M24" s="3" t="str">
        <f>'Assessments 1A'!AA170</f>
        <v>Excellent work in problem solving;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1A'!K179</f>
        <v>0.72670000000000001</v>
      </c>
      <c r="F25" s="5" t="str">
        <f>'Assessments 1A'!L179</f>
        <v>B</v>
      </c>
      <c r="G25" s="3" t="str">
        <f>'Assessments 1A'!M179</f>
        <v>Very good work in problem solving; aim higher.</v>
      </c>
      <c r="H25" s="12">
        <f>'Assessments 1A'!R179</f>
        <v>0.70330000000000004</v>
      </c>
      <c r="I25" s="5" t="str">
        <f>'Assessments 1A'!S179</f>
        <v>B</v>
      </c>
      <c r="J25" s="3" t="str">
        <f>'Assessments 1A'!T179</f>
        <v>Very good work in problem solving; aim higher.</v>
      </c>
      <c r="K25" s="12">
        <f>'Assessments 1A'!Y179</f>
        <v>0.67</v>
      </c>
      <c r="L25" s="5" t="str">
        <f>'Assessments 1A'!Z179</f>
        <v>C</v>
      </c>
      <c r="M25" s="3" t="str">
        <f>'Assessments 1A'!AA179</f>
        <v>Satisfactory work in problem solving; keep practising.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1A'!K188</f>
        <v>0.74670000000000003</v>
      </c>
      <c r="F26" s="5" t="str">
        <f>'Assessments 1A'!L188</f>
        <v>B</v>
      </c>
      <c r="G26" s="3" t="str">
        <f>'Assessments 1A'!M188</f>
        <v>Very good work in problem solving; aim higher.</v>
      </c>
      <c r="H26" s="12">
        <f>'Assessments 1A'!R188</f>
        <v>0.74329999999999996</v>
      </c>
      <c r="I26" s="5" t="str">
        <f>'Assessments 1A'!S188</f>
        <v>B</v>
      </c>
      <c r="J26" s="3" t="str">
        <f>'Assessments 1A'!T188</f>
        <v>Very good work in problem solving; aim higher.</v>
      </c>
      <c r="K26" s="12">
        <f>'Assessments 1A'!Y188</f>
        <v>0.81669999999999998</v>
      </c>
      <c r="L26" s="5" t="str">
        <f>'Assessments 1A'!Z188</f>
        <v>A</v>
      </c>
      <c r="M26" s="3" t="str">
        <f>'Assessments 1A'!AA188</f>
        <v>Excellent work in problem solving; keep it up.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1A'!K197</f>
        <v>0.79330000000000001</v>
      </c>
      <c r="F27" s="5" t="str">
        <f>'Assessments 1A'!L197</f>
        <v>B</v>
      </c>
      <c r="G27" s="3" t="str">
        <f>'Assessments 1A'!M197</f>
        <v>Very good work in problem solving; aim higher.</v>
      </c>
      <c r="H27" s="12">
        <f>'Assessments 1A'!R197</f>
        <v>0.80669999999999997</v>
      </c>
      <c r="I27" s="5" t="str">
        <f>'Assessments 1A'!S197</f>
        <v>A</v>
      </c>
      <c r="J27" s="3" t="str">
        <f>'Assessments 1A'!T197</f>
        <v>Excellent work in problem solving; keep it up.</v>
      </c>
      <c r="K27" s="12">
        <f>'Assessments 1A'!Y197</f>
        <v>0.84670000000000001</v>
      </c>
      <c r="L27" s="5" t="str">
        <f>'Assessments 1A'!Z197</f>
        <v>A</v>
      </c>
      <c r="M27" s="3" t="str">
        <f>'Assessments 1A'!AA197</f>
        <v>Excellent work in problem solving; keep it up.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1A'!K206</f>
        <v>0.88329999999999997</v>
      </c>
      <c r="F28" s="5" t="str">
        <f>'Assessments 1A'!L206</f>
        <v>A</v>
      </c>
      <c r="G28" s="3" t="str">
        <f>'Assessments 1A'!M206</f>
        <v>Excellent work in problem solving; keep it up.</v>
      </c>
      <c r="H28" s="12">
        <f>'Assessments 1A'!R206</f>
        <v>0.91</v>
      </c>
      <c r="I28" s="5" t="str">
        <f>'Assessments 1A'!S206</f>
        <v>A</v>
      </c>
      <c r="J28" s="3" t="str">
        <f>'Assessments 1A'!T206</f>
        <v>Excellent work in problem solving; keep it up.</v>
      </c>
      <c r="K28" s="12">
        <f>'Assessments 1A'!Y206</f>
        <v>0.91669999999999996</v>
      </c>
      <c r="L28" s="5" t="str">
        <f>'Assessments 1A'!Z206</f>
        <v>A</v>
      </c>
      <c r="M28" s="3" t="str">
        <f>'Assessments 1A'!AA206</f>
        <v>Excellent work in problem solving;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1A'!K215</f>
        <v>0.59670000000000001</v>
      </c>
      <c r="F29" s="5" t="str">
        <f>'Assessments 1A'!L215</f>
        <v>D</v>
      </c>
      <c r="G29" s="3" t="str">
        <f>'Assessments 1A'!M215</f>
        <v>Fair work in problem solving; extra practice is needed.</v>
      </c>
      <c r="H29" s="12">
        <f>'Assessments 1A'!R215</f>
        <v>0.6</v>
      </c>
      <c r="I29" s="5" t="str">
        <f>'Assessments 1A'!S215</f>
        <v>C</v>
      </c>
      <c r="J29" s="3" t="str">
        <f>'Assessments 1A'!T215</f>
        <v>Satisfactory work in problem solving; keep practising.</v>
      </c>
      <c r="K29" s="12">
        <f>'Assessments 1A'!Y215</f>
        <v>0.68</v>
      </c>
      <c r="L29" s="5" t="str">
        <f>'Assessments 1A'!Z215</f>
        <v>C</v>
      </c>
      <c r="M29" s="3" t="str">
        <f>'Assessments 1A'!AA215</f>
        <v>Satisfactory work in problem solving; keep practising.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1A'!K224</f>
        <v>0.67</v>
      </c>
      <c r="F30" s="5" t="str">
        <f>'Assessments 1A'!L224</f>
        <v>C</v>
      </c>
      <c r="G30" s="3" t="str">
        <f>'Assessments 1A'!M224</f>
        <v>Satisfactory work in problem solving; keep practising.</v>
      </c>
      <c r="H30" s="12">
        <f>'Assessments 1A'!R224</f>
        <v>0.74</v>
      </c>
      <c r="I30" s="5" t="str">
        <f>'Assessments 1A'!S224</f>
        <v>B</v>
      </c>
      <c r="J30" s="3" t="str">
        <f>'Assessments 1A'!T224</f>
        <v>Very good work in problem solving; aim higher.</v>
      </c>
      <c r="K30" s="12">
        <f>'Assessments 1A'!Y224</f>
        <v>0.75329999999999997</v>
      </c>
      <c r="L30" s="5" t="str">
        <f>'Assessments 1A'!Z224</f>
        <v>B</v>
      </c>
      <c r="M30" s="3" t="str">
        <f>'Assessments 1A'!AA224</f>
        <v>Very good work in problem solving; aim higher.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1A'!K233</f>
        <v>0.76</v>
      </c>
      <c r="F31" s="5" t="str">
        <f>'Assessments 1A'!L233</f>
        <v>B</v>
      </c>
      <c r="G31" s="3" t="str">
        <f>'Assessments 1A'!M233</f>
        <v>Very good work in problem solving; aim higher.</v>
      </c>
      <c r="H31" s="12">
        <f>'Assessments 1A'!R233</f>
        <v>0.84</v>
      </c>
      <c r="I31" s="5" t="str">
        <f>'Assessments 1A'!S233</f>
        <v>A</v>
      </c>
      <c r="J31" s="3" t="str">
        <f>'Assessments 1A'!T233</f>
        <v>Excellent work in problem solving; keep it up.</v>
      </c>
      <c r="K31" s="12">
        <f>'Assessments 1A'!Y233</f>
        <v>0.7833</v>
      </c>
      <c r="L31" s="5" t="str">
        <f>'Assessments 1A'!Z233</f>
        <v>B</v>
      </c>
      <c r="M31" s="3" t="str">
        <f>'Assessments 1A'!AA233</f>
        <v>Very good work in problem solving;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1A'!K242</f>
        <v>0.86670000000000003</v>
      </c>
      <c r="F32" s="5" t="str">
        <f>'Assessments 1A'!L242</f>
        <v>A</v>
      </c>
      <c r="G32" s="3" t="str">
        <f>'Assessments 1A'!M242</f>
        <v>Excellent work in problem solving; keep it up.</v>
      </c>
      <c r="H32" s="12">
        <f>'Assessments 1A'!R242</f>
        <v>0.89</v>
      </c>
      <c r="I32" s="5" t="str">
        <f>'Assessments 1A'!S242</f>
        <v>A</v>
      </c>
      <c r="J32" s="3" t="str">
        <f>'Assessments 1A'!T242</f>
        <v>Excellent work in problem solving; keep it up.</v>
      </c>
      <c r="K32" s="12">
        <f>'Assessments 1A'!Y242</f>
        <v>0.9133</v>
      </c>
      <c r="L32" s="5" t="str">
        <f>'Assessments 1A'!Z242</f>
        <v>A</v>
      </c>
      <c r="M32" s="3" t="str">
        <f>'Assessments 1A'!AA242</f>
        <v>Excellent work in problem solving;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1A'!K251</f>
        <v>0.9133</v>
      </c>
      <c r="F33" s="5" t="str">
        <f>'Assessments 1A'!L251</f>
        <v>A</v>
      </c>
      <c r="G33" s="3" t="str">
        <f>'Assessments 1A'!M251</f>
        <v>Excellent work in problem solving; keep it up.</v>
      </c>
      <c r="H33" s="12">
        <f>'Assessments 1A'!R251</f>
        <v>0.92</v>
      </c>
      <c r="I33" s="5" t="str">
        <f>'Assessments 1A'!S251</f>
        <v>A</v>
      </c>
      <c r="J33" s="3" t="str">
        <f>'Assessments 1A'!T251</f>
        <v>Excellent work in problem solving; keep it up.</v>
      </c>
      <c r="K33" s="12">
        <f>'Assessments 1A'!Y251</f>
        <v>0.93669999999999998</v>
      </c>
      <c r="L33" s="5" t="str">
        <f>'Assessments 1A'!Z251</f>
        <v>A</v>
      </c>
      <c r="M33" s="3" t="str">
        <f>'Assessments 1A'!AA251</f>
        <v>Excellent work in problem solving;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1A'!K260</f>
        <v>0.63329999999999997</v>
      </c>
      <c r="F34" s="5" t="str">
        <f>'Assessments 1A'!L260</f>
        <v>C</v>
      </c>
      <c r="G34" s="3" t="str">
        <f>'Assessments 1A'!M260</f>
        <v>Satisfactory work in problem solving; keep practising.</v>
      </c>
      <c r="H34" s="12">
        <f>'Assessments 1A'!R260</f>
        <v>0.73</v>
      </c>
      <c r="I34" s="5" t="str">
        <f>'Assessments 1A'!S260</f>
        <v>B</v>
      </c>
      <c r="J34" s="3" t="str">
        <f>'Assessments 1A'!T260</f>
        <v>Very good work in problem solving; aim higher.</v>
      </c>
      <c r="K34" s="12">
        <f>'Assessments 1A'!Y260</f>
        <v>0.72330000000000005</v>
      </c>
      <c r="L34" s="5" t="str">
        <f>'Assessments 1A'!Z260</f>
        <v>B</v>
      </c>
      <c r="M34" s="3" t="str">
        <f>'Assessments 1A'!AA260</f>
        <v>Very good work in problem solving; aim higher.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1A'!K269</f>
        <v>0.74</v>
      </c>
      <c r="F35" s="5" t="str">
        <f>'Assessments 1A'!L269</f>
        <v>B</v>
      </c>
      <c r="G35" s="3" t="str">
        <f>'Assessments 1A'!M269</f>
        <v>Very good work in problem solving; aim higher.</v>
      </c>
      <c r="H35" s="12">
        <f>'Assessments 1A'!R269</f>
        <v>0.71330000000000005</v>
      </c>
      <c r="I35" s="5" t="str">
        <f>'Assessments 1A'!S269</f>
        <v>B</v>
      </c>
      <c r="J35" s="3" t="str">
        <f>'Assessments 1A'!T269</f>
        <v>Very good work in problem solving; aim higher.</v>
      </c>
      <c r="K35" s="12">
        <f>'Assessments 1A'!Y269</f>
        <v>0.7833</v>
      </c>
      <c r="L35" s="5" t="str">
        <f>'Assessments 1A'!Z269</f>
        <v>B</v>
      </c>
      <c r="M35" s="3" t="str">
        <f>'Assessments 1A'!AA269</f>
        <v>Very good work in problem solving; aim higher.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2A'!K8</f>
        <v>0.62670000000000003</v>
      </c>
      <c r="F36" s="5" t="str">
        <f>'Assessment 2A'!L8</f>
        <v>C</v>
      </c>
      <c r="G36" s="3" t="str">
        <f>'Assessment 2A'!M8</f>
        <v>Satisfactory work in problem solving; keep practising.</v>
      </c>
      <c r="H36" s="12">
        <f>'Assessment 2A'!R8</f>
        <v>0.5867</v>
      </c>
      <c r="I36" s="5" t="str">
        <f>'Assessment 2A'!S8</f>
        <v>D</v>
      </c>
      <c r="J36" s="3" t="str">
        <f>'Assessment 2A'!T8</f>
        <v>Fair work in problem solving; extra practice is needed.</v>
      </c>
      <c r="K36" s="12">
        <f>'Assessment 2A'!Y8</f>
        <v>0.67</v>
      </c>
      <c r="L36" s="5" t="str">
        <f>'Assessment 2A'!Z8</f>
        <v>C</v>
      </c>
      <c r="M36" s="3" t="str">
        <f>'Assessment 2A'!AA8</f>
        <v>Satisfactory work in problem solving; keep practising.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2A'!K17</f>
        <v>0.67</v>
      </c>
      <c r="F37" s="5" t="str">
        <f>'Assessment 2A'!L17</f>
        <v>C</v>
      </c>
      <c r="G37" s="3" t="str">
        <f>'Assessment 2A'!M17</f>
        <v>Satisfactory work in problem solving; keep practising.</v>
      </c>
      <c r="H37" s="12">
        <f>'Assessment 2A'!R17</f>
        <v>0.73329999999999995</v>
      </c>
      <c r="I37" s="5" t="str">
        <f>'Assessment 2A'!S17</f>
        <v>B</v>
      </c>
      <c r="J37" s="3" t="str">
        <f>'Assessment 2A'!T17</f>
        <v>Very good work in problem solving; aim higher.</v>
      </c>
      <c r="K37" s="12">
        <f>'Assessment 2A'!Y17</f>
        <v>0.70669999999999999</v>
      </c>
      <c r="L37" s="5" t="str">
        <f>'Assessment 2A'!Z17</f>
        <v>B</v>
      </c>
      <c r="M37" s="3" t="str">
        <f>'Assessment 2A'!AA17</f>
        <v>Very good work in problem solving; aim higher.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2A'!K26</f>
        <v>0.74670000000000003</v>
      </c>
      <c r="F38" s="5" t="str">
        <f>'Assessment 2A'!L26</f>
        <v>B</v>
      </c>
      <c r="G38" s="3" t="str">
        <f>'Assessment 2A'!M26</f>
        <v>Very good work in problem solving; aim higher.</v>
      </c>
      <c r="H38" s="12">
        <f>'Assessment 2A'!R26</f>
        <v>0.75670000000000004</v>
      </c>
      <c r="I38" s="5" t="str">
        <f>'Assessment 2A'!S26</f>
        <v>B</v>
      </c>
      <c r="J38" s="3" t="str">
        <f>'Assessment 2A'!T26</f>
        <v>Very good work in problem solving; aim higher.</v>
      </c>
      <c r="K38" s="12">
        <f>'Assessment 2A'!Y26</f>
        <v>0.79</v>
      </c>
      <c r="L38" s="5" t="str">
        <f>'Assessment 2A'!Z26</f>
        <v>B</v>
      </c>
      <c r="M38" s="3" t="str">
        <f>'Assessment 2A'!AA26</f>
        <v>Very good work in problem solving; aim higher.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2A'!K35</f>
        <v>0.83330000000000004</v>
      </c>
      <c r="F39" s="5" t="str">
        <f>'Assessment 2A'!L35</f>
        <v>A</v>
      </c>
      <c r="G39" s="3" t="str">
        <f>'Assessment 2A'!M35</f>
        <v>Excellent work in problem solving; keep it up.</v>
      </c>
      <c r="H39" s="12">
        <f>'Assessment 2A'!R35</f>
        <v>0.85</v>
      </c>
      <c r="I39" s="5" t="str">
        <f>'Assessment 2A'!S35</f>
        <v>A</v>
      </c>
      <c r="J39" s="3" t="str">
        <f>'Assessment 2A'!T35</f>
        <v>Excellent work in problem solving; keep it up.</v>
      </c>
      <c r="K39" s="12">
        <f>'Assessment 2A'!Y35</f>
        <v>0.87</v>
      </c>
      <c r="L39" s="5" t="str">
        <f>'Assessment 2A'!Z35</f>
        <v>A</v>
      </c>
      <c r="M39" s="3" t="str">
        <f>'Assessment 2A'!AA35</f>
        <v>Excellent work in problem solving;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2A'!K44</f>
        <v>0.95</v>
      </c>
      <c r="F40" s="5" t="str">
        <f>'Assessment 2A'!L44</f>
        <v>A</v>
      </c>
      <c r="G40" s="3" t="str">
        <f>'Assessment 2A'!M44</f>
        <v>Excellent work in problem solving; keep it up.</v>
      </c>
      <c r="H40" s="12">
        <f>'Assessment 2A'!R44</f>
        <v>0.90669999999999995</v>
      </c>
      <c r="I40" s="5" t="str">
        <f>'Assessment 2A'!S44</f>
        <v>A</v>
      </c>
      <c r="J40" s="3" t="str">
        <f>'Assessment 2A'!T44</f>
        <v>Excellent work in problem solving; keep it up.</v>
      </c>
      <c r="K40" s="12">
        <f>'Assessment 2A'!Y44</f>
        <v>0.95669999999999999</v>
      </c>
      <c r="L40" s="5" t="str">
        <f>'Assessment 2A'!Z44</f>
        <v>A</v>
      </c>
      <c r="M40" s="3" t="str">
        <f>'Assessment 2A'!AA44</f>
        <v>Excellent work in problem solving;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2A'!K53</f>
        <v>0.63329999999999997</v>
      </c>
      <c r="F41" s="5" t="str">
        <f>'Assessment 2A'!L53</f>
        <v>C</v>
      </c>
      <c r="G41" s="3" t="str">
        <f>'Assessment 2A'!M53</f>
        <v>Satisfactory work in problem solving; keep practising.</v>
      </c>
      <c r="H41" s="12">
        <f>'Assessment 2A'!R53</f>
        <v>0.68330000000000002</v>
      </c>
      <c r="I41" s="5" t="str">
        <f>'Assessment 2A'!S53</f>
        <v>C</v>
      </c>
      <c r="J41" s="3" t="str">
        <f>'Assessment 2A'!T53</f>
        <v>Satisfactory work in problem solving; keep practising.</v>
      </c>
      <c r="K41" s="12">
        <f>'Assessment 2A'!Y53</f>
        <v>0.70330000000000004</v>
      </c>
      <c r="L41" s="5" t="str">
        <f>'Assessment 2A'!Z53</f>
        <v>B</v>
      </c>
      <c r="M41" s="3" t="str">
        <f>'Assessment 2A'!AA53</f>
        <v>Very good work in problem solving; aim higher.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2A'!K62</f>
        <v>0.70330000000000004</v>
      </c>
      <c r="F42" s="5" t="str">
        <f>'Assessment 2A'!L62</f>
        <v>B</v>
      </c>
      <c r="G42" s="3" t="str">
        <f>'Assessment 2A'!M62</f>
        <v>Very good work in problem solving; aim higher.</v>
      </c>
      <c r="H42" s="12">
        <f>'Assessment 2A'!R62</f>
        <v>0.73</v>
      </c>
      <c r="I42" s="5" t="str">
        <f>'Assessment 2A'!S62</f>
        <v>B</v>
      </c>
      <c r="J42" s="3" t="str">
        <f>'Assessment 2A'!T62</f>
        <v>Very good work in problem solving; aim higher.</v>
      </c>
      <c r="K42" s="12">
        <f>'Assessment 2A'!Y62</f>
        <v>0.76329999999999998</v>
      </c>
      <c r="L42" s="5" t="str">
        <f>'Assessment 2A'!Z62</f>
        <v>B</v>
      </c>
      <c r="M42" s="3" t="str">
        <f>'Assessment 2A'!AA62</f>
        <v>Very good work in problem solving; aim higher.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2A'!K71</f>
        <v>0.79330000000000001</v>
      </c>
      <c r="F43" s="5" t="str">
        <f>'Assessment 2A'!L71</f>
        <v>B</v>
      </c>
      <c r="G43" s="3" t="str">
        <f>'Assessment 2A'!M71</f>
        <v>Very good work in problem solving; aim higher.</v>
      </c>
      <c r="H43" s="12">
        <f>'Assessment 2A'!R71</f>
        <v>0.83</v>
      </c>
      <c r="I43" s="5" t="str">
        <f>'Assessment 2A'!S71</f>
        <v>A</v>
      </c>
      <c r="J43" s="3" t="str">
        <f>'Assessment 2A'!T71</f>
        <v>Excellent work in problem solving; keep it up.</v>
      </c>
      <c r="K43" s="12">
        <f>'Assessment 2A'!Y71</f>
        <v>0.84</v>
      </c>
      <c r="L43" s="5" t="str">
        <f>'Assessment 2A'!Z71</f>
        <v>A</v>
      </c>
      <c r="M43" s="3" t="str">
        <f>'Assessment 2A'!AA71</f>
        <v>Excellent work in problem solving; keep it up.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2A'!K80</f>
        <v>0.81330000000000002</v>
      </c>
      <c r="F44" s="5" t="str">
        <f>'Assessment 2A'!L80</f>
        <v>A</v>
      </c>
      <c r="G44" s="3" t="str">
        <f>'Assessment 2A'!M80</f>
        <v>Excellent work in problem solving; keep it up.</v>
      </c>
      <c r="H44" s="12">
        <f>'Assessment 2A'!R80</f>
        <v>0.84</v>
      </c>
      <c r="I44" s="5" t="str">
        <f>'Assessment 2A'!S80</f>
        <v>A</v>
      </c>
      <c r="J44" s="3" t="str">
        <f>'Assessment 2A'!T80</f>
        <v>Excellent work in problem solving; keep it up.</v>
      </c>
      <c r="K44" s="12">
        <f>'Assessment 2A'!Y80</f>
        <v>0.96</v>
      </c>
      <c r="L44" s="5" t="str">
        <f>'Assessment 2A'!Z80</f>
        <v>A</v>
      </c>
      <c r="M44" s="3" t="str">
        <f>'Assessment 2A'!AA80</f>
        <v>Excellent work in problem solving;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2A'!K89</f>
        <v>0.86670000000000003</v>
      </c>
      <c r="F45" s="5" t="str">
        <f>'Assessment 2A'!L89</f>
        <v>A</v>
      </c>
      <c r="G45" s="3" t="str">
        <f>'Assessment 2A'!M89</f>
        <v>Excellent work in problem solving; keep it up.</v>
      </c>
      <c r="H45" s="12">
        <f>'Assessment 2A'!R89</f>
        <v>0.93</v>
      </c>
      <c r="I45" s="5" t="str">
        <f>'Assessment 2A'!S89</f>
        <v>A</v>
      </c>
      <c r="J45" s="3" t="str">
        <f>'Assessment 2A'!T89</f>
        <v>Excellent work in problem solving; keep it up.</v>
      </c>
      <c r="K45" s="12">
        <f>'Assessment 2A'!Y89</f>
        <v>0.95330000000000004</v>
      </c>
      <c r="L45" s="5" t="str">
        <f>'Assessment 2A'!Z89</f>
        <v>A</v>
      </c>
      <c r="M45" s="3" t="str">
        <f>'Assessment 2A'!AA89</f>
        <v>Excellent work in problem solving;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2A'!K98</f>
        <v>0.63329999999999997</v>
      </c>
      <c r="F46" s="5" t="str">
        <f>'Assessment 2A'!L98</f>
        <v>C</v>
      </c>
      <c r="G46" s="3" t="str">
        <f>'Assessment 2A'!M98</f>
        <v>Satisfactory work in problem solving; keep practising.</v>
      </c>
      <c r="H46" s="12">
        <f>'Assessment 2A'!R98</f>
        <v>0.67</v>
      </c>
      <c r="I46" s="5" t="str">
        <f>'Assessment 2A'!S98</f>
        <v>C</v>
      </c>
      <c r="J46" s="3" t="str">
        <f>'Assessment 2A'!T98</f>
        <v>Satisfactory work in problem solving; keep practising.</v>
      </c>
      <c r="K46" s="12">
        <f>'Assessment 2A'!Y98</f>
        <v>0.73329999999999995</v>
      </c>
      <c r="L46" s="5" t="str">
        <f>'Assessment 2A'!Z98</f>
        <v>B</v>
      </c>
      <c r="M46" s="3" t="str">
        <f>'Assessment 2A'!AA98</f>
        <v>Very good work in problem solving; aim higher.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2A'!K107</f>
        <v>0.72670000000000001</v>
      </c>
      <c r="F47" s="5" t="str">
        <f>'Assessment 2A'!L107</f>
        <v>B</v>
      </c>
      <c r="G47" s="3" t="str">
        <f>'Assessment 2A'!M107</f>
        <v>Very good work in problem solving; aim higher.</v>
      </c>
      <c r="H47" s="12">
        <f>'Assessment 2A'!R107</f>
        <v>0.73670000000000002</v>
      </c>
      <c r="I47" s="5" t="str">
        <f>'Assessment 2A'!S107</f>
        <v>B</v>
      </c>
      <c r="J47" s="3" t="str">
        <f>'Assessment 2A'!T107</f>
        <v>Very good work in problem solving; aim higher.</v>
      </c>
      <c r="K47" s="12">
        <f>'Assessment 2A'!Y107</f>
        <v>0.79330000000000001</v>
      </c>
      <c r="L47" s="5" t="str">
        <f>'Assessment 2A'!Z107</f>
        <v>B</v>
      </c>
      <c r="M47" s="3" t="str">
        <f>'Assessment 2A'!AA107</f>
        <v>Very good work in problem solving;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2A'!K116</f>
        <v>0.80669999999999997</v>
      </c>
      <c r="F48" s="5" t="str">
        <f>'Assessment 2A'!L116</f>
        <v>A</v>
      </c>
      <c r="G48" s="3" t="str">
        <f>'Assessment 2A'!M116</f>
        <v>Excellent work in problem solving; keep it up.</v>
      </c>
      <c r="H48" s="12">
        <f>'Assessment 2A'!R116</f>
        <v>0.81669999999999998</v>
      </c>
      <c r="I48" s="5" t="str">
        <f>'Assessment 2A'!S116</f>
        <v>A</v>
      </c>
      <c r="J48" s="3" t="str">
        <f>'Assessment 2A'!T116</f>
        <v>Excellent work in problem solving; keep it up.</v>
      </c>
      <c r="K48" s="12">
        <f>'Assessment 2A'!Y116</f>
        <v>0.86</v>
      </c>
      <c r="L48" s="5" t="str">
        <f>'Assessment 2A'!Z116</f>
        <v>A</v>
      </c>
      <c r="M48" s="3" t="str">
        <f>'Assessment 2A'!AA116</f>
        <v>Excellent work in problem solving; keep it up.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2A'!K125</f>
        <v>0.91669999999999996</v>
      </c>
      <c r="F49" s="5" t="str">
        <f>'Assessment 2A'!L125</f>
        <v>A</v>
      </c>
      <c r="G49" s="3" t="str">
        <f>'Assessment 2A'!M125</f>
        <v>Excellent work in problem solving; keep it up.</v>
      </c>
      <c r="H49" s="12">
        <f>'Assessment 2A'!R125</f>
        <v>0.96330000000000005</v>
      </c>
      <c r="I49" s="5" t="str">
        <f>'Assessment 2A'!S125</f>
        <v>A</v>
      </c>
      <c r="J49" s="3" t="str">
        <f>'Assessment 2A'!T125</f>
        <v>Excellent work in problem solving; keep it up.</v>
      </c>
      <c r="K49" s="12">
        <f>'Assessment 2A'!Y125</f>
        <v>0.89670000000000005</v>
      </c>
      <c r="L49" s="5" t="str">
        <f>'Assessment 2A'!Z125</f>
        <v>A</v>
      </c>
      <c r="M49" s="3" t="str">
        <f>'Assessment 2A'!AA125</f>
        <v>Excellent work in problem solving;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2A'!K134</f>
        <v>0.65</v>
      </c>
      <c r="F50" s="5" t="str">
        <f>'Assessment 2A'!L134</f>
        <v>C</v>
      </c>
      <c r="G50" s="3" t="str">
        <f>'Assessment 2A'!M134</f>
        <v>Satisfactory work in problem solving; keep practising.</v>
      </c>
      <c r="H50" s="12">
        <f>'Assessment 2A'!R134</f>
        <v>0.66</v>
      </c>
      <c r="I50" s="5" t="str">
        <f>'Assessment 2A'!S134</f>
        <v>C</v>
      </c>
      <c r="J50" s="3" t="str">
        <f>'Assessment 2A'!T134</f>
        <v>Satisfactory work in problem solving; keep practising.</v>
      </c>
      <c r="K50" s="12">
        <f>'Assessment 2A'!Y134</f>
        <v>0.69330000000000003</v>
      </c>
      <c r="L50" s="5" t="str">
        <f>'Assessment 2A'!Z134</f>
        <v>C</v>
      </c>
      <c r="M50" s="3" t="str">
        <f>'Assessment 2A'!AA134</f>
        <v>Satisfactory work in problem solving; keep practising.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2A'!K143</f>
        <v>0.68330000000000002</v>
      </c>
      <c r="F51" s="5" t="str">
        <f>'Assessment 2A'!L143</f>
        <v>C</v>
      </c>
      <c r="G51" s="3" t="str">
        <f>'Assessment 2A'!M143</f>
        <v>Satisfactory work in problem solving; keep practising.</v>
      </c>
      <c r="H51" s="12">
        <f>'Assessment 2A'!R143</f>
        <v>0.75</v>
      </c>
      <c r="I51" s="5" t="str">
        <f>'Assessment 2A'!S143</f>
        <v>B</v>
      </c>
      <c r="J51" s="3" t="str">
        <f>'Assessment 2A'!T143</f>
        <v>Very good work in problem solving; aim higher.</v>
      </c>
      <c r="K51" s="12">
        <f>'Assessment 2A'!Y143</f>
        <v>0.74</v>
      </c>
      <c r="L51" s="5" t="str">
        <f>'Assessment 2A'!Z143</f>
        <v>B</v>
      </c>
      <c r="M51" s="3" t="str">
        <f>'Assessment 2A'!AA143</f>
        <v>Very good work in problem solving; aim higher.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2A'!K152</f>
        <v>0.74329999999999996</v>
      </c>
      <c r="F52" s="5" t="str">
        <f>'Assessment 2A'!L152</f>
        <v>B</v>
      </c>
      <c r="G52" s="3" t="str">
        <f>'Assessment 2A'!M152</f>
        <v>Very good work in problem solving; aim higher.</v>
      </c>
      <c r="H52" s="12">
        <f>'Assessment 2A'!R152</f>
        <v>0.7833</v>
      </c>
      <c r="I52" s="5" t="str">
        <f>'Assessment 2A'!S152</f>
        <v>B</v>
      </c>
      <c r="J52" s="3" t="str">
        <f>'Assessment 2A'!T152</f>
        <v>Very good work in problem solving; aim higher.</v>
      </c>
      <c r="K52" s="12">
        <f>'Assessment 2A'!Y152</f>
        <v>0.86</v>
      </c>
      <c r="L52" s="5" t="str">
        <f>'Assessment 2A'!Z152</f>
        <v>A</v>
      </c>
      <c r="M52" s="3" t="str">
        <f>'Assessment 2A'!AA152</f>
        <v>Excellent work in problem solving; keep it up.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2A'!K161</f>
        <v>0.86</v>
      </c>
      <c r="F53" s="5" t="str">
        <f>'Assessment 2A'!L161</f>
        <v>A</v>
      </c>
      <c r="G53" s="3" t="str">
        <f>'Assessment 2A'!M161</f>
        <v>Excellent work in problem solving; keep it up.</v>
      </c>
      <c r="H53" s="12">
        <f>'Assessment 2A'!R161</f>
        <v>0.85329999999999995</v>
      </c>
      <c r="I53" s="5" t="str">
        <f>'Assessment 2A'!S161</f>
        <v>A</v>
      </c>
      <c r="J53" s="3" t="str">
        <f>'Assessment 2A'!T161</f>
        <v>Excellent work in problem solving; keep it up.</v>
      </c>
      <c r="K53" s="12">
        <f>'Assessment 2A'!Y161</f>
        <v>0.85</v>
      </c>
      <c r="L53" s="5" t="str">
        <f>'Assessment 2A'!Z161</f>
        <v>A</v>
      </c>
      <c r="M53" s="3" t="str">
        <f>'Assessment 2A'!AA161</f>
        <v>Excellent work in problem solving;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2A'!K170</f>
        <v>0.89670000000000005</v>
      </c>
      <c r="F54" s="5" t="str">
        <f>'Assessment 2A'!L170</f>
        <v>A</v>
      </c>
      <c r="G54" s="3" t="str">
        <f>'Assessment 2A'!M170</f>
        <v>Excellent work in problem solving; keep it up.</v>
      </c>
      <c r="H54" s="12">
        <f>'Assessment 2A'!R170</f>
        <v>0.92669999999999997</v>
      </c>
      <c r="I54" s="5" t="str">
        <f>'Assessment 2A'!S170</f>
        <v>A</v>
      </c>
      <c r="J54" s="3" t="str">
        <f>'Assessment 2A'!T170</f>
        <v>Excellent work in problem solving; keep it up.</v>
      </c>
      <c r="K54" s="12">
        <f>'Assessment 2A'!Y170</f>
        <v>0.96330000000000005</v>
      </c>
      <c r="L54" s="5" t="str">
        <f>'Assessment 2A'!Z170</f>
        <v>A</v>
      </c>
      <c r="M54" s="3" t="str">
        <f>'Assessment 2A'!AA170</f>
        <v>Excellent work in problem solving;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2A'!K179</f>
        <v>0.64329999999999998</v>
      </c>
      <c r="F55" s="5" t="str">
        <f>'Assessment 2A'!L179</f>
        <v>C</v>
      </c>
      <c r="G55" s="3" t="str">
        <f>'Assessment 2A'!M179</f>
        <v>Satisfactory work in problem solving; keep practising.</v>
      </c>
      <c r="H55" s="12">
        <f>'Assessment 2A'!R179</f>
        <v>0.72</v>
      </c>
      <c r="I55" s="5" t="str">
        <f>'Assessment 2A'!S179</f>
        <v>B</v>
      </c>
      <c r="J55" s="3" t="str">
        <f>'Assessment 2A'!T179</f>
        <v>Very good work in problem solving; aim higher.</v>
      </c>
      <c r="K55" s="12">
        <f>'Assessment 2A'!Y179</f>
        <v>0.68669999999999998</v>
      </c>
      <c r="L55" s="5" t="str">
        <f>'Assessment 2A'!Z179</f>
        <v>C</v>
      </c>
      <c r="M55" s="3" t="str">
        <f>'Assessment 2A'!AA179</f>
        <v>Satisfactory work in problem solving;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2A'!K188</f>
        <v>0.70669999999999999</v>
      </c>
      <c r="F56" s="5" t="str">
        <f>'Assessment 2A'!L188</f>
        <v>B</v>
      </c>
      <c r="G56" s="3" t="str">
        <f>'Assessment 2A'!M188</f>
        <v>Very good work in problem solving; aim higher.</v>
      </c>
      <c r="H56" s="12">
        <f>'Assessment 2A'!R188</f>
        <v>0.74</v>
      </c>
      <c r="I56" s="5" t="str">
        <f>'Assessment 2A'!S188</f>
        <v>B</v>
      </c>
      <c r="J56" s="3" t="str">
        <f>'Assessment 2A'!T188</f>
        <v>Very good work in problem solving; aim higher.</v>
      </c>
      <c r="K56" s="12">
        <f>'Assessment 2A'!Y188</f>
        <v>0.76670000000000005</v>
      </c>
      <c r="L56" s="5" t="str">
        <f>'Assessment 2A'!Z188</f>
        <v>B</v>
      </c>
      <c r="M56" s="3" t="str">
        <f>'Assessment 2A'!AA188</f>
        <v>Very good work in problem solving;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2A'!K197</f>
        <v>0.8</v>
      </c>
      <c r="F57" s="5" t="str">
        <f>'Assessment 2A'!L197</f>
        <v>A</v>
      </c>
      <c r="G57" s="3" t="str">
        <f>'Assessment 2A'!M197</f>
        <v>Excellent work in problem solving; keep it up.</v>
      </c>
      <c r="H57" s="12">
        <f>'Assessment 2A'!R197</f>
        <v>0.87329999999999997</v>
      </c>
      <c r="I57" s="5" t="str">
        <f>'Assessment 2A'!S197</f>
        <v>A</v>
      </c>
      <c r="J57" s="3" t="str">
        <f>'Assessment 2A'!T197</f>
        <v>Excellent work in problem solving; keep it up.</v>
      </c>
      <c r="K57" s="12">
        <f>'Assessment 2A'!Y197</f>
        <v>0.8367</v>
      </c>
      <c r="L57" s="5" t="str">
        <f>'Assessment 2A'!Z197</f>
        <v>A</v>
      </c>
      <c r="M57" s="3" t="str">
        <f>'Assessment 2A'!AA197</f>
        <v>Excellent work in problem solving; keep it up.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2A'!K206</f>
        <v>0.88329999999999997</v>
      </c>
      <c r="F58" s="5" t="str">
        <f>'Assessment 2A'!L206</f>
        <v>A</v>
      </c>
      <c r="G58" s="3" t="str">
        <f>'Assessment 2A'!M206</f>
        <v>Excellent work in problem solving; keep it up.</v>
      </c>
      <c r="H58" s="12">
        <f>'Assessment 2A'!R206</f>
        <v>0.89670000000000005</v>
      </c>
      <c r="I58" s="5" t="str">
        <f>'Assessment 2A'!S206</f>
        <v>A</v>
      </c>
      <c r="J58" s="3" t="str">
        <f>'Assessment 2A'!T206</f>
        <v>Excellent work in problem solving; keep it up.</v>
      </c>
      <c r="K58" s="12">
        <f>'Assessment 2A'!Y206</f>
        <v>0.90669999999999995</v>
      </c>
      <c r="L58" s="5" t="str">
        <f>'Assessment 2A'!Z206</f>
        <v>A</v>
      </c>
      <c r="M58" s="3" t="str">
        <f>'Assessment 2A'!AA206</f>
        <v>Excellent work in problem solving;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2A'!K215</f>
        <v>0.6633</v>
      </c>
      <c r="F59" s="5" t="str">
        <f>'Assessment 2A'!L215</f>
        <v>C</v>
      </c>
      <c r="G59" s="3" t="str">
        <f>'Assessment 2A'!M215</f>
        <v>Satisfactory work in problem solving; keep practising.</v>
      </c>
      <c r="H59" s="12">
        <f>'Assessment 2A'!R215</f>
        <v>0.64</v>
      </c>
      <c r="I59" s="5" t="str">
        <f>'Assessment 2A'!S215</f>
        <v>C</v>
      </c>
      <c r="J59" s="3" t="str">
        <f>'Assessment 2A'!T215</f>
        <v>Satisfactory work in problem solving; keep practising.</v>
      </c>
      <c r="K59" s="12">
        <f>'Assessment 2A'!Y215</f>
        <v>0.6633</v>
      </c>
      <c r="L59" s="5" t="str">
        <f>'Assessment 2A'!Z215</f>
        <v>C</v>
      </c>
      <c r="M59" s="3" t="str">
        <f>'Assessment 2A'!AA215</f>
        <v>Satisfactory work in problem solving; keep practising.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2A'!K224</f>
        <v>0.68330000000000002</v>
      </c>
      <c r="F60" s="5" t="str">
        <f>'Assessment 2A'!L224</f>
        <v>C</v>
      </c>
      <c r="G60" s="3" t="str">
        <f>'Assessment 2A'!M224</f>
        <v>Satisfactory work in problem solving; keep practising.</v>
      </c>
      <c r="H60" s="12">
        <f>'Assessment 2A'!R224</f>
        <v>0.75</v>
      </c>
      <c r="I60" s="5" t="str">
        <f>'Assessment 2A'!S224</f>
        <v>B</v>
      </c>
      <c r="J60" s="3" t="str">
        <f>'Assessment 2A'!T224</f>
        <v>Very good work in problem solving; aim higher.</v>
      </c>
      <c r="K60" s="12">
        <f>'Assessment 2A'!Y224</f>
        <v>0.74670000000000003</v>
      </c>
      <c r="L60" s="5" t="str">
        <f>'Assessment 2A'!Z224</f>
        <v>B</v>
      </c>
      <c r="M60" s="3" t="str">
        <f>'Assessment 2A'!AA224</f>
        <v>Very good work in problem solving; aim higher.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2A'!K233</f>
        <v>0.78669999999999995</v>
      </c>
      <c r="F61" s="5" t="str">
        <f>'Assessment 2A'!L233</f>
        <v>B</v>
      </c>
      <c r="G61" s="3" t="str">
        <f>'Assessment 2A'!M233</f>
        <v>Very good work in problem solving; aim higher.</v>
      </c>
      <c r="H61" s="12">
        <f>'Assessment 2A'!R233</f>
        <v>0.76670000000000005</v>
      </c>
      <c r="I61" s="5" t="str">
        <f>'Assessment 2A'!S233</f>
        <v>B</v>
      </c>
      <c r="J61" s="3" t="str">
        <f>'Assessment 2A'!T233</f>
        <v>Very good work in problem solving; aim higher.</v>
      </c>
      <c r="K61" s="12">
        <f>'Assessment 2A'!Y233</f>
        <v>0.77329999999999999</v>
      </c>
      <c r="L61" s="5" t="str">
        <f>'Assessment 2A'!Z233</f>
        <v>B</v>
      </c>
      <c r="M61" s="3" t="str">
        <f>'Assessment 2A'!AA233</f>
        <v>Very good work in problem solving; aim higher.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2A'!K242</f>
        <v>0.82</v>
      </c>
      <c r="F62" s="5" t="str">
        <f>'Assessment 2A'!L242</f>
        <v>A</v>
      </c>
      <c r="G62" s="3" t="str">
        <f>'Assessment 2A'!M242</f>
        <v>Excellent work in problem solving; keep it up.</v>
      </c>
      <c r="H62" s="12">
        <f>'Assessment 2A'!R242</f>
        <v>0.88670000000000004</v>
      </c>
      <c r="I62" s="5" t="str">
        <f>'Assessment 2A'!S242</f>
        <v>A</v>
      </c>
      <c r="J62" s="3" t="str">
        <f>'Assessment 2A'!T242</f>
        <v>Excellent work in problem solving; keep it up.</v>
      </c>
      <c r="K62" s="12">
        <f>'Assessment 2A'!Y242</f>
        <v>0.92</v>
      </c>
      <c r="L62" s="5" t="str">
        <f>'Assessment 2A'!Z242</f>
        <v>A</v>
      </c>
      <c r="M62" s="3" t="str">
        <f>'Assessment 2A'!AA242</f>
        <v>Excellent work in problem solving;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2A'!K251</f>
        <v>0.86</v>
      </c>
      <c r="F63" s="5" t="str">
        <f>'Assessment 2A'!L251</f>
        <v>A</v>
      </c>
      <c r="G63" s="3" t="str">
        <f>'Assessment 2A'!M251</f>
        <v>Excellent work in problem solving; keep it up.</v>
      </c>
      <c r="H63" s="12">
        <f>'Assessment 2A'!R251</f>
        <v>0.95</v>
      </c>
      <c r="I63" s="5" t="str">
        <f>'Assessment 2A'!S251</f>
        <v>A</v>
      </c>
      <c r="J63" s="3" t="str">
        <f>'Assessment 2A'!T251</f>
        <v>Excellent work in problem solving; keep it up.</v>
      </c>
      <c r="K63" s="12">
        <f>'Assessment 2A'!Y251</f>
        <v>0.92669999999999997</v>
      </c>
      <c r="L63" s="5" t="str">
        <f>'Assessment 2A'!Z251</f>
        <v>A</v>
      </c>
      <c r="M63" s="3" t="str">
        <f>'Assessment 2A'!AA251</f>
        <v>Excellent work in problem solving;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2A'!K260</f>
        <v>0.68</v>
      </c>
      <c r="F64" s="5" t="str">
        <f>'Assessment 2A'!L260</f>
        <v>C</v>
      </c>
      <c r="G64" s="3" t="str">
        <f>'Assessment 2A'!M260</f>
        <v>Satisfactory work in problem solving; keep practising.</v>
      </c>
      <c r="H64" s="12">
        <f>'Assessment 2A'!R260</f>
        <v>0.61670000000000003</v>
      </c>
      <c r="I64" s="5" t="str">
        <f>'Assessment 2A'!S260</f>
        <v>C</v>
      </c>
      <c r="J64" s="3" t="str">
        <f>'Assessment 2A'!T260</f>
        <v>Satisfactory work in problem solving; keep practising.</v>
      </c>
      <c r="K64" s="12">
        <f>'Assessment 2A'!Y260</f>
        <v>0.70669999999999999</v>
      </c>
      <c r="L64" s="5" t="str">
        <f>'Assessment 2A'!Z260</f>
        <v>B</v>
      </c>
      <c r="M64" s="3" t="str">
        <f>'Assessment 2A'!AA260</f>
        <v>Very good work in problem solving; aim higher.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2A'!K269</f>
        <v>0.72330000000000005</v>
      </c>
      <c r="F65" s="5" t="str">
        <f>'Assessment 2A'!L269</f>
        <v>B</v>
      </c>
      <c r="G65" s="3" t="str">
        <f>'Assessment 2A'!M269</f>
        <v>Very good work in problem solving; aim higher.</v>
      </c>
      <c r="H65" s="12">
        <f>'Assessment 2A'!R269</f>
        <v>0.74670000000000003</v>
      </c>
      <c r="I65" s="5" t="str">
        <f>'Assessment 2A'!S269</f>
        <v>B</v>
      </c>
      <c r="J65" s="3" t="str">
        <f>'Assessment 2A'!T269</f>
        <v>Very good work in problem solving; aim higher.</v>
      </c>
      <c r="K65" s="12">
        <f>'Assessment 2A'!Y269</f>
        <v>0.78</v>
      </c>
      <c r="L65" s="5" t="str">
        <f>'Assessment 2A'!Z269</f>
        <v>B</v>
      </c>
      <c r="M65" s="3" t="str">
        <f>'Assessment 2A'!AA269</f>
        <v>Very good work in problem solving; aim higher.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3A'!K8</f>
        <v>0.63670000000000004</v>
      </c>
      <c r="F66" s="5" t="str">
        <f>'Assessment 3A'!L8</f>
        <v>C</v>
      </c>
      <c r="G66" s="3" t="str">
        <f>'Assessment 3A'!M8</f>
        <v>Satisfactory work in problem solving; keep practising.</v>
      </c>
      <c r="H66" s="12">
        <f>'Assessment 3A'!R8</f>
        <v>0.68330000000000002</v>
      </c>
      <c r="I66" s="5" t="str">
        <f>'Assessment 3A'!S8</f>
        <v>C</v>
      </c>
      <c r="J66" s="3" t="str">
        <f>'Assessment 3A'!T8</f>
        <v>Satisfactory work in problem solving; keep practising.</v>
      </c>
      <c r="K66" s="12">
        <f>'Assessment 3A'!Y8</f>
        <v>0.68</v>
      </c>
      <c r="L66" s="5" t="str">
        <f>'Assessment 3A'!Z8</f>
        <v>C</v>
      </c>
      <c r="M66" s="3" t="str">
        <f>'Assessment 3A'!AA8</f>
        <v>Satisfactory work in problem solving; keep practising.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3A'!K17</f>
        <v>0.7</v>
      </c>
      <c r="F67" s="5" t="str">
        <f>'Assessment 3A'!L17</f>
        <v>B</v>
      </c>
      <c r="G67" s="3" t="str">
        <f>'Assessment 3A'!M17</f>
        <v>Very good work in problem solving; aim higher.</v>
      </c>
      <c r="H67" s="12">
        <f>'Assessment 3A'!R17</f>
        <v>0.68330000000000002</v>
      </c>
      <c r="I67" s="5" t="str">
        <f>'Assessment 3A'!S17</f>
        <v>C</v>
      </c>
      <c r="J67" s="3" t="str">
        <f>'Assessment 3A'!T17</f>
        <v>Satisfactory work in problem solving; keep practising.</v>
      </c>
      <c r="K67" s="12">
        <f>'Assessment 3A'!Y17</f>
        <v>0.73329999999999995</v>
      </c>
      <c r="L67" s="5" t="str">
        <f>'Assessment 3A'!Z17</f>
        <v>B</v>
      </c>
      <c r="M67" s="3" t="str">
        <f>'Assessment 3A'!AA17</f>
        <v>Very good work in problem solving; aim higher.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3A'!K26</f>
        <v>0.77329999999999999</v>
      </c>
      <c r="F68" s="5" t="str">
        <f>'Assessment 3A'!L26</f>
        <v>B</v>
      </c>
      <c r="G68" s="3" t="str">
        <f>'Assessment 3A'!M26</f>
        <v>Very good work in problem solving; aim higher.</v>
      </c>
      <c r="H68" s="12">
        <f>'Assessment 3A'!R26</f>
        <v>0.77329999999999999</v>
      </c>
      <c r="I68" s="5" t="str">
        <f>'Assessment 3A'!S26</f>
        <v>B</v>
      </c>
      <c r="J68" s="3" t="str">
        <f>'Assessment 3A'!T26</f>
        <v>Very good work in problem solving; aim higher.</v>
      </c>
      <c r="K68" s="12">
        <f>'Assessment 3A'!Y26</f>
        <v>0.82330000000000003</v>
      </c>
      <c r="L68" s="5" t="str">
        <f>'Assessment 3A'!Z26</f>
        <v>A</v>
      </c>
      <c r="M68" s="3" t="str">
        <f>'Assessment 3A'!AA26</f>
        <v>Excellent work in problem solving; keep it up.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3A'!K35</f>
        <v>0.83330000000000004</v>
      </c>
      <c r="F69" s="5" t="str">
        <f>'Assessment 3A'!L35</f>
        <v>A</v>
      </c>
      <c r="G69" s="3" t="str">
        <f>'Assessment 3A'!M35</f>
        <v>Excellent work in problem solving; keep it up.</v>
      </c>
      <c r="H69" s="12">
        <f>'Assessment 3A'!R35</f>
        <v>0.88</v>
      </c>
      <c r="I69" s="5" t="str">
        <f>'Assessment 3A'!S35</f>
        <v>A</v>
      </c>
      <c r="J69" s="3" t="str">
        <f>'Assessment 3A'!T35</f>
        <v>Excellent work in problem solving; keep it up.</v>
      </c>
      <c r="K69" s="12">
        <f>'Assessment 3A'!Y35</f>
        <v>0.89</v>
      </c>
      <c r="L69" s="5" t="str">
        <f>'Assessment 3A'!Z35</f>
        <v>A</v>
      </c>
      <c r="M69" s="3" t="str">
        <f>'Assessment 3A'!AA35</f>
        <v>Excellent work in problem solving; keep it up.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3A'!K44</f>
        <v>0.90669999999999995</v>
      </c>
      <c r="F70" s="5" t="str">
        <f>'Assessment 3A'!L44</f>
        <v>A</v>
      </c>
      <c r="G70" s="3" t="str">
        <f>'Assessment 3A'!M44</f>
        <v>Excellent work in problem solving; keep it up.</v>
      </c>
      <c r="H70" s="12">
        <f>'Assessment 3A'!R44</f>
        <v>0.95330000000000004</v>
      </c>
      <c r="I70" s="5" t="str">
        <f>'Assessment 3A'!S44</f>
        <v>A</v>
      </c>
      <c r="J70" s="3" t="str">
        <f>'Assessment 3A'!T44</f>
        <v>Excellent work in problem solving; keep it up.</v>
      </c>
      <c r="K70" s="12">
        <f>'Assessment 3A'!Y44</f>
        <v>0.93669999999999998</v>
      </c>
      <c r="L70" s="5" t="str">
        <f>'Assessment 3A'!Z44</f>
        <v>A</v>
      </c>
      <c r="M70" s="3" t="str">
        <f>'Assessment 3A'!AA44</f>
        <v>Excellent work in problem solving;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3A'!K53</f>
        <v>0.68</v>
      </c>
      <c r="F71" s="5" t="str">
        <f>'Assessment 3A'!L53</f>
        <v>C</v>
      </c>
      <c r="G71" s="3" t="str">
        <f>'Assessment 3A'!M53</f>
        <v>Satisfactory work in problem solving; keep practising.</v>
      </c>
      <c r="H71" s="12">
        <f>'Assessment 3A'!R53</f>
        <v>0.65669999999999995</v>
      </c>
      <c r="I71" s="5" t="str">
        <f>'Assessment 3A'!S53</f>
        <v>C</v>
      </c>
      <c r="J71" s="3" t="str">
        <f>'Assessment 3A'!T53</f>
        <v>Satisfactory work in problem solving; keep practising.</v>
      </c>
      <c r="K71" s="12">
        <f>'Assessment 3A'!Y53</f>
        <v>0.7167</v>
      </c>
      <c r="L71" s="5" t="str">
        <f>'Assessment 3A'!Z53</f>
        <v>B</v>
      </c>
      <c r="M71" s="3" t="str">
        <f>'Assessment 3A'!AA53</f>
        <v>Very good work in problem solving; aim higher.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3A'!K62</f>
        <v>0.73670000000000002</v>
      </c>
      <c r="F72" s="5" t="str">
        <f>'Assessment 3A'!L62</f>
        <v>B</v>
      </c>
      <c r="G72" s="3" t="str">
        <f>'Assessment 3A'!M62</f>
        <v>Very good work in problem solving; aim higher.</v>
      </c>
      <c r="H72" s="12">
        <f>'Assessment 3A'!R62</f>
        <v>0.75</v>
      </c>
      <c r="I72" s="5" t="str">
        <f>'Assessment 3A'!S62</f>
        <v>B</v>
      </c>
      <c r="J72" s="3" t="str">
        <f>'Assessment 3A'!T62</f>
        <v>Very good work in problem solving; aim higher.</v>
      </c>
      <c r="K72" s="12">
        <f>'Assessment 3A'!Y62</f>
        <v>0.73670000000000002</v>
      </c>
      <c r="L72" s="5" t="str">
        <f>'Assessment 3A'!Z62</f>
        <v>B</v>
      </c>
      <c r="M72" s="3" t="str">
        <f>'Assessment 3A'!AA62</f>
        <v>Very good work in problem solving; aim higher.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3A'!K71</f>
        <v>0.82669999999999999</v>
      </c>
      <c r="F73" s="5" t="str">
        <f>'Assessment 3A'!L71</f>
        <v>A</v>
      </c>
      <c r="G73" s="3" t="str">
        <f>'Assessment 3A'!M71</f>
        <v>Excellent work in problem solving; keep it up.</v>
      </c>
      <c r="H73" s="12">
        <f>'Assessment 3A'!R71</f>
        <v>0.79669999999999996</v>
      </c>
      <c r="I73" s="5" t="str">
        <f>'Assessment 3A'!S71</f>
        <v>B</v>
      </c>
      <c r="J73" s="3" t="str">
        <f>'Assessment 3A'!T71</f>
        <v>Very good work in problem solving; aim higher.</v>
      </c>
      <c r="K73" s="12">
        <f>'Assessment 3A'!Y71</f>
        <v>0.85</v>
      </c>
      <c r="L73" s="5" t="str">
        <f>'Assessment 3A'!Z71</f>
        <v>A</v>
      </c>
      <c r="M73" s="3" t="str">
        <f>'Assessment 3A'!AA71</f>
        <v>Excellent work in problem solving; keep it up.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3A'!K80</f>
        <v>0.92</v>
      </c>
      <c r="F74" s="5" t="str">
        <f>'Assessment 3A'!L80</f>
        <v>A</v>
      </c>
      <c r="G74" s="3" t="str">
        <f>'Assessment 3A'!M80</f>
        <v>Excellent work in problem solving; keep it up.</v>
      </c>
      <c r="H74" s="12">
        <f>'Assessment 3A'!R80</f>
        <v>0.86329999999999996</v>
      </c>
      <c r="I74" s="5" t="str">
        <f>'Assessment 3A'!S80</f>
        <v>A</v>
      </c>
      <c r="J74" s="3" t="str">
        <f>'Assessment 3A'!T80</f>
        <v>Excellent work in problem solving; keep it up.</v>
      </c>
      <c r="K74" s="12">
        <f>'Assessment 3A'!Y80</f>
        <v>0.90329999999999999</v>
      </c>
      <c r="L74" s="5" t="str">
        <f>'Assessment 3A'!Z80</f>
        <v>A</v>
      </c>
      <c r="M74" s="3" t="str">
        <f>'Assessment 3A'!AA80</f>
        <v>Excellent work in problem solving;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3A'!K89</f>
        <v>0.95</v>
      </c>
      <c r="F75" s="5" t="str">
        <f>'Assessment 3A'!L89</f>
        <v>A</v>
      </c>
      <c r="G75" s="3" t="str">
        <f>'Assessment 3A'!M89</f>
        <v>Excellent work in problem solving; keep it up.</v>
      </c>
      <c r="H75" s="12">
        <f>'Assessment 3A'!R89</f>
        <v>0.91669999999999996</v>
      </c>
      <c r="I75" s="5" t="str">
        <f>'Assessment 3A'!S89</f>
        <v>A</v>
      </c>
      <c r="J75" s="3" t="str">
        <f>'Assessment 3A'!T89</f>
        <v>Excellent work in problem solving; keep it up.</v>
      </c>
      <c r="K75" s="12">
        <f>'Assessment 3A'!Y89</f>
        <v>0.95669999999999999</v>
      </c>
      <c r="L75" s="5" t="str">
        <f>'Assessment 3A'!Z89</f>
        <v>A</v>
      </c>
      <c r="M75" s="3" t="str">
        <f>'Assessment 3A'!AA89</f>
        <v>Excellent work in problem solving;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3A'!K98</f>
        <v>0.68</v>
      </c>
      <c r="F76" s="5" t="str">
        <f>'Assessment 3A'!L98</f>
        <v>C</v>
      </c>
      <c r="G76" s="3" t="str">
        <f>'Assessment 3A'!M98</f>
        <v>Satisfactory work in problem solving; keep practising.</v>
      </c>
      <c r="H76" s="12">
        <f>'Assessment 3A'!R98</f>
        <v>0.74</v>
      </c>
      <c r="I76" s="5" t="str">
        <f>'Assessment 3A'!S98</f>
        <v>B</v>
      </c>
      <c r="J76" s="3" t="str">
        <f>'Assessment 3A'!T98</f>
        <v>Very good work in problem solving; aim higher.</v>
      </c>
      <c r="K76" s="12">
        <f>'Assessment 3A'!Y98</f>
        <v>0.75</v>
      </c>
      <c r="L76" s="5" t="str">
        <f>'Assessment 3A'!Z98</f>
        <v>B</v>
      </c>
      <c r="M76" s="3" t="str">
        <f>'Assessment 3A'!AA98</f>
        <v>Very good work in problem solving; aim higher.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3A'!K107</f>
        <v>0.75670000000000004</v>
      </c>
      <c r="F77" s="5" t="str">
        <f>'Assessment 3A'!L107</f>
        <v>B</v>
      </c>
      <c r="G77" s="3" t="str">
        <f>'Assessment 3A'!M107</f>
        <v>Very good work in problem solving; aim higher.</v>
      </c>
      <c r="H77" s="12">
        <f>'Assessment 3A'!R107</f>
        <v>0.7833</v>
      </c>
      <c r="I77" s="5" t="str">
        <f>'Assessment 3A'!S107</f>
        <v>B</v>
      </c>
      <c r="J77" s="3" t="str">
        <f>'Assessment 3A'!T107</f>
        <v>Very good work in problem solving; aim higher.</v>
      </c>
      <c r="K77" s="12">
        <f>'Assessment 3A'!Y107</f>
        <v>0.81</v>
      </c>
      <c r="L77" s="5" t="str">
        <f>'Assessment 3A'!Z107</f>
        <v>A</v>
      </c>
      <c r="M77" s="3" t="str">
        <f>'Assessment 3A'!AA107</f>
        <v>Excellent work in problem solving; keep it up.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3A'!K116</f>
        <v>0.86670000000000003</v>
      </c>
      <c r="F78" s="5" t="str">
        <f>'Assessment 3A'!L116</f>
        <v>A</v>
      </c>
      <c r="G78" s="3" t="str">
        <f>'Assessment 3A'!M116</f>
        <v>Excellent work in problem solving; keep it up.</v>
      </c>
      <c r="H78" s="12">
        <f>'Assessment 3A'!R116</f>
        <v>0.87</v>
      </c>
      <c r="I78" s="5" t="str">
        <f>'Assessment 3A'!S116</f>
        <v>A</v>
      </c>
      <c r="J78" s="3" t="str">
        <f>'Assessment 3A'!T116</f>
        <v>Excellent work in problem solving; keep it up.</v>
      </c>
      <c r="K78" s="12">
        <f>'Assessment 3A'!Y116</f>
        <v>0.87</v>
      </c>
      <c r="L78" s="5" t="str">
        <f>'Assessment 3A'!Z116</f>
        <v>A</v>
      </c>
      <c r="M78" s="3" t="str">
        <f>'Assessment 3A'!AA116</f>
        <v>Excellent work in problem solving; keep it up.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3A'!K125</f>
        <v>0.88329999999999997</v>
      </c>
      <c r="F79" s="5" t="str">
        <f>'Assessment 3A'!L125</f>
        <v>A</v>
      </c>
      <c r="G79" s="3" t="str">
        <f>'Assessment 3A'!M125</f>
        <v>Excellent work in problem solving; keep it up.</v>
      </c>
      <c r="H79" s="12">
        <f>'Assessment 3A'!R125</f>
        <v>0.9133</v>
      </c>
      <c r="I79" s="5" t="str">
        <f>'Assessment 3A'!S125</f>
        <v>A</v>
      </c>
      <c r="J79" s="3" t="str">
        <f>'Assessment 3A'!T125</f>
        <v>Excellent work in problem solving; keep it up.</v>
      </c>
      <c r="K79" s="12">
        <f>'Assessment 3A'!Y125</f>
        <v>0.93669999999999998</v>
      </c>
      <c r="L79" s="5" t="str">
        <f>'Assessment 3A'!Z125</f>
        <v>A</v>
      </c>
      <c r="M79" s="3" t="str">
        <f>'Assessment 3A'!AA125</f>
        <v>Excellent work in problem solving;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3A'!K134</f>
        <v>0.62670000000000003</v>
      </c>
      <c r="F80" s="5" t="str">
        <f>'Assessment 3A'!L134</f>
        <v>C</v>
      </c>
      <c r="G80" s="3" t="str">
        <f>'Assessment 3A'!M134</f>
        <v>Satisfactory work in problem solving; keep practising.</v>
      </c>
      <c r="H80" s="12">
        <f>'Assessment 3A'!R134</f>
        <v>0.67330000000000001</v>
      </c>
      <c r="I80" s="5" t="str">
        <f>'Assessment 3A'!S134</f>
        <v>C</v>
      </c>
      <c r="J80" s="3" t="str">
        <f>'Assessment 3A'!T134</f>
        <v>Satisfactory work in problem solving; keep practising.</v>
      </c>
      <c r="K80" s="12">
        <f>'Assessment 3A'!Y134</f>
        <v>0.68</v>
      </c>
      <c r="L80" s="5" t="str">
        <f>'Assessment 3A'!Z134</f>
        <v>C</v>
      </c>
      <c r="M80" s="3" t="str">
        <f>'Assessment 3A'!AA134</f>
        <v>Satisfactory work in problem solving; keep practising.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3A'!K143</f>
        <v>0.7167</v>
      </c>
      <c r="F81" s="5" t="str">
        <f>'Assessment 3A'!L143</f>
        <v>B</v>
      </c>
      <c r="G81" s="3" t="str">
        <f>'Assessment 3A'!M143</f>
        <v>Very good work in problem solving; aim higher.</v>
      </c>
      <c r="H81" s="12">
        <f>'Assessment 3A'!R143</f>
        <v>0.73670000000000002</v>
      </c>
      <c r="I81" s="5" t="str">
        <f>'Assessment 3A'!S143</f>
        <v>B</v>
      </c>
      <c r="J81" s="3" t="str">
        <f>'Assessment 3A'!T143</f>
        <v>Very good work in problem solving; aim higher.</v>
      </c>
      <c r="K81" s="12">
        <f>'Assessment 3A'!Y143</f>
        <v>0.77</v>
      </c>
      <c r="L81" s="5" t="str">
        <f>'Assessment 3A'!Z143</f>
        <v>B</v>
      </c>
      <c r="M81" s="3" t="str">
        <f>'Assessment 3A'!AA143</f>
        <v>Very good work in problem solving; aim higher.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3A'!K152</f>
        <v>0.74670000000000003</v>
      </c>
      <c r="F82" s="5" t="str">
        <f>'Assessment 3A'!L152</f>
        <v>B</v>
      </c>
      <c r="G82" s="3" t="str">
        <f>'Assessment 3A'!M152</f>
        <v>Very good work in problem solving; aim higher.</v>
      </c>
      <c r="H82" s="12">
        <f>'Assessment 3A'!R152</f>
        <v>0.79</v>
      </c>
      <c r="I82" s="5" t="str">
        <f>'Assessment 3A'!S152</f>
        <v>B</v>
      </c>
      <c r="J82" s="3" t="str">
        <f>'Assessment 3A'!T152</f>
        <v>Very good work in problem solving; aim higher.</v>
      </c>
      <c r="K82" s="12">
        <f>'Assessment 3A'!Y152</f>
        <v>0.80669999999999997</v>
      </c>
      <c r="L82" s="5" t="str">
        <f>'Assessment 3A'!Z152</f>
        <v>A</v>
      </c>
      <c r="M82" s="3" t="str">
        <f>'Assessment 3A'!AA152</f>
        <v>Excellent work in problem solving; keep it up.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3A'!K161</f>
        <v>0.85329999999999995</v>
      </c>
      <c r="F83" s="5" t="str">
        <f>'Assessment 3A'!L161</f>
        <v>A</v>
      </c>
      <c r="G83" s="3" t="str">
        <f>'Assessment 3A'!M161</f>
        <v>Excellent work in problem solving; keep it up.</v>
      </c>
      <c r="H83" s="12">
        <f>'Assessment 3A'!R161</f>
        <v>0.89670000000000005</v>
      </c>
      <c r="I83" s="5" t="str">
        <f>'Assessment 3A'!S161</f>
        <v>A</v>
      </c>
      <c r="J83" s="3" t="str">
        <f>'Assessment 3A'!T161</f>
        <v>Excellent work in problem solving; keep it up.</v>
      </c>
      <c r="K83" s="12">
        <f>'Assessment 3A'!Y161</f>
        <v>0.87329999999999997</v>
      </c>
      <c r="L83" s="5" t="str">
        <f>'Assessment 3A'!Z161</f>
        <v>A</v>
      </c>
      <c r="M83" s="3" t="str">
        <f>'Assessment 3A'!AA161</f>
        <v>Excellent work in problem solving;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3A'!K170</f>
        <v>0.9</v>
      </c>
      <c r="F84" s="5" t="str">
        <f>'Assessment 3A'!L170</f>
        <v>A</v>
      </c>
      <c r="G84" s="3" t="str">
        <f>'Assessment 3A'!M170</f>
        <v>Excellent work in problem solving; keep it up.</v>
      </c>
      <c r="H84" s="12">
        <f>'Assessment 3A'!R170</f>
        <v>0.94</v>
      </c>
      <c r="I84" s="5" t="str">
        <f>'Assessment 3A'!S170</f>
        <v>A</v>
      </c>
      <c r="J84" s="3" t="str">
        <f>'Assessment 3A'!T170</f>
        <v>Excellent work in problem solving; keep it up.</v>
      </c>
      <c r="K84" s="12">
        <f>'Assessment 3A'!Y170</f>
        <v>0.97330000000000005</v>
      </c>
      <c r="L84" s="5" t="str">
        <f>'Assessment 3A'!Z170</f>
        <v>A</v>
      </c>
      <c r="M84" s="3" t="str">
        <f>'Assessment 3A'!AA170</f>
        <v>Excellent work in problem solving;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3A'!K179</f>
        <v>0.64329999999999998</v>
      </c>
      <c r="F85" s="5" t="str">
        <f>'Assessment 3A'!L179</f>
        <v>C</v>
      </c>
      <c r="G85" s="3" t="str">
        <f>'Assessment 3A'!M179</f>
        <v>Satisfactory work in problem solving; keep practising.</v>
      </c>
      <c r="H85" s="12">
        <f>'Assessment 3A'!R179</f>
        <v>0.72330000000000005</v>
      </c>
      <c r="I85" s="5" t="str">
        <f>'Assessment 3A'!S179</f>
        <v>B</v>
      </c>
      <c r="J85" s="3" t="str">
        <f>'Assessment 3A'!T179</f>
        <v>Very good work in problem solving; aim higher.</v>
      </c>
      <c r="K85" s="12">
        <f>'Assessment 3A'!Y179</f>
        <v>0.72330000000000005</v>
      </c>
      <c r="L85" s="5" t="str">
        <f>'Assessment 3A'!Z179</f>
        <v>B</v>
      </c>
      <c r="M85" s="3" t="str">
        <f>'Assessment 3A'!AA179</f>
        <v>Very good work in problem solving; aim higher.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3A'!K188</f>
        <v>0.72</v>
      </c>
      <c r="F86" s="5" t="str">
        <f>'Assessment 3A'!L188</f>
        <v>B</v>
      </c>
      <c r="G86" s="3" t="str">
        <f>'Assessment 3A'!M188</f>
        <v>Very good work in problem solving; aim higher.</v>
      </c>
      <c r="H86" s="12">
        <f>'Assessment 3A'!R188</f>
        <v>0.74329999999999996</v>
      </c>
      <c r="I86" s="5" t="str">
        <f>'Assessment 3A'!S188</f>
        <v>B</v>
      </c>
      <c r="J86" s="3" t="str">
        <f>'Assessment 3A'!T188</f>
        <v>Very good work in problem solving; aim higher.</v>
      </c>
      <c r="K86" s="12">
        <f>'Assessment 3A'!Y188</f>
        <v>0.79</v>
      </c>
      <c r="L86" s="5" t="str">
        <f>'Assessment 3A'!Z188</f>
        <v>B</v>
      </c>
      <c r="M86" s="3" t="str">
        <f>'Assessment 3A'!AA188</f>
        <v>Very good work in problem solving; aim higher.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3A'!K197</f>
        <v>0.86670000000000003</v>
      </c>
      <c r="F87" s="5" t="str">
        <f>'Assessment 3A'!L197</f>
        <v>A</v>
      </c>
      <c r="G87" s="3" t="str">
        <f>'Assessment 3A'!M197</f>
        <v>Excellent work in problem solving; keep it up.</v>
      </c>
      <c r="H87" s="12">
        <f>'Assessment 3A'!R197</f>
        <v>0.81669999999999998</v>
      </c>
      <c r="I87" s="5" t="str">
        <f>'Assessment 3A'!S197</f>
        <v>A</v>
      </c>
      <c r="J87" s="3" t="str">
        <f>'Assessment 3A'!T197</f>
        <v>Excellent work in problem solving; keep it up.</v>
      </c>
      <c r="K87" s="12">
        <f>'Assessment 3A'!Y197</f>
        <v>0.87329999999999997</v>
      </c>
      <c r="L87" s="5" t="str">
        <f>'Assessment 3A'!Z197</f>
        <v>A</v>
      </c>
      <c r="M87" s="3" t="str">
        <f>'Assessment 3A'!AA197</f>
        <v>Excellent work in problem solving; keep it up.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3A'!K206</f>
        <v>0.84</v>
      </c>
      <c r="F88" s="5" t="str">
        <f>'Assessment 3A'!L206</f>
        <v>A</v>
      </c>
      <c r="G88" s="3" t="str">
        <f>'Assessment 3A'!M206</f>
        <v>Excellent work in problem solving; keep it up.</v>
      </c>
      <c r="H88" s="12">
        <f>'Assessment 3A'!R206</f>
        <v>0.94</v>
      </c>
      <c r="I88" s="5" t="str">
        <f>'Assessment 3A'!S206</f>
        <v>A</v>
      </c>
      <c r="J88" s="3" t="str">
        <f>'Assessment 3A'!T206</f>
        <v>Excellent work in problem solving; keep it up.</v>
      </c>
      <c r="K88" s="12">
        <f>'Assessment 3A'!Y206</f>
        <v>0.91</v>
      </c>
      <c r="L88" s="5" t="str">
        <f>'Assessment 3A'!Z206</f>
        <v>A</v>
      </c>
      <c r="M88" s="3" t="str">
        <f>'Assessment 3A'!AA206</f>
        <v>Excellent work in problem solving;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3A'!K215</f>
        <v>0.64</v>
      </c>
      <c r="F89" s="5" t="str">
        <f>'Assessment 3A'!L215</f>
        <v>C</v>
      </c>
      <c r="G89" s="3" t="str">
        <f>'Assessment 3A'!M215</f>
        <v>Satisfactory work in problem solving; keep practising.</v>
      </c>
      <c r="H89" s="12">
        <f>'Assessment 3A'!R215</f>
        <v>0.65329999999999999</v>
      </c>
      <c r="I89" s="5" t="str">
        <f>'Assessment 3A'!S215</f>
        <v>C</v>
      </c>
      <c r="J89" s="3" t="str">
        <f>'Assessment 3A'!T215</f>
        <v>Satisfactory work in problem solving; keep practising.</v>
      </c>
      <c r="K89" s="12">
        <f>'Assessment 3A'!Y215</f>
        <v>0.69330000000000003</v>
      </c>
      <c r="L89" s="5" t="str">
        <f>'Assessment 3A'!Z215</f>
        <v>C</v>
      </c>
      <c r="M89" s="3" t="str">
        <f>'Assessment 3A'!AA215</f>
        <v>Satisfactory work in problem solving; keep practising.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3A'!K224</f>
        <v>0.69</v>
      </c>
      <c r="F90" s="5" t="str">
        <f>'Assessment 3A'!L224</f>
        <v>C</v>
      </c>
      <c r="G90" s="3" t="str">
        <f>'Assessment 3A'!M224</f>
        <v>Satisfactory work in problem solving; keep practising.</v>
      </c>
      <c r="H90" s="12">
        <f>'Assessment 3A'!R224</f>
        <v>0.73329999999999995</v>
      </c>
      <c r="I90" s="5" t="str">
        <f>'Assessment 3A'!S224</f>
        <v>B</v>
      </c>
      <c r="J90" s="3" t="str">
        <f>'Assessment 3A'!T224</f>
        <v>Very good work in problem solving; aim higher.</v>
      </c>
      <c r="K90" s="12">
        <f>'Assessment 3A'!Y224</f>
        <v>0.74670000000000003</v>
      </c>
      <c r="L90" s="5" t="str">
        <f>'Assessment 3A'!Z224</f>
        <v>B</v>
      </c>
      <c r="M90" s="3" t="str">
        <f>'Assessment 3A'!AA224</f>
        <v>Very good work in problem solving; aim higher.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3A'!K233</f>
        <v>0.73</v>
      </c>
      <c r="F91" s="5" t="str">
        <f>'Assessment 3A'!L233</f>
        <v>B</v>
      </c>
      <c r="G91" s="3" t="str">
        <f>'Assessment 3A'!M233</f>
        <v>Very good work in problem solving; aim higher.</v>
      </c>
      <c r="H91" s="12">
        <f>'Assessment 3A'!R233</f>
        <v>0.80669999999999997</v>
      </c>
      <c r="I91" s="5" t="str">
        <f>'Assessment 3A'!S233</f>
        <v>A</v>
      </c>
      <c r="J91" s="3" t="str">
        <f>'Assessment 3A'!T233</f>
        <v>Excellent work in problem solving; keep it up.</v>
      </c>
      <c r="K91" s="12">
        <f>'Assessment 3A'!Y233</f>
        <v>0.83</v>
      </c>
      <c r="L91" s="5" t="str">
        <f>'Assessment 3A'!Z233</f>
        <v>A</v>
      </c>
      <c r="M91" s="3" t="str">
        <f>'Assessment 3A'!AA233</f>
        <v>Excellent work in problem solving; keep it up.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3A'!K242</f>
        <v>0.81</v>
      </c>
      <c r="F92" s="5" t="str">
        <f>'Assessment 3A'!L242</f>
        <v>A</v>
      </c>
      <c r="G92" s="3" t="str">
        <f>'Assessment 3A'!M242</f>
        <v>Excellent work in problem solving; keep it up.</v>
      </c>
      <c r="H92" s="12">
        <f>'Assessment 3A'!R242</f>
        <v>0.88329999999999997</v>
      </c>
      <c r="I92" s="5" t="str">
        <f>'Assessment 3A'!S242</f>
        <v>A</v>
      </c>
      <c r="J92" s="3" t="str">
        <f>'Assessment 3A'!T242</f>
        <v>Excellent work in problem solving; keep it up.</v>
      </c>
      <c r="K92" s="12">
        <f>'Assessment 3A'!Y242</f>
        <v>0.86329999999999996</v>
      </c>
      <c r="L92" s="5" t="str">
        <f>'Assessment 3A'!Z242</f>
        <v>A</v>
      </c>
      <c r="M92" s="3" t="str">
        <f>'Assessment 3A'!AA242</f>
        <v>Excellent work in problem solving; keep it up.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3A'!K251</f>
        <v>0.86670000000000003</v>
      </c>
      <c r="F93" s="5" t="str">
        <f>'Assessment 3A'!L251</f>
        <v>A</v>
      </c>
      <c r="G93" s="3" t="str">
        <f>'Assessment 3A'!M251</f>
        <v>Excellent work in problem solving; keep it up.</v>
      </c>
      <c r="H93" s="12">
        <f>'Assessment 3A'!R251</f>
        <v>0.89</v>
      </c>
      <c r="I93" s="5" t="str">
        <f>'Assessment 3A'!S251</f>
        <v>A</v>
      </c>
      <c r="J93" s="3" t="str">
        <f>'Assessment 3A'!T251</f>
        <v>Excellent work in problem solving; keep it up.</v>
      </c>
      <c r="K93" s="12">
        <f>'Assessment 3A'!Y251</f>
        <v>0.91669999999999996</v>
      </c>
      <c r="L93" s="5" t="str">
        <f>'Assessment 3A'!Z251</f>
        <v>A</v>
      </c>
      <c r="M93" s="3" t="str">
        <f>'Assessment 3A'!AA251</f>
        <v>Excellent work in problem solving;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3A'!K260</f>
        <v>0.66669999999999996</v>
      </c>
      <c r="F94" s="5" t="str">
        <f>'Assessment 3A'!L260</f>
        <v>C</v>
      </c>
      <c r="G94" s="3" t="str">
        <f>'Assessment 3A'!M260</f>
        <v>Satisfactory work in problem solving; keep practising.</v>
      </c>
      <c r="H94" s="12">
        <f>'Assessment 3A'!R260</f>
        <v>0.64670000000000005</v>
      </c>
      <c r="I94" s="5" t="str">
        <f>'Assessment 3A'!S260</f>
        <v>C</v>
      </c>
      <c r="J94" s="3" t="str">
        <f>'Assessment 3A'!T260</f>
        <v>Satisfactory work in problem solving; keep practising.</v>
      </c>
      <c r="K94" s="12">
        <f>'Assessment 3A'!Y260</f>
        <v>0.74670000000000003</v>
      </c>
      <c r="L94" s="5" t="str">
        <f>'Assessment 3A'!Z260</f>
        <v>B</v>
      </c>
      <c r="M94" s="3" t="str">
        <f>'Assessment 3A'!AA260</f>
        <v>Very good work in problem solving; aim higher.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3A'!K269</f>
        <v>0.7167</v>
      </c>
      <c r="F95" s="5" t="str">
        <f>'Assessment 3A'!L269</f>
        <v>B</v>
      </c>
      <c r="G95" s="3" t="str">
        <f>'Assessment 3A'!M269</f>
        <v>Very good work in problem solving; aim higher.</v>
      </c>
      <c r="H95" s="12">
        <f>'Assessment 3A'!R269</f>
        <v>0.74329999999999996</v>
      </c>
      <c r="I95" s="5" t="str">
        <f>'Assessment 3A'!S269</f>
        <v>B</v>
      </c>
      <c r="J95" s="3" t="str">
        <f>'Assessment 3A'!T269</f>
        <v>Very good work in problem solving; aim higher.</v>
      </c>
      <c r="K95" s="12">
        <f>'Assessment 3A'!Y269</f>
        <v>0.79330000000000001</v>
      </c>
      <c r="L95" s="5" t="str">
        <f>'Assessment 3A'!Z269</f>
        <v>B</v>
      </c>
      <c r="M95" s="3" t="str">
        <f>'Assessment 3A'!AA269</f>
        <v>Very good work in problem solving;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478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1B'!K11</f>
        <v>0.62670000000000003</v>
      </c>
      <c r="F6" s="5" t="str">
        <f>'Assessment 1B'!L11</f>
        <v>C</v>
      </c>
      <c r="G6" s="3" t="str">
        <f>'Assessment 1B'!M11</f>
        <v>Satisfactory work in practical work and knowledge; keep practising.</v>
      </c>
      <c r="H6" s="12">
        <f>'Assessment 1B'!R11</f>
        <v>0.63670000000000004</v>
      </c>
      <c r="I6" s="5" t="str">
        <f>'Assessment 1B'!S11</f>
        <v>C</v>
      </c>
      <c r="J6" s="3" t="str">
        <f>'Assessment 1B'!T11</f>
        <v>Satisfactory work in practical work and knowledge; keep practising.</v>
      </c>
      <c r="K6" s="12">
        <f>'Assessment 1B'!Y11</f>
        <v>0.7</v>
      </c>
      <c r="L6" s="5" t="str">
        <f>'Assessment 1B'!Z11</f>
        <v>B</v>
      </c>
      <c r="M6" s="3" t="str">
        <f>'Assessment 1B'!AA11</f>
        <v>Very good work in practical work and knowledge; aim higher.</v>
      </c>
    </row>
    <row r="7" spans="1:13" ht="15" customHeight="1" x14ac:dyDescent="0.3">
      <c r="A7" s="3" t="str">
        <f>'Assessment 1B'!A15</f>
        <v>STU032</v>
      </c>
      <c r="B7" s="3" t="str">
        <f>'Assessment 1B'!B15</f>
        <v>Wame Khumalo</v>
      </c>
      <c r="C7" s="5" t="str">
        <f>'Assessment 1B'!C15</f>
        <v>1B</v>
      </c>
      <c r="D7" s="5" t="str">
        <f>'Assessment 1B'!D15</f>
        <v>Boarder</v>
      </c>
      <c r="E7" s="12">
        <f>'Assessment 1B'!K20</f>
        <v>0.71330000000000005</v>
      </c>
      <c r="F7" s="5" t="str">
        <f>'Assessment 1B'!L20</f>
        <v>B</v>
      </c>
      <c r="G7" s="3" t="str">
        <f>'Assessment 1B'!M20</f>
        <v>Very good work in practical work and knowledge; aim higher.</v>
      </c>
      <c r="H7" s="12">
        <f>'Assessment 1B'!R20</f>
        <v>0.77</v>
      </c>
      <c r="I7" s="5" t="str">
        <f>'Assessment 1B'!S20</f>
        <v>B</v>
      </c>
      <c r="J7" s="3" t="str">
        <f>'Assessment 1B'!T20</f>
        <v>Very good work in practical work and knowledge; aim higher.</v>
      </c>
      <c r="K7" s="12">
        <f>'Assessment 1B'!Y20</f>
        <v>0.73670000000000002</v>
      </c>
      <c r="L7" s="5" t="str">
        <f>'Assessment 1B'!Z20</f>
        <v>B</v>
      </c>
      <c r="M7" s="3" t="str">
        <f>'Assessment 1B'!AA20</f>
        <v>Very good work in practical work and knowledge; aim higher.</v>
      </c>
    </row>
    <row r="8" spans="1:13" ht="15" customHeight="1" x14ac:dyDescent="0.3">
      <c r="A8" s="3" t="str">
        <f>'Assessment 1B'!A24</f>
        <v>STU033</v>
      </c>
      <c r="B8" s="3" t="str">
        <f>'Assessment 1B'!B24</f>
        <v>Boitumelo Motshegwa</v>
      </c>
      <c r="C8" s="5" t="str">
        <f>'Assessment 1B'!C24</f>
        <v>1B</v>
      </c>
      <c r="D8" s="5" t="str">
        <f>'Assessment 1B'!D24</f>
        <v>Day Scholar</v>
      </c>
      <c r="E8" s="12">
        <f>'Assessment 1B'!K29</f>
        <v>0.79</v>
      </c>
      <c r="F8" s="5" t="str">
        <f>'Assessment 1B'!L29</f>
        <v>B</v>
      </c>
      <c r="G8" s="3" t="str">
        <f>'Assessment 1B'!M29</f>
        <v>Very good work in practical work and knowledge; aim higher.</v>
      </c>
      <c r="H8" s="12">
        <f>'Assessment 1B'!R29</f>
        <v>0.80330000000000001</v>
      </c>
      <c r="I8" s="5" t="str">
        <f>'Assessment 1B'!S29</f>
        <v>A</v>
      </c>
      <c r="J8" s="3" t="str">
        <f>'Assessment 1B'!T29</f>
        <v>Excellent work in practical work and knowledge; keep it up.</v>
      </c>
      <c r="K8" s="12">
        <f>'Assessment 1B'!Y29</f>
        <v>0.82330000000000003</v>
      </c>
      <c r="L8" s="5" t="str">
        <f>'Assessment 1B'!Z29</f>
        <v>A</v>
      </c>
      <c r="M8" s="3" t="str">
        <f>'Assessment 1B'!AA29</f>
        <v>Excellent work in practical work and knowledge; keep it up.</v>
      </c>
    </row>
    <row r="9" spans="1:13" ht="15" customHeight="1" x14ac:dyDescent="0.3">
      <c r="A9" s="3" t="str">
        <f>'Assessment 1B'!A33</f>
        <v>STU034</v>
      </c>
      <c r="B9" s="3" t="str">
        <f>'Assessment 1B'!B33</f>
        <v>Refilwe Radithupa</v>
      </c>
      <c r="C9" s="5" t="str">
        <f>'Assessment 1B'!C33</f>
        <v>1B</v>
      </c>
      <c r="D9" s="5" t="str">
        <f>'Assessment 1B'!D33</f>
        <v>Boarder</v>
      </c>
      <c r="E9" s="12">
        <f>'Assessment 1B'!K38</f>
        <v>0.85670000000000002</v>
      </c>
      <c r="F9" s="5" t="str">
        <f>'Assessment 1B'!L38</f>
        <v>A</v>
      </c>
      <c r="G9" s="3" t="str">
        <f>'Assessment 1B'!M38</f>
        <v>Excellent work in practical work and knowledge; keep it up.</v>
      </c>
      <c r="H9" s="12">
        <f>'Assessment 1B'!R38</f>
        <v>0.87</v>
      </c>
      <c r="I9" s="5" t="str">
        <f>'Assessment 1B'!S38</f>
        <v>A</v>
      </c>
      <c r="J9" s="3" t="str">
        <f>'Assessment 1B'!T38</f>
        <v>Excellent work in practical work and knowledge; keep it up.</v>
      </c>
      <c r="K9" s="12">
        <f>'Assessment 1B'!Y38</f>
        <v>0.91</v>
      </c>
      <c r="L9" s="5" t="str">
        <f>'Assessment 1B'!Z38</f>
        <v>A</v>
      </c>
      <c r="M9" s="3" t="str">
        <f>'Assessment 1B'!AA38</f>
        <v>Excellent work in practical work and knowledge; keep it up.</v>
      </c>
    </row>
    <row r="10" spans="1:13" ht="15" customHeight="1" x14ac:dyDescent="0.3">
      <c r="A10" s="3" t="str">
        <f>'Assessment 1B'!A42</f>
        <v>STU035</v>
      </c>
      <c r="B10" s="3" t="str">
        <f>'Assessment 1B'!B42</f>
        <v>Lesego Kgosi</v>
      </c>
      <c r="C10" s="5" t="str">
        <f>'Assessment 1B'!C42</f>
        <v>1B</v>
      </c>
      <c r="D10" s="5" t="str">
        <f>'Assessment 1B'!D42</f>
        <v>Day Scholar</v>
      </c>
      <c r="E10" s="12">
        <f>'Assessment 1B'!K47</f>
        <v>0.88329999999999997</v>
      </c>
      <c r="F10" s="5" t="str">
        <f>'Assessment 1B'!L47</f>
        <v>A</v>
      </c>
      <c r="G10" s="3" t="str">
        <f>'Assessment 1B'!M47</f>
        <v>Excellent work in practical work and knowledge; keep it up.</v>
      </c>
      <c r="H10" s="12">
        <f>'Assessment 1B'!R47</f>
        <v>0.91669999999999996</v>
      </c>
      <c r="I10" s="5" t="str">
        <f>'Assessment 1B'!S47</f>
        <v>A</v>
      </c>
      <c r="J10" s="3" t="str">
        <f>'Assessment 1B'!T47</f>
        <v>Excellent work in practical work and knowledge; keep it up.</v>
      </c>
      <c r="K10" s="12">
        <f>'Assessment 1B'!Y47</f>
        <v>0.94</v>
      </c>
      <c r="L10" s="5" t="str">
        <f>'Assessment 1B'!Z47</f>
        <v>A</v>
      </c>
      <c r="M10" s="3" t="str">
        <f>'Assessment 1B'!AA47</f>
        <v>Excellent work in practical work and knowledge; keep it up.</v>
      </c>
    </row>
    <row r="11" spans="1:13" ht="15" customHeight="1" x14ac:dyDescent="0.3">
      <c r="A11" s="3" t="str">
        <f>'Assessment 1B'!A51</f>
        <v>STU036</v>
      </c>
      <c r="B11" s="3" t="str">
        <f>'Assessment 1B'!B51</f>
        <v>Mmoloki Segwabe</v>
      </c>
      <c r="C11" s="5" t="str">
        <f>'Assessment 1B'!C51</f>
        <v>1B</v>
      </c>
      <c r="D11" s="5" t="str">
        <f>'Assessment 1B'!D51</f>
        <v>Boarder</v>
      </c>
      <c r="E11" s="12">
        <f>'Assessment 1B'!K56</f>
        <v>0.68330000000000002</v>
      </c>
      <c r="F11" s="5" t="str">
        <f>'Assessment 1B'!L56</f>
        <v>C</v>
      </c>
      <c r="G11" s="3" t="str">
        <f>'Assessment 1B'!M56</f>
        <v>Satisfactory work in practical work and knowledge; keep practising.</v>
      </c>
      <c r="H11" s="12">
        <f>'Assessment 1B'!R56</f>
        <v>0.68</v>
      </c>
      <c r="I11" s="5" t="str">
        <f>'Assessment 1B'!S56</f>
        <v>C</v>
      </c>
      <c r="J11" s="3" t="str">
        <f>'Assessment 1B'!T56</f>
        <v>Satisfactory work in practical work and knowledge; keep practising.</v>
      </c>
      <c r="K11" s="12">
        <f>'Assessment 1B'!Y56</f>
        <v>0.7</v>
      </c>
      <c r="L11" s="5" t="str">
        <f>'Assessment 1B'!Z56</f>
        <v>B</v>
      </c>
      <c r="M11" s="3" t="str">
        <f>'Assessment 1B'!AA56</f>
        <v>Very good work in practical work and knowledge; aim higher.</v>
      </c>
    </row>
    <row r="12" spans="1:13" ht="15" customHeight="1" x14ac:dyDescent="0.3">
      <c r="A12" s="3" t="str">
        <f>'Assessment 1B'!A60</f>
        <v>STU037</v>
      </c>
      <c r="B12" s="3" t="str">
        <f>'Assessment 1B'!B60</f>
        <v>Baruti Balopi</v>
      </c>
      <c r="C12" s="5" t="str">
        <f>'Assessment 1B'!C60</f>
        <v>1B</v>
      </c>
      <c r="D12" s="5" t="str">
        <f>'Assessment 1B'!D60</f>
        <v>Day Scholar</v>
      </c>
      <c r="E12" s="12">
        <f>'Assessment 1B'!K65</f>
        <v>0.74329999999999996</v>
      </c>
      <c r="F12" s="5" t="str">
        <f>'Assessment 1B'!L65</f>
        <v>B</v>
      </c>
      <c r="G12" s="3" t="str">
        <f>'Assessment 1B'!M65</f>
        <v>Very good work in practical work and knowledge; aim higher.</v>
      </c>
      <c r="H12" s="12">
        <f>'Assessment 1B'!R65</f>
        <v>0.76329999999999998</v>
      </c>
      <c r="I12" s="5" t="str">
        <f>'Assessment 1B'!S65</f>
        <v>B</v>
      </c>
      <c r="J12" s="3" t="str">
        <f>'Assessment 1B'!T65</f>
        <v>Very good work in practical work and knowledge; aim higher.</v>
      </c>
      <c r="K12" s="12">
        <f>'Assessment 1B'!Y65</f>
        <v>0.82</v>
      </c>
      <c r="L12" s="5" t="str">
        <f>'Assessment 1B'!Z65</f>
        <v>A</v>
      </c>
      <c r="M12" s="3" t="str">
        <f>'Assessment 1B'!AA65</f>
        <v>Excellent work in practical work and knowledge; keep it up.</v>
      </c>
    </row>
    <row r="13" spans="1:13" ht="15" customHeight="1" x14ac:dyDescent="0.3">
      <c r="A13" s="3" t="str">
        <f>'Assessment 1B'!A69</f>
        <v>STU038</v>
      </c>
      <c r="B13" s="3" t="str">
        <f>'Assessment 1B'!B69</f>
        <v>Katlego Molosiwa</v>
      </c>
      <c r="C13" s="5" t="str">
        <f>'Assessment 1B'!C69</f>
        <v>1B</v>
      </c>
      <c r="D13" s="5" t="str">
        <f>'Assessment 1B'!D69</f>
        <v>Boarder</v>
      </c>
      <c r="E13" s="12">
        <f>'Assessment 1B'!K74</f>
        <v>0.85</v>
      </c>
      <c r="F13" s="5" t="str">
        <f>'Assessment 1B'!L74</f>
        <v>A</v>
      </c>
      <c r="G13" s="3" t="str">
        <f>'Assessment 1B'!M74</f>
        <v>Excellent work in practical work and knowledge; keep it up.</v>
      </c>
      <c r="H13" s="12">
        <f>'Assessment 1B'!R74</f>
        <v>0.80669999999999997</v>
      </c>
      <c r="I13" s="5" t="str">
        <f>'Assessment 1B'!S74</f>
        <v>A</v>
      </c>
      <c r="J13" s="3" t="str">
        <f>'Assessment 1B'!T74</f>
        <v>Excellent work in practical work and knowledge; keep it up.</v>
      </c>
      <c r="K13" s="12">
        <f>'Assessment 1B'!Y74</f>
        <v>0.89</v>
      </c>
      <c r="L13" s="5" t="str">
        <f>'Assessment 1B'!Z74</f>
        <v>A</v>
      </c>
      <c r="M13" s="3" t="str">
        <f>'Assessment 1B'!AA74</f>
        <v>Excellent work in practical work and knowledge; keep it up.</v>
      </c>
    </row>
    <row r="14" spans="1:13" ht="15" customHeight="1" x14ac:dyDescent="0.3">
      <c r="A14" s="3" t="str">
        <f>'Assessment 1B'!A78</f>
        <v>STU039</v>
      </c>
      <c r="B14" s="3" t="str">
        <f>'Assessment 1B'!B78</f>
        <v>Lesego Modise</v>
      </c>
      <c r="C14" s="5" t="str">
        <f>'Assessment 1B'!C78</f>
        <v>1B</v>
      </c>
      <c r="D14" s="5" t="str">
        <f>'Assessment 1B'!D78</f>
        <v>Boarder</v>
      </c>
      <c r="E14" s="12">
        <f>'Assessment 1B'!K83</f>
        <v>0.89329999999999998</v>
      </c>
      <c r="F14" s="5" t="str">
        <f>'Assessment 1B'!L83</f>
        <v>A</v>
      </c>
      <c r="G14" s="3" t="str">
        <f>'Assessment 1B'!M83</f>
        <v>Excellent work in practical work and knowledge; keep it up.</v>
      </c>
      <c r="H14" s="12">
        <f>'Assessment 1B'!R83</f>
        <v>0.86</v>
      </c>
      <c r="I14" s="5" t="str">
        <f>'Assessment 1B'!S83</f>
        <v>A</v>
      </c>
      <c r="J14" s="3" t="str">
        <f>'Assessment 1B'!T83</f>
        <v>Excellent work in practical work and knowledge; keep it up.</v>
      </c>
      <c r="K14" s="12">
        <f>'Assessment 1B'!Y83</f>
        <v>0.92</v>
      </c>
      <c r="L14" s="5" t="str">
        <f>'Assessment 1B'!Z83</f>
        <v>A</v>
      </c>
      <c r="M14" s="3" t="str">
        <f>'Assessment 1B'!AA83</f>
        <v>Excellent work in practical work and knowledge; keep it up.</v>
      </c>
    </row>
    <row r="15" spans="1:13" ht="15" customHeight="1" x14ac:dyDescent="0.3">
      <c r="A15" s="3" t="str">
        <f>'Assessment 1B'!A87</f>
        <v>STU040</v>
      </c>
      <c r="B15" s="3" t="str">
        <f>'Assessment 1B'!B87</f>
        <v>Otsile Setlhare</v>
      </c>
      <c r="C15" s="5" t="str">
        <f>'Assessment 1B'!C87</f>
        <v>1B</v>
      </c>
      <c r="D15" s="5" t="str">
        <f>'Assessment 1B'!D87</f>
        <v>Day Scholar</v>
      </c>
      <c r="E15" s="12">
        <f>'Assessment 1B'!K92</f>
        <v>0.94330000000000003</v>
      </c>
      <c r="F15" s="5" t="str">
        <f>'Assessment 1B'!L92</f>
        <v>A</v>
      </c>
      <c r="G15" s="3" t="str">
        <f>'Assessment 1B'!M92</f>
        <v>Excellent work in practical work and knowledge; keep it up.</v>
      </c>
      <c r="H15" s="12">
        <f>'Assessment 1B'!R92</f>
        <v>0.9667</v>
      </c>
      <c r="I15" s="5" t="str">
        <f>'Assessment 1B'!S92</f>
        <v>A</v>
      </c>
      <c r="J15" s="3" t="str">
        <f>'Assessment 1B'!T92</f>
        <v>Excellent work in practical work and knowledge; keep it up.</v>
      </c>
      <c r="K15" s="12">
        <f>'Assessment 1B'!Y92</f>
        <v>0.97670000000000001</v>
      </c>
      <c r="L15" s="5" t="str">
        <f>'Assessment 1B'!Z92</f>
        <v>A</v>
      </c>
      <c r="M15" s="3" t="str">
        <f>'Assessment 1B'!AA92</f>
        <v>Excellent work in practical work and knowledge; keep it up.</v>
      </c>
    </row>
    <row r="16" spans="1:13" ht="15" customHeight="1" x14ac:dyDescent="0.3">
      <c r="A16" s="3" t="str">
        <f>'Assessment 1B'!A96</f>
        <v>STU041</v>
      </c>
      <c r="B16" s="3" t="str">
        <f>'Assessment 1B'!B96</f>
        <v>Palesa Ramotswe</v>
      </c>
      <c r="C16" s="5" t="str">
        <f>'Assessment 1B'!C96</f>
        <v>1B</v>
      </c>
      <c r="D16" s="5" t="str">
        <f>'Assessment 1B'!D96</f>
        <v>Boarder</v>
      </c>
      <c r="E16" s="12">
        <f>'Assessment 1B'!K101</f>
        <v>0.7167</v>
      </c>
      <c r="F16" s="5" t="str">
        <f>'Assessment 1B'!L101</f>
        <v>B</v>
      </c>
      <c r="G16" s="3" t="str">
        <f>'Assessment 1B'!M101</f>
        <v>Very good work in practical work and knowledge; aim higher.</v>
      </c>
      <c r="H16" s="12">
        <f>'Assessment 1B'!R101</f>
        <v>0.7167</v>
      </c>
      <c r="I16" s="5" t="str">
        <f>'Assessment 1B'!S101</f>
        <v>B</v>
      </c>
      <c r="J16" s="3" t="str">
        <f>'Assessment 1B'!T101</f>
        <v>Very good work in practical work and knowledge; aim higher.</v>
      </c>
      <c r="K16" s="12">
        <f>'Assessment 1B'!Y101</f>
        <v>0.72670000000000001</v>
      </c>
      <c r="L16" s="5" t="str">
        <f>'Assessment 1B'!Z101</f>
        <v>B</v>
      </c>
      <c r="M16" s="3" t="str">
        <f>'Assessment 1B'!AA101</f>
        <v>Very good work in practical work and knowledge; aim higher.</v>
      </c>
    </row>
    <row r="17" spans="1:13" ht="15" customHeight="1" x14ac:dyDescent="0.3">
      <c r="A17" s="3" t="str">
        <f>'Assessment 1B'!A105</f>
        <v>STU042</v>
      </c>
      <c r="B17" s="3" t="str">
        <f>'Assessment 1B'!B105</f>
        <v>Naledi Keitshokile</v>
      </c>
      <c r="C17" s="5" t="str">
        <f>'Assessment 1B'!C105</f>
        <v>1B</v>
      </c>
      <c r="D17" s="5" t="str">
        <f>'Assessment 1B'!D105</f>
        <v>Boarder</v>
      </c>
      <c r="E17" s="12">
        <f>'Assessment 1B'!K110</f>
        <v>0.75</v>
      </c>
      <c r="F17" s="5" t="str">
        <f>'Assessment 1B'!L110</f>
        <v>B</v>
      </c>
      <c r="G17" s="3" t="str">
        <f>'Assessment 1B'!M110</f>
        <v>Very good work in practical work and knowledge; aim higher.</v>
      </c>
      <c r="H17" s="12">
        <f>'Assessment 1B'!R110</f>
        <v>0.77</v>
      </c>
      <c r="I17" s="5" t="str">
        <f>'Assessment 1B'!S110</f>
        <v>B</v>
      </c>
      <c r="J17" s="3" t="str">
        <f>'Assessment 1B'!T110</f>
        <v>Very good work in practical work and knowledge; aim higher.</v>
      </c>
      <c r="K17" s="12">
        <f>'Assessment 1B'!Y110</f>
        <v>0.80669999999999997</v>
      </c>
      <c r="L17" s="5" t="str">
        <f>'Assessment 1B'!Z110</f>
        <v>A</v>
      </c>
      <c r="M17" s="3" t="str">
        <f>'Assessment 1B'!AA110</f>
        <v>Excellent work in practical work and knowledge; keep it up.</v>
      </c>
    </row>
    <row r="18" spans="1:13" ht="15" customHeight="1" x14ac:dyDescent="0.3">
      <c r="A18" s="3" t="str">
        <f>'Assessment 1B'!A114</f>
        <v>STU043</v>
      </c>
      <c r="B18" s="3" t="str">
        <f>'Assessment 1B'!B114</f>
        <v>Bame Mmusi</v>
      </c>
      <c r="C18" s="5" t="str">
        <f>'Assessment 1B'!C114</f>
        <v>1B</v>
      </c>
      <c r="D18" s="5" t="str">
        <f>'Assessment 1B'!D114</f>
        <v>Boarder</v>
      </c>
      <c r="E18" s="12">
        <f>'Assessment 1B'!K119</f>
        <v>0.83</v>
      </c>
      <c r="F18" s="5" t="str">
        <f>'Assessment 1B'!L119</f>
        <v>A</v>
      </c>
      <c r="G18" s="3" t="str">
        <f>'Assessment 1B'!M119</f>
        <v>Excellent work in practical work and knowledge; keep it up.</v>
      </c>
      <c r="H18" s="12">
        <f>'Assessment 1B'!R119</f>
        <v>0.85329999999999995</v>
      </c>
      <c r="I18" s="5" t="str">
        <f>'Assessment 1B'!S119</f>
        <v>A</v>
      </c>
      <c r="J18" s="3" t="str">
        <f>'Assessment 1B'!T119</f>
        <v>Excellent work in practical work and knowledge; keep it up.</v>
      </c>
      <c r="K18" s="12">
        <f>'Assessment 1B'!Y119</f>
        <v>0.88670000000000004</v>
      </c>
      <c r="L18" s="5" t="str">
        <f>'Assessment 1B'!Z119</f>
        <v>A</v>
      </c>
      <c r="M18" s="3" t="str">
        <f>'Assessment 1B'!AA119</f>
        <v>Excellent work in practical work and knowledge; keep it up.</v>
      </c>
    </row>
    <row r="19" spans="1:13" ht="15" customHeight="1" x14ac:dyDescent="0.3">
      <c r="A19" s="3" t="str">
        <f>'Assessment 1B'!A123</f>
        <v>STU044</v>
      </c>
      <c r="B19" s="3" t="str">
        <f>'Assessment 1B'!B123</f>
        <v>Thato Sebina</v>
      </c>
      <c r="C19" s="5" t="str">
        <f>'Assessment 1B'!C123</f>
        <v>1B</v>
      </c>
      <c r="D19" s="5" t="str">
        <f>'Assessment 1B'!D123</f>
        <v>Day Scholar</v>
      </c>
      <c r="E19" s="12">
        <f>'Assessment 1B'!K128</f>
        <v>0.88670000000000004</v>
      </c>
      <c r="F19" s="5" t="str">
        <f>'Assessment 1B'!L128</f>
        <v>A</v>
      </c>
      <c r="G19" s="3" t="str">
        <f>'Assessment 1B'!M128</f>
        <v>Excellent work in practical work and knowledge; keep it up.</v>
      </c>
      <c r="H19" s="12">
        <f>'Assessment 1B'!R128</f>
        <v>0.9667</v>
      </c>
      <c r="I19" s="5" t="str">
        <f>'Assessment 1B'!S128</f>
        <v>A</v>
      </c>
      <c r="J19" s="3" t="str">
        <f>'Assessment 1B'!T128</f>
        <v>Excellent work in practical work and knowledge; keep it up.</v>
      </c>
      <c r="K19" s="12">
        <f>'Assessment 1B'!Y128</f>
        <v>0.93330000000000002</v>
      </c>
      <c r="L19" s="5" t="str">
        <f>'Assessment 1B'!Z128</f>
        <v>A</v>
      </c>
      <c r="M19" s="3" t="str">
        <f>'Assessment 1B'!AA128</f>
        <v>Excellent work in practical work and knowledge; keep it up.</v>
      </c>
    </row>
    <row r="20" spans="1:13" ht="15" customHeight="1" x14ac:dyDescent="0.3">
      <c r="A20" s="3" t="str">
        <f>'Assessment 1B'!A132</f>
        <v>STU045</v>
      </c>
      <c r="B20" s="3" t="str">
        <f>'Assessment 1B'!B132</f>
        <v>Onalenna Ditshwanelo</v>
      </c>
      <c r="C20" s="5" t="str">
        <f>'Assessment 1B'!C132</f>
        <v>1B</v>
      </c>
      <c r="D20" s="5" t="str">
        <f>'Assessment 1B'!D132</f>
        <v>Day Scholar</v>
      </c>
      <c r="E20" s="12">
        <f>'Assessment 1B'!K137</f>
        <v>0.68330000000000002</v>
      </c>
      <c r="F20" s="5" t="str">
        <f>'Assessment 1B'!L137</f>
        <v>C</v>
      </c>
      <c r="G20" s="3" t="str">
        <f>'Assessment 1B'!M137</f>
        <v>Satisfactory work in practical work and knowledge; keep practising.</v>
      </c>
      <c r="H20" s="12">
        <f>'Assessment 1B'!R137</f>
        <v>0.68330000000000002</v>
      </c>
      <c r="I20" s="5" t="str">
        <f>'Assessment 1B'!S137</f>
        <v>C</v>
      </c>
      <c r="J20" s="3" t="str">
        <f>'Assessment 1B'!T137</f>
        <v>Satisfactory work in practical work and knowledge; keep practising.</v>
      </c>
      <c r="K20" s="12">
        <f>'Assessment 1B'!Y137</f>
        <v>0.72670000000000001</v>
      </c>
      <c r="L20" s="5" t="str">
        <f>'Assessment 1B'!Z137</f>
        <v>B</v>
      </c>
      <c r="M20" s="3" t="str">
        <f>'Assessment 1B'!AA137</f>
        <v>Very good work in practical work and knowledge; aim higher.</v>
      </c>
    </row>
    <row r="21" spans="1:13" ht="15" customHeight="1" x14ac:dyDescent="0.3">
      <c r="A21" s="3" t="str">
        <f>'Assessment 1B'!A141</f>
        <v>STU046</v>
      </c>
      <c r="B21" s="3" t="str">
        <f>'Assessment 1B'!B141</f>
        <v>Amantle Molefe</v>
      </c>
      <c r="C21" s="5" t="str">
        <f>'Assessment 1B'!C141</f>
        <v>1B</v>
      </c>
      <c r="D21" s="5" t="str">
        <f>'Assessment 1B'!D141</f>
        <v>Boarder</v>
      </c>
      <c r="E21" s="12">
        <f>'Assessment 1B'!K146</f>
        <v>0.72330000000000005</v>
      </c>
      <c r="F21" s="5" t="str">
        <f>'Assessment 1B'!L146</f>
        <v>B</v>
      </c>
      <c r="G21" s="3" t="str">
        <f>'Assessment 1B'!M146</f>
        <v>Very good work in practical work and knowledge; aim higher.</v>
      </c>
      <c r="H21" s="12">
        <f>'Assessment 1B'!R146</f>
        <v>0.75329999999999997</v>
      </c>
      <c r="I21" s="5" t="str">
        <f>'Assessment 1B'!S146</f>
        <v>B</v>
      </c>
      <c r="J21" s="3" t="str">
        <f>'Assessment 1B'!T146</f>
        <v>Very good work in practical work and knowledge; aim higher.</v>
      </c>
      <c r="K21" s="12">
        <f>'Assessment 1B'!Y146</f>
        <v>0.79</v>
      </c>
      <c r="L21" s="5" t="str">
        <f>'Assessment 1B'!Z146</f>
        <v>B</v>
      </c>
      <c r="M21" s="3" t="str">
        <f>'Assessment 1B'!AA146</f>
        <v>Very good work in practical work and knowledge; aim higher.</v>
      </c>
    </row>
    <row r="22" spans="1:13" ht="15" customHeight="1" x14ac:dyDescent="0.3">
      <c r="A22" s="3" t="str">
        <f>'Assessment 1B'!A150</f>
        <v>STU047</v>
      </c>
      <c r="B22" s="3" t="str">
        <f>'Assessment 1B'!B150</f>
        <v>Ame Kealotswe</v>
      </c>
      <c r="C22" s="5" t="str">
        <f>'Assessment 1B'!C150</f>
        <v>1B</v>
      </c>
      <c r="D22" s="5" t="str">
        <f>'Assessment 1B'!D150</f>
        <v>Day Scholar</v>
      </c>
      <c r="E22" s="12">
        <f>'Assessment 1B'!K155</f>
        <v>0.79</v>
      </c>
      <c r="F22" s="5" t="str">
        <f>'Assessment 1B'!L155</f>
        <v>B</v>
      </c>
      <c r="G22" s="3" t="str">
        <f>'Assessment 1B'!M155</f>
        <v>Very good work in practical work and knowledge; aim higher.</v>
      </c>
      <c r="H22" s="12">
        <f>'Assessment 1B'!R155</f>
        <v>0.81669999999999998</v>
      </c>
      <c r="I22" s="5" t="str">
        <f>'Assessment 1B'!S155</f>
        <v>A</v>
      </c>
      <c r="J22" s="3" t="str">
        <f>'Assessment 1B'!T155</f>
        <v>Excellent work in practical work and knowledge; keep it up.</v>
      </c>
      <c r="K22" s="12">
        <f>'Assessment 1B'!Y155</f>
        <v>0.87329999999999997</v>
      </c>
      <c r="L22" s="5" t="str">
        <f>'Assessment 1B'!Z155</f>
        <v>A</v>
      </c>
      <c r="M22" s="3" t="str">
        <f>'Assessment 1B'!AA155</f>
        <v>Excellent work in practical work and knowledge; keep it up.</v>
      </c>
    </row>
    <row r="23" spans="1:13" ht="15" customHeight="1" x14ac:dyDescent="0.3">
      <c r="A23" s="3" t="str">
        <f>'Assessment 1B'!A159</f>
        <v>STU048</v>
      </c>
      <c r="B23" s="3" t="str">
        <f>'Assessment 1B'!B159</f>
        <v>Neo Sebina</v>
      </c>
      <c r="C23" s="5" t="str">
        <f>'Assessment 1B'!C159</f>
        <v>1B</v>
      </c>
      <c r="D23" s="5" t="str">
        <f>'Assessment 1B'!D159</f>
        <v>Day Scholar</v>
      </c>
      <c r="E23" s="12">
        <f>'Assessment 1B'!K164</f>
        <v>0.85670000000000002</v>
      </c>
      <c r="F23" s="5" t="str">
        <f>'Assessment 1B'!L164</f>
        <v>A</v>
      </c>
      <c r="G23" s="3" t="str">
        <f>'Assessment 1B'!M164</f>
        <v>Excellent work in practical work and knowledge; keep it up.</v>
      </c>
      <c r="H23" s="12">
        <f>'Assessment 1B'!R164</f>
        <v>0.89329999999999998</v>
      </c>
      <c r="I23" s="5" t="str">
        <f>'Assessment 1B'!S164</f>
        <v>A</v>
      </c>
      <c r="J23" s="3" t="str">
        <f>'Assessment 1B'!T164</f>
        <v>Excellent work in practical work and knowledge; keep it up.</v>
      </c>
      <c r="K23" s="12">
        <f>'Assessment 1B'!Y164</f>
        <v>0.96330000000000005</v>
      </c>
      <c r="L23" s="5" t="str">
        <f>'Assessment 1B'!Z164</f>
        <v>A</v>
      </c>
      <c r="M23" s="3" t="str">
        <f>'Assessment 1B'!AA164</f>
        <v>Excellent work in practical work and knowledge; keep it up.</v>
      </c>
    </row>
    <row r="24" spans="1:13" ht="15" customHeight="1" x14ac:dyDescent="0.3">
      <c r="A24" s="3" t="str">
        <f>'Assessment 1B'!A168</f>
        <v>STU049</v>
      </c>
      <c r="B24" s="3" t="str">
        <f>'Assessment 1B'!B168</f>
        <v>Onalenna Ntsima</v>
      </c>
      <c r="C24" s="5" t="str">
        <f>'Assessment 1B'!C168</f>
        <v>1B</v>
      </c>
      <c r="D24" s="5" t="str">
        <f>'Assessment 1B'!D168</f>
        <v>Boarder</v>
      </c>
      <c r="E24" s="12">
        <f>'Assessment 1B'!K173</f>
        <v>0.90329999999999999</v>
      </c>
      <c r="F24" s="5" t="str">
        <f>'Assessment 1B'!L173</f>
        <v>A</v>
      </c>
      <c r="G24" s="3" t="str">
        <f>'Assessment 1B'!M173</f>
        <v>Excellent work in practical work and knowledge; keep it up.</v>
      </c>
      <c r="H24" s="12">
        <f>'Assessment 1B'!R173</f>
        <v>0.92669999999999997</v>
      </c>
      <c r="I24" s="5" t="str">
        <f>'Assessment 1B'!S173</f>
        <v>A</v>
      </c>
      <c r="J24" s="3" t="str">
        <f>'Assessment 1B'!T173</f>
        <v>Excellent work in practical work and knowledge; keep it up.</v>
      </c>
      <c r="K24" s="12">
        <f>'Assessment 1B'!Y173</f>
        <v>0.95669999999999999</v>
      </c>
      <c r="L24" s="5" t="str">
        <f>'Assessment 1B'!Z173</f>
        <v>A</v>
      </c>
      <c r="M24" s="3" t="str">
        <f>'Assessment 1B'!AA173</f>
        <v>Excellent work in practical work and knowledge; keep it up.</v>
      </c>
    </row>
    <row r="25" spans="1:13" ht="15" customHeight="1" x14ac:dyDescent="0.3">
      <c r="A25" s="3" t="str">
        <f>'Assessment 1B'!A177</f>
        <v>STU050</v>
      </c>
      <c r="B25" s="3" t="str">
        <f>'Assessment 1B'!B177</f>
        <v>Dineo Gaborone</v>
      </c>
      <c r="C25" s="5" t="str">
        <f>'Assessment 1B'!C177</f>
        <v>1B</v>
      </c>
      <c r="D25" s="5" t="str">
        <f>'Assessment 1B'!D177</f>
        <v>Day Scholar</v>
      </c>
      <c r="E25" s="12">
        <f>'Assessment 1B'!K182</f>
        <v>0.67669999999999997</v>
      </c>
      <c r="F25" s="5" t="str">
        <f>'Assessment 1B'!L182</f>
        <v>C</v>
      </c>
      <c r="G25" s="3" t="str">
        <f>'Assessment 1B'!M182</f>
        <v>Satisfactory work in practical work and knowledge; keep practising.</v>
      </c>
      <c r="H25" s="12">
        <f>'Assessment 1B'!R182</f>
        <v>0.69</v>
      </c>
      <c r="I25" s="5" t="str">
        <f>'Assessment 1B'!S182</f>
        <v>C</v>
      </c>
      <c r="J25" s="3" t="str">
        <f>'Assessment 1B'!T182</f>
        <v>Satisfactory work in practical work and knowledge; keep practising.</v>
      </c>
      <c r="K25" s="12">
        <f>'Assessment 1B'!Y182</f>
        <v>0.75670000000000004</v>
      </c>
      <c r="L25" s="5" t="str">
        <f>'Assessment 1B'!Z182</f>
        <v>B</v>
      </c>
      <c r="M25" s="3" t="str">
        <f>'Assessment 1B'!AA182</f>
        <v>Very good work in practical work and knowledge; aim higher.</v>
      </c>
    </row>
    <row r="26" spans="1:13" ht="15" customHeight="1" x14ac:dyDescent="0.3">
      <c r="A26" s="3" t="str">
        <f>'Assessment 1B'!A186</f>
        <v>STU051</v>
      </c>
      <c r="B26" s="3" t="str">
        <f>'Assessment 1B'!B186</f>
        <v>Onalenna Balopi</v>
      </c>
      <c r="C26" s="5" t="str">
        <f>'Assessment 1B'!C186</f>
        <v>1B</v>
      </c>
      <c r="D26" s="5" t="str">
        <f>'Assessment 1B'!D186</f>
        <v>Day Scholar</v>
      </c>
      <c r="E26" s="12">
        <f>'Assessment 1B'!K191</f>
        <v>0.76</v>
      </c>
      <c r="F26" s="5" t="str">
        <f>'Assessment 1B'!L191</f>
        <v>B</v>
      </c>
      <c r="G26" s="3" t="str">
        <f>'Assessment 1B'!M191</f>
        <v>Very good work in practical work and knowledge; aim higher.</v>
      </c>
      <c r="H26" s="12">
        <f>'Assessment 1B'!R191</f>
        <v>0.77329999999999999</v>
      </c>
      <c r="I26" s="5" t="str">
        <f>'Assessment 1B'!S191</f>
        <v>B</v>
      </c>
      <c r="J26" s="3" t="str">
        <f>'Assessment 1B'!T191</f>
        <v>Very good work in practical work and knowledge; aim higher.</v>
      </c>
      <c r="K26" s="12">
        <f>'Assessment 1B'!Y191</f>
        <v>0.83</v>
      </c>
      <c r="L26" s="5" t="str">
        <f>'Assessment 1B'!Z191</f>
        <v>A</v>
      </c>
      <c r="M26" s="3" t="str">
        <f>'Assessment 1B'!AA191</f>
        <v>Excellent work in practical work and knowledge; keep it up.</v>
      </c>
    </row>
    <row r="27" spans="1:13" ht="15" customHeight="1" x14ac:dyDescent="0.3">
      <c r="A27" s="3" t="str">
        <f>'Assessment 1B'!A195</f>
        <v>STU052</v>
      </c>
      <c r="B27" s="3" t="str">
        <f>'Assessment 1B'!B195</f>
        <v>Lesego Mothibi</v>
      </c>
      <c r="C27" s="5" t="str">
        <f>'Assessment 1B'!C195</f>
        <v>1B</v>
      </c>
      <c r="D27" s="5" t="str">
        <f>'Assessment 1B'!D195</f>
        <v>Day Scholar</v>
      </c>
      <c r="E27" s="12">
        <f>'Assessment 1B'!K200</f>
        <v>0.83330000000000004</v>
      </c>
      <c r="F27" s="5" t="str">
        <f>'Assessment 1B'!L200</f>
        <v>A</v>
      </c>
      <c r="G27" s="3" t="str">
        <f>'Assessment 1B'!M200</f>
        <v>Excellent work in practical work and knowledge; keep it up.</v>
      </c>
      <c r="H27" s="12">
        <f>'Assessment 1B'!R200</f>
        <v>0.88</v>
      </c>
      <c r="I27" s="5" t="str">
        <f>'Assessment 1B'!S200</f>
        <v>A</v>
      </c>
      <c r="J27" s="3" t="str">
        <f>'Assessment 1B'!T200</f>
        <v>Excellent work in practical work and knowledge; keep it up.</v>
      </c>
      <c r="K27" s="12">
        <f>'Assessment 1B'!Y200</f>
        <v>0.86</v>
      </c>
      <c r="L27" s="5" t="str">
        <f>'Assessment 1B'!Z200</f>
        <v>A</v>
      </c>
      <c r="M27" s="3" t="str">
        <f>'Assessment 1B'!AA200</f>
        <v>Excellent work in practical work and knowledge; keep it up.</v>
      </c>
    </row>
    <row r="28" spans="1:13" ht="15" customHeight="1" x14ac:dyDescent="0.3">
      <c r="A28" s="3" t="str">
        <f>'Assessment 1B'!A204</f>
        <v>STU053</v>
      </c>
      <c r="B28" s="3" t="str">
        <f>'Assessment 1B'!B204</f>
        <v>Baruti Radithupa</v>
      </c>
      <c r="C28" s="5" t="str">
        <f>'Assessment 1B'!C204</f>
        <v>1B</v>
      </c>
      <c r="D28" s="5" t="str">
        <f>'Assessment 1B'!D204</f>
        <v>Day Scholar</v>
      </c>
      <c r="E28" s="12">
        <f>'Assessment 1B'!K209</f>
        <v>0.91</v>
      </c>
      <c r="F28" s="5" t="str">
        <f>'Assessment 1B'!L209</f>
        <v>A</v>
      </c>
      <c r="G28" s="3" t="str">
        <f>'Assessment 1B'!M209</f>
        <v>Excellent work in practical work and knowledge; keep it up.</v>
      </c>
      <c r="H28" s="12">
        <f>'Assessment 1B'!R209</f>
        <v>0.92669999999999997</v>
      </c>
      <c r="I28" s="5" t="str">
        <f>'Assessment 1B'!S209</f>
        <v>A</v>
      </c>
      <c r="J28" s="3" t="str">
        <f>'Assessment 1B'!T209</f>
        <v>Excellent work in practical work and knowledge; keep it up.</v>
      </c>
      <c r="K28" s="12">
        <f>'Assessment 1B'!Y209</f>
        <v>0.92330000000000001</v>
      </c>
      <c r="L28" s="5" t="str">
        <f>'Assessment 1B'!Z209</f>
        <v>A</v>
      </c>
      <c r="M28" s="3" t="str">
        <f>'Assessment 1B'!AA209</f>
        <v>Excellent work in practical work and knowledge; keep it up.</v>
      </c>
    </row>
    <row r="29" spans="1:13" ht="15" customHeight="1" x14ac:dyDescent="0.3">
      <c r="A29" s="3" t="str">
        <f>'Assessment 1B'!A213</f>
        <v>STU054</v>
      </c>
      <c r="B29" s="3" t="str">
        <f>'Assessment 1B'!B213</f>
        <v>Lesego Khumalo</v>
      </c>
      <c r="C29" s="5" t="str">
        <f>'Assessment 1B'!C213</f>
        <v>1B</v>
      </c>
      <c r="D29" s="5" t="str">
        <f>'Assessment 1B'!D213</f>
        <v>Day Scholar</v>
      </c>
      <c r="E29" s="12">
        <f>'Assessment 1B'!K218</f>
        <v>0.65329999999999999</v>
      </c>
      <c r="F29" s="5" t="str">
        <f>'Assessment 1B'!L218</f>
        <v>C</v>
      </c>
      <c r="G29" s="3" t="str">
        <f>'Assessment 1B'!M218</f>
        <v>Satisfactory work in practical work and knowledge; keep practising.</v>
      </c>
      <c r="H29" s="12">
        <f>'Assessment 1B'!R218</f>
        <v>0.66669999999999996</v>
      </c>
      <c r="I29" s="5" t="str">
        <f>'Assessment 1B'!S218</f>
        <v>C</v>
      </c>
      <c r="J29" s="3" t="str">
        <f>'Assessment 1B'!T218</f>
        <v>Satisfactory work in practical work and knowledge; keep practising.</v>
      </c>
      <c r="K29" s="12">
        <f>'Assessment 1B'!Y218</f>
        <v>0.72</v>
      </c>
      <c r="L29" s="5" t="str">
        <f>'Assessment 1B'!Z218</f>
        <v>B</v>
      </c>
      <c r="M29" s="3" t="str">
        <f>'Assessment 1B'!AA218</f>
        <v>Very good work in practical work and knowledge; aim higher.</v>
      </c>
    </row>
    <row r="30" spans="1:13" ht="15" customHeight="1" x14ac:dyDescent="0.3">
      <c r="A30" s="3" t="str">
        <f>'Assessment 1B'!A222</f>
        <v>STU055</v>
      </c>
      <c r="B30" s="3" t="str">
        <f>'Assessment 1B'!B222</f>
        <v>Bontle Mothibi</v>
      </c>
      <c r="C30" s="5" t="str">
        <f>'Assessment 1B'!C222</f>
        <v>1B</v>
      </c>
      <c r="D30" s="5" t="str">
        <f>'Assessment 1B'!D222</f>
        <v>Day Scholar</v>
      </c>
      <c r="E30" s="12">
        <f>'Assessment 1B'!K227</f>
        <v>0.67330000000000001</v>
      </c>
      <c r="F30" s="5" t="str">
        <f>'Assessment 1B'!L227</f>
        <v>C</v>
      </c>
      <c r="G30" s="3" t="str">
        <f>'Assessment 1B'!M227</f>
        <v>Satisfactory work in practical work and knowledge; keep practising.</v>
      </c>
      <c r="H30" s="12">
        <f>'Assessment 1B'!R227</f>
        <v>0.7167</v>
      </c>
      <c r="I30" s="5" t="str">
        <f>'Assessment 1B'!S227</f>
        <v>B</v>
      </c>
      <c r="J30" s="3" t="str">
        <f>'Assessment 1B'!T227</f>
        <v>Very good work in practical work and knowledge; aim higher.</v>
      </c>
      <c r="K30" s="12">
        <f>'Assessment 1B'!Y227</f>
        <v>0.75670000000000004</v>
      </c>
      <c r="L30" s="5" t="str">
        <f>'Assessment 1B'!Z227</f>
        <v>B</v>
      </c>
      <c r="M30" s="3" t="str">
        <f>'Assessment 1B'!AA227</f>
        <v>Very good work in practical work and knowledge; aim higher.</v>
      </c>
    </row>
    <row r="31" spans="1:13" ht="15" customHeight="1" x14ac:dyDescent="0.3">
      <c r="A31" s="3" t="str">
        <f>'Assessment 1B'!A231</f>
        <v>STU056</v>
      </c>
      <c r="B31" s="3" t="str">
        <f>'Assessment 1B'!B231</f>
        <v>Resego Molefe</v>
      </c>
      <c r="C31" s="5" t="str">
        <f>'Assessment 1B'!C231</f>
        <v>1B</v>
      </c>
      <c r="D31" s="5" t="str">
        <f>'Assessment 1B'!D231</f>
        <v>Day Scholar</v>
      </c>
      <c r="E31" s="12">
        <f>'Assessment 1B'!K236</f>
        <v>0.79</v>
      </c>
      <c r="F31" s="5" t="str">
        <f>'Assessment 1B'!L236</f>
        <v>B</v>
      </c>
      <c r="G31" s="3" t="str">
        <f>'Assessment 1B'!M236</f>
        <v>Very good work in practical work and knowledge; aim higher.</v>
      </c>
      <c r="H31" s="12">
        <f>'Assessment 1B'!R236</f>
        <v>0.83</v>
      </c>
      <c r="I31" s="5" t="str">
        <f>'Assessment 1B'!S236</f>
        <v>A</v>
      </c>
      <c r="J31" s="3" t="str">
        <f>'Assessment 1B'!T236</f>
        <v>Excellent work in practical work and knowledge; keep it up.</v>
      </c>
      <c r="K31" s="12">
        <f>'Assessment 1B'!Y236</f>
        <v>0.79330000000000001</v>
      </c>
      <c r="L31" s="5" t="str">
        <f>'Assessment 1B'!Z236</f>
        <v>B</v>
      </c>
      <c r="M31" s="3" t="str">
        <f>'Assessment 1B'!AA236</f>
        <v>Very good work in practical work and knowledge; aim higher.</v>
      </c>
    </row>
    <row r="32" spans="1:13" ht="15" customHeight="1" x14ac:dyDescent="0.3">
      <c r="A32" s="3" t="str">
        <f>'Assessment 1B'!A240</f>
        <v>STU057</v>
      </c>
      <c r="B32" s="3" t="str">
        <f>'Assessment 1B'!B240</f>
        <v>Tumelo Gaborone</v>
      </c>
      <c r="C32" s="5" t="str">
        <f>'Assessment 1B'!C240</f>
        <v>1B</v>
      </c>
      <c r="D32" s="5" t="str">
        <f>'Assessment 1B'!D240</f>
        <v>Day Scholar</v>
      </c>
      <c r="E32" s="12">
        <f>'Assessment 1B'!K245</f>
        <v>0.85670000000000002</v>
      </c>
      <c r="F32" s="5" t="str">
        <f>'Assessment 1B'!L245</f>
        <v>A</v>
      </c>
      <c r="G32" s="3" t="str">
        <f>'Assessment 1B'!M245</f>
        <v>Excellent work in practical work and knowledge; keep it up.</v>
      </c>
      <c r="H32" s="12">
        <f>'Assessment 1B'!R245</f>
        <v>0.89</v>
      </c>
      <c r="I32" s="5" t="str">
        <f>'Assessment 1B'!S245</f>
        <v>A</v>
      </c>
      <c r="J32" s="3" t="str">
        <f>'Assessment 1B'!T245</f>
        <v>Excellent work in practical work and knowledge; keep it up.</v>
      </c>
      <c r="K32" s="12">
        <f>'Assessment 1B'!Y245</f>
        <v>0.85</v>
      </c>
      <c r="L32" s="5" t="str">
        <f>'Assessment 1B'!Z245</f>
        <v>A</v>
      </c>
      <c r="M32" s="3" t="str">
        <f>'Assessment 1B'!AA245</f>
        <v>Excellent work in practical work and knowledge; keep it up.</v>
      </c>
    </row>
    <row r="33" spans="1:13" ht="15" customHeight="1" x14ac:dyDescent="0.3">
      <c r="A33" s="3" t="str">
        <f>'Assessment 1B'!A249</f>
        <v>STU058</v>
      </c>
      <c r="B33" s="3" t="str">
        <f>'Assessment 1B'!B249</f>
        <v>Sethunya Sebina</v>
      </c>
      <c r="C33" s="5" t="str">
        <f>'Assessment 1B'!C249</f>
        <v>1B</v>
      </c>
      <c r="D33" s="5" t="str">
        <f>'Assessment 1B'!D249</f>
        <v>Boarder</v>
      </c>
      <c r="E33" s="12">
        <f>'Assessment 1B'!K254</f>
        <v>0.93330000000000002</v>
      </c>
      <c r="F33" s="5" t="str">
        <f>'Assessment 1B'!L254</f>
        <v>A</v>
      </c>
      <c r="G33" s="3" t="str">
        <f>'Assessment 1B'!M254</f>
        <v>Excellent work in practical work and knowledge; keep it up.</v>
      </c>
      <c r="H33" s="12">
        <f>'Assessment 1B'!R254</f>
        <v>0.91669999999999996</v>
      </c>
      <c r="I33" s="5" t="str">
        <f>'Assessment 1B'!S254</f>
        <v>A</v>
      </c>
      <c r="J33" s="3" t="str">
        <f>'Assessment 1B'!T254</f>
        <v>Excellent work in practical work and knowledge; keep it up.</v>
      </c>
      <c r="K33" s="12">
        <f>'Assessment 1B'!Y254</f>
        <v>0.96330000000000005</v>
      </c>
      <c r="L33" s="5" t="str">
        <f>'Assessment 1B'!Z254</f>
        <v>A</v>
      </c>
      <c r="M33" s="3" t="str">
        <f>'Assessment 1B'!AA254</f>
        <v>Excellent work in practical work and knowledge; keep it up.</v>
      </c>
    </row>
    <row r="34" spans="1:13" ht="15" customHeight="1" x14ac:dyDescent="0.3">
      <c r="A34" s="3" t="str">
        <f>'Assessment 1B'!A258</f>
        <v>STU059</v>
      </c>
      <c r="B34" s="3" t="str">
        <f>'Assessment 1B'!B258</f>
        <v>Ofentse Mothibi</v>
      </c>
      <c r="C34" s="5" t="str">
        <f>'Assessment 1B'!C258</f>
        <v>1B</v>
      </c>
      <c r="D34" s="5" t="str">
        <f>'Assessment 1B'!D258</f>
        <v>Boarder</v>
      </c>
      <c r="E34" s="12">
        <f>'Assessment 1B'!K263</f>
        <v>0.65669999999999995</v>
      </c>
      <c r="F34" s="5" t="str">
        <f>'Assessment 1B'!L263</f>
        <v>C</v>
      </c>
      <c r="G34" s="3" t="str">
        <f>'Assessment 1B'!M263</f>
        <v>Satisfactory work in practical work and knowledge; keep practising.</v>
      </c>
      <c r="H34" s="12">
        <f>'Assessment 1B'!R263</f>
        <v>0.70330000000000004</v>
      </c>
      <c r="I34" s="5" t="str">
        <f>'Assessment 1B'!S263</f>
        <v>B</v>
      </c>
      <c r="J34" s="3" t="str">
        <f>'Assessment 1B'!T263</f>
        <v>Very good work in practical work and knowledge; aim higher.</v>
      </c>
      <c r="K34" s="12">
        <f>'Assessment 1B'!Y263</f>
        <v>0.72330000000000005</v>
      </c>
      <c r="L34" s="5" t="str">
        <f>'Assessment 1B'!Z263</f>
        <v>B</v>
      </c>
      <c r="M34" s="3" t="str">
        <f>'Assessment 1B'!AA263</f>
        <v>Very good work in practical work and knowledge; aim higher.</v>
      </c>
    </row>
    <row r="35" spans="1:13" ht="15" customHeight="1" x14ac:dyDescent="0.3">
      <c r="A35" s="3" t="str">
        <f>'Assessment 1B'!A267</f>
        <v>STU060</v>
      </c>
      <c r="B35" s="3" t="str">
        <f>'Assessment 1B'!B267</f>
        <v>Ame Molosiwa</v>
      </c>
      <c r="C35" s="5" t="str">
        <f>'Assessment 1B'!C267</f>
        <v>1B</v>
      </c>
      <c r="D35" s="5" t="str">
        <f>'Assessment 1B'!D267</f>
        <v>Boarder</v>
      </c>
      <c r="E35" s="12">
        <f>'Assessment 1B'!K272</f>
        <v>0.75329999999999997</v>
      </c>
      <c r="F35" s="5" t="str">
        <f>'Assessment 1B'!L272</f>
        <v>B</v>
      </c>
      <c r="G35" s="3" t="str">
        <f>'Assessment 1B'!M272</f>
        <v>Very good work in practical work and knowledge; aim higher.</v>
      </c>
      <c r="H35" s="12">
        <f>'Assessment 1B'!R272</f>
        <v>0.7833</v>
      </c>
      <c r="I35" s="5" t="str">
        <f>'Assessment 1B'!S272</f>
        <v>B</v>
      </c>
      <c r="J35" s="3" t="str">
        <f>'Assessment 1B'!T272</f>
        <v>Very good work in practical work and knowledge; aim higher.</v>
      </c>
      <c r="K35" s="12">
        <f>'Assessment 1B'!Y272</f>
        <v>0.82669999999999999</v>
      </c>
      <c r="L35" s="5" t="str">
        <f>'Assessment 1B'!Z272</f>
        <v>A</v>
      </c>
      <c r="M35" s="3" t="str">
        <f>'Assessment 1B'!AA272</f>
        <v>Excellent work in practical work and knowledge; keep it up.</v>
      </c>
    </row>
    <row r="36" spans="1:13" ht="15" customHeight="1" x14ac:dyDescent="0.3">
      <c r="A36" s="3" t="str">
        <f>'Assessment 2B'!A6</f>
        <v>STU091</v>
      </c>
      <c r="B36" s="3" t="str">
        <f>'Assessment 2B'!B6</f>
        <v>Kabelo Sechele</v>
      </c>
      <c r="C36" s="5" t="str">
        <f>'Assessment 2B'!C6</f>
        <v>2B</v>
      </c>
      <c r="D36" s="5" t="str">
        <f>'Assessment 2B'!D6</f>
        <v>Day Scholar</v>
      </c>
      <c r="E36" s="12">
        <f>'Assessment 2B'!K11</f>
        <v>0.61329999999999996</v>
      </c>
      <c r="F36" s="5" t="str">
        <f>'Assessment 2B'!L11</f>
        <v>C</v>
      </c>
      <c r="G36" s="3" t="str">
        <f>'Assessment 2B'!M11</f>
        <v>Satisfactory work in practical work and knowledge; keep practising.</v>
      </c>
      <c r="H36" s="12">
        <f>'Assessment 2B'!R11</f>
        <v>0.60329999999999995</v>
      </c>
      <c r="I36" s="5" t="str">
        <f>'Assessment 2B'!S11</f>
        <v>C</v>
      </c>
      <c r="J36" s="3" t="str">
        <f>'Assessment 2B'!T11</f>
        <v>Satisfactory work in practical work and knowledge; keep practising.</v>
      </c>
      <c r="K36" s="12">
        <f>'Assessment 2B'!Y11</f>
        <v>0.66</v>
      </c>
      <c r="L36" s="5" t="str">
        <f>'Assessment 2B'!Z11</f>
        <v>C</v>
      </c>
      <c r="M36" s="3" t="str">
        <f>'Assessment 2B'!AA11</f>
        <v>Satisfactory work in practical work and knowledge; keep practising.</v>
      </c>
    </row>
    <row r="37" spans="1:13" ht="15" customHeight="1" x14ac:dyDescent="0.3">
      <c r="A37" s="3" t="str">
        <f>'Assessment 2B'!A15</f>
        <v>STU092</v>
      </c>
      <c r="B37" s="3" t="str">
        <f>'Assessment 2B'!B15</f>
        <v>Lorato Segwabe</v>
      </c>
      <c r="C37" s="5" t="str">
        <f>'Assessment 2B'!C15</f>
        <v>2B</v>
      </c>
      <c r="D37" s="5" t="str">
        <f>'Assessment 2B'!D15</f>
        <v>Boarder</v>
      </c>
      <c r="E37" s="12">
        <f>'Assessment 2B'!K20</f>
        <v>0.70669999999999999</v>
      </c>
      <c r="F37" s="5" t="str">
        <f>'Assessment 2B'!L20</f>
        <v>B</v>
      </c>
      <c r="G37" s="3" t="str">
        <f>'Assessment 2B'!M20</f>
        <v>Very good work in practical work and knowledge; aim higher.</v>
      </c>
      <c r="H37" s="12">
        <f>'Assessment 2B'!R20</f>
        <v>0.71</v>
      </c>
      <c r="I37" s="5" t="str">
        <f>'Assessment 2B'!S20</f>
        <v>B</v>
      </c>
      <c r="J37" s="3" t="str">
        <f>'Assessment 2B'!T20</f>
        <v>Very good work in practical work and knowledge; aim higher.</v>
      </c>
      <c r="K37" s="12">
        <f>'Assessment 2B'!Y20</f>
        <v>0.74670000000000003</v>
      </c>
      <c r="L37" s="5" t="str">
        <f>'Assessment 2B'!Z20</f>
        <v>B</v>
      </c>
      <c r="M37" s="3" t="str">
        <f>'Assessment 2B'!AA20</f>
        <v>Very good work in practical work and knowledge; aim higher.</v>
      </c>
    </row>
    <row r="38" spans="1:13" ht="15" customHeight="1" x14ac:dyDescent="0.3">
      <c r="A38" s="3" t="str">
        <f>'Assessment 2B'!A24</f>
        <v>STU093</v>
      </c>
      <c r="B38" s="3" t="str">
        <f>'Assessment 2B'!B24</f>
        <v>Kesego Gaborone</v>
      </c>
      <c r="C38" s="5" t="str">
        <f>'Assessment 2B'!C24</f>
        <v>2B</v>
      </c>
      <c r="D38" s="5" t="str">
        <f>'Assessment 2B'!D24</f>
        <v>Day Scholar</v>
      </c>
      <c r="E38" s="12">
        <f>'Assessment 2B'!K29</f>
        <v>0.73329999999999995</v>
      </c>
      <c r="F38" s="5" t="str">
        <f>'Assessment 2B'!L29</f>
        <v>B</v>
      </c>
      <c r="G38" s="3" t="str">
        <f>'Assessment 2B'!M29</f>
        <v>Very good work in practical work and knowledge; aim higher.</v>
      </c>
      <c r="H38" s="12">
        <f>'Assessment 2B'!R29</f>
        <v>0.80669999999999997</v>
      </c>
      <c r="I38" s="5" t="str">
        <f>'Assessment 2B'!S29</f>
        <v>A</v>
      </c>
      <c r="J38" s="3" t="str">
        <f>'Assessment 2B'!T29</f>
        <v>Excellent work in practical work and knowledge; keep it up.</v>
      </c>
      <c r="K38" s="12">
        <f>'Assessment 2B'!Y29</f>
        <v>0.8367</v>
      </c>
      <c r="L38" s="5" t="str">
        <f>'Assessment 2B'!Z29</f>
        <v>A</v>
      </c>
      <c r="M38" s="3" t="str">
        <f>'Assessment 2B'!AA29</f>
        <v>Excellent work in practical work and knowledge; keep it up.</v>
      </c>
    </row>
    <row r="39" spans="1:13" ht="15" customHeight="1" x14ac:dyDescent="0.3">
      <c r="A39" s="3" t="str">
        <f>'Assessment 2B'!A33</f>
        <v>STU094</v>
      </c>
      <c r="B39" s="3" t="str">
        <f>'Assessment 2B'!B33</f>
        <v>Mpho Rakgoathe</v>
      </c>
      <c r="C39" s="5" t="str">
        <f>'Assessment 2B'!C33</f>
        <v>2B</v>
      </c>
      <c r="D39" s="5" t="str">
        <f>'Assessment 2B'!D33</f>
        <v>Day Scholar</v>
      </c>
      <c r="E39" s="12">
        <f>'Assessment 2B'!K38</f>
        <v>0.81</v>
      </c>
      <c r="F39" s="5" t="str">
        <f>'Assessment 2B'!L38</f>
        <v>A</v>
      </c>
      <c r="G39" s="3" t="str">
        <f>'Assessment 2B'!M38</f>
        <v>Excellent work in practical work and knowledge; keep it up.</v>
      </c>
      <c r="H39" s="12">
        <f>'Assessment 2B'!R38</f>
        <v>0.88329999999999997</v>
      </c>
      <c r="I39" s="5" t="str">
        <f>'Assessment 2B'!S38</f>
        <v>A</v>
      </c>
      <c r="J39" s="3" t="str">
        <f>'Assessment 2B'!T38</f>
        <v>Excellent work in practical work and knowledge; keep it up.</v>
      </c>
      <c r="K39" s="12">
        <f>'Assessment 2B'!Y38</f>
        <v>0.90669999999999995</v>
      </c>
      <c r="L39" s="5" t="str">
        <f>'Assessment 2B'!Z38</f>
        <v>A</v>
      </c>
      <c r="M39" s="3" t="str">
        <f>'Assessment 2B'!AA38</f>
        <v>Excellent work in practical work and knowledge; keep it up.</v>
      </c>
    </row>
    <row r="40" spans="1:13" ht="15" customHeight="1" x14ac:dyDescent="0.3">
      <c r="A40" s="3" t="str">
        <f>'Assessment 2B'!A42</f>
        <v>STU095</v>
      </c>
      <c r="B40" s="3" t="str">
        <f>'Assessment 2B'!B42</f>
        <v>Tumo Sechele</v>
      </c>
      <c r="C40" s="5" t="str">
        <f>'Assessment 2B'!C42</f>
        <v>2B</v>
      </c>
      <c r="D40" s="5" t="str">
        <f>'Assessment 2B'!D42</f>
        <v>Day Scholar</v>
      </c>
      <c r="E40" s="12">
        <f>'Assessment 2B'!K47</f>
        <v>0.89</v>
      </c>
      <c r="F40" s="5" t="str">
        <f>'Assessment 2B'!L47</f>
        <v>A</v>
      </c>
      <c r="G40" s="3" t="str">
        <f>'Assessment 2B'!M47</f>
        <v>Excellent work in practical work and knowledge; keep it up.</v>
      </c>
      <c r="H40" s="12">
        <f>'Assessment 2B'!R47</f>
        <v>0.93</v>
      </c>
      <c r="I40" s="5" t="str">
        <f>'Assessment 2B'!S47</f>
        <v>A</v>
      </c>
      <c r="J40" s="3" t="str">
        <f>'Assessment 2B'!T47</f>
        <v>Excellent work in practical work and knowledge; keep it up.</v>
      </c>
      <c r="K40" s="12">
        <f>'Assessment 2B'!Y47</f>
        <v>0.95330000000000004</v>
      </c>
      <c r="L40" s="5" t="str">
        <f>'Assessment 2B'!Z47</f>
        <v>A</v>
      </c>
      <c r="M40" s="3" t="str">
        <f>'Assessment 2B'!AA47</f>
        <v>Excellent work in practical work and knowledge; keep it up.</v>
      </c>
    </row>
    <row r="41" spans="1:13" ht="15" customHeight="1" x14ac:dyDescent="0.3">
      <c r="A41" s="3" t="str">
        <f>'Assessment 2B'!A51</f>
        <v>STU096</v>
      </c>
      <c r="B41" s="3" t="str">
        <f>'Assessment 2B'!B51</f>
        <v>Neo Pheko</v>
      </c>
      <c r="C41" s="5" t="str">
        <f>'Assessment 2B'!C51</f>
        <v>2B</v>
      </c>
      <c r="D41" s="5" t="str">
        <f>'Assessment 2B'!D51</f>
        <v>Day Scholar</v>
      </c>
      <c r="E41" s="12">
        <f>'Assessment 2B'!K56</f>
        <v>0.67669999999999997</v>
      </c>
      <c r="F41" s="5" t="str">
        <f>'Assessment 2B'!L56</f>
        <v>C</v>
      </c>
      <c r="G41" s="3" t="str">
        <f>'Assessment 2B'!M56</f>
        <v>Satisfactory work in practical work and knowledge; keep practising.</v>
      </c>
      <c r="H41" s="12">
        <f>'Assessment 2B'!R56</f>
        <v>0.71330000000000005</v>
      </c>
      <c r="I41" s="5" t="str">
        <f>'Assessment 2B'!S56</f>
        <v>B</v>
      </c>
      <c r="J41" s="3" t="str">
        <f>'Assessment 2B'!T56</f>
        <v>Very good work in practical work and knowledge; aim higher.</v>
      </c>
      <c r="K41" s="12">
        <f>'Assessment 2B'!Y56</f>
        <v>0.68669999999999998</v>
      </c>
      <c r="L41" s="5" t="str">
        <f>'Assessment 2B'!Z56</f>
        <v>C</v>
      </c>
      <c r="M41" s="3" t="str">
        <f>'Assessment 2B'!AA56</f>
        <v>Satisfactory work in practical work and knowledge; keep practising.</v>
      </c>
    </row>
    <row r="42" spans="1:13" ht="15" customHeight="1" x14ac:dyDescent="0.3">
      <c r="A42" s="3" t="str">
        <f>'Assessment 2B'!A60</f>
        <v>STU097</v>
      </c>
      <c r="B42" s="3" t="str">
        <f>'Assessment 2B'!B60</f>
        <v>Palesa Mmusi</v>
      </c>
      <c r="C42" s="5" t="str">
        <f>'Assessment 2B'!C60</f>
        <v>2B</v>
      </c>
      <c r="D42" s="5" t="str">
        <f>'Assessment 2B'!D60</f>
        <v>Boarder</v>
      </c>
      <c r="E42" s="12">
        <f>'Assessment 2B'!K65</f>
        <v>0.73329999999999995</v>
      </c>
      <c r="F42" s="5" t="str">
        <f>'Assessment 2B'!L65</f>
        <v>B</v>
      </c>
      <c r="G42" s="3" t="str">
        <f>'Assessment 2B'!M65</f>
        <v>Very good work in practical work and knowledge; aim higher.</v>
      </c>
      <c r="H42" s="12">
        <f>'Assessment 2B'!R65</f>
        <v>0.76329999999999998</v>
      </c>
      <c r="I42" s="5" t="str">
        <f>'Assessment 2B'!S65</f>
        <v>B</v>
      </c>
      <c r="J42" s="3" t="str">
        <f>'Assessment 2B'!T65</f>
        <v>Very good work in practical work and knowledge; aim higher.</v>
      </c>
      <c r="K42" s="12">
        <f>'Assessment 2B'!Y65</f>
        <v>0.79330000000000001</v>
      </c>
      <c r="L42" s="5" t="str">
        <f>'Assessment 2B'!Z65</f>
        <v>B</v>
      </c>
      <c r="M42" s="3" t="str">
        <f>'Assessment 2B'!AA65</f>
        <v>Very good work in practical work and knowledge; aim higher.</v>
      </c>
    </row>
    <row r="43" spans="1:13" ht="15" customHeight="1" x14ac:dyDescent="0.3">
      <c r="A43" s="3" t="str">
        <f>'Assessment 2B'!A69</f>
        <v>STU098</v>
      </c>
      <c r="B43" s="3" t="str">
        <f>'Assessment 2B'!B69</f>
        <v>Molemo Basimane</v>
      </c>
      <c r="C43" s="5" t="str">
        <f>'Assessment 2B'!C69</f>
        <v>2B</v>
      </c>
      <c r="D43" s="5" t="str">
        <f>'Assessment 2B'!D69</f>
        <v>Day Scholar</v>
      </c>
      <c r="E43" s="12">
        <f>'Assessment 2B'!K74</f>
        <v>0.79669999999999996</v>
      </c>
      <c r="F43" s="5" t="str">
        <f>'Assessment 2B'!L74</f>
        <v>B</v>
      </c>
      <c r="G43" s="3" t="str">
        <f>'Assessment 2B'!M74</f>
        <v>Very good work in practical work and knowledge; aim higher.</v>
      </c>
      <c r="H43" s="12">
        <f>'Assessment 2B'!R74</f>
        <v>0.81</v>
      </c>
      <c r="I43" s="5" t="str">
        <f>'Assessment 2B'!S74</f>
        <v>A</v>
      </c>
      <c r="J43" s="3" t="str">
        <f>'Assessment 2B'!T74</f>
        <v>Excellent work in practical work and knowledge; keep it up.</v>
      </c>
      <c r="K43" s="12">
        <f>'Assessment 2B'!Y74</f>
        <v>0.83</v>
      </c>
      <c r="L43" s="5" t="str">
        <f>'Assessment 2B'!Z74</f>
        <v>A</v>
      </c>
      <c r="M43" s="3" t="str">
        <f>'Assessment 2B'!AA74</f>
        <v>Excellent work in practical work and knowledge; keep it up.</v>
      </c>
    </row>
    <row r="44" spans="1:13" ht="15" customHeight="1" x14ac:dyDescent="0.3">
      <c r="A44" s="3" t="str">
        <f>'Assessment 2B'!A78</f>
        <v>STU099</v>
      </c>
      <c r="B44" s="3" t="str">
        <f>'Assessment 2B'!B78</f>
        <v>Otsile Pheko</v>
      </c>
      <c r="C44" s="5" t="str">
        <f>'Assessment 2B'!C78</f>
        <v>2B</v>
      </c>
      <c r="D44" s="5" t="str">
        <f>'Assessment 2B'!D78</f>
        <v>Day Scholar</v>
      </c>
      <c r="E44" s="12">
        <f>'Assessment 2B'!K83</f>
        <v>0.87</v>
      </c>
      <c r="F44" s="5" t="str">
        <f>'Assessment 2B'!L83</f>
        <v>A</v>
      </c>
      <c r="G44" s="3" t="str">
        <f>'Assessment 2B'!M83</f>
        <v>Excellent work in practical work and knowledge; keep it up.</v>
      </c>
      <c r="H44" s="12">
        <f>'Assessment 2B'!R83</f>
        <v>0.86329999999999996</v>
      </c>
      <c r="I44" s="5" t="str">
        <f>'Assessment 2B'!S83</f>
        <v>A</v>
      </c>
      <c r="J44" s="3" t="str">
        <f>'Assessment 2B'!T83</f>
        <v>Excellent work in practical work and knowledge; keep it up.</v>
      </c>
      <c r="K44" s="12">
        <f>'Assessment 2B'!Y83</f>
        <v>0.90329999999999999</v>
      </c>
      <c r="L44" s="5" t="str">
        <f>'Assessment 2B'!Z83</f>
        <v>A</v>
      </c>
      <c r="M44" s="3" t="str">
        <f>'Assessment 2B'!AA83</f>
        <v>Excellent work in practical work and knowledge; keep it up.</v>
      </c>
    </row>
    <row r="45" spans="1:13" ht="15" customHeight="1" x14ac:dyDescent="0.3">
      <c r="A45" s="3" t="str">
        <f>'Assessment 2B'!A87</f>
        <v>STU100</v>
      </c>
      <c r="B45" s="3" t="str">
        <f>'Assessment 2B'!B87</f>
        <v>Katlego Ramotswe</v>
      </c>
      <c r="C45" s="5" t="str">
        <f>'Assessment 2B'!C87</f>
        <v>2B</v>
      </c>
      <c r="D45" s="5" t="str">
        <f>'Assessment 2B'!D87</f>
        <v>Day Scholar</v>
      </c>
      <c r="E45" s="12">
        <f>'Assessment 2B'!K92</f>
        <v>0.94</v>
      </c>
      <c r="F45" s="5" t="str">
        <f>'Assessment 2B'!L92</f>
        <v>A</v>
      </c>
      <c r="G45" s="3" t="str">
        <f>'Assessment 2B'!M92</f>
        <v>Excellent work in practical work and knowledge; keep it up.</v>
      </c>
      <c r="H45" s="12">
        <f>'Assessment 2B'!R92</f>
        <v>0.91669999999999996</v>
      </c>
      <c r="I45" s="5" t="str">
        <f>'Assessment 2B'!S92</f>
        <v>A</v>
      </c>
      <c r="J45" s="3" t="str">
        <f>'Assessment 2B'!T92</f>
        <v>Excellent work in practical work and knowledge; keep it up.</v>
      </c>
      <c r="K45" s="12">
        <f>'Assessment 2B'!Y92</f>
        <v>0.96330000000000005</v>
      </c>
      <c r="L45" s="5" t="str">
        <f>'Assessment 2B'!Z92</f>
        <v>A</v>
      </c>
      <c r="M45" s="3" t="str">
        <f>'Assessment 2B'!AA92</f>
        <v>Excellent work in practical work and knowledge; keep it up.</v>
      </c>
    </row>
    <row r="46" spans="1:13" ht="15" customHeight="1" x14ac:dyDescent="0.3">
      <c r="A46" s="3" t="str">
        <f>'Assessment 2B'!A96</f>
        <v>STU101</v>
      </c>
      <c r="B46" s="3" t="str">
        <f>'Assessment 2B'!B96</f>
        <v>Tebogo Rakgoathe</v>
      </c>
      <c r="C46" s="5" t="str">
        <f>'Assessment 2B'!C96</f>
        <v>2B</v>
      </c>
      <c r="D46" s="5" t="str">
        <f>'Assessment 2B'!D96</f>
        <v>Day Scholar</v>
      </c>
      <c r="E46" s="12">
        <f>'Assessment 2B'!K101</f>
        <v>0.67669999999999997</v>
      </c>
      <c r="F46" s="5" t="str">
        <f>'Assessment 2B'!L101</f>
        <v>C</v>
      </c>
      <c r="G46" s="3" t="str">
        <f>'Assessment 2B'!M101</f>
        <v>Satisfactory work in practical work and knowledge; keep practising.</v>
      </c>
      <c r="H46" s="12">
        <f>'Assessment 2B'!R101</f>
        <v>0.72330000000000005</v>
      </c>
      <c r="I46" s="5" t="str">
        <f>'Assessment 2B'!S101</f>
        <v>B</v>
      </c>
      <c r="J46" s="3" t="str">
        <f>'Assessment 2B'!T101</f>
        <v>Very good work in practical work and knowledge; aim higher.</v>
      </c>
      <c r="K46" s="12">
        <f>'Assessment 2B'!Y101</f>
        <v>0.74329999999999996</v>
      </c>
      <c r="L46" s="5" t="str">
        <f>'Assessment 2B'!Z101</f>
        <v>B</v>
      </c>
      <c r="M46" s="3" t="str">
        <f>'Assessment 2B'!AA101</f>
        <v>Very good work in practical work and knowledge; aim higher.</v>
      </c>
    </row>
    <row r="47" spans="1:13" ht="15" customHeight="1" x14ac:dyDescent="0.3">
      <c r="A47" s="3" t="str">
        <f>'Assessment 2B'!A105</f>
        <v>STU102</v>
      </c>
      <c r="B47" s="3" t="str">
        <f>'Assessment 2B'!B105</f>
        <v>Kagiso Tumagole</v>
      </c>
      <c r="C47" s="5" t="str">
        <f>'Assessment 2B'!C105</f>
        <v>2B</v>
      </c>
      <c r="D47" s="5" t="str">
        <f>'Assessment 2B'!D105</f>
        <v>Boarder</v>
      </c>
      <c r="E47" s="12">
        <f>'Assessment 2B'!K110</f>
        <v>0.77</v>
      </c>
      <c r="F47" s="5" t="str">
        <f>'Assessment 2B'!L110</f>
        <v>B</v>
      </c>
      <c r="G47" s="3" t="str">
        <f>'Assessment 2B'!M110</f>
        <v>Very good work in practical work and knowledge; aim higher.</v>
      </c>
      <c r="H47" s="12">
        <f>'Assessment 2B'!R110</f>
        <v>0.7833</v>
      </c>
      <c r="I47" s="5" t="str">
        <f>'Assessment 2B'!S110</f>
        <v>B</v>
      </c>
      <c r="J47" s="3" t="str">
        <f>'Assessment 2B'!T110</f>
        <v>Very good work in practical work and knowledge; aim higher.</v>
      </c>
      <c r="K47" s="12">
        <f>'Assessment 2B'!Y110</f>
        <v>0.81</v>
      </c>
      <c r="L47" s="5" t="str">
        <f>'Assessment 2B'!Z110</f>
        <v>A</v>
      </c>
      <c r="M47" s="3" t="str">
        <f>'Assessment 2B'!AA110</f>
        <v>Excellent work in practical work and knowledge; keep it up.</v>
      </c>
    </row>
    <row r="48" spans="1:13" ht="15" customHeight="1" x14ac:dyDescent="0.3">
      <c r="A48" s="3" t="str">
        <f>'Assessment 2B'!A114</f>
        <v>STU103</v>
      </c>
      <c r="B48" s="3" t="str">
        <f>'Assessment 2B'!B114</f>
        <v>Kagiso Kesamang</v>
      </c>
      <c r="C48" s="5" t="str">
        <f>'Assessment 2B'!C114</f>
        <v>2B</v>
      </c>
      <c r="D48" s="5" t="str">
        <f>'Assessment 2B'!D114</f>
        <v>Boarder</v>
      </c>
      <c r="E48" s="12">
        <f>'Assessment 2B'!K119</f>
        <v>0.84</v>
      </c>
      <c r="F48" s="5" t="str">
        <f>'Assessment 2B'!L119</f>
        <v>A</v>
      </c>
      <c r="G48" s="3" t="str">
        <f>'Assessment 2B'!M119</f>
        <v>Excellent work in practical work and knowledge; keep it up.</v>
      </c>
      <c r="H48" s="12">
        <f>'Assessment 2B'!R119</f>
        <v>0.87670000000000003</v>
      </c>
      <c r="I48" s="5" t="str">
        <f>'Assessment 2B'!S119</f>
        <v>A</v>
      </c>
      <c r="J48" s="3" t="str">
        <f>'Assessment 2B'!T119</f>
        <v>Excellent work in practical work and knowledge; keep it up.</v>
      </c>
      <c r="K48" s="12">
        <f>'Assessment 2B'!Y119</f>
        <v>0.88670000000000004</v>
      </c>
      <c r="L48" s="5" t="str">
        <f>'Assessment 2B'!Z119</f>
        <v>A</v>
      </c>
      <c r="M48" s="3" t="str">
        <f>'Assessment 2B'!AA119</f>
        <v>Excellent work in practical work and knowledge; keep it up.</v>
      </c>
    </row>
    <row r="49" spans="1:13" ht="15" customHeight="1" x14ac:dyDescent="0.3">
      <c r="A49" s="3" t="str">
        <f>'Assessment 2B'!A123</f>
        <v>STU104</v>
      </c>
      <c r="B49" s="3" t="str">
        <f>'Assessment 2B'!B123</f>
        <v>Palesa Molefe</v>
      </c>
      <c r="C49" s="5" t="str">
        <f>'Assessment 2B'!C123</f>
        <v>2B</v>
      </c>
      <c r="D49" s="5" t="str">
        <f>'Assessment 2B'!D123</f>
        <v>Boarder</v>
      </c>
      <c r="E49" s="12">
        <f>'Assessment 2B'!K128</f>
        <v>0.89670000000000005</v>
      </c>
      <c r="F49" s="5" t="str">
        <f>'Assessment 2B'!L128</f>
        <v>A</v>
      </c>
      <c r="G49" s="3" t="str">
        <f>'Assessment 2B'!M128</f>
        <v>Excellent work in practical work and knowledge; keep it up.</v>
      </c>
      <c r="H49" s="12">
        <f>'Assessment 2B'!R128</f>
        <v>0.96330000000000005</v>
      </c>
      <c r="I49" s="5" t="str">
        <f>'Assessment 2B'!S128</f>
        <v>A</v>
      </c>
      <c r="J49" s="3" t="str">
        <f>'Assessment 2B'!T128</f>
        <v>Excellent work in practical work and knowledge; keep it up.</v>
      </c>
      <c r="K49" s="12">
        <f>'Assessment 2B'!Y128</f>
        <v>0.96</v>
      </c>
      <c r="L49" s="5" t="str">
        <f>'Assessment 2B'!Z128</f>
        <v>A</v>
      </c>
      <c r="M49" s="3" t="str">
        <f>'Assessment 2B'!AA128</f>
        <v>Excellent work in practical work and knowledge; keep it up.</v>
      </c>
    </row>
    <row r="50" spans="1:13" ht="15" customHeight="1" x14ac:dyDescent="0.3">
      <c r="A50" s="3" t="str">
        <f>'Assessment 2B'!A132</f>
        <v>STU105</v>
      </c>
      <c r="B50" s="3" t="str">
        <f>'Assessment 2B'!B132</f>
        <v>Mpho Leteane</v>
      </c>
      <c r="C50" s="5" t="str">
        <f>'Assessment 2B'!C132</f>
        <v>2B</v>
      </c>
      <c r="D50" s="5" t="str">
        <f>'Assessment 2B'!D132</f>
        <v>Boarder</v>
      </c>
      <c r="E50" s="12">
        <f>'Assessment 2B'!K137</f>
        <v>0.68330000000000002</v>
      </c>
      <c r="F50" s="5" t="str">
        <f>'Assessment 2B'!L137</f>
        <v>C</v>
      </c>
      <c r="G50" s="3" t="str">
        <f>'Assessment 2B'!M137</f>
        <v>Satisfactory work in practical work and knowledge; keep practising.</v>
      </c>
      <c r="H50" s="12">
        <f>'Assessment 2B'!R137</f>
        <v>0.69330000000000003</v>
      </c>
      <c r="I50" s="5" t="str">
        <f>'Assessment 2B'!S137</f>
        <v>C</v>
      </c>
      <c r="J50" s="3" t="str">
        <f>'Assessment 2B'!T137</f>
        <v>Satisfactory work in practical work and knowledge; keep practising.</v>
      </c>
      <c r="K50" s="12">
        <f>'Assessment 2B'!Y137</f>
        <v>0.69669999999999999</v>
      </c>
      <c r="L50" s="5" t="str">
        <f>'Assessment 2B'!Z137</f>
        <v>C</v>
      </c>
      <c r="M50" s="3" t="str">
        <f>'Assessment 2B'!AA137</f>
        <v>Satisfactory work in practical work and knowledge; keep practising.</v>
      </c>
    </row>
    <row r="51" spans="1:13" ht="15" customHeight="1" x14ac:dyDescent="0.3">
      <c r="A51" s="3" t="str">
        <f>'Assessment 2B'!A141</f>
        <v>STU106</v>
      </c>
      <c r="B51" s="3" t="str">
        <f>'Assessment 2B'!B141</f>
        <v>Gomolemo Mmolawa</v>
      </c>
      <c r="C51" s="5" t="str">
        <f>'Assessment 2B'!C141</f>
        <v>2B</v>
      </c>
      <c r="D51" s="5" t="str">
        <f>'Assessment 2B'!D141</f>
        <v>Day Scholar</v>
      </c>
      <c r="E51" s="12">
        <f>'Assessment 2B'!K146</f>
        <v>0.7167</v>
      </c>
      <c r="F51" s="5" t="str">
        <f>'Assessment 2B'!L146</f>
        <v>B</v>
      </c>
      <c r="G51" s="3" t="str">
        <f>'Assessment 2B'!M146</f>
        <v>Very good work in practical work and knowledge; aim higher.</v>
      </c>
      <c r="H51" s="12">
        <f>'Assessment 2B'!R146</f>
        <v>0.74</v>
      </c>
      <c r="I51" s="5" t="str">
        <f>'Assessment 2B'!S146</f>
        <v>B</v>
      </c>
      <c r="J51" s="3" t="str">
        <f>'Assessment 2B'!T146</f>
        <v>Very good work in practical work and knowledge; aim higher.</v>
      </c>
      <c r="K51" s="12">
        <f>'Assessment 2B'!Y146</f>
        <v>0.77</v>
      </c>
      <c r="L51" s="5" t="str">
        <f>'Assessment 2B'!Z146</f>
        <v>B</v>
      </c>
      <c r="M51" s="3" t="str">
        <f>'Assessment 2B'!AA146</f>
        <v>Very good work in practical work and knowledge; aim higher.</v>
      </c>
    </row>
    <row r="52" spans="1:13" ht="15" customHeight="1" x14ac:dyDescent="0.3">
      <c r="A52" s="3" t="str">
        <f>'Assessment 2B'!A150</f>
        <v>STU107</v>
      </c>
      <c r="B52" s="3" t="str">
        <f>'Assessment 2B'!B150</f>
        <v>Neo Balopi</v>
      </c>
      <c r="C52" s="5" t="str">
        <f>'Assessment 2B'!C150</f>
        <v>2B</v>
      </c>
      <c r="D52" s="5" t="str">
        <f>'Assessment 2B'!D150</f>
        <v>Day Scholar</v>
      </c>
      <c r="E52" s="12">
        <f>'Assessment 2B'!K155</f>
        <v>0.77669999999999995</v>
      </c>
      <c r="F52" s="5" t="str">
        <f>'Assessment 2B'!L155</f>
        <v>B</v>
      </c>
      <c r="G52" s="3" t="str">
        <f>'Assessment 2B'!M155</f>
        <v>Very good work in practical work and knowledge; aim higher.</v>
      </c>
      <c r="H52" s="12">
        <f>'Assessment 2B'!R155</f>
        <v>0.82669999999999999</v>
      </c>
      <c r="I52" s="5" t="str">
        <f>'Assessment 2B'!S155</f>
        <v>A</v>
      </c>
      <c r="J52" s="3" t="str">
        <f>'Assessment 2B'!T155</f>
        <v>Excellent work in practical work and knowledge; keep it up.</v>
      </c>
      <c r="K52" s="12">
        <f>'Assessment 2B'!Y155</f>
        <v>0.85</v>
      </c>
      <c r="L52" s="5" t="str">
        <f>'Assessment 2B'!Z155</f>
        <v>A</v>
      </c>
      <c r="M52" s="3" t="str">
        <f>'Assessment 2B'!AA155</f>
        <v>Excellent work in practical work and knowledge; keep it up.</v>
      </c>
    </row>
    <row r="53" spans="1:13" ht="15" customHeight="1" x14ac:dyDescent="0.3">
      <c r="A53" s="3" t="str">
        <f>'Assessment 2B'!A159</f>
        <v>STU108</v>
      </c>
      <c r="B53" s="3" t="str">
        <f>'Assessment 2B'!B159</f>
        <v>Katlego Ditshwanelo</v>
      </c>
      <c r="C53" s="5" t="str">
        <f>'Assessment 2B'!C159</f>
        <v>2B</v>
      </c>
      <c r="D53" s="5" t="str">
        <f>'Assessment 2B'!D159</f>
        <v>Boarder</v>
      </c>
      <c r="E53" s="12">
        <f>'Assessment 2B'!K164</f>
        <v>0.85670000000000002</v>
      </c>
      <c r="F53" s="5" t="str">
        <f>'Assessment 2B'!L164</f>
        <v>A</v>
      </c>
      <c r="G53" s="3" t="str">
        <f>'Assessment 2B'!M164</f>
        <v>Excellent work in practical work and knowledge; keep it up.</v>
      </c>
      <c r="H53" s="12">
        <f>'Assessment 2B'!R164</f>
        <v>0.94</v>
      </c>
      <c r="I53" s="5" t="str">
        <f>'Assessment 2B'!S164</f>
        <v>A</v>
      </c>
      <c r="J53" s="3" t="str">
        <f>'Assessment 2B'!T164</f>
        <v>Excellent work in practical work and knowledge; keep it up.</v>
      </c>
      <c r="K53" s="12">
        <f>'Assessment 2B'!Y164</f>
        <v>0.93330000000000002</v>
      </c>
      <c r="L53" s="5" t="str">
        <f>'Assessment 2B'!Z164</f>
        <v>A</v>
      </c>
      <c r="M53" s="3" t="str">
        <f>'Assessment 2B'!AA164</f>
        <v>Excellent work in practical work and knowledge; keep it up.</v>
      </c>
    </row>
    <row r="54" spans="1:13" ht="15" customHeight="1" x14ac:dyDescent="0.3">
      <c r="A54" s="3" t="str">
        <f>'Assessment 2B'!A168</f>
        <v>STU109</v>
      </c>
      <c r="B54" s="3" t="str">
        <f>'Assessment 2B'!B168</f>
        <v>Kesego Modise</v>
      </c>
      <c r="C54" s="5" t="str">
        <f>'Assessment 2B'!C168</f>
        <v>2B</v>
      </c>
      <c r="D54" s="5" t="str">
        <f>'Assessment 2B'!D168</f>
        <v>Boarder</v>
      </c>
      <c r="E54" s="12">
        <f>'Assessment 2B'!K173</f>
        <v>0.95</v>
      </c>
      <c r="F54" s="5" t="str">
        <f>'Assessment 2B'!L173</f>
        <v>A</v>
      </c>
      <c r="G54" s="3" t="str">
        <f>'Assessment 2B'!M173</f>
        <v>Excellent work in practical work and knowledge; keep it up.</v>
      </c>
      <c r="H54" s="12">
        <f>'Assessment 2B'!R173</f>
        <v>0.91669999999999996</v>
      </c>
      <c r="I54" s="5" t="str">
        <f>'Assessment 2B'!S173</f>
        <v>A</v>
      </c>
      <c r="J54" s="3" t="str">
        <f>'Assessment 2B'!T173</f>
        <v>Excellent work in practical work and knowledge; keep it up.</v>
      </c>
      <c r="K54" s="12">
        <f>'Assessment 2B'!Y173</f>
        <v>0.96330000000000005</v>
      </c>
      <c r="L54" s="5" t="str">
        <f>'Assessment 2B'!Z173</f>
        <v>A</v>
      </c>
      <c r="M54" s="3" t="str">
        <f>'Assessment 2B'!AA173</f>
        <v>Excellent work in practical work and knowledge; keep it up.</v>
      </c>
    </row>
    <row r="55" spans="1:13" ht="15" customHeight="1" x14ac:dyDescent="0.3">
      <c r="A55" s="3" t="str">
        <f>'Assessment 2B'!A177</f>
        <v>STU110</v>
      </c>
      <c r="B55" s="3" t="str">
        <f>'Assessment 2B'!B177</f>
        <v>Kealeboga Motshegwa</v>
      </c>
      <c r="C55" s="5" t="str">
        <f>'Assessment 2B'!C177</f>
        <v>2B</v>
      </c>
      <c r="D55" s="5" t="str">
        <f>'Assessment 2B'!D177</f>
        <v>Day Scholar</v>
      </c>
      <c r="E55" s="12">
        <f>'Assessment 2B'!K182</f>
        <v>0.69669999999999999</v>
      </c>
      <c r="F55" s="5" t="str">
        <f>'Assessment 2B'!L182</f>
        <v>C</v>
      </c>
      <c r="G55" s="3" t="str">
        <f>'Assessment 2B'!M182</f>
        <v>Satisfactory work in practical work and knowledge; keep practising.</v>
      </c>
      <c r="H55" s="12">
        <f>'Assessment 2B'!R182</f>
        <v>0.7</v>
      </c>
      <c r="I55" s="5" t="str">
        <f>'Assessment 2B'!S182</f>
        <v>B</v>
      </c>
      <c r="J55" s="3" t="str">
        <f>'Assessment 2B'!T182</f>
        <v>Very good work in practical work and knowledge; aim higher.</v>
      </c>
      <c r="K55" s="12">
        <f>'Assessment 2B'!Y182</f>
        <v>0.74</v>
      </c>
      <c r="L55" s="5" t="str">
        <f>'Assessment 2B'!Z182</f>
        <v>B</v>
      </c>
      <c r="M55" s="3" t="str">
        <f>'Assessment 2B'!AA182</f>
        <v>Very good work in practical work and knowledge; aim higher.</v>
      </c>
    </row>
    <row r="56" spans="1:13" ht="15" customHeight="1" x14ac:dyDescent="0.3">
      <c r="A56" s="3" t="str">
        <f>'Assessment 2B'!A186</f>
        <v>STU111</v>
      </c>
      <c r="B56" s="3" t="str">
        <f>'Assessment 2B'!B186</f>
        <v>Palesa Keitshokile</v>
      </c>
      <c r="C56" s="5" t="str">
        <f>'Assessment 2B'!C186</f>
        <v>2B</v>
      </c>
      <c r="D56" s="5" t="str">
        <f>'Assessment 2B'!D186</f>
        <v>Day Scholar</v>
      </c>
      <c r="E56" s="12">
        <f>'Assessment 2B'!K191</f>
        <v>0.77</v>
      </c>
      <c r="F56" s="5" t="str">
        <f>'Assessment 2B'!L191</f>
        <v>B</v>
      </c>
      <c r="G56" s="3" t="str">
        <f>'Assessment 2B'!M191</f>
        <v>Very good work in practical work and knowledge; aim higher.</v>
      </c>
      <c r="H56" s="12">
        <f>'Assessment 2B'!R191</f>
        <v>0.81669999999999998</v>
      </c>
      <c r="I56" s="5" t="str">
        <f>'Assessment 2B'!S191</f>
        <v>A</v>
      </c>
      <c r="J56" s="3" t="str">
        <f>'Assessment 2B'!T191</f>
        <v>Excellent work in practical work and knowledge; keep it up.</v>
      </c>
      <c r="K56" s="12">
        <f>'Assessment 2B'!Y191</f>
        <v>0.79</v>
      </c>
      <c r="L56" s="5" t="str">
        <f>'Assessment 2B'!Z191</f>
        <v>B</v>
      </c>
      <c r="M56" s="3" t="str">
        <f>'Assessment 2B'!AA191</f>
        <v>Very good work in practical work and knowledge; aim higher.</v>
      </c>
    </row>
    <row r="57" spans="1:13" ht="15" customHeight="1" x14ac:dyDescent="0.3">
      <c r="A57" s="3" t="str">
        <f>'Assessment 2B'!A195</f>
        <v>STU112</v>
      </c>
      <c r="B57" s="3" t="str">
        <f>'Assessment 2B'!B195</f>
        <v>Mmoloki Phiri</v>
      </c>
      <c r="C57" s="5" t="str">
        <f>'Assessment 2B'!C195</f>
        <v>2B</v>
      </c>
      <c r="D57" s="5" t="str">
        <f>'Assessment 2B'!D195</f>
        <v>Boarder</v>
      </c>
      <c r="E57" s="12">
        <f>'Assessment 2B'!K200</f>
        <v>0.85670000000000002</v>
      </c>
      <c r="F57" s="5" t="str">
        <f>'Assessment 2B'!L200</f>
        <v>A</v>
      </c>
      <c r="G57" s="3" t="str">
        <f>'Assessment 2B'!M200</f>
        <v>Excellent work in practical work and knowledge; keep it up.</v>
      </c>
      <c r="H57" s="12">
        <f>'Assessment 2B'!R200</f>
        <v>0.85670000000000002</v>
      </c>
      <c r="I57" s="5" t="str">
        <f>'Assessment 2B'!S200</f>
        <v>A</v>
      </c>
      <c r="J57" s="3" t="str">
        <f>'Assessment 2B'!T200</f>
        <v>Excellent work in practical work and knowledge; keep it up.</v>
      </c>
      <c r="K57" s="12">
        <f>'Assessment 2B'!Y200</f>
        <v>0.85329999999999995</v>
      </c>
      <c r="L57" s="5" t="str">
        <f>'Assessment 2B'!Z200</f>
        <v>A</v>
      </c>
      <c r="M57" s="3" t="str">
        <f>'Assessment 2B'!AA200</f>
        <v>Excellent work in practical work and knowledge; keep it up.</v>
      </c>
    </row>
    <row r="58" spans="1:13" ht="15" customHeight="1" x14ac:dyDescent="0.3">
      <c r="A58" s="3" t="str">
        <f>'Assessment 2B'!A204</f>
        <v>STU113</v>
      </c>
      <c r="B58" s="3" t="str">
        <f>'Assessment 2B'!B204</f>
        <v>Palesa Seretse</v>
      </c>
      <c r="C58" s="5" t="str">
        <f>'Assessment 2B'!C204</f>
        <v>2B</v>
      </c>
      <c r="D58" s="5" t="str">
        <f>'Assessment 2B'!D204</f>
        <v>Day Scholar</v>
      </c>
      <c r="E58" s="12">
        <f>'Assessment 2B'!K209</f>
        <v>0.9133</v>
      </c>
      <c r="F58" s="5" t="str">
        <f>'Assessment 2B'!L209</f>
        <v>A</v>
      </c>
      <c r="G58" s="3" t="str">
        <f>'Assessment 2B'!M209</f>
        <v>Excellent work in practical work and knowledge; keep it up.</v>
      </c>
      <c r="H58" s="12">
        <f>'Assessment 2B'!R209</f>
        <v>0.92669999999999997</v>
      </c>
      <c r="I58" s="5" t="str">
        <f>'Assessment 2B'!S209</f>
        <v>A</v>
      </c>
      <c r="J58" s="3" t="str">
        <f>'Assessment 2B'!T209</f>
        <v>Excellent work in practical work and knowledge; keep it up.</v>
      </c>
      <c r="K58" s="12">
        <f>'Assessment 2B'!Y209</f>
        <v>0.95330000000000004</v>
      </c>
      <c r="L58" s="5" t="str">
        <f>'Assessment 2B'!Z209</f>
        <v>A</v>
      </c>
      <c r="M58" s="3" t="str">
        <f>'Assessment 2B'!AA209</f>
        <v>Excellent work in practical work and knowledge; keep it up.</v>
      </c>
    </row>
    <row r="59" spans="1:13" ht="15" customHeight="1" x14ac:dyDescent="0.3">
      <c r="A59" s="3" t="str">
        <f>'Assessment 2B'!A213</f>
        <v>STU114</v>
      </c>
      <c r="B59" s="3" t="str">
        <f>'Assessment 2B'!B213</f>
        <v>Kagiso Ntsima</v>
      </c>
      <c r="C59" s="5" t="str">
        <f>'Assessment 2B'!C213</f>
        <v>2B</v>
      </c>
      <c r="D59" s="5" t="str">
        <f>'Assessment 2B'!D213</f>
        <v>Boarder</v>
      </c>
      <c r="E59" s="12">
        <f>'Assessment 2B'!K218</f>
        <v>0.64</v>
      </c>
      <c r="F59" s="5" t="str">
        <f>'Assessment 2B'!L218</f>
        <v>C</v>
      </c>
      <c r="G59" s="3" t="str">
        <f>'Assessment 2B'!M218</f>
        <v>Satisfactory work in practical work and knowledge; keep practising.</v>
      </c>
      <c r="H59" s="12">
        <f>'Assessment 2B'!R218</f>
        <v>0.68669999999999998</v>
      </c>
      <c r="I59" s="5" t="str">
        <f>'Assessment 2B'!S218</f>
        <v>C</v>
      </c>
      <c r="J59" s="3" t="str">
        <f>'Assessment 2B'!T218</f>
        <v>Satisfactory work in practical work and knowledge; keep practising.</v>
      </c>
      <c r="K59" s="12">
        <f>'Assessment 2B'!Y218</f>
        <v>0.68330000000000002</v>
      </c>
      <c r="L59" s="5" t="str">
        <f>'Assessment 2B'!Z218</f>
        <v>C</v>
      </c>
      <c r="M59" s="3" t="str">
        <f>'Assessment 2B'!AA218</f>
        <v>Satisfactory work in practical work and knowledge; keep practising.</v>
      </c>
    </row>
    <row r="60" spans="1:13" ht="15" customHeight="1" x14ac:dyDescent="0.3">
      <c r="A60" s="3" t="str">
        <f>'Assessment 2B'!A222</f>
        <v>STU115</v>
      </c>
      <c r="B60" s="3" t="str">
        <f>'Assessment 2B'!B222</f>
        <v>Tumelo Diseko</v>
      </c>
      <c r="C60" s="5" t="str">
        <f>'Assessment 2B'!C222</f>
        <v>2B</v>
      </c>
      <c r="D60" s="5" t="str">
        <f>'Assessment 2B'!D222</f>
        <v>Day Scholar</v>
      </c>
      <c r="E60" s="12">
        <f>'Assessment 2B'!K227</f>
        <v>0.72</v>
      </c>
      <c r="F60" s="5" t="str">
        <f>'Assessment 2B'!L227</f>
        <v>B</v>
      </c>
      <c r="G60" s="3" t="str">
        <f>'Assessment 2B'!M227</f>
        <v>Very good work in practical work and knowledge; aim higher.</v>
      </c>
      <c r="H60" s="12">
        <f>'Assessment 2B'!R227</f>
        <v>0.77</v>
      </c>
      <c r="I60" s="5" t="str">
        <f>'Assessment 2B'!S227</f>
        <v>B</v>
      </c>
      <c r="J60" s="3" t="str">
        <f>'Assessment 2B'!T227</f>
        <v>Very good work in practical work and knowledge; aim higher.</v>
      </c>
      <c r="K60" s="12">
        <f>'Assessment 2B'!Y227</f>
        <v>0.80669999999999997</v>
      </c>
      <c r="L60" s="5" t="str">
        <f>'Assessment 2B'!Z227</f>
        <v>A</v>
      </c>
      <c r="M60" s="3" t="str">
        <f>'Assessment 2B'!AA227</f>
        <v>Excellent work in practical work and knowledge; keep it up.</v>
      </c>
    </row>
    <row r="61" spans="1:13" ht="15" customHeight="1" x14ac:dyDescent="0.3">
      <c r="A61" s="3" t="str">
        <f>'Assessment 2B'!A231</f>
        <v>STU116</v>
      </c>
      <c r="B61" s="3" t="str">
        <f>'Assessment 2B'!B231</f>
        <v>Wame Mmolawa</v>
      </c>
      <c r="C61" s="5" t="str">
        <f>'Assessment 2B'!C231</f>
        <v>2B</v>
      </c>
      <c r="D61" s="5" t="str">
        <f>'Assessment 2B'!D231</f>
        <v>Day Scholar</v>
      </c>
      <c r="E61" s="12">
        <f>'Assessment 2B'!K236</f>
        <v>0.77</v>
      </c>
      <c r="F61" s="5" t="str">
        <f>'Assessment 2B'!L236</f>
        <v>B</v>
      </c>
      <c r="G61" s="3" t="str">
        <f>'Assessment 2B'!M236</f>
        <v>Very good work in practical work and knowledge; aim higher.</v>
      </c>
      <c r="H61" s="12">
        <f>'Assessment 2B'!R236</f>
        <v>0.85670000000000002</v>
      </c>
      <c r="I61" s="5" t="str">
        <f>'Assessment 2B'!S236</f>
        <v>A</v>
      </c>
      <c r="J61" s="3" t="str">
        <f>'Assessment 2B'!T236</f>
        <v>Excellent work in practical work and knowledge; keep it up.</v>
      </c>
      <c r="K61" s="12">
        <f>'Assessment 2B'!Y236</f>
        <v>0.80330000000000001</v>
      </c>
      <c r="L61" s="5" t="str">
        <f>'Assessment 2B'!Z236</f>
        <v>A</v>
      </c>
      <c r="M61" s="3" t="str">
        <f>'Assessment 2B'!AA236</f>
        <v>Excellent work in practical work and knowledge; keep it up.</v>
      </c>
    </row>
    <row r="62" spans="1:13" ht="15" customHeight="1" x14ac:dyDescent="0.3">
      <c r="A62" s="3" t="str">
        <f>'Assessment 2B'!A240</f>
        <v>STU117</v>
      </c>
      <c r="B62" s="3" t="str">
        <f>'Assessment 2B'!B240</f>
        <v>Boitumelo Sechele</v>
      </c>
      <c r="C62" s="5" t="str">
        <f>'Assessment 2B'!C240</f>
        <v>2B</v>
      </c>
      <c r="D62" s="5" t="str">
        <f>'Assessment 2B'!D240</f>
        <v>Boarder</v>
      </c>
      <c r="E62" s="12">
        <f>'Assessment 2B'!K245</f>
        <v>0.84</v>
      </c>
      <c r="F62" s="5" t="str">
        <f>'Assessment 2B'!L245</f>
        <v>A</v>
      </c>
      <c r="G62" s="3" t="str">
        <f>'Assessment 2B'!M245</f>
        <v>Excellent work in practical work and knowledge; keep it up.</v>
      </c>
      <c r="H62" s="12">
        <f>'Assessment 2B'!R245</f>
        <v>0.84670000000000001</v>
      </c>
      <c r="I62" s="5" t="str">
        <f>'Assessment 2B'!S245</f>
        <v>A</v>
      </c>
      <c r="J62" s="3" t="str">
        <f>'Assessment 2B'!T245</f>
        <v>Excellent work in practical work and knowledge; keep it up.</v>
      </c>
      <c r="K62" s="12">
        <f>'Assessment 2B'!Y245</f>
        <v>0.9133</v>
      </c>
      <c r="L62" s="5" t="str">
        <f>'Assessment 2B'!Z245</f>
        <v>A</v>
      </c>
      <c r="M62" s="3" t="str">
        <f>'Assessment 2B'!AA245</f>
        <v>Excellent work in practical work and knowledge; keep it up.</v>
      </c>
    </row>
    <row r="63" spans="1:13" ht="15" customHeight="1" x14ac:dyDescent="0.3">
      <c r="A63" s="3" t="str">
        <f>'Assessment 2B'!A249</f>
        <v>STU118</v>
      </c>
      <c r="B63" s="3" t="str">
        <f>'Assessment 2B'!B249</f>
        <v>Kagiso Mogami</v>
      </c>
      <c r="C63" s="5" t="str">
        <f>'Assessment 2B'!C249</f>
        <v>2B</v>
      </c>
      <c r="D63" s="5" t="str">
        <f>'Assessment 2B'!D249</f>
        <v>Day Scholar</v>
      </c>
      <c r="E63" s="12">
        <f>'Assessment 2B'!K254</f>
        <v>0.96</v>
      </c>
      <c r="F63" s="5" t="str">
        <f>'Assessment 2B'!L254</f>
        <v>A</v>
      </c>
      <c r="G63" s="3" t="str">
        <f>'Assessment 2B'!M254</f>
        <v>Excellent work in practical work and knowledge; keep it up.</v>
      </c>
      <c r="H63" s="12">
        <f>'Assessment 2B'!R254</f>
        <v>0.95</v>
      </c>
      <c r="I63" s="5" t="str">
        <f>'Assessment 2B'!S254</f>
        <v>A</v>
      </c>
      <c r="J63" s="3" t="str">
        <f>'Assessment 2B'!T254</f>
        <v>Excellent work in practical work and knowledge; keep it up.</v>
      </c>
      <c r="K63" s="12">
        <f>'Assessment 2B'!Y254</f>
        <v>0.94330000000000003</v>
      </c>
      <c r="L63" s="5" t="str">
        <f>'Assessment 2B'!Z254</f>
        <v>A</v>
      </c>
      <c r="M63" s="3" t="str">
        <f>'Assessment 2B'!AA254</f>
        <v>Excellent work in practical work and knowledge; keep it up.</v>
      </c>
    </row>
    <row r="64" spans="1:13" ht="15" customHeight="1" x14ac:dyDescent="0.3">
      <c r="A64" s="3" t="str">
        <f>'Assessment 2B'!A258</f>
        <v>STU119</v>
      </c>
      <c r="B64" s="3" t="str">
        <f>'Assessment 2B'!B258</f>
        <v>Boago Keitshokile</v>
      </c>
      <c r="C64" s="5" t="str">
        <f>'Assessment 2B'!C258</f>
        <v>2B</v>
      </c>
      <c r="D64" s="5" t="str">
        <f>'Assessment 2B'!D258</f>
        <v>Boarder</v>
      </c>
      <c r="E64" s="12">
        <f>'Assessment 2B'!K263</f>
        <v>0.63670000000000004</v>
      </c>
      <c r="F64" s="5" t="str">
        <f>'Assessment 2B'!L263</f>
        <v>C</v>
      </c>
      <c r="G64" s="3" t="str">
        <f>'Assessment 2B'!M263</f>
        <v>Satisfactory work in practical work and knowledge; keep practising.</v>
      </c>
      <c r="H64" s="12">
        <f>'Assessment 2B'!R263</f>
        <v>0.71</v>
      </c>
      <c r="I64" s="5" t="str">
        <f>'Assessment 2B'!S263</f>
        <v>B</v>
      </c>
      <c r="J64" s="3" t="str">
        <f>'Assessment 2B'!T263</f>
        <v>Very good work in practical work and knowledge; aim higher.</v>
      </c>
      <c r="K64" s="12">
        <f>'Assessment 2B'!Y263</f>
        <v>0.71</v>
      </c>
      <c r="L64" s="5" t="str">
        <f>'Assessment 2B'!Z263</f>
        <v>B</v>
      </c>
      <c r="M64" s="3" t="str">
        <f>'Assessment 2B'!AA263</f>
        <v>Very good work in practical work and knowledge; aim higher.</v>
      </c>
    </row>
    <row r="65" spans="1:13" ht="15" customHeight="1" x14ac:dyDescent="0.3">
      <c r="A65" s="3" t="str">
        <f>'Assessment 2B'!A267</f>
        <v>STU120</v>
      </c>
      <c r="B65" s="3" t="str">
        <f>'Assessment 2B'!B267</f>
        <v>Katlego Motshegwa</v>
      </c>
      <c r="C65" s="5" t="str">
        <f>'Assessment 2B'!C267</f>
        <v>2B</v>
      </c>
      <c r="D65" s="5" t="str">
        <f>'Assessment 2B'!D267</f>
        <v>Day Scholar</v>
      </c>
      <c r="E65" s="12">
        <f>'Assessment 2B'!K272</f>
        <v>0.71</v>
      </c>
      <c r="F65" s="5" t="str">
        <f>'Assessment 2B'!L272</f>
        <v>B</v>
      </c>
      <c r="G65" s="3" t="str">
        <f>'Assessment 2B'!M272</f>
        <v>Very good work in practical work and knowledge; aim higher.</v>
      </c>
      <c r="H65" s="12">
        <f>'Assessment 2B'!R272</f>
        <v>0.76</v>
      </c>
      <c r="I65" s="5" t="str">
        <f>'Assessment 2B'!S272</f>
        <v>B</v>
      </c>
      <c r="J65" s="3" t="str">
        <f>'Assessment 2B'!T272</f>
        <v>Very good work in practical work and knowledge; aim higher.</v>
      </c>
      <c r="K65" s="12">
        <f>'Assessment 2B'!Y272</f>
        <v>0.80669999999999997</v>
      </c>
      <c r="L65" s="5" t="str">
        <f>'Assessment 2B'!Z272</f>
        <v>A</v>
      </c>
      <c r="M65" s="3" t="str">
        <f>'Assessment 2B'!AA272</f>
        <v>Excellent work in practical work and knowledge; keep it up.</v>
      </c>
    </row>
    <row r="66" spans="1:13" ht="15" customHeight="1" x14ac:dyDescent="0.3">
      <c r="A66" s="3" t="str">
        <f>'Assessment 3B'!A6</f>
        <v>STU151</v>
      </c>
      <c r="B66" s="3" t="str">
        <f>'Assessment 3B'!B6</f>
        <v>Ame Gaborone</v>
      </c>
      <c r="C66" s="5" t="str">
        <f>'Assessment 3B'!C6</f>
        <v>3B</v>
      </c>
      <c r="D66" s="5" t="str">
        <f>'Assessment 3B'!D6</f>
        <v>Day Scholar</v>
      </c>
      <c r="E66" s="12">
        <f>'Assessment 3B'!K11</f>
        <v>0.59</v>
      </c>
      <c r="F66" s="5" t="str">
        <f>'Assessment 3B'!L11</f>
        <v>D</v>
      </c>
      <c r="G66" s="3" t="str">
        <f>'Assessment 3B'!M11</f>
        <v>Fair work in practical work and knowledge; extra practice is needed.</v>
      </c>
      <c r="H66" s="12">
        <f>'Assessment 3B'!R11</f>
        <v>0.65</v>
      </c>
      <c r="I66" s="5" t="str">
        <f>'Assessment 3B'!S11</f>
        <v>C</v>
      </c>
      <c r="J66" s="3" t="str">
        <f>'Assessment 3B'!T11</f>
        <v>Satisfactory work in practical work and knowledge; keep practising.</v>
      </c>
      <c r="K66" s="12">
        <f>'Assessment 3B'!Y11</f>
        <v>0.68</v>
      </c>
      <c r="L66" s="5" t="str">
        <f>'Assessment 3B'!Z11</f>
        <v>C</v>
      </c>
      <c r="M66" s="3" t="str">
        <f>'Assessment 3B'!AA11</f>
        <v>Satisfactory work in practical work and knowledge; keep practising.</v>
      </c>
    </row>
    <row r="67" spans="1:13" ht="15" customHeight="1" x14ac:dyDescent="0.3">
      <c r="A67" s="3" t="str">
        <f>'Assessment 3B'!A15</f>
        <v>STU152</v>
      </c>
      <c r="B67" s="3" t="str">
        <f>'Assessment 3B'!B15</f>
        <v>Resego Mogami</v>
      </c>
      <c r="C67" s="5" t="str">
        <f>'Assessment 3B'!C15</f>
        <v>3B</v>
      </c>
      <c r="D67" s="5" t="str">
        <f>'Assessment 3B'!D15</f>
        <v>Boarder</v>
      </c>
      <c r="E67" s="12">
        <f>'Assessment 3B'!K20</f>
        <v>0.74329999999999996</v>
      </c>
      <c r="F67" s="5" t="str">
        <f>'Assessment 3B'!L20</f>
        <v>B</v>
      </c>
      <c r="G67" s="3" t="str">
        <f>'Assessment 3B'!M20</f>
        <v>Very good work in practical work and knowledge; aim higher.</v>
      </c>
      <c r="H67" s="12">
        <f>'Assessment 3B'!R20</f>
        <v>0.76329999999999998</v>
      </c>
      <c r="I67" s="5" t="str">
        <f>'Assessment 3B'!S20</f>
        <v>B</v>
      </c>
      <c r="J67" s="3" t="str">
        <f>'Assessment 3B'!T20</f>
        <v>Very good work in practical work and knowledge; aim higher.</v>
      </c>
      <c r="K67" s="12">
        <f>'Assessment 3B'!Y20</f>
        <v>0.74</v>
      </c>
      <c r="L67" s="5" t="str">
        <f>'Assessment 3B'!Z20</f>
        <v>B</v>
      </c>
      <c r="M67" s="3" t="str">
        <f>'Assessment 3B'!AA20</f>
        <v>Very good work in practical work and knowledge; aim higher.</v>
      </c>
    </row>
    <row r="68" spans="1:13" ht="15" customHeight="1" x14ac:dyDescent="0.3">
      <c r="A68" s="3" t="str">
        <f>'Assessment 3B'!A24</f>
        <v>STU153</v>
      </c>
      <c r="B68" s="3" t="str">
        <f>'Assessment 3B'!B24</f>
        <v>Boago Mothibi</v>
      </c>
      <c r="C68" s="5" t="str">
        <f>'Assessment 3B'!C24</f>
        <v>3B</v>
      </c>
      <c r="D68" s="5" t="str">
        <f>'Assessment 3B'!D24</f>
        <v>Day Scholar</v>
      </c>
      <c r="E68" s="12">
        <f>'Assessment 3B'!K29</f>
        <v>0.82330000000000003</v>
      </c>
      <c r="F68" s="5" t="str">
        <f>'Assessment 3B'!L29</f>
        <v>A</v>
      </c>
      <c r="G68" s="3" t="str">
        <f>'Assessment 3B'!M29</f>
        <v>Excellent work in practical work and knowledge; keep it up.</v>
      </c>
      <c r="H68" s="12">
        <f>'Assessment 3B'!R29</f>
        <v>0.81330000000000002</v>
      </c>
      <c r="I68" s="5" t="str">
        <f>'Assessment 3B'!S29</f>
        <v>A</v>
      </c>
      <c r="J68" s="3" t="str">
        <f>'Assessment 3B'!T29</f>
        <v>Excellent work in practical work and knowledge; keep it up.</v>
      </c>
      <c r="K68" s="12">
        <f>'Assessment 3B'!Y29</f>
        <v>0.84330000000000005</v>
      </c>
      <c r="L68" s="5" t="str">
        <f>'Assessment 3B'!Z29</f>
        <v>A</v>
      </c>
      <c r="M68" s="3" t="str">
        <f>'Assessment 3B'!AA29</f>
        <v>Excellent work in practical work and knowledge; keep it up.</v>
      </c>
    </row>
    <row r="69" spans="1:13" ht="15" customHeight="1" x14ac:dyDescent="0.3">
      <c r="A69" s="3" t="str">
        <f>'Assessment 3B'!A33</f>
        <v>STU154</v>
      </c>
      <c r="B69" s="3" t="str">
        <f>'Assessment 3B'!B33</f>
        <v>Neo Moeng</v>
      </c>
      <c r="C69" s="5" t="str">
        <f>'Assessment 3B'!C33</f>
        <v>3B</v>
      </c>
      <c r="D69" s="5" t="str">
        <f>'Assessment 3B'!D33</f>
        <v>Boarder</v>
      </c>
      <c r="E69" s="12">
        <f>'Assessment 3B'!K38</f>
        <v>0.86670000000000003</v>
      </c>
      <c r="F69" s="5" t="str">
        <f>'Assessment 3B'!L38</f>
        <v>A</v>
      </c>
      <c r="G69" s="3" t="str">
        <f>'Assessment 3B'!M38</f>
        <v>Excellent work in practical work and knowledge; keep it up.</v>
      </c>
      <c r="H69" s="12">
        <f>'Assessment 3B'!R38</f>
        <v>0.85329999999999995</v>
      </c>
      <c r="I69" s="5" t="str">
        <f>'Assessment 3B'!S38</f>
        <v>A</v>
      </c>
      <c r="J69" s="3" t="str">
        <f>'Assessment 3B'!T38</f>
        <v>Excellent work in practical work and knowledge; keep it up.</v>
      </c>
      <c r="K69" s="12">
        <f>'Assessment 3B'!Y38</f>
        <v>0.88329999999999997</v>
      </c>
      <c r="L69" s="5" t="str">
        <f>'Assessment 3B'!Z38</f>
        <v>A</v>
      </c>
      <c r="M69" s="3" t="str">
        <f>'Assessment 3B'!AA38</f>
        <v>Excellent work in practical work and knowledge; keep it up.</v>
      </c>
    </row>
    <row r="70" spans="1:13" ht="15" customHeight="1" x14ac:dyDescent="0.3">
      <c r="A70" s="3" t="str">
        <f>'Assessment 3B'!A42</f>
        <v>STU155</v>
      </c>
      <c r="B70" s="3" t="str">
        <f>'Assessment 3B'!B42</f>
        <v>Refilwe Basimane</v>
      </c>
      <c r="C70" s="5" t="str">
        <f>'Assessment 3B'!C42</f>
        <v>3B</v>
      </c>
      <c r="D70" s="5" t="str">
        <f>'Assessment 3B'!D42</f>
        <v>Boarder</v>
      </c>
      <c r="E70" s="12">
        <f>'Assessment 3B'!K47</f>
        <v>0.87329999999999997</v>
      </c>
      <c r="F70" s="5" t="str">
        <f>'Assessment 3B'!L47</f>
        <v>A</v>
      </c>
      <c r="G70" s="3" t="str">
        <f>'Assessment 3B'!M47</f>
        <v>Excellent work in practical work and knowledge; keep it up.</v>
      </c>
      <c r="H70" s="12">
        <f>'Assessment 3B'!R47</f>
        <v>0.93330000000000002</v>
      </c>
      <c r="I70" s="5" t="str">
        <f>'Assessment 3B'!S47</f>
        <v>A</v>
      </c>
      <c r="J70" s="3" t="str">
        <f>'Assessment 3B'!T47</f>
        <v>Excellent work in practical work and knowledge; keep it up.</v>
      </c>
      <c r="K70" s="12">
        <f>'Assessment 3B'!Y47</f>
        <v>0.95</v>
      </c>
      <c r="L70" s="5" t="str">
        <f>'Assessment 3B'!Z47</f>
        <v>A</v>
      </c>
      <c r="M70" s="3" t="str">
        <f>'Assessment 3B'!AA47</f>
        <v>Excellent work in practical work and knowledge; keep it up.</v>
      </c>
    </row>
    <row r="71" spans="1:13" ht="15" customHeight="1" x14ac:dyDescent="0.3">
      <c r="A71" s="3" t="str">
        <f>'Assessment 3B'!A51</f>
        <v>STU156</v>
      </c>
      <c r="B71" s="3" t="str">
        <f>'Assessment 3B'!B51</f>
        <v>Puso Modise</v>
      </c>
      <c r="C71" s="5" t="str">
        <f>'Assessment 3B'!C51</f>
        <v>3B</v>
      </c>
      <c r="D71" s="5" t="str">
        <f>'Assessment 3B'!D51</f>
        <v>Day Scholar</v>
      </c>
      <c r="E71" s="12">
        <f>'Assessment 3B'!K56</f>
        <v>0.62329999999999997</v>
      </c>
      <c r="F71" s="5" t="str">
        <f>'Assessment 3B'!L56</f>
        <v>C</v>
      </c>
      <c r="G71" s="3" t="str">
        <f>'Assessment 3B'!M56</f>
        <v>Satisfactory work in practical work and knowledge; keep practising.</v>
      </c>
      <c r="H71" s="12">
        <f>'Assessment 3B'!R56</f>
        <v>0.66</v>
      </c>
      <c r="I71" s="5" t="str">
        <f>'Assessment 3B'!S56</f>
        <v>C</v>
      </c>
      <c r="J71" s="3" t="str">
        <f>'Assessment 3B'!T56</f>
        <v>Satisfactory work in practical work and knowledge; keep practising.</v>
      </c>
      <c r="K71" s="12">
        <f>'Assessment 3B'!Y56</f>
        <v>0.72330000000000005</v>
      </c>
      <c r="L71" s="5" t="str">
        <f>'Assessment 3B'!Z56</f>
        <v>B</v>
      </c>
      <c r="M71" s="3" t="str">
        <f>'Assessment 3B'!AA56</f>
        <v>Very good work in practical work and knowledge; aim higher.</v>
      </c>
    </row>
    <row r="72" spans="1:13" ht="15" customHeight="1" x14ac:dyDescent="0.3">
      <c r="A72" s="3" t="str">
        <f>'Assessment 3B'!A60</f>
        <v>STU157</v>
      </c>
      <c r="B72" s="3" t="str">
        <f>'Assessment 3B'!B60</f>
        <v>Lesego Sechele</v>
      </c>
      <c r="C72" s="5" t="str">
        <f>'Assessment 3B'!C60</f>
        <v>3B</v>
      </c>
      <c r="D72" s="5" t="str">
        <f>'Assessment 3B'!D60</f>
        <v>Boarder</v>
      </c>
      <c r="E72" s="12">
        <f>'Assessment 3B'!K65</f>
        <v>0.71</v>
      </c>
      <c r="F72" s="5" t="str">
        <f>'Assessment 3B'!L65</f>
        <v>B</v>
      </c>
      <c r="G72" s="3" t="str">
        <f>'Assessment 3B'!M65</f>
        <v>Very good work in practical work and knowledge; aim higher.</v>
      </c>
      <c r="H72" s="12">
        <f>'Assessment 3B'!R65</f>
        <v>0.71330000000000005</v>
      </c>
      <c r="I72" s="5" t="str">
        <f>'Assessment 3B'!S65</f>
        <v>B</v>
      </c>
      <c r="J72" s="3" t="str">
        <f>'Assessment 3B'!T65</f>
        <v>Very good work in practical work and knowledge; aim higher.</v>
      </c>
      <c r="K72" s="12">
        <f>'Assessment 3B'!Y65</f>
        <v>0.82330000000000003</v>
      </c>
      <c r="L72" s="5" t="str">
        <f>'Assessment 3B'!Z65</f>
        <v>A</v>
      </c>
      <c r="M72" s="3" t="str">
        <f>'Assessment 3B'!AA65</f>
        <v>Excellent work in practical work and knowledge; keep it up.</v>
      </c>
    </row>
    <row r="73" spans="1:13" ht="15" customHeight="1" x14ac:dyDescent="0.3">
      <c r="A73" s="3" t="str">
        <f>'Assessment 3B'!A69</f>
        <v>STU158</v>
      </c>
      <c r="B73" s="3" t="str">
        <f>'Assessment 3B'!B69</f>
        <v>Puso Ntsima</v>
      </c>
      <c r="C73" s="5" t="str">
        <f>'Assessment 3B'!C69</f>
        <v>3B</v>
      </c>
      <c r="D73" s="5" t="str">
        <f>'Assessment 3B'!D69</f>
        <v>Day Scholar</v>
      </c>
      <c r="E73" s="12">
        <f>'Assessment 3B'!K74</f>
        <v>0.8</v>
      </c>
      <c r="F73" s="5" t="str">
        <f>'Assessment 3B'!L74</f>
        <v>A</v>
      </c>
      <c r="G73" s="3" t="str">
        <f>'Assessment 3B'!M74</f>
        <v>Excellent work in practical work and knowledge; keep it up.</v>
      </c>
      <c r="H73" s="12">
        <f>'Assessment 3B'!R74</f>
        <v>0.79</v>
      </c>
      <c r="I73" s="5" t="str">
        <f>'Assessment 3B'!S74</f>
        <v>B</v>
      </c>
      <c r="J73" s="3" t="str">
        <f>'Assessment 3B'!T74</f>
        <v>Very good work in practical work and knowledge; aim higher.</v>
      </c>
      <c r="K73" s="12">
        <f>'Assessment 3B'!Y74</f>
        <v>0.81669999999999998</v>
      </c>
      <c r="L73" s="5" t="str">
        <f>'Assessment 3B'!Z74</f>
        <v>A</v>
      </c>
      <c r="M73" s="3" t="str">
        <f>'Assessment 3B'!AA74</f>
        <v>Excellent work in practical work and knowledge; keep it up.</v>
      </c>
    </row>
    <row r="74" spans="1:13" ht="15" customHeight="1" x14ac:dyDescent="0.3">
      <c r="A74" s="3" t="str">
        <f>'Assessment 3B'!A78</f>
        <v>STU159</v>
      </c>
      <c r="B74" s="3" t="str">
        <f>'Assessment 3B'!B78</f>
        <v>Dineo Moeng</v>
      </c>
      <c r="C74" s="5" t="str">
        <f>'Assessment 3B'!C78</f>
        <v>3B</v>
      </c>
      <c r="D74" s="5" t="str">
        <f>'Assessment 3B'!D78</f>
        <v>Day Scholar</v>
      </c>
      <c r="E74" s="12">
        <f>'Assessment 3B'!K83</f>
        <v>0.86</v>
      </c>
      <c r="F74" s="5" t="str">
        <f>'Assessment 3B'!L83</f>
        <v>A</v>
      </c>
      <c r="G74" s="3" t="str">
        <f>'Assessment 3B'!M83</f>
        <v>Excellent work in practical work and knowledge; keep it up.</v>
      </c>
      <c r="H74" s="12">
        <f>'Assessment 3B'!R83</f>
        <v>0.92669999999999997</v>
      </c>
      <c r="I74" s="5" t="str">
        <f>'Assessment 3B'!S83</f>
        <v>A</v>
      </c>
      <c r="J74" s="3" t="str">
        <f>'Assessment 3B'!T83</f>
        <v>Excellent work in practical work and knowledge; keep it up.</v>
      </c>
      <c r="K74" s="12">
        <f>'Assessment 3B'!Y83</f>
        <v>0.94669999999999999</v>
      </c>
      <c r="L74" s="5" t="str">
        <f>'Assessment 3B'!Z83</f>
        <v>A</v>
      </c>
      <c r="M74" s="3" t="str">
        <f>'Assessment 3B'!AA83</f>
        <v>Excellent work in practical work and knowledge; keep it up.</v>
      </c>
    </row>
    <row r="75" spans="1:13" ht="15" customHeight="1" x14ac:dyDescent="0.3">
      <c r="A75" s="3" t="str">
        <f>'Assessment 3B'!A87</f>
        <v>STU160</v>
      </c>
      <c r="B75" s="3" t="str">
        <f>'Assessment 3B'!B87</f>
        <v>Goitseone Phiri</v>
      </c>
      <c r="C75" s="5" t="str">
        <f>'Assessment 3B'!C87</f>
        <v>3B</v>
      </c>
      <c r="D75" s="5" t="str">
        <f>'Assessment 3B'!D87</f>
        <v>Boarder</v>
      </c>
      <c r="E75" s="12">
        <f>'Assessment 3B'!K92</f>
        <v>0.94669999999999999</v>
      </c>
      <c r="F75" s="5" t="str">
        <f>'Assessment 3B'!L92</f>
        <v>A</v>
      </c>
      <c r="G75" s="3" t="str">
        <f>'Assessment 3B'!M92</f>
        <v>Excellent work in practical work and knowledge; keep it up.</v>
      </c>
      <c r="H75" s="12">
        <f>'Assessment 3B'!R92</f>
        <v>0.93669999999999998</v>
      </c>
      <c r="I75" s="5" t="str">
        <f>'Assessment 3B'!S92</f>
        <v>A</v>
      </c>
      <c r="J75" s="3" t="str">
        <f>'Assessment 3B'!T92</f>
        <v>Excellent work in practical work and knowledge; keep it up.</v>
      </c>
      <c r="K75" s="12">
        <f>'Assessment 3B'!Y92</f>
        <v>0.97</v>
      </c>
      <c r="L75" s="5" t="str">
        <f>'Assessment 3B'!Z92</f>
        <v>A</v>
      </c>
      <c r="M75" s="3" t="str">
        <f>'Assessment 3B'!AA92</f>
        <v>Excellent work in practical work and knowledge; keep it up.</v>
      </c>
    </row>
    <row r="76" spans="1:13" ht="15" customHeight="1" x14ac:dyDescent="0.3">
      <c r="A76" s="3" t="str">
        <f>'Assessment 3B'!A96</f>
        <v>STU161</v>
      </c>
      <c r="B76" s="3" t="str">
        <f>'Assessment 3B'!B96</f>
        <v>Gomolemo Ramotswe</v>
      </c>
      <c r="C76" s="5" t="str">
        <f>'Assessment 3B'!C96</f>
        <v>3B</v>
      </c>
      <c r="D76" s="5" t="str">
        <f>'Assessment 3B'!D96</f>
        <v>Boarder</v>
      </c>
      <c r="E76" s="12">
        <f>'Assessment 3B'!K101</f>
        <v>0.72330000000000005</v>
      </c>
      <c r="F76" s="5" t="str">
        <f>'Assessment 3B'!L101</f>
        <v>B</v>
      </c>
      <c r="G76" s="3" t="str">
        <f>'Assessment 3B'!M101</f>
        <v>Very good work in practical work and knowledge; aim higher.</v>
      </c>
      <c r="H76" s="12">
        <f>'Assessment 3B'!R101</f>
        <v>0.68</v>
      </c>
      <c r="I76" s="5" t="str">
        <f>'Assessment 3B'!S101</f>
        <v>C</v>
      </c>
      <c r="J76" s="3" t="str">
        <f>'Assessment 3B'!T101</f>
        <v>Satisfactory work in practical work and knowledge; keep practising.</v>
      </c>
      <c r="K76" s="12">
        <f>'Assessment 3B'!Y101</f>
        <v>0.73329999999999995</v>
      </c>
      <c r="L76" s="5" t="str">
        <f>'Assessment 3B'!Z101</f>
        <v>B</v>
      </c>
      <c r="M76" s="3" t="str">
        <f>'Assessment 3B'!AA101</f>
        <v>Very good work in practical work and knowledge; aim higher.</v>
      </c>
    </row>
    <row r="77" spans="1:13" ht="15" customHeight="1" x14ac:dyDescent="0.3">
      <c r="A77" s="3" t="str">
        <f>'Assessment 3B'!A105</f>
        <v>STU162</v>
      </c>
      <c r="B77" s="3" t="str">
        <f>'Assessment 3B'!B105</f>
        <v>Bame Segwabe</v>
      </c>
      <c r="C77" s="5" t="str">
        <f>'Assessment 3B'!C105</f>
        <v>3B</v>
      </c>
      <c r="D77" s="5" t="str">
        <f>'Assessment 3B'!D105</f>
        <v>Day Scholar</v>
      </c>
      <c r="E77" s="12">
        <f>'Assessment 3B'!K110</f>
        <v>0.74329999999999996</v>
      </c>
      <c r="F77" s="5" t="str">
        <f>'Assessment 3B'!L110</f>
        <v>B</v>
      </c>
      <c r="G77" s="3" t="str">
        <f>'Assessment 3B'!M110</f>
        <v>Very good work in practical work and knowledge; aim higher.</v>
      </c>
      <c r="H77" s="12">
        <f>'Assessment 3B'!R110</f>
        <v>0.74</v>
      </c>
      <c r="I77" s="5" t="str">
        <f>'Assessment 3B'!S110</f>
        <v>B</v>
      </c>
      <c r="J77" s="3" t="str">
        <f>'Assessment 3B'!T110</f>
        <v>Very good work in practical work and knowledge; aim higher.</v>
      </c>
      <c r="K77" s="12">
        <f>'Assessment 3B'!Y110</f>
        <v>0.80669999999999997</v>
      </c>
      <c r="L77" s="5" t="str">
        <f>'Assessment 3B'!Z110</f>
        <v>A</v>
      </c>
      <c r="M77" s="3" t="str">
        <f>'Assessment 3B'!AA110</f>
        <v>Excellent work in practical work and knowledge; keep it up.</v>
      </c>
    </row>
    <row r="78" spans="1:13" ht="15" customHeight="1" x14ac:dyDescent="0.3">
      <c r="A78" s="3" t="str">
        <f>'Assessment 3B'!A114</f>
        <v>STU163</v>
      </c>
      <c r="B78" s="3" t="str">
        <f>'Assessment 3B'!B114</f>
        <v>Tumelo Molefe</v>
      </c>
      <c r="C78" s="5" t="str">
        <f>'Assessment 3B'!C114</f>
        <v>3B</v>
      </c>
      <c r="D78" s="5" t="str">
        <f>'Assessment 3B'!D114</f>
        <v>Day Scholar</v>
      </c>
      <c r="E78" s="12">
        <f>'Assessment 3B'!K119</f>
        <v>0.84</v>
      </c>
      <c r="F78" s="5" t="str">
        <f>'Assessment 3B'!L119</f>
        <v>A</v>
      </c>
      <c r="G78" s="3" t="str">
        <f>'Assessment 3B'!M119</f>
        <v>Excellent work in practical work and knowledge; keep it up.</v>
      </c>
      <c r="H78" s="12">
        <f>'Assessment 3B'!R119</f>
        <v>0.86670000000000003</v>
      </c>
      <c r="I78" s="5" t="str">
        <f>'Assessment 3B'!S119</f>
        <v>A</v>
      </c>
      <c r="J78" s="3" t="str">
        <f>'Assessment 3B'!T119</f>
        <v>Excellent work in practical work and knowledge; keep it up.</v>
      </c>
      <c r="K78" s="12">
        <f>'Assessment 3B'!Y119</f>
        <v>0.86329999999999996</v>
      </c>
      <c r="L78" s="5" t="str">
        <f>'Assessment 3B'!Z119</f>
        <v>A</v>
      </c>
      <c r="M78" s="3" t="str">
        <f>'Assessment 3B'!AA119</f>
        <v>Excellent work in practical work and knowledge; keep it up.</v>
      </c>
    </row>
    <row r="79" spans="1:13" ht="15" customHeight="1" x14ac:dyDescent="0.3">
      <c r="A79" s="3" t="str">
        <f>'Assessment 3B'!A123</f>
        <v>STU164</v>
      </c>
      <c r="B79" s="3" t="str">
        <f>'Assessment 3B'!B123</f>
        <v>Mpho Mmusi</v>
      </c>
      <c r="C79" s="5" t="str">
        <f>'Assessment 3B'!C123</f>
        <v>3B</v>
      </c>
      <c r="D79" s="5" t="str">
        <f>'Assessment 3B'!D123</f>
        <v>Boarder</v>
      </c>
      <c r="E79" s="12">
        <f>'Assessment 3B'!K128</f>
        <v>0.90329999999999999</v>
      </c>
      <c r="F79" s="5" t="str">
        <f>'Assessment 3B'!L128</f>
        <v>A</v>
      </c>
      <c r="G79" s="3" t="str">
        <f>'Assessment 3B'!M128</f>
        <v>Excellent work in practical work and knowledge; keep it up.</v>
      </c>
      <c r="H79" s="12">
        <f>'Assessment 3B'!R128</f>
        <v>0.93</v>
      </c>
      <c r="I79" s="5" t="str">
        <f>'Assessment 3B'!S128</f>
        <v>A</v>
      </c>
      <c r="J79" s="3" t="str">
        <f>'Assessment 3B'!T128</f>
        <v>Excellent work in practical work and knowledge; keep it up.</v>
      </c>
      <c r="K79" s="12">
        <f>'Assessment 3B'!Y128</f>
        <v>0.95</v>
      </c>
      <c r="L79" s="5" t="str">
        <f>'Assessment 3B'!Z128</f>
        <v>A</v>
      </c>
      <c r="M79" s="3" t="str">
        <f>'Assessment 3B'!AA128</f>
        <v>Excellent work in practical work and knowledge; keep it up.</v>
      </c>
    </row>
    <row r="80" spans="1:13" ht="15" customHeight="1" x14ac:dyDescent="0.3">
      <c r="A80" s="3" t="str">
        <f>'Assessment 3B'!A132</f>
        <v>STU165</v>
      </c>
      <c r="B80" s="3" t="str">
        <f>'Assessment 3B'!B132</f>
        <v>Bame Molosiwa</v>
      </c>
      <c r="C80" s="5" t="str">
        <f>'Assessment 3B'!C132</f>
        <v>3B</v>
      </c>
      <c r="D80" s="5" t="str">
        <f>'Assessment 3B'!D132</f>
        <v>Day Scholar</v>
      </c>
      <c r="E80" s="12">
        <f>'Assessment 3B'!K137</f>
        <v>0.61670000000000003</v>
      </c>
      <c r="F80" s="5" t="str">
        <f>'Assessment 3B'!L137</f>
        <v>C</v>
      </c>
      <c r="G80" s="3" t="str">
        <f>'Assessment 3B'!M137</f>
        <v>Satisfactory work in practical work and knowledge; keep practising.</v>
      </c>
      <c r="H80" s="12">
        <f>'Assessment 3B'!R137</f>
        <v>0.64</v>
      </c>
      <c r="I80" s="5" t="str">
        <f>'Assessment 3B'!S137</f>
        <v>C</v>
      </c>
      <c r="J80" s="3" t="str">
        <f>'Assessment 3B'!T137</f>
        <v>Satisfactory work in practical work and knowledge; keep practising.</v>
      </c>
      <c r="K80" s="12">
        <f>'Assessment 3B'!Y137</f>
        <v>0.6633</v>
      </c>
      <c r="L80" s="5" t="str">
        <f>'Assessment 3B'!Z137</f>
        <v>C</v>
      </c>
      <c r="M80" s="3" t="str">
        <f>'Assessment 3B'!AA137</f>
        <v>Satisfactory work in practical work and knowledge; keep practising.</v>
      </c>
    </row>
    <row r="81" spans="1:13" ht="15" customHeight="1" x14ac:dyDescent="0.3">
      <c r="A81" s="3" t="str">
        <f>'Assessment 3B'!A141</f>
        <v>STU166</v>
      </c>
      <c r="B81" s="3" t="str">
        <f>'Assessment 3B'!B141</f>
        <v>Amantle Keitshokile</v>
      </c>
      <c r="C81" s="5" t="str">
        <f>'Assessment 3B'!C141</f>
        <v>3B</v>
      </c>
      <c r="D81" s="5" t="str">
        <f>'Assessment 3B'!D141</f>
        <v>Boarder</v>
      </c>
      <c r="E81" s="12">
        <f>'Assessment 3B'!K146</f>
        <v>0.71330000000000005</v>
      </c>
      <c r="F81" s="5" t="str">
        <f>'Assessment 3B'!L146</f>
        <v>B</v>
      </c>
      <c r="G81" s="3" t="str">
        <f>'Assessment 3B'!M146</f>
        <v>Very good work in practical work and knowledge; aim higher.</v>
      </c>
      <c r="H81" s="12">
        <f>'Assessment 3B'!R146</f>
        <v>0.73</v>
      </c>
      <c r="I81" s="5" t="str">
        <f>'Assessment 3B'!S146</f>
        <v>B</v>
      </c>
      <c r="J81" s="3" t="str">
        <f>'Assessment 3B'!T146</f>
        <v>Very good work in practical work and knowledge; aim higher.</v>
      </c>
      <c r="K81" s="12">
        <f>'Assessment 3B'!Y146</f>
        <v>0.74329999999999996</v>
      </c>
      <c r="L81" s="5" t="str">
        <f>'Assessment 3B'!Z146</f>
        <v>B</v>
      </c>
      <c r="M81" s="3" t="str">
        <f>'Assessment 3B'!AA146</f>
        <v>Very good work in practical work and knowledge; aim higher.</v>
      </c>
    </row>
    <row r="82" spans="1:13" ht="15" customHeight="1" x14ac:dyDescent="0.3">
      <c r="A82" s="3" t="str">
        <f>'Assessment 3B'!A150</f>
        <v>STU167</v>
      </c>
      <c r="B82" s="3" t="str">
        <f>'Assessment 3B'!B150</f>
        <v>Goitseone Motshegwa</v>
      </c>
      <c r="C82" s="5" t="str">
        <f>'Assessment 3B'!C150</f>
        <v>3B</v>
      </c>
      <c r="D82" s="5" t="str">
        <f>'Assessment 3B'!D150</f>
        <v>Boarder</v>
      </c>
      <c r="E82" s="12">
        <f>'Assessment 3B'!K155</f>
        <v>0.81669999999999998</v>
      </c>
      <c r="F82" s="5" t="str">
        <f>'Assessment 3B'!L155</f>
        <v>A</v>
      </c>
      <c r="G82" s="3" t="str">
        <f>'Assessment 3B'!M155</f>
        <v>Excellent work in practical work and knowledge; keep it up.</v>
      </c>
      <c r="H82" s="12">
        <f>'Assessment 3B'!R155</f>
        <v>0.83</v>
      </c>
      <c r="I82" s="5" t="str">
        <f>'Assessment 3B'!S155</f>
        <v>A</v>
      </c>
      <c r="J82" s="3" t="str">
        <f>'Assessment 3B'!T155</f>
        <v>Excellent work in practical work and knowledge; keep it up.</v>
      </c>
      <c r="K82" s="12">
        <f>'Assessment 3B'!Y155</f>
        <v>0.77669999999999995</v>
      </c>
      <c r="L82" s="5" t="str">
        <f>'Assessment 3B'!Z155</f>
        <v>B</v>
      </c>
      <c r="M82" s="3" t="str">
        <f>'Assessment 3B'!AA155</f>
        <v>Very good work in practical work and knowledge; aim higher.</v>
      </c>
    </row>
    <row r="83" spans="1:13" ht="15" customHeight="1" x14ac:dyDescent="0.3">
      <c r="A83" s="3" t="str">
        <f>'Assessment 3B'!A159</f>
        <v>STU168</v>
      </c>
      <c r="B83" s="3" t="str">
        <f>'Assessment 3B'!B159</f>
        <v>Amantle Chele</v>
      </c>
      <c r="C83" s="5" t="str">
        <f>'Assessment 3B'!C159</f>
        <v>3B</v>
      </c>
      <c r="D83" s="5" t="str">
        <f>'Assessment 3B'!D159</f>
        <v>Boarder</v>
      </c>
      <c r="E83" s="12">
        <f>'Assessment 3B'!K164</f>
        <v>0.86</v>
      </c>
      <c r="F83" s="5" t="str">
        <f>'Assessment 3B'!L164</f>
        <v>A</v>
      </c>
      <c r="G83" s="3" t="str">
        <f>'Assessment 3B'!M164</f>
        <v>Excellent work in practical work and knowledge; keep it up.</v>
      </c>
      <c r="H83" s="12">
        <f>'Assessment 3B'!R164</f>
        <v>0.86</v>
      </c>
      <c r="I83" s="5" t="str">
        <f>'Assessment 3B'!S164</f>
        <v>A</v>
      </c>
      <c r="J83" s="3" t="str">
        <f>'Assessment 3B'!T164</f>
        <v>Excellent work in practical work and knowledge; keep it up.</v>
      </c>
      <c r="K83" s="12">
        <f>'Assessment 3B'!Y164</f>
        <v>0.91669999999999996</v>
      </c>
      <c r="L83" s="5" t="str">
        <f>'Assessment 3B'!Z164</f>
        <v>A</v>
      </c>
      <c r="M83" s="3" t="str">
        <f>'Assessment 3B'!AA164</f>
        <v>Excellent work in practical work and knowledge; keep it up.</v>
      </c>
    </row>
    <row r="84" spans="1:13" ht="15" customHeight="1" x14ac:dyDescent="0.3">
      <c r="A84" s="3" t="str">
        <f>'Assessment 3B'!A168</f>
        <v>STU169</v>
      </c>
      <c r="B84" s="3" t="str">
        <f>'Assessment 3B'!B168</f>
        <v>Ofentse Gaborone</v>
      </c>
      <c r="C84" s="5" t="str">
        <f>'Assessment 3B'!C168</f>
        <v>3B</v>
      </c>
      <c r="D84" s="5" t="str">
        <f>'Assessment 3B'!D168</f>
        <v>Boarder</v>
      </c>
      <c r="E84" s="12">
        <f>'Assessment 3B'!K173</f>
        <v>0.91</v>
      </c>
      <c r="F84" s="5" t="str">
        <f>'Assessment 3B'!L173</f>
        <v>A</v>
      </c>
      <c r="G84" s="3" t="str">
        <f>'Assessment 3B'!M173</f>
        <v>Excellent work in practical work and knowledge; keep it up.</v>
      </c>
      <c r="H84" s="12">
        <f>'Assessment 3B'!R173</f>
        <v>0.94669999999999999</v>
      </c>
      <c r="I84" s="5" t="str">
        <f>'Assessment 3B'!S173</f>
        <v>A</v>
      </c>
      <c r="J84" s="3" t="str">
        <f>'Assessment 3B'!T173</f>
        <v>Excellent work in practical work and knowledge; keep it up.</v>
      </c>
      <c r="K84" s="12">
        <f>'Assessment 3B'!Y173</f>
        <v>0.94</v>
      </c>
      <c r="L84" s="5" t="str">
        <f>'Assessment 3B'!Z173</f>
        <v>A</v>
      </c>
      <c r="M84" s="3" t="str">
        <f>'Assessment 3B'!AA173</f>
        <v>Excellent work in practical work and knowledge; keep it up.</v>
      </c>
    </row>
    <row r="85" spans="1:13" ht="15" customHeight="1" x14ac:dyDescent="0.3">
      <c r="A85" s="3" t="str">
        <f>'Assessment 3B'!A177</f>
        <v>STU170</v>
      </c>
      <c r="B85" s="3" t="str">
        <f>'Assessment 3B'!B177</f>
        <v>Bontle Leteane</v>
      </c>
      <c r="C85" s="5" t="str">
        <f>'Assessment 3B'!C177</f>
        <v>3B</v>
      </c>
      <c r="D85" s="5" t="str">
        <f>'Assessment 3B'!D177</f>
        <v>Day Scholar</v>
      </c>
      <c r="E85" s="12">
        <f>'Assessment 3B'!K182</f>
        <v>0.67330000000000001</v>
      </c>
      <c r="F85" s="5" t="str">
        <f>'Assessment 3B'!L182</f>
        <v>C</v>
      </c>
      <c r="G85" s="3" t="str">
        <f>'Assessment 3B'!M182</f>
        <v>Satisfactory work in practical work and knowledge; keep practising.</v>
      </c>
      <c r="H85" s="12">
        <f>'Assessment 3B'!R182</f>
        <v>0.69</v>
      </c>
      <c r="I85" s="5" t="str">
        <f>'Assessment 3B'!S182</f>
        <v>C</v>
      </c>
      <c r="J85" s="3" t="str">
        <f>'Assessment 3B'!T182</f>
        <v>Satisfactory work in practical work and knowledge; keep practising.</v>
      </c>
      <c r="K85" s="12">
        <f>'Assessment 3B'!Y182</f>
        <v>0.70669999999999999</v>
      </c>
      <c r="L85" s="5" t="str">
        <f>'Assessment 3B'!Z182</f>
        <v>B</v>
      </c>
      <c r="M85" s="3" t="str">
        <f>'Assessment 3B'!AA182</f>
        <v>Very good work in practical work and knowledge; aim higher.</v>
      </c>
    </row>
    <row r="86" spans="1:13" ht="15" customHeight="1" x14ac:dyDescent="0.3">
      <c r="A86" s="3" t="str">
        <f>'Assessment 3B'!A186</f>
        <v>STU171</v>
      </c>
      <c r="B86" s="3" t="str">
        <f>'Assessment 3B'!B186</f>
        <v>Amantle Ramotswe</v>
      </c>
      <c r="C86" s="5" t="str">
        <f>'Assessment 3B'!C186</f>
        <v>3B</v>
      </c>
      <c r="D86" s="5" t="str">
        <f>'Assessment 3B'!D186</f>
        <v>Boarder</v>
      </c>
      <c r="E86" s="12">
        <f>'Assessment 3B'!K191</f>
        <v>0.77</v>
      </c>
      <c r="F86" s="5" t="str">
        <f>'Assessment 3B'!L191</f>
        <v>B</v>
      </c>
      <c r="G86" s="3" t="str">
        <f>'Assessment 3B'!M191</f>
        <v>Very good work in practical work and knowledge; aim higher.</v>
      </c>
      <c r="H86" s="12">
        <f>'Assessment 3B'!R191</f>
        <v>0.77669999999999995</v>
      </c>
      <c r="I86" s="5" t="str">
        <f>'Assessment 3B'!S191</f>
        <v>B</v>
      </c>
      <c r="J86" s="3" t="str">
        <f>'Assessment 3B'!T191</f>
        <v>Very good work in practical work and knowledge; aim higher.</v>
      </c>
      <c r="K86" s="12">
        <f>'Assessment 3B'!Y191</f>
        <v>0.8</v>
      </c>
      <c r="L86" s="5" t="str">
        <f>'Assessment 3B'!Z191</f>
        <v>A</v>
      </c>
      <c r="M86" s="3" t="str">
        <f>'Assessment 3B'!AA191</f>
        <v>Excellent work in practical work and knowledge; keep it up.</v>
      </c>
    </row>
    <row r="87" spans="1:13" ht="15" customHeight="1" x14ac:dyDescent="0.3">
      <c r="A87" s="3" t="str">
        <f>'Assessment 3B'!A195</f>
        <v>STU172</v>
      </c>
      <c r="B87" s="3" t="str">
        <f>'Assessment 3B'!B195</f>
        <v>Kutlo Kealotswe</v>
      </c>
      <c r="C87" s="5" t="str">
        <f>'Assessment 3B'!C195</f>
        <v>3B</v>
      </c>
      <c r="D87" s="5" t="str">
        <f>'Assessment 3B'!D195</f>
        <v>Day Scholar</v>
      </c>
      <c r="E87" s="12">
        <f>'Assessment 3B'!K200</f>
        <v>0.88329999999999997</v>
      </c>
      <c r="F87" s="5" t="str">
        <f>'Assessment 3B'!L200</f>
        <v>A</v>
      </c>
      <c r="G87" s="3" t="str">
        <f>'Assessment 3B'!M200</f>
        <v>Excellent work in practical work and knowledge; keep it up.</v>
      </c>
      <c r="H87" s="12">
        <f>'Assessment 3B'!R200</f>
        <v>0.86329999999999996</v>
      </c>
      <c r="I87" s="5" t="str">
        <f>'Assessment 3B'!S200</f>
        <v>A</v>
      </c>
      <c r="J87" s="3" t="str">
        <f>'Assessment 3B'!T200</f>
        <v>Excellent work in practical work and knowledge; keep it up.</v>
      </c>
      <c r="K87" s="12">
        <f>'Assessment 3B'!Y200</f>
        <v>0.87329999999999997</v>
      </c>
      <c r="L87" s="5" t="str">
        <f>'Assessment 3B'!Z200</f>
        <v>A</v>
      </c>
      <c r="M87" s="3" t="str">
        <f>'Assessment 3B'!AA200</f>
        <v>Excellent work in practical work and knowledge; keep it up.</v>
      </c>
    </row>
    <row r="88" spans="1:13" ht="15" customHeight="1" x14ac:dyDescent="0.3">
      <c r="A88" s="3" t="str">
        <f>'Assessment 3B'!A204</f>
        <v>STU173</v>
      </c>
      <c r="B88" s="3" t="str">
        <f>'Assessment 3B'!B204</f>
        <v>Neo Molefe</v>
      </c>
      <c r="C88" s="5" t="str">
        <f>'Assessment 3B'!C204</f>
        <v>3B</v>
      </c>
      <c r="D88" s="5" t="str">
        <f>'Assessment 3B'!D204</f>
        <v>Day Scholar</v>
      </c>
      <c r="E88" s="12">
        <f>'Assessment 3B'!K209</f>
        <v>0.9133</v>
      </c>
      <c r="F88" s="5" t="str">
        <f>'Assessment 3B'!L209</f>
        <v>A</v>
      </c>
      <c r="G88" s="3" t="str">
        <f>'Assessment 3B'!M209</f>
        <v>Excellent work in practical work and knowledge; keep it up.</v>
      </c>
      <c r="H88" s="12">
        <f>'Assessment 3B'!R209</f>
        <v>0.89329999999999998</v>
      </c>
      <c r="I88" s="5" t="str">
        <f>'Assessment 3B'!S209</f>
        <v>A</v>
      </c>
      <c r="J88" s="3" t="str">
        <f>'Assessment 3B'!T209</f>
        <v>Excellent work in practical work and knowledge; keep it up.</v>
      </c>
      <c r="K88" s="12">
        <f>'Assessment 3B'!Y209</f>
        <v>0.94330000000000003</v>
      </c>
      <c r="L88" s="5" t="str">
        <f>'Assessment 3B'!Z209</f>
        <v>A</v>
      </c>
      <c r="M88" s="3" t="str">
        <f>'Assessment 3B'!AA209</f>
        <v>Excellent work in practical work and knowledge; keep it up.</v>
      </c>
    </row>
    <row r="89" spans="1:13" ht="15" customHeight="1" x14ac:dyDescent="0.3">
      <c r="A89" s="3" t="str">
        <f>'Assessment 3B'!A213</f>
        <v>STU174</v>
      </c>
      <c r="B89" s="3" t="str">
        <f>'Assessment 3B'!B213</f>
        <v>Onalenna Pheko</v>
      </c>
      <c r="C89" s="5" t="str">
        <f>'Assessment 3B'!C213</f>
        <v>3B</v>
      </c>
      <c r="D89" s="5" t="str">
        <f>'Assessment 3B'!D213</f>
        <v>Day Scholar</v>
      </c>
      <c r="E89" s="12">
        <f>'Assessment 3B'!K218</f>
        <v>0.64670000000000005</v>
      </c>
      <c r="F89" s="5" t="str">
        <f>'Assessment 3B'!L218</f>
        <v>C</v>
      </c>
      <c r="G89" s="3" t="str">
        <f>'Assessment 3B'!M218</f>
        <v>Satisfactory work in practical work and knowledge; keep practising.</v>
      </c>
      <c r="H89" s="12">
        <f>'Assessment 3B'!R218</f>
        <v>0.66669999999999996</v>
      </c>
      <c r="I89" s="5" t="str">
        <f>'Assessment 3B'!S218</f>
        <v>C</v>
      </c>
      <c r="J89" s="3" t="str">
        <f>'Assessment 3B'!T218</f>
        <v>Satisfactory work in practical work and knowledge; keep practising.</v>
      </c>
      <c r="K89" s="12">
        <f>'Assessment 3B'!Y218</f>
        <v>0.72330000000000005</v>
      </c>
      <c r="L89" s="5" t="str">
        <f>'Assessment 3B'!Z218</f>
        <v>B</v>
      </c>
      <c r="M89" s="3" t="str">
        <f>'Assessment 3B'!AA218</f>
        <v>Very good work in practical work and knowledge; aim higher.</v>
      </c>
    </row>
    <row r="90" spans="1:13" ht="15" customHeight="1" x14ac:dyDescent="0.3">
      <c r="A90" s="3" t="str">
        <f>'Assessment 3B'!A222</f>
        <v>STU175</v>
      </c>
      <c r="B90" s="3" t="str">
        <f>'Assessment 3B'!B222</f>
        <v>Karabo Moeng</v>
      </c>
      <c r="C90" s="5" t="str">
        <f>'Assessment 3B'!C222</f>
        <v>3B</v>
      </c>
      <c r="D90" s="5" t="str">
        <f>'Assessment 3B'!D222</f>
        <v>Day Scholar</v>
      </c>
      <c r="E90" s="12">
        <f>'Assessment 3B'!K227</f>
        <v>0.70669999999999999</v>
      </c>
      <c r="F90" s="5" t="str">
        <f>'Assessment 3B'!L227</f>
        <v>B</v>
      </c>
      <c r="G90" s="3" t="str">
        <f>'Assessment 3B'!M227</f>
        <v>Very good work in practical work and knowledge; aim higher.</v>
      </c>
      <c r="H90" s="12">
        <f>'Assessment 3B'!R227</f>
        <v>0.72670000000000001</v>
      </c>
      <c r="I90" s="5" t="str">
        <f>'Assessment 3B'!S227</f>
        <v>B</v>
      </c>
      <c r="J90" s="3" t="str">
        <f>'Assessment 3B'!T227</f>
        <v>Very good work in practical work and knowledge; aim higher.</v>
      </c>
      <c r="K90" s="12">
        <f>'Assessment 3B'!Y227</f>
        <v>0.75</v>
      </c>
      <c r="L90" s="5" t="str">
        <f>'Assessment 3B'!Z227</f>
        <v>B</v>
      </c>
      <c r="M90" s="3" t="str">
        <f>'Assessment 3B'!AA227</f>
        <v>Very good work in practical work and knowledge; aim higher.</v>
      </c>
    </row>
    <row r="91" spans="1:13" ht="15" customHeight="1" x14ac:dyDescent="0.3">
      <c r="A91" s="3" t="str">
        <f>'Assessment 3B'!A231</f>
        <v>STU176</v>
      </c>
      <c r="B91" s="3" t="str">
        <f>'Assessment 3B'!B231</f>
        <v>Boago Modise</v>
      </c>
      <c r="C91" s="5" t="str">
        <f>'Assessment 3B'!C231</f>
        <v>3B</v>
      </c>
      <c r="D91" s="5" t="str">
        <f>'Assessment 3B'!D231</f>
        <v>Boarder</v>
      </c>
      <c r="E91" s="12">
        <f>'Assessment 3B'!K236</f>
        <v>0.79669999999999996</v>
      </c>
      <c r="F91" s="5" t="str">
        <f>'Assessment 3B'!L236</f>
        <v>B</v>
      </c>
      <c r="G91" s="3" t="str">
        <f>'Assessment 3B'!M236</f>
        <v>Very good work in practical work and knowledge; aim higher.</v>
      </c>
      <c r="H91" s="12">
        <f>'Assessment 3B'!R236</f>
        <v>0.79669999999999996</v>
      </c>
      <c r="I91" s="5" t="str">
        <f>'Assessment 3B'!S236</f>
        <v>B</v>
      </c>
      <c r="J91" s="3" t="str">
        <f>'Assessment 3B'!T236</f>
        <v>Very good work in practical work and knowledge; aim higher.</v>
      </c>
      <c r="K91" s="12">
        <f>'Assessment 3B'!Y236</f>
        <v>0.82330000000000003</v>
      </c>
      <c r="L91" s="5" t="str">
        <f>'Assessment 3B'!Z236</f>
        <v>A</v>
      </c>
      <c r="M91" s="3" t="str">
        <f>'Assessment 3B'!AA236</f>
        <v>Excellent work in practical work and knowledge; keep it up.</v>
      </c>
    </row>
    <row r="92" spans="1:13" ht="15" customHeight="1" x14ac:dyDescent="0.3">
      <c r="A92" s="3" t="str">
        <f>'Assessment 3B'!A240</f>
        <v>STU177</v>
      </c>
      <c r="B92" s="3" t="str">
        <f>'Assessment 3B'!B240</f>
        <v>Ame Ntsima</v>
      </c>
      <c r="C92" s="5" t="str">
        <f>'Assessment 3B'!C240</f>
        <v>3B</v>
      </c>
      <c r="D92" s="5" t="str">
        <f>'Assessment 3B'!D240</f>
        <v>Boarder</v>
      </c>
      <c r="E92" s="12">
        <f>'Assessment 3B'!K245</f>
        <v>0.85329999999999995</v>
      </c>
      <c r="F92" s="5" t="str">
        <f>'Assessment 3B'!L245</f>
        <v>A</v>
      </c>
      <c r="G92" s="3" t="str">
        <f>'Assessment 3B'!M245</f>
        <v>Excellent work in practical work and knowledge; keep it up.</v>
      </c>
      <c r="H92" s="12">
        <f>'Assessment 3B'!R245</f>
        <v>0.82330000000000003</v>
      </c>
      <c r="I92" s="5" t="str">
        <f>'Assessment 3B'!S245</f>
        <v>A</v>
      </c>
      <c r="J92" s="3" t="str">
        <f>'Assessment 3B'!T245</f>
        <v>Excellent work in practical work and knowledge; keep it up.</v>
      </c>
      <c r="K92" s="12">
        <f>'Assessment 3B'!Y245</f>
        <v>0.91</v>
      </c>
      <c r="L92" s="5" t="str">
        <f>'Assessment 3B'!Z245</f>
        <v>A</v>
      </c>
      <c r="M92" s="3" t="str">
        <f>'Assessment 3B'!AA245</f>
        <v>Excellent work in practical work and knowledge; keep it up.</v>
      </c>
    </row>
    <row r="93" spans="1:13" ht="15" customHeight="1" x14ac:dyDescent="0.3">
      <c r="A93" s="3" t="str">
        <f>'Assessment 3B'!A249</f>
        <v>STU178</v>
      </c>
      <c r="B93" s="3" t="str">
        <f>'Assessment 3B'!B249</f>
        <v>Thato Keitshokile</v>
      </c>
      <c r="C93" s="5" t="str">
        <f>'Assessment 3B'!C249</f>
        <v>3B</v>
      </c>
      <c r="D93" s="5" t="str">
        <f>'Assessment 3B'!D249</f>
        <v>Boarder</v>
      </c>
      <c r="E93" s="12">
        <f>'Assessment 3B'!K254</f>
        <v>0.90329999999999999</v>
      </c>
      <c r="F93" s="5" t="str">
        <f>'Assessment 3B'!L254</f>
        <v>A</v>
      </c>
      <c r="G93" s="3" t="str">
        <f>'Assessment 3B'!M254</f>
        <v>Excellent work in practical work and knowledge; keep it up.</v>
      </c>
      <c r="H93" s="12">
        <f>'Assessment 3B'!R254</f>
        <v>0.93669999999999998</v>
      </c>
      <c r="I93" s="5" t="str">
        <f>'Assessment 3B'!S254</f>
        <v>A</v>
      </c>
      <c r="J93" s="3" t="str">
        <f>'Assessment 3B'!T254</f>
        <v>Excellent work in practical work and knowledge; keep it up.</v>
      </c>
      <c r="K93" s="12">
        <f>'Assessment 3B'!Y254</f>
        <v>0.93</v>
      </c>
      <c r="L93" s="5" t="str">
        <f>'Assessment 3B'!Z254</f>
        <v>A</v>
      </c>
      <c r="M93" s="3" t="str">
        <f>'Assessment 3B'!AA254</f>
        <v>Excellent work in practical work and knowledge; keep it up.</v>
      </c>
    </row>
    <row r="94" spans="1:13" ht="15" customHeight="1" x14ac:dyDescent="0.3">
      <c r="A94" s="3" t="str">
        <f>'Assessment 3B'!A258</f>
        <v>STU179</v>
      </c>
      <c r="B94" s="3" t="str">
        <f>'Assessment 3B'!B258</f>
        <v>Kesego Mothibi</v>
      </c>
      <c r="C94" s="5" t="str">
        <f>'Assessment 3B'!C258</f>
        <v>3B</v>
      </c>
      <c r="D94" s="5" t="str">
        <f>'Assessment 3B'!D258</f>
        <v>Day Scholar</v>
      </c>
      <c r="E94" s="12">
        <f>'Assessment 3B'!K263</f>
        <v>0.69330000000000003</v>
      </c>
      <c r="F94" s="5" t="str">
        <f>'Assessment 3B'!L263</f>
        <v>C</v>
      </c>
      <c r="G94" s="3" t="str">
        <f>'Assessment 3B'!M263</f>
        <v>Satisfactory work in practical work and knowledge; keep practising.</v>
      </c>
      <c r="H94" s="12">
        <f>'Assessment 3B'!R263</f>
        <v>0.75670000000000004</v>
      </c>
      <c r="I94" s="5" t="str">
        <f>'Assessment 3B'!S263</f>
        <v>B</v>
      </c>
      <c r="J94" s="3" t="str">
        <f>'Assessment 3B'!T263</f>
        <v>Very good work in practical work and knowledge; aim higher.</v>
      </c>
      <c r="K94" s="12">
        <f>'Assessment 3B'!Y263</f>
        <v>0.77</v>
      </c>
      <c r="L94" s="5" t="str">
        <f>'Assessment 3B'!Z263</f>
        <v>B</v>
      </c>
      <c r="M94" s="3" t="str">
        <f>'Assessment 3B'!AA263</f>
        <v>Very good work in practical work and knowledge; aim higher.</v>
      </c>
    </row>
    <row r="95" spans="1:13" ht="15" customHeight="1" x14ac:dyDescent="0.3">
      <c r="A95" s="3" t="str">
        <f>'Assessment 3B'!A267</f>
        <v>STU180</v>
      </c>
      <c r="B95" s="3" t="str">
        <f>'Assessment 3B'!B267</f>
        <v>Tumo Keitshokile</v>
      </c>
      <c r="C95" s="5" t="str">
        <f>'Assessment 3B'!C267</f>
        <v>3B</v>
      </c>
      <c r="D95" s="5" t="str">
        <f>'Assessment 3B'!D267</f>
        <v>Boarder</v>
      </c>
      <c r="E95" s="12">
        <f>'Assessment 3B'!K272</f>
        <v>0.77</v>
      </c>
      <c r="F95" s="5" t="str">
        <f>'Assessment 3B'!L272</f>
        <v>B</v>
      </c>
      <c r="G95" s="3" t="str">
        <f>'Assessment 3B'!M272</f>
        <v>Very good work in practical work and knowledge; aim higher.</v>
      </c>
      <c r="H95" s="12">
        <f>'Assessment 3B'!R272</f>
        <v>0.79330000000000001</v>
      </c>
      <c r="I95" s="5" t="str">
        <f>'Assessment 3B'!S272</f>
        <v>B</v>
      </c>
      <c r="J95" s="3" t="str">
        <f>'Assessment 3B'!T272</f>
        <v>Very good work in practical work and knowledge; aim higher.</v>
      </c>
      <c r="K95" s="12">
        <f>'Assessment 3B'!Y272</f>
        <v>0.76329999999999998</v>
      </c>
      <c r="L95" s="5" t="str">
        <f>'Assessment 3B'!Z272</f>
        <v>B</v>
      </c>
      <c r="M95" s="3" t="str">
        <f>'Assessment 3B'!AA272</f>
        <v>Very good work in practical work and knowledge;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1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479</v>
      </c>
    </row>
    <row r="2" spans="1:13" ht="15" customHeight="1" x14ac:dyDescent="0.3">
      <c r="A2" s="15" t="s">
        <v>458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 1B'!A6</f>
        <v>STU031</v>
      </c>
      <c r="B6" s="3" t="str">
        <f>'Assessment 1B'!B6</f>
        <v>Gomolemo Rakgoathe</v>
      </c>
      <c r="C6" s="5" t="str">
        <f>'Assessment 1B'!C6</f>
        <v>1B</v>
      </c>
      <c r="D6" s="5" t="str">
        <f>'Assessment 1B'!D6</f>
        <v>Day Scholar</v>
      </c>
      <c r="E6" s="12">
        <f>'Assessment 1B'!K14</f>
        <v>0.56000000000000005</v>
      </c>
      <c r="F6" s="5" t="str">
        <f>'Assessment 1B'!L14</f>
        <v>D</v>
      </c>
      <c r="G6" s="3" t="str">
        <f>'Assessment 1B'!M14</f>
        <v>Fair work in recording of accounts; extra practice is needed.</v>
      </c>
      <c r="H6" s="12">
        <f>'Assessment 1B'!R14</f>
        <v>0.57330000000000003</v>
      </c>
      <c r="I6" s="5" t="str">
        <f>'Assessment 1B'!S14</f>
        <v>D</v>
      </c>
      <c r="J6" s="3" t="str">
        <f>'Assessment 1B'!T14</f>
        <v>Fair work in recording of accounts; extra practice is needed.</v>
      </c>
      <c r="K6" s="12">
        <f>'Assessment 1B'!Y14</f>
        <v>0.56999999999999995</v>
      </c>
      <c r="L6" s="5" t="str">
        <f>'Assessment 1B'!Z14</f>
        <v>D</v>
      </c>
      <c r="M6" s="3" t="str">
        <f>'Assessment 1B'!AA14</f>
        <v>Fair work in recording of accounts; extra practice is needed.</v>
      </c>
    </row>
    <row r="7" spans="1:13" ht="15" customHeight="1" x14ac:dyDescent="0.3">
      <c r="A7" s="3" t="str">
        <f>'Assessment 1B'!A24</f>
        <v>STU033</v>
      </c>
      <c r="B7" s="3" t="str">
        <f>'Assessment 1B'!B24</f>
        <v>Boitumelo Motshegwa</v>
      </c>
      <c r="C7" s="5" t="str">
        <f>'Assessment 1B'!C24</f>
        <v>1B</v>
      </c>
      <c r="D7" s="5" t="str">
        <f>'Assessment 1B'!D24</f>
        <v>Day Scholar</v>
      </c>
      <c r="E7" s="12">
        <f>'Assessment 1B'!K32</f>
        <v>0.66669999999999996</v>
      </c>
      <c r="F7" s="5" t="str">
        <f>'Assessment 1B'!L32</f>
        <v>C</v>
      </c>
      <c r="G7" s="3" t="str">
        <f>'Assessment 1B'!M32</f>
        <v>Satisfactory work in recording of accounts; keep practising.</v>
      </c>
      <c r="H7" s="12">
        <f>'Assessment 1B'!R32</f>
        <v>0.66669999999999996</v>
      </c>
      <c r="I7" s="5" t="str">
        <f>'Assessment 1B'!S32</f>
        <v>C</v>
      </c>
      <c r="J7" s="3" t="str">
        <f>'Assessment 1B'!T32</f>
        <v>Satisfactory work in recording of accounts; keep practising.</v>
      </c>
      <c r="K7" s="12">
        <f>'Assessment 1B'!Y32</f>
        <v>0.70330000000000004</v>
      </c>
      <c r="L7" s="5" t="str">
        <f>'Assessment 1B'!Z32</f>
        <v>B</v>
      </c>
      <c r="M7" s="3" t="str">
        <f>'Assessment 1B'!AA32</f>
        <v>Very good work in recording of accounts; aim higher.</v>
      </c>
    </row>
    <row r="8" spans="1:13" ht="15" customHeight="1" x14ac:dyDescent="0.3">
      <c r="A8" s="3" t="str">
        <f>'Assessment 1B'!A33</f>
        <v>STU034</v>
      </c>
      <c r="B8" s="3" t="str">
        <f>'Assessment 1B'!B33</f>
        <v>Refilwe Radithupa</v>
      </c>
      <c r="C8" s="5" t="str">
        <f>'Assessment 1B'!C33</f>
        <v>1B</v>
      </c>
      <c r="D8" s="5" t="str">
        <f>'Assessment 1B'!D33</f>
        <v>Boarder</v>
      </c>
      <c r="E8" s="12">
        <f>'Assessment 1B'!K41</f>
        <v>0.7167</v>
      </c>
      <c r="F8" s="5" t="str">
        <f>'Assessment 1B'!L41</f>
        <v>B</v>
      </c>
      <c r="G8" s="3" t="str">
        <f>'Assessment 1B'!M41</f>
        <v>Very good work in recording of accounts; aim higher.</v>
      </c>
      <c r="H8" s="12">
        <f>'Assessment 1B'!R41</f>
        <v>0.79</v>
      </c>
      <c r="I8" s="5" t="str">
        <f>'Assessment 1B'!S41</f>
        <v>B</v>
      </c>
      <c r="J8" s="3" t="str">
        <f>'Assessment 1B'!T41</f>
        <v>Very good work in recording of accounts; aim higher.</v>
      </c>
      <c r="K8" s="12">
        <f>'Assessment 1B'!Y41</f>
        <v>0.78</v>
      </c>
      <c r="L8" s="5" t="str">
        <f>'Assessment 1B'!Z41</f>
        <v>B</v>
      </c>
      <c r="M8" s="3" t="str">
        <f>'Assessment 1B'!AA41</f>
        <v>Very good work in recording of accounts; aim higher.</v>
      </c>
    </row>
    <row r="9" spans="1:13" ht="15" customHeight="1" x14ac:dyDescent="0.3">
      <c r="A9" s="3" t="str">
        <f>'Assessment 1B'!A51</f>
        <v>STU036</v>
      </c>
      <c r="B9" s="3" t="str">
        <f>'Assessment 1B'!B51</f>
        <v>Mmoloki Segwabe</v>
      </c>
      <c r="C9" s="5" t="str">
        <f>'Assessment 1B'!C51</f>
        <v>1B</v>
      </c>
      <c r="D9" s="5" t="str">
        <f>'Assessment 1B'!D51</f>
        <v>Boarder</v>
      </c>
      <c r="E9" s="12">
        <f>'Assessment 1B'!K59</f>
        <v>0.55330000000000001</v>
      </c>
      <c r="F9" s="5" t="str">
        <f>'Assessment 1B'!L59</f>
        <v>D</v>
      </c>
      <c r="G9" s="3" t="str">
        <f>'Assessment 1B'!M59</f>
        <v>Fair work in recording of accounts; extra practice is needed.</v>
      </c>
      <c r="H9" s="12">
        <f>'Assessment 1B'!R59</f>
        <v>0.55669999999999997</v>
      </c>
      <c r="I9" s="5" t="str">
        <f>'Assessment 1B'!S59</f>
        <v>D</v>
      </c>
      <c r="J9" s="3" t="str">
        <f>'Assessment 1B'!T59</f>
        <v>Fair work in recording of accounts; extra practice is needed.</v>
      </c>
      <c r="K9" s="12">
        <f>'Assessment 1B'!Y59</f>
        <v>0.58330000000000004</v>
      </c>
      <c r="L9" s="5" t="str">
        <f>'Assessment 1B'!Z59</f>
        <v>D</v>
      </c>
      <c r="M9" s="3" t="str">
        <f>'Assessment 1B'!AA59</f>
        <v>Fair work in recording of accounts; extra practice is needed.</v>
      </c>
    </row>
    <row r="10" spans="1:13" ht="15" customHeight="1" x14ac:dyDescent="0.3">
      <c r="A10" s="3" t="str">
        <f>'Assessment 1B'!A69</f>
        <v>STU038</v>
      </c>
      <c r="B10" s="3" t="str">
        <f>'Assessment 1B'!B69</f>
        <v>Katlego Molosiwa</v>
      </c>
      <c r="C10" s="5" t="str">
        <f>'Assessment 1B'!C69</f>
        <v>1B</v>
      </c>
      <c r="D10" s="5" t="str">
        <f>'Assessment 1B'!D69</f>
        <v>Boarder</v>
      </c>
      <c r="E10" s="12">
        <f>'Assessment 1B'!K77</f>
        <v>0.69</v>
      </c>
      <c r="F10" s="5" t="str">
        <f>'Assessment 1B'!L77</f>
        <v>C</v>
      </c>
      <c r="G10" s="3" t="str">
        <f>'Assessment 1B'!M77</f>
        <v>Satisfactory work in recording of accounts; keep practising.</v>
      </c>
      <c r="H10" s="12">
        <f>'Assessment 1B'!R77</f>
        <v>0.67</v>
      </c>
      <c r="I10" s="5" t="str">
        <f>'Assessment 1B'!S77</f>
        <v>C</v>
      </c>
      <c r="J10" s="3" t="str">
        <f>'Assessment 1B'!T77</f>
        <v>Satisfactory work in recording of accounts; keep practising.</v>
      </c>
      <c r="K10" s="12">
        <f>'Assessment 1B'!Y77</f>
        <v>0.74670000000000003</v>
      </c>
      <c r="L10" s="5" t="str">
        <f>'Assessment 1B'!Z77</f>
        <v>B</v>
      </c>
      <c r="M10" s="3" t="str">
        <f>'Assessment 1B'!AA77</f>
        <v>Very good work in recording of accounts; aim higher.</v>
      </c>
    </row>
    <row r="11" spans="1:13" ht="15" customHeight="1" x14ac:dyDescent="0.3">
      <c r="A11" s="3" t="str">
        <f>'Assessment 1B'!A78</f>
        <v>STU039</v>
      </c>
      <c r="B11" s="3" t="str">
        <f>'Assessment 1B'!B78</f>
        <v>Lesego Modise</v>
      </c>
      <c r="C11" s="5" t="str">
        <f>'Assessment 1B'!C78</f>
        <v>1B</v>
      </c>
      <c r="D11" s="5" t="str">
        <f>'Assessment 1B'!D78</f>
        <v>Boarder</v>
      </c>
      <c r="E11" s="12">
        <f>'Assessment 1B'!K86</f>
        <v>0.79669999999999996</v>
      </c>
      <c r="F11" s="5" t="str">
        <f>'Assessment 1B'!L86</f>
        <v>B</v>
      </c>
      <c r="G11" s="3" t="str">
        <f>'Assessment 1B'!M86</f>
        <v>Very good work in recording of accounts; aim higher.</v>
      </c>
      <c r="H11" s="12">
        <f>'Assessment 1B'!R86</f>
        <v>0.82</v>
      </c>
      <c r="I11" s="5" t="str">
        <f>'Assessment 1B'!S86</f>
        <v>A</v>
      </c>
      <c r="J11" s="3" t="str">
        <f>'Assessment 1B'!T86</f>
        <v>Excellent work in recording of accounts; keep it up.</v>
      </c>
      <c r="K11" s="12">
        <f>'Assessment 1B'!Y86</f>
        <v>0.85329999999999995</v>
      </c>
      <c r="L11" s="5" t="str">
        <f>'Assessment 1B'!Z86</f>
        <v>A</v>
      </c>
      <c r="M11" s="3" t="str">
        <f>'Assessment 1B'!AA86</f>
        <v>Excellent work in recording of accounts; keep it up.</v>
      </c>
    </row>
    <row r="12" spans="1:13" ht="15" customHeight="1" x14ac:dyDescent="0.3">
      <c r="A12" s="3" t="str">
        <f>'Assessment 1B'!A96</f>
        <v>STU041</v>
      </c>
      <c r="B12" s="3" t="str">
        <f>'Assessment 1B'!B96</f>
        <v>Palesa Ramotswe</v>
      </c>
      <c r="C12" s="5" t="str">
        <f>'Assessment 1B'!C96</f>
        <v>1B</v>
      </c>
      <c r="D12" s="5" t="str">
        <f>'Assessment 1B'!D96</f>
        <v>Boarder</v>
      </c>
      <c r="E12" s="12">
        <f>'Assessment 1B'!K104</f>
        <v>0.59670000000000001</v>
      </c>
      <c r="F12" s="5" t="str">
        <f>'Assessment 1B'!L104</f>
        <v>D</v>
      </c>
      <c r="G12" s="3" t="str">
        <f>'Assessment 1B'!M104</f>
        <v>Fair work in recording of accounts; extra practice is needed.</v>
      </c>
      <c r="H12" s="12">
        <f>'Assessment 1B'!R104</f>
        <v>0.59</v>
      </c>
      <c r="I12" s="5" t="str">
        <f>'Assessment 1B'!S104</f>
        <v>D</v>
      </c>
      <c r="J12" s="3" t="str">
        <f>'Assessment 1B'!T104</f>
        <v>Fair work in recording of accounts; extra practice is needed.</v>
      </c>
      <c r="K12" s="12">
        <f>'Assessment 1B'!Y104</f>
        <v>0.63</v>
      </c>
      <c r="L12" s="5" t="str">
        <f>'Assessment 1B'!Z104</f>
        <v>C</v>
      </c>
      <c r="M12" s="3" t="str">
        <f>'Assessment 1B'!AA104</f>
        <v>Satisfactory work in recording of accounts; keep practising.</v>
      </c>
    </row>
    <row r="13" spans="1:13" ht="15" customHeight="1" x14ac:dyDescent="0.3">
      <c r="A13" s="3" t="str">
        <f>'Assessment 1B'!A105</f>
        <v>STU042</v>
      </c>
      <c r="B13" s="3" t="str">
        <f>'Assessment 1B'!B105</f>
        <v>Naledi Keitshokile</v>
      </c>
      <c r="C13" s="5" t="str">
        <f>'Assessment 1B'!C105</f>
        <v>1B</v>
      </c>
      <c r="D13" s="5" t="str">
        <f>'Assessment 1B'!D105</f>
        <v>Boarder</v>
      </c>
      <c r="E13" s="12">
        <f>'Assessment 1B'!K113</f>
        <v>0.68</v>
      </c>
      <c r="F13" s="5" t="str">
        <f>'Assessment 1B'!L113</f>
        <v>C</v>
      </c>
      <c r="G13" s="3" t="str">
        <f>'Assessment 1B'!M113</f>
        <v>Satisfactory work in recording of accounts; keep practising.</v>
      </c>
      <c r="H13" s="12">
        <f>'Assessment 1B'!R113</f>
        <v>0.69669999999999999</v>
      </c>
      <c r="I13" s="5" t="str">
        <f>'Assessment 1B'!S113</f>
        <v>C</v>
      </c>
      <c r="J13" s="3" t="str">
        <f>'Assessment 1B'!T113</f>
        <v>Satisfactory work in recording of accounts; keep practising.</v>
      </c>
      <c r="K13" s="12">
        <f>'Assessment 1B'!Y113</f>
        <v>0.66669999999999996</v>
      </c>
      <c r="L13" s="5" t="str">
        <f>'Assessment 1B'!Z113</f>
        <v>C</v>
      </c>
      <c r="M13" s="3" t="str">
        <f>'Assessment 1B'!AA113</f>
        <v>Satisfactory work in recording of accounts; keep practising.</v>
      </c>
    </row>
    <row r="14" spans="1:13" ht="15" customHeight="1" x14ac:dyDescent="0.3">
      <c r="A14" s="3" t="str">
        <f>'Assessment 1B'!A150</f>
        <v>STU047</v>
      </c>
      <c r="B14" s="3" t="str">
        <f>'Assessment 1B'!B150</f>
        <v>Ame Kealotswe</v>
      </c>
      <c r="C14" s="5" t="str">
        <f>'Assessment 1B'!C150</f>
        <v>1B</v>
      </c>
      <c r="D14" s="5" t="str">
        <f>'Assessment 1B'!D150</f>
        <v>Day Scholar</v>
      </c>
      <c r="E14" s="12">
        <f>'Assessment 1B'!K158</f>
        <v>0.70330000000000004</v>
      </c>
      <c r="F14" s="5" t="str">
        <f>'Assessment 1B'!L158</f>
        <v>B</v>
      </c>
      <c r="G14" s="3" t="str">
        <f>'Assessment 1B'!M158</f>
        <v>Very good work in recording of accounts; aim higher.</v>
      </c>
      <c r="H14" s="12">
        <f>'Assessment 1B'!R158</f>
        <v>0.68669999999999998</v>
      </c>
      <c r="I14" s="5" t="str">
        <f>'Assessment 1B'!S158</f>
        <v>C</v>
      </c>
      <c r="J14" s="3" t="str">
        <f>'Assessment 1B'!T158</f>
        <v>Satisfactory work in recording of accounts; keep practising.</v>
      </c>
      <c r="K14" s="12">
        <f>'Assessment 1B'!Y158</f>
        <v>0.75670000000000004</v>
      </c>
      <c r="L14" s="5" t="str">
        <f>'Assessment 1B'!Z158</f>
        <v>B</v>
      </c>
      <c r="M14" s="3" t="str">
        <f>'Assessment 1B'!AA158</f>
        <v>Very good work in recording of accounts; aim higher.</v>
      </c>
    </row>
    <row r="15" spans="1:13" ht="15" customHeight="1" x14ac:dyDescent="0.3">
      <c r="A15" s="3" t="str">
        <f>'Assessment 1B'!A204</f>
        <v>STU053</v>
      </c>
      <c r="B15" s="3" t="str">
        <f>'Assessment 1B'!B204</f>
        <v>Baruti Radithupa</v>
      </c>
      <c r="C15" s="5" t="str">
        <f>'Assessment 1B'!C204</f>
        <v>1B</v>
      </c>
      <c r="D15" s="5" t="str">
        <f>'Assessment 1B'!D204</f>
        <v>Day Scholar</v>
      </c>
      <c r="E15" s="12">
        <f>'Assessment 1B'!K212</f>
        <v>0.78</v>
      </c>
      <c r="F15" s="5" t="str">
        <f>'Assessment 1B'!L212</f>
        <v>B</v>
      </c>
      <c r="G15" s="3" t="str">
        <f>'Assessment 1B'!M212</f>
        <v>Very good work in recording of accounts; aim higher.</v>
      </c>
      <c r="H15" s="12">
        <f>'Assessment 1B'!R212</f>
        <v>0.83</v>
      </c>
      <c r="I15" s="5" t="str">
        <f>'Assessment 1B'!S212</f>
        <v>A</v>
      </c>
      <c r="J15" s="3" t="str">
        <f>'Assessment 1B'!T212</f>
        <v>Excellent work in recording of accounts; keep it up.</v>
      </c>
      <c r="K15" s="12">
        <f>'Assessment 1B'!Y212</f>
        <v>0.84330000000000005</v>
      </c>
      <c r="L15" s="5" t="str">
        <f>'Assessment 1B'!Z212</f>
        <v>A</v>
      </c>
      <c r="M15" s="3" t="str">
        <f>'Assessment 1B'!AA212</f>
        <v>Excellent work in recording of accounts; keep it up.</v>
      </c>
    </row>
    <row r="16" spans="1:13" ht="15" customHeight="1" x14ac:dyDescent="0.3">
      <c r="A16" s="3" t="str">
        <f>'Assessment 1B'!A213</f>
        <v>STU054</v>
      </c>
      <c r="B16" s="3" t="str">
        <f>'Assessment 1B'!B213</f>
        <v>Lesego Khumalo</v>
      </c>
      <c r="C16" s="5" t="str">
        <f>'Assessment 1B'!C213</f>
        <v>1B</v>
      </c>
      <c r="D16" s="5" t="str">
        <f>'Assessment 1B'!D213</f>
        <v>Day Scholar</v>
      </c>
      <c r="E16" s="12">
        <f>'Assessment 1B'!K221</f>
        <v>0.59</v>
      </c>
      <c r="F16" s="5" t="str">
        <f>'Assessment 1B'!L221</f>
        <v>D</v>
      </c>
      <c r="G16" s="3" t="str">
        <f>'Assessment 1B'!M221</f>
        <v>Fair work in recording of accounts; extra practice is needed.</v>
      </c>
      <c r="H16" s="12">
        <f>'Assessment 1B'!R221</f>
        <v>0.56000000000000005</v>
      </c>
      <c r="I16" s="5" t="str">
        <f>'Assessment 1B'!S221</f>
        <v>D</v>
      </c>
      <c r="J16" s="3" t="str">
        <f>'Assessment 1B'!T221</f>
        <v>Fair work in recording of accounts; extra practice is needed.</v>
      </c>
      <c r="K16" s="12">
        <f>'Assessment 1B'!Y221</f>
        <v>0.60329999999999995</v>
      </c>
      <c r="L16" s="5" t="str">
        <f>'Assessment 1B'!Z221</f>
        <v>C</v>
      </c>
      <c r="M16" s="3" t="str">
        <f>'Assessment 1B'!AA221</f>
        <v>Satisfactory work in recording of accounts; keep practising.</v>
      </c>
    </row>
    <row r="17" spans="1:13" ht="15" customHeight="1" x14ac:dyDescent="0.3">
      <c r="A17" s="3" t="str">
        <f>'Assessment 1B'!A222</f>
        <v>STU055</v>
      </c>
      <c r="B17" s="3" t="str">
        <f>'Assessment 1B'!B222</f>
        <v>Bontle Mothibi</v>
      </c>
      <c r="C17" s="5" t="str">
        <f>'Assessment 1B'!C222</f>
        <v>1B</v>
      </c>
      <c r="D17" s="5" t="str">
        <f>'Assessment 1B'!D222</f>
        <v>Day Scholar</v>
      </c>
      <c r="E17" s="12">
        <f>'Assessment 1B'!K230</f>
        <v>0.6</v>
      </c>
      <c r="F17" s="5" t="str">
        <f>'Assessment 1B'!L230</f>
        <v>C</v>
      </c>
      <c r="G17" s="3" t="str">
        <f>'Assessment 1B'!M230</f>
        <v>Satisfactory work in recording of accounts; keep practising.</v>
      </c>
      <c r="H17" s="12">
        <f>'Assessment 1B'!R230</f>
        <v>0.63670000000000004</v>
      </c>
      <c r="I17" s="5" t="str">
        <f>'Assessment 1B'!S230</f>
        <v>C</v>
      </c>
      <c r="J17" s="3" t="str">
        <f>'Assessment 1B'!T230</f>
        <v>Satisfactory work in recording of accounts; keep practising.</v>
      </c>
      <c r="K17" s="12">
        <f>'Assessment 1B'!Y230</f>
        <v>0.65669999999999995</v>
      </c>
      <c r="L17" s="5" t="str">
        <f>'Assessment 1B'!Z230</f>
        <v>C</v>
      </c>
      <c r="M17" s="3" t="str">
        <f>'Assessment 1B'!AA230</f>
        <v>Satisfactory work in recording of accounts; keep practising.</v>
      </c>
    </row>
    <row r="18" spans="1:13" ht="15" customHeight="1" x14ac:dyDescent="0.3">
      <c r="A18" s="3" t="str">
        <f>'Assessment 1B'!A240</f>
        <v>STU057</v>
      </c>
      <c r="B18" s="3" t="str">
        <f>'Assessment 1B'!B240</f>
        <v>Tumelo Gaborone</v>
      </c>
      <c r="C18" s="5" t="str">
        <f>'Assessment 1B'!C240</f>
        <v>1B</v>
      </c>
      <c r="D18" s="5" t="str">
        <f>'Assessment 1B'!D240</f>
        <v>Day Scholar</v>
      </c>
      <c r="E18" s="12">
        <f>'Assessment 1B'!K248</f>
        <v>0.71330000000000005</v>
      </c>
      <c r="F18" s="5" t="str">
        <f>'Assessment 1B'!L248</f>
        <v>B</v>
      </c>
      <c r="G18" s="3" t="str">
        <f>'Assessment 1B'!M248</f>
        <v>Very good work in recording of accounts; aim higher.</v>
      </c>
      <c r="H18" s="12">
        <f>'Assessment 1B'!R248</f>
        <v>0.75</v>
      </c>
      <c r="I18" s="5" t="str">
        <f>'Assessment 1B'!S248</f>
        <v>B</v>
      </c>
      <c r="J18" s="3" t="str">
        <f>'Assessment 1B'!T248</f>
        <v>Very good work in recording of accounts; aim higher.</v>
      </c>
      <c r="K18" s="12">
        <f>'Assessment 1B'!Y248</f>
        <v>0.77329999999999999</v>
      </c>
      <c r="L18" s="5" t="str">
        <f>'Assessment 1B'!Z248</f>
        <v>B</v>
      </c>
      <c r="M18" s="3" t="str">
        <f>'Assessment 1B'!AA248</f>
        <v>Very good work in recording of accounts; aim higher.</v>
      </c>
    </row>
    <row r="19" spans="1:13" ht="15" customHeight="1" x14ac:dyDescent="0.3">
      <c r="A19" s="3" t="str">
        <f>'Assessment 1B'!A249</f>
        <v>STU058</v>
      </c>
      <c r="B19" s="3" t="str">
        <f>'Assessment 1B'!B249</f>
        <v>Sethunya Sebina</v>
      </c>
      <c r="C19" s="5" t="str">
        <f>'Assessment 1B'!C249</f>
        <v>1B</v>
      </c>
      <c r="D19" s="5" t="str">
        <f>'Assessment 1B'!D249</f>
        <v>Boarder</v>
      </c>
      <c r="E19" s="12">
        <f>'Assessment 1B'!K257</f>
        <v>0.8367</v>
      </c>
      <c r="F19" s="5" t="str">
        <f>'Assessment 1B'!L257</f>
        <v>A</v>
      </c>
      <c r="G19" s="3" t="str">
        <f>'Assessment 1B'!M257</f>
        <v>Excellent work in recording of accounts; keep it up.</v>
      </c>
      <c r="H19" s="12">
        <f>'Assessment 1B'!R257</f>
        <v>0.81</v>
      </c>
      <c r="I19" s="5" t="str">
        <f>'Assessment 1B'!S257</f>
        <v>A</v>
      </c>
      <c r="J19" s="3" t="str">
        <f>'Assessment 1B'!T257</f>
        <v>Excellent work in recording of accounts; keep it up.</v>
      </c>
      <c r="K19" s="12">
        <f>'Assessment 1B'!Y257</f>
        <v>0.88329999999999997</v>
      </c>
      <c r="L19" s="5" t="str">
        <f>'Assessment 1B'!Z257</f>
        <v>A</v>
      </c>
      <c r="M19" s="3" t="str">
        <f>'Assessment 1B'!AA257</f>
        <v>Excellent work in recording of accounts; keep it up.</v>
      </c>
    </row>
    <row r="20" spans="1:13" ht="15" customHeight="1" x14ac:dyDescent="0.3">
      <c r="A20" s="3" t="str">
        <f>'Assessment 1B'!A267</f>
        <v>STU060</v>
      </c>
      <c r="B20" s="3" t="str">
        <f>'Assessment 1B'!B267</f>
        <v>Ame Molosiwa</v>
      </c>
      <c r="C20" s="5" t="str">
        <f>'Assessment 1B'!C267</f>
        <v>1B</v>
      </c>
      <c r="D20" s="5" t="str">
        <f>'Assessment 1B'!D267</f>
        <v>Boarder</v>
      </c>
      <c r="E20" s="12">
        <f>'Assessment 1B'!K275</f>
        <v>0.61670000000000003</v>
      </c>
      <c r="F20" s="5" t="str">
        <f>'Assessment 1B'!L275</f>
        <v>C</v>
      </c>
      <c r="G20" s="3" t="str">
        <f>'Assessment 1B'!M275</f>
        <v>Satisfactory work in recording of accounts; keep practising.</v>
      </c>
      <c r="H20" s="12">
        <f>'Assessment 1B'!R275</f>
        <v>0.69330000000000003</v>
      </c>
      <c r="I20" s="5" t="str">
        <f>'Assessment 1B'!S275</f>
        <v>C</v>
      </c>
      <c r="J20" s="3" t="str">
        <f>'Assessment 1B'!T275</f>
        <v>Satisfactory work in recording of accounts; keep practising.</v>
      </c>
      <c r="K20" s="12">
        <f>'Assessment 1B'!Y275</f>
        <v>0.68669999999999998</v>
      </c>
      <c r="L20" s="5" t="str">
        <f>'Assessment 1B'!Z275</f>
        <v>C</v>
      </c>
      <c r="M20" s="3" t="str">
        <f>'Assessment 1B'!AA275</f>
        <v>Satisfactory work in recording of accounts; keep practising.</v>
      </c>
    </row>
    <row r="21" spans="1:13" ht="15" customHeight="1" x14ac:dyDescent="0.3">
      <c r="A21" s="3" t="str">
        <f>'Assessment 2B'!A42</f>
        <v>STU095</v>
      </c>
      <c r="B21" s="3" t="str">
        <f>'Assessment 2B'!B42</f>
        <v>Tumo Sechele</v>
      </c>
      <c r="C21" s="5" t="str">
        <f>'Assessment 2B'!C42</f>
        <v>2B</v>
      </c>
      <c r="D21" s="5" t="str">
        <f>'Assessment 2B'!D42</f>
        <v>Day Scholar</v>
      </c>
      <c r="E21" s="12">
        <f>'Assessment 2B'!K50</f>
        <v>0.85329999999999995</v>
      </c>
      <c r="F21" s="5" t="str">
        <f>'Assessment 2B'!L50</f>
        <v>A</v>
      </c>
      <c r="G21" s="3" t="str">
        <f>'Assessment 2B'!M50</f>
        <v>Excellent work in recording of accounts; keep it up.</v>
      </c>
      <c r="H21" s="12">
        <f>'Assessment 2B'!R50</f>
        <v>0.81669999999999998</v>
      </c>
      <c r="I21" s="5" t="str">
        <f>'Assessment 2B'!S50</f>
        <v>A</v>
      </c>
      <c r="J21" s="3" t="str">
        <f>'Assessment 2B'!T50</f>
        <v>Excellent work in recording of accounts; keep it up.</v>
      </c>
      <c r="K21" s="12">
        <f>'Assessment 2B'!Y50</f>
        <v>0.82330000000000003</v>
      </c>
      <c r="L21" s="5" t="str">
        <f>'Assessment 2B'!Z50</f>
        <v>A</v>
      </c>
      <c r="M21" s="3" t="str">
        <f>'Assessment 2B'!AA50</f>
        <v>Excellent work in recording of accounts; keep it up.</v>
      </c>
    </row>
    <row r="22" spans="1:13" ht="15" customHeight="1" x14ac:dyDescent="0.3">
      <c r="A22" s="3" t="str">
        <f>'Assessment 2B'!A51</f>
        <v>STU096</v>
      </c>
      <c r="B22" s="3" t="str">
        <f>'Assessment 2B'!B51</f>
        <v>Neo Pheko</v>
      </c>
      <c r="C22" s="5" t="str">
        <f>'Assessment 2B'!C51</f>
        <v>2B</v>
      </c>
      <c r="D22" s="5" t="str">
        <f>'Assessment 2B'!D51</f>
        <v>Day Scholar</v>
      </c>
      <c r="E22" s="12">
        <f>'Assessment 2B'!K59</f>
        <v>0.52669999999999995</v>
      </c>
      <c r="F22" s="5" t="str">
        <f>'Assessment 2B'!L59</f>
        <v>D</v>
      </c>
      <c r="G22" s="3" t="str">
        <f>'Assessment 2B'!M59</f>
        <v>Fair work in recording of accounts; extra practice is needed.</v>
      </c>
      <c r="H22" s="12">
        <f>'Assessment 2B'!R59</f>
        <v>0.56000000000000005</v>
      </c>
      <c r="I22" s="5" t="str">
        <f>'Assessment 2B'!S59</f>
        <v>D</v>
      </c>
      <c r="J22" s="3" t="str">
        <f>'Assessment 2B'!T59</f>
        <v>Fair work in recording of accounts; extra practice is needed.</v>
      </c>
      <c r="K22" s="12">
        <f>'Assessment 2B'!Y59</f>
        <v>0.56330000000000002</v>
      </c>
      <c r="L22" s="5" t="str">
        <f>'Assessment 2B'!Z59</f>
        <v>D</v>
      </c>
      <c r="M22" s="3" t="str">
        <f>'Assessment 2B'!AA59</f>
        <v>Fair work in recording of accounts; extra practice is needed.</v>
      </c>
    </row>
    <row r="23" spans="1:13" ht="15" customHeight="1" x14ac:dyDescent="0.3">
      <c r="A23" s="3" t="str">
        <f>'Assessment 2B'!A69</f>
        <v>STU098</v>
      </c>
      <c r="B23" s="3" t="str">
        <f>'Assessment 2B'!B69</f>
        <v>Molemo Basimane</v>
      </c>
      <c r="C23" s="5" t="str">
        <f>'Assessment 2B'!C69</f>
        <v>2B</v>
      </c>
      <c r="D23" s="5" t="str">
        <f>'Assessment 2B'!D69</f>
        <v>Day Scholar</v>
      </c>
      <c r="E23" s="12">
        <f>'Assessment 2B'!K77</f>
        <v>0.71</v>
      </c>
      <c r="F23" s="5" t="str">
        <f>'Assessment 2B'!L77</f>
        <v>B</v>
      </c>
      <c r="G23" s="3" t="str">
        <f>'Assessment 2B'!M77</f>
        <v>Very good work in recording of accounts; aim higher.</v>
      </c>
      <c r="H23" s="12">
        <f>'Assessment 2B'!R77</f>
        <v>0.74329999999999996</v>
      </c>
      <c r="I23" s="5" t="str">
        <f>'Assessment 2B'!S77</f>
        <v>B</v>
      </c>
      <c r="J23" s="3" t="str">
        <f>'Assessment 2B'!T77</f>
        <v>Very good work in recording of accounts; aim higher.</v>
      </c>
      <c r="K23" s="12">
        <f>'Assessment 2B'!Y77</f>
        <v>0.72330000000000005</v>
      </c>
      <c r="L23" s="5" t="str">
        <f>'Assessment 2B'!Z77</f>
        <v>B</v>
      </c>
      <c r="M23" s="3" t="str">
        <f>'Assessment 2B'!AA77</f>
        <v>Very good work in recording of accounts; aim higher.</v>
      </c>
    </row>
    <row r="24" spans="1:13" ht="15" customHeight="1" x14ac:dyDescent="0.3">
      <c r="A24" s="3" t="str">
        <f>'Assessment 2B'!A87</f>
        <v>STU100</v>
      </c>
      <c r="B24" s="3" t="str">
        <f>'Assessment 2B'!B87</f>
        <v>Katlego Ramotswe</v>
      </c>
      <c r="C24" s="5" t="str">
        <f>'Assessment 2B'!C87</f>
        <v>2B</v>
      </c>
      <c r="D24" s="5" t="str">
        <f>'Assessment 2B'!D87</f>
        <v>Day Scholar</v>
      </c>
      <c r="E24" s="12">
        <f>'Assessment 2B'!K95</f>
        <v>0.88670000000000004</v>
      </c>
      <c r="F24" s="5" t="str">
        <f>'Assessment 2B'!L95</f>
        <v>A</v>
      </c>
      <c r="G24" s="3" t="str">
        <f>'Assessment 2B'!M95</f>
        <v>Excellent work in recording of accounts; keep it up.</v>
      </c>
      <c r="H24" s="12">
        <f>'Assessment 2B'!R95</f>
        <v>0.88670000000000004</v>
      </c>
      <c r="I24" s="5" t="str">
        <f>'Assessment 2B'!S95</f>
        <v>A</v>
      </c>
      <c r="J24" s="3" t="str">
        <f>'Assessment 2B'!T95</f>
        <v>Excellent work in recording of accounts; keep it up.</v>
      </c>
      <c r="K24" s="12">
        <f>'Assessment 2B'!Y95</f>
        <v>0.88</v>
      </c>
      <c r="L24" s="5" t="str">
        <f>'Assessment 2B'!Z95</f>
        <v>A</v>
      </c>
      <c r="M24" s="3" t="str">
        <f>'Assessment 2B'!AA95</f>
        <v>Excellent work in recording of accounts; keep it up.</v>
      </c>
    </row>
    <row r="25" spans="1:13" ht="15" customHeight="1" x14ac:dyDescent="0.3">
      <c r="A25" s="3" t="str">
        <f>'Assessment 2B'!A123</f>
        <v>STU104</v>
      </c>
      <c r="B25" s="3" t="str">
        <f>'Assessment 2B'!B123</f>
        <v>Palesa Molefe</v>
      </c>
      <c r="C25" s="5" t="str">
        <f>'Assessment 2B'!C123</f>
        <v>2B</v>
      </c>
      <c r="D25" s="5" t="str">
        <f>'Assessment 2B'!D123</f>
        <v>Boarder</v>
      </c>
      <c r="E25" s="12">
        <f>'Assessment 2B'!K131</f>
        <v>0.8367</v>
      </c>
      <c r="F25" s="5" t="str">
        <f>'Assessment 2B'!L131</f>
        <v>A</v>
      </c>
      <c r="G25" s="3" t="str">
        <f>'Assessment 2B'!M131</f>
        <v>Excellent work in recording of accounts; keep it up.</v>
      </c>
      <c r="H25" s="12">
        <f>'Assessment 2B'!R131</f>
        <v>0.81669999999999998</v>
      </c>
      <c r="I25" s="5" t="str">
        <f>'Assessment 2B'!S131</f>
        <v>A</v>
      </c>
      <c r="J25" s="3" t="str">
        <f>'Assessment 2B'!T131</f>
        <v>Excellent work in recording of accounts; keep it up.</v>
      </c>
      <c r="K25" s="12">
        <f>'Assessment 2B'!Y131</f>
        <v>0.9</v>
      </c>
      <c r="L25" s="5" t="str">
        <f>'Assessment 2B'!Z131</f>
        <v>A</v>
      </c>
      <c r="M25" s="3" t="str">
        <f>'Assessment 2B'!AA131</f>
        <v>Excellent work in recording of accounts; keep it up.</v>
      </c>
    </row>
    <row r="26" spans="1:13" ht="15" customHeight="1" x14ac:dyDescent="0.3">
      <c r="A26" s="3" t="str">
        <f>'Assessment 2B'!A132</f>
        <v>STU105</v>
      </c>
      <c r="B26" s="3" t="str">
        <f>'Assessment 2B'!B132</f>
        <v>Mpho Leteane</v>
      </c>
      <c r="C26" s="5" t="str">
        <f>'Assessment 2B'!C132</f>
        <v>2B</v>
      </c>
      <c r="D26" s="5" t="str">
        <f>'Assessment 2B'!D132</f>
        <v>Boarder</v>
      </c>
      <c r="E26" s="12">
        <f>'Assessment 2B'!K140</f>
        <v>0.56330000000000002</v>
      </c>
      <c r="F26" s="5" t="str">
        <f>'Assessment 2B'!L140</f>
        <v>D</v>
      </c>
      <c r="G26" s="3" t="str">
        <f>'Assessment 2B'!M140</f>
        <v>Fair work in recording of accounts; extra practice is needed.</v>
      </c>
      <c r="H26" s="12">
        <f>'Assessment 2B'!R140</f>
        <v>0.56669999999999998</v>
      </c>
      <c r="I26" s="5" t="str">
        <f>'Assessment 2B'!S140</f>
        <v>D</v>
      </c>
      <c r="J26" s="3" t="str">
        <f>'Assessment 2B'!T140</f>
        <v>Fair work in recording of accounts; extra practice is needed.</v>
      </c>
      <c r="K26" s="12">
        <f>'Assessment 2B'!Y140</f>
        <v>0.61670000000000003</v>
      </c>
      <c r="L26" s="5" t="str">
        <f>'Assessment 2B'!Z140</f>
        <v>C</v>
      </c>
      <c r="M26" s="3" t="str">
        <f>'Assessment 2B'!AA140</f>
        <v>Satisfactory work in recording of accounts; keep practising.</v>
      </c>
    </row>
    <row r="27" spans="1:13" ht="15" customHeight="1" x14ac:dyDescent="0.3">
      <c r="A27" s="3" t="str">
        <f>'Assessment 2B'!A141</f>
        <v>STU106</v>
      </c>
      <c r="B27" s="3" t="str">
        <f>'Assessment 2B'!B141</f>
        <v>Gomolemo Mmolawa</v>
      </c>
      <c r="C27" s="5" t="str">
        <f>'Assessment 2B'!C141</f>
        <v>2B</v>
      </c>
      <c r="D27" s="5" t="str">
        <f>'Assessment 2B'!D141</f>
        <v>Day Scholar</v>
      </c>
      <c r="E27" s="12">
        <f>'Assessment 2B'!K149</f>
        <v>0.63329999999999997</v>
      </c>
      <c r="F27" s="5" t="str">
        <f>'Assessment 2B'!L149</f>
        <v>C</v>
      </c>
      <c r="G27" s="3" t="str">
        <f>'Assessment 2B'!M149</f>
        <v>Satisfactory work in recording of accounts; keep practising.</v>
      </c>
      <c r="H27" s="12">
        <f>'Assessment 2B'!R149</f>
        <v>0.68669999999999998</v>
      </c>
      <c r="I27" s="5" t="str">
        <f>'Assessment 2B'!S149</f>
        <v>C</v>
      </c>
      <c r="J27" s="3" t="str">
        <f>'Assessment 2B'!T149</f>
        <v>Satisfactory work in recording of accounts; keep practising.</v>
      </c>
      <c r="K27" s="12">
        <f>'Assessment 2B'!Y149</f>
        <v>0.69669999999999999</v>
      </c>
      <c r="L27" s="5" t="str">
        <f>'Assessment 2B'!Z149</f>
        <v>C</v>
      </c>
      <c r="M27" s="3" t="str">
        <f>'Assessment 2B'!AA149</f>
        <v>Satisfactory work in recording of accounts; keep practising.</v>
      </c>
    </row>
    <row r="28" spans="1:13" ht="15" customHeight="1" x14ac:dyDescent="0.3">
      <c r="A28" s="3" t="str">
        <f>'Assessment 2B'!A159</f>
        <v>STU108</v>
      </c>
      <c r="B28" s="3" t="str">
        <f>'Assessment 2B'!B159</f>
        <v>Katlego Ditshwanelo</v>
      </c>
      <c r="C28" s="5" t="str">
        <f>'Assessment 2B'!C159</f>
        <v>2B</v>
      </c>
      <c r="D28" s="5" t="str">
        <f>'Assessment 2B'!D159</f>
        <v>Boarder</v>
      </c>
      <c r="E28" s="12">
        <f>'Assessment 2B'!K167</f>
        <v>0.72670000000000001</v>
      </c>
      <c r="F28" s="5" t="str">
        <f>'Assessment 2B'!L167</f>
        <v>B</v>
      </c>
      <c r="G28" s="3" t="str">
        <f>'Assessment 2B'!M167</f>
        <v>Very good work in recording of accounts; aim higher.</v>
      </c>
      <c r="H28" s="12">
        <f>'Assessment 2B'!R167</f>
        <v>0.75329999999999997</v>
      </c>
      <c r="I28" s="5" t="str">
        <f>'Assessment 2B'!S167</f>
        <v>B</v>
      </c>
      <c r="J28" s="3" t="str">
        <f>'Assessment 2B'!T167</f>
        <v>Very good work in recording of accounts; aim higher.</v>
      </c>
      <c r="K28" s="12">
        <f>'Assessment 2B'!Y167</f>
        <v>0.77</v>
      </c>
      <c r="L28" s="5" t="str">
        <f>'Assessment 2B'!Z167</f>
        <v>B</v>
      </c>
      <c r="M28" s="3" t="str">
        <f>'Assessment 2B'!AA167</f>
        <v>Very good work in recording of accounts; aim higher.</v>
      </c>
    </row>
    <row r="29" spans="1:13" ht="15" customHeight="1" x14ac:dyDescent="0.3">
      <c r="A29" s="3" t="str">
        <f>'Assessment 2B'!A168</f>
        <v>STU109</v>
      </c>
      <c r="B29" s="3" t="str">
        <f>'Assessment 2B'!B168</f>
        <v>Kesego Modise</v>
      </c>
      <c r="C29" s="5" t="str">
        <f>'Assessment 2B'!C168</f>
        <v>2B</v>
      </c>
      <c r="D29" s="5" t="str">
        <f>'Assessment 2B'!D168</f>
        <v>Boarder</v>
      </c>
      <c r="E29" s="12">
        <f>'Assessment 2B'!K176</f>
        <v>0.86329999999999996</v>
      </c>
      <c r="F29" s="5" t="str">
        <f>'Assessment 2B'!L176</f>
        <v>A</v>
      </c>
      <c r="G29" s="3" t="str">
        <f>'Assessment 2B'!M176</f>
        <v>Excellent work in recording of accounts; keep it up.</v>
      </c>
      <c r="H29" s="12">
        <f>'Assessment 2B'!R176</f>
        <v>0.8</v>
      </c>
      <c r="I29" s="5" t="str">
        <f>'Assessment 2B'!S176</f>
        <v>A</v>
      </c>
      <c r="J29" s="3" t="str">
        <f>'Assessment 2B'!T176</f>
        <v>Excellent work in recording of accounts; keep it up.</v>
      </c>
      <c r="K29" s="12">
        <f>'Assessment 2B'!Y176</f>
        <v>0.84</v>
      </c>
      <c r="L29" s="5" t="str">
        <f>'Assessment 2B'!Z176</f>
        <v>A</v>
      </c>
      <c r="M29" s="3" t="str">
        <f>'Assessment 2B'!AA176</f>
        <v>Excellent work in recording of accounts; keep it up.</v>
      </c>
    </row>
    <row r="30" spans="1:13" ht="15" customHeight="1" x14ac:dyDescent="0.3">
      <c r="A30" s="3" t="str">
        <f>'Assessment 2B'!A177</f>
        <v>STU110</v>
      </c>
      <c r="B30" s="3" t="str">
        <f>'Assessment 2B'!B177</f>
        <v>Kealeboga Motshegwa</v>
      </c>
      <c r="C30" s="5" t="str">
        <f>'Assessment 2B'!C177</f>
        <v>2B</v>
      </c>
      <c r="D30" s="5" t="str">
        <f>'Assessment 2B'!D177</f>
        <v>Day Scholar</v>
      </c>
      <c r="E30" s="12">
        <f>'Assessment 2B'!K185</f>
        <v>0.6</v>
      </c>
      <c r="F30" s="5" t="str">
        <f>'Assessment 2B'!L185</f>
        <v>C</v>
      </c>
      <c r="G30" s="3" t="str">
        <f>'Assessment 2B'!M185</f>
        <v>Satisfactory work in recording of accounts; keep practising.</v>
      </c>
      <c r="H30" s="12">
        <f>'Assessment 2B'!R185</f>
        <v>0.60329999999999995</v>
      </c>
      <c r="I30" s="5" t="str">
        <f>'Assessment 2B'!S185</f>
        <v>C</v>
      </c>
      <c r="J30" s="3" t="str">
        <f>'Assessment 2B'!T185</f>
        <v>Satisfactory work in recording of accounts; keep practising.</v>
      </c>
      <c r="K30" s="12">
        <f>'Assessment 2B'!Y185</f>
        <v>0.6</v>
      </c>
      <c r="L30" s="5" t="str">
        <f>'Assessment 2B'!Z185</f>
        <v>C</v>
      </c>
      <c r="M30" s="3" t="str">
        <f>'Assessment 2B'!AA185</f>
        <v>Satisfactory work in recording of accounts; keep practising.</v>
      </c>
    </row>
    <row r="31" spans="1:13" ht="15" customHeight="1" x14ac:dyDescent="0.3">
      <c r="A31" s="3" t="str">
        <f>'Assessment 2B'!A195</f>
        <v>STU112</v>
      </c>
      <c r="B31" s="3" t="str">
        <f>'Assessment 2B'!B195</f>
        <v>Mmoloki Phiri</v>
      </c>
      <c r="C31" s="5" t="str">
        <f>'Assessment 2B'!C195</f>
        <v>2B</v>
      </c>
      <c r="D31" s="5" t="str">
        <f>'Assessment 2B'!D195</f>
        <v>Boarder</v>
      </c>
      <c r="E31" s="12">
        <f>'Assessment 2B'!K203</f>
        <v>0.73670000000000002</v>
      </c>
      <c r="F31" s="5" t="str">
        <f>'Assessment 2B'!L203</f>
        <v>B</v>
      </c>
      <c r="G31" s="3" t="str">
        <f>'Assessment 2B'!M203</f>
        <v>Very good work in recording of accounts; aim higher.</v>
      </c>
      <c r="H31" s="12">
        <f>'Assessment 2B'!R203</f>
        <v>0.71330000000000005</v>
      </c>
      <c r="I31" s="5" t="str">
        <f>'Assessment 2B'!S203</f>
        <v>B</v>
      </c>
      <c r="J31" s="3" t="str">
        <f>'Assessment 2B'!T203</f>
        <v>Very good work in recording of accounts; aim higher.</v>
      </c>
      <c r="K31" s="12">
        <f>'Assessment 2B'!Y203</f>
        <v>0.7833</v>
      </c>
      <c r="L31" s="5" t="str">
        <f>'Assessment 2B'!Z203</f>
        <v>B</v>
      </c>
      <c r="M31" s="3" t="str">
        <f>'Assessment 2B'!AA203</f>
        <v>Very good work in recording of accounts; aim higher.</v>
      </c>
    </row>
    <row r="32" spans="1:13" ht="15" customHeight="1" x14ac:dyDescent="0.3">
      <c r="A32" s="3" t="str">
        <f>'Assessment 2B'!A204</f>
        <v>STU113</v>
      </c>
      <c r="B32" s="3" t="str">
        <f>'Assessment 2B'!B204</f>
        <v>Palesa Seretse</v>
      </c>
      <c r="C32" s="5" t="str">
        <f>'Assessment 2B'!C204</f>
        <v>2B</v>
      </c>
      <c r="D32" s="5" t="str">
        <f>'Assessment 2B'!D204</f>
        <v>Day Scholar</v>
      </c>
      <c r="E32" s="12">
        <f>'Assessment 2B'!K212</f>
        <v>0.77329999999999999</v>
      </c>
      <c r="F32" s="5" t="str">
        <f>'Assessment 2B'!L212</f>
        <v>B</v>
      </c>
      <c r="G32" s="3" t="str">
        <f>'Assessment 2B'!M212</f>
        <v>Very good work in recording of accounts; aim higher.</v>
      </c>
      <c r="H32" s="12">
        <f>'Assessment 2B'!R212</f>
        <v>0.85</v>
      </c>
      <c r="I32" s="5" t="str">
        <f>'Assessment 2B'!S212</f>
        <v>A</v>
      </c>
      <c r="J32" s="3" t="str">
        <f>'Assessment 2B'!T212</f>
        <v>Excellent work in recording of accounts; keep it up.</v>
      </c>
      <c r="K32" s="12">
        <f>'Assessment 2B'!Y212</f>
        <v>0.88</v>
      </c>
      <c r="L32" s="5" t="str">
        <f>'Assessment 2B'!Z212</f>
        <v>A</v>
      </c>
      <c r="M32" s="3" t="str">
        <f>'Assessment 2B'!AA212</f>
        <v>Excellent work in recording of accounts; keep it up.</v>
      </c>
    </row>
    <row r="33" spans="1:13" ht="15" customHeight="1" x14ac:dyDescent="0.3">
      <c r="A33" s="3" t="str">
        <f>'Assessment 2B'!A222</f>
        <v>STU115</v>
      </c>
      <c r="B33" s="3" t="str">
        <f>'Assessment 2B'!B222</f>
        <v>Tumelo Diseko</v>
      </c>
      <c r="C33" s="5" t="str">
        <f>'Assessment 2B'!C222</f>
        <v>2B</v>
      </c>
      <c r="D33" s="5" t="str">
        <f>'Assessment 2B'!D222</f>
        <v>Day Scholar</v>
      </c>
      <c r="E33" s="12">
        <f>'Assessment 2B'!K230</f>
        <v>0.64</v>
      </c>
      <c r="F33" s="5" t="str">
        <f>'Assessment 2B'!L230</f>
        <v>C</v>
      </c>
      <c r="G33" s="3" t="str">
        <f>'Assessment 2B'!M230</f>
        <v>Satisfactory work in recording of accounts; keep practising.</v>
      </c>
      <c r="H33" s="12">
        <f>'Assessment 2B'!R230</f>
        <v>0.62</v>
      </c>
      <c r="I33" s="5" t="str">
        <f>'Assessment 2B'!S230</f>
        <v>C</v>
      </c>
      <c r="J33" s="3" t="str">
        <f>'Assessment 2B'!T230</f>
        <v>Satisfactory work in recording of accounts; keep practising.</v>
      </c>
      <c r="K33" s="12">
        <f>'Assessment 2B'!Y230</f>
        <v>0.63670000000000004</v>
      </c>
      <c r="L33" s="5" t="str">
        <f>'Assessment 2B'!Z230</f>
        <v>C</v>
      </c>
      <c r="M33" s="3" t="str">
        <f>'Assessment 2B'!AA230</f>
        <v>Satisfactory work in recording of accounts; keep practising.</v>
      </c>
    </row>
    <row r="34" spans="1:13" ht="15" customHeight="1" x14ac:dyDescent="0.3">
      <c r="A34" s="3" t="str">
        <f>'Assessment 2B'!A231</f>
        <v>STU116</v>
      </c>
      <c r="B34" s="3" t="str">
        <f>'Assessment 2B'!B231</f>
        <v>Wame Mmolawa</v>
      </c>
      <c r="C34" s="5" t="str">
        <f>'Assessment 2B'!C231</f>
        <v>2B</v>
      </c>
      <c r="D34" s="5" t="str">
        <f>'Assessment 2B'!D231</f>
        <v>Day Scholar</v>
      </c>
      <c r="E34" s="12">
        <f>'Assessment 2B'!K239</f>
        <v>0.68669999999999998</v>
      </c>
      <c r="F34" s="5" t="str">
        <f>'Assessment 2B'!L239</f>
        <v>C</v>
      </c>
      <c r="G34" s="3" t="str">
        <f>'Assessment 2B'!M239</f>
        <v>Satisfactory work in recording of accounts; keep practising.</v>
      </c>
      <c r="H34" s="12">
        <f>'Assessment 2B'!R239</f>
        <v>0.69</v>
      </c>
      <c r="I34" s="5" t="str">
        <f>'Assessment 2B'!S239</f>
        <v>C</v>
      </c>
      <c r="J34" s="3" t="str">
        <f>'Assessment 2B'!T239</f>
        <v>Satisfactory work in recording of accounts; keep practising.</v>
      </c>
      <c r="K34" s="12">
        <f>'Assessment 2B'!Y239</f>
        <v>0.74</v>
      </c>
      <c r="L34" s="5" t="str">
        <f>'Assessment 2B'!Z239</f>
        <v>B</v>
      </c>
      <c r="M34" s="3" t="str">
        <f>'Assessment 2B'!AA239</f>
        <v>Very good work in recording of accounts; aim higher.</v>
      </c>
    </row>
    <row r="35" spans="1:13" ht="15" customHeight="1" x14ac:dyDescent="0.3">
      <c r="A35" s="3" t="str">
        <f>'Assessment 2B'!A258</f>
        <v>STU119</v>
      </c>
      <c r="B35" s="3" t="str">
        <f>'Assessment 2B'!B258</f>
        <v>Boago Keitshokile</v>
      </c>
      <c r="C35" s="5" t="str">
        <f>'Assessment 2B'!C258</f>
        <v>2B</v>
      </c>
      <c r="D35" s="5" t="str">
        <f>'Assessment 2B'!D258</f>
        <v>Boarder</v>
      </c>
      <c r="E35" s="12">
        <f>'Assessment 2B'!K266</f>
        <v>0.5333</v>
      </c>
      <c r="F35" s="5" t="str">
        <f>'Assessment 2B'!L266</f>
        <v>D</v>
      </c>
      <c r="G35" s="3" t="str">
        <f>'Assessment 2B'!M266</f>
        <v>Fair work in recording of accounts; extra practice is needed.</v>
      </c>
      <c r="H35" s="12">
        <f>'Assessment 2B'!R266</f>
        <v>0.63329999999999997</v>
      </c>
      <c r="I35" s="5" t="str">
        <f>'Assessment 2B'!S266</f>
        <v>C</v>
      </c>
      <c r="J35" s="3" t="str">
        <f>'Assessment 2B'!T266</f>
        <v>Satisfactory work in recording of accounts; keep practising.</v>
      </c>
      <c r="K35" s="12">
        <f>'Assessment 2B'!Y266</f>
        <v>0.60329999999999995</v>
      </c>
      <c r="L35" s="5" t="str">
        <f>'Assessment 2B'!Z266</f>
        <v>C</v>
      </c>
      <c r="M35" s="3" t="str">
        <f>'Assessment 2B'!AA266</f>
        <v>Satisfactory work in recording of accounts; keep practising.</v>
      </c>
    </row>
    <row r="36" spans="1:13" ht="15" customHeight="1" x14ac:dyDescent="0.3">
      <c r="A36" s="3" t="str">
        <f>'Assessment 2B'!A267</f>
        <v>STU120</v>
      </c>
      <c r="B36" s="3" t="str">
        <f>'Assessment 2B'!B267</f>
        <v>Katlego Motshegwa</v>
      </c>
      <c r="C36" s="5" t="str">
        <f>'Assessment 2B'!C267</f>
        <v>2B</v>
      </c>
      <c r="D36" s="5" t="str">
        <f>'Assessment 2B'!D267</f>
        <v>Day Scholar</v>
      </c>
      <c r="E36" s="12">
        <f>'Assessment 2B'!K275</f>
        <v>0.65669999999999995</v>
      </c>
      <c r="F36" s="5" t="str">
        <f>'Assessment 2B'!L275</f>
        <v>C</v>
      </c>
      <c r="G36" s="3" t="str">
        <f>'Assessment 2B'!M275</f>
        <v>Satisfactory work in recording of accounts; keep practising.</v>
      </c>
      <c r="H36" s="12">
        <f>'Assessment 2B'!R275</f>
        <v>0.67</v>
      </c>
      <c r="I36" s="5" t="str">
        <f>'Assessment 2B'!S275</f>
        <v>C</v>
      </c>
      <c r="J36" s="3" t="str">
        <f>'Assessment 2B'!T275</f>
        <v>Satisfactory work in recording of accounts; keep practising.</v>
      </c>
      <c r="K36" s="12">
        <f>'Assessment 2B'!Y275</f>
        <v>0.73</v>
      </c>
      <c r="L36" s="5" t="str">
        <f>'Assessment 2B'!Z275</f>
        <v>B</v>
      </c>
      <c r="M36" s="3" t="str">
        <f>'Assessment 2B'!AA275</f>
        <v>Very good work in recording of accounts; aim higher.</v>
      </c>
    </row>
    <row r="37" spans="1:13" ht="15" customHeight="1" x14ac:dyDescent="0.3">
      <c r="A37" s="3" t="str">
        <f>'Assessment 3B'!A6</f>
        <v>STU151</v>
      </c>
      <c r="B37" s="3" t="str">
        <f>'Assessment 3B'!B6</f>
        <v>Ame Gaborone</v>
      </c>
      <c r="C37" s="5" t="str">
        <f>'Assessment 3B'!C6</f>
        <v>3B</v>
      </c>
      <c r="D37" s="5" t="str">
        <f>'Assessment 3B'!D6</f>
        <v>Day Scholar</v>
      </c>
      <c r="E37" s="12">
        <f>'Assessment 3B'!K14</f>
        <v>0.52669999999999995</v>
      </c>
      <c r="F37" s="5" t="str">
        <f>'Assessment 3B'!L14</f>
        <v>D</v>
      </c>
      <c r="G37" s="3" t="str">
        <f>'Assessment 3B'!M14</f>
        <v>Fair work in recording of accounts; extra practice is needed.</v>
      </c>
      <c r="H37" s="12">
        <f>'Assessment 3B'!R14</f>
        <v>0.54</v>
      </c>
      <c r="I37" s="5" t="str">
        <f>'Assessment 3B'!S14</f>
        <v>D</v>
      </c>
      <c r="J37" s="3" t="str">
        <f>'Assessment 3B'!T14</f>
        <v>Fair work in recording of accounts; extra practice is needed.</v>
      </c>
      <c r="K37" s="12">
        <f>'Assessment 3B'!Y14</f>
        <v>0.56330000000000002</v>
      </c>
      <c r="L37" s="5" t="str">
        <f>'Assessment 3B'!Z14</f>
        <v>D</v>
      </c>
      <c r="M37" s="3" t="str">
        <f>'Assessment 3B'!AA14</f>
        <v>Fair work in recording of accounts; extra practice is needed.</v>
      </c>
    </row>
    <row r="38" spans="1:13" ht="15" customHeight="1" x14ac:dyDescent="0.3">
      <c r="A38" s="3" t="str">
        <f>'Assessment 3B'!A24</f>
        <v>STU153</v>
      </c>
      <c r="B38" s="3" t="str">
        <f>'Assessment 3B'!B24</f>
        <v>Boago Mothibi</v>
      </c>
      <c r="C38" s="5" t="str">
        <f>'Assessment 3B'!C24</f>
        <v>3B</v>
      </c>
      <c r="D38" s="5" t="str">
        <f>'Assessment 3B'!D24</f>
        <v>Day Scholar</v>
      </c>
      <c r="E38" s="12">
        <f>'Assessment 3B'!K32</f>
        <v>0.7</v>
      </c>
      <c r="F38" s="5" t="str">
        <f>'Assessment 3B'!L32</f>
        <v>B</v>
      </c>
      <c r="G38" s="3" t="str">
        <f>'Assessment 3B'!M32</f>
        <v>Very good work in recording of accounts; aim higher.</v>
      </c>
      <c r="H38" s="12">
        <f>'Assessment 3B'!R32</f>
        <v>0.63</v>
      </c>
      <c r="I38" s="5" t="str">
        <f>'Assessment 3B'!S32</f>
        <v>C</v>
      </c>
      <c r="J38" s="3" t="str">
        <f>'Assessment 3B'!T32</f>
        <v>Satisfactory work in recording of accounts; keep practising.</v>
      </c>
      <c r="K38" s="12">
        <f>'Assessment 3B'!Y32</f>
        <v>0.69669999999999999</v>
      </c>
      <c r="L38" s="5" t="str">
        <f>'Assessment 3B'!Z32</f>
        <v>C</v>
      </c>
      <c r="M38" s="3" t="str">
        <f>'Assessment 3B'!AA32</f>
        <v>Satisfactory work in recording of accounts; keep practising.</v>
      </c>
    </row>
    <row r="39" spans="1:13" ht="15" customHeight="1" x14ac:dyDescent="0.3">
      <c r="A39" s="3" t="str">
        <f>'Assessment 3B'!A33</f>
        <v>STU154</v>
      </c>
      <c r="B39" s="3" t="str">
        <f>'Assessment 3B'!B33</f>
        <v>Neo Moeng</v>
      </c>
      <c r="C39" s="5" t="str">
        <f>'Assessment 3B'!C33</f>
        <v>3B</v>
      </c>
      <c r="D39" s="5" t="str">
        <f>'Assessment 3B'!D33</f>
        <v>Boarder</v>
      </c>
      <c r="E39" s="12">
        <f>'Assessment 3B'!K41</f>
        <v>0.75329999999999997</v>
      </c>
      <c r="F39" s="5" t="str">
        <f>'Assessment 3B'!L41</f>
        <v>B</v>
      </c>
      <c r="G39" s="3" t="str">
        <f>'Assessment 3B'!M41</f>
        <v>Very good work in recording of accounts; aim higher.</v>
      </c>
      <c r="H39" s="12">
        <f>'Assessment 3B'!R41</f>
        <v>0.72330000000000005</v>
      </c>
      <c r="I39" s="5" t="str">
        <f>'Assessment 3B'!S41</f>
        <v>B</v>
      </c>
      <c r="J39" s="3" t="str">
        <f>'Assessment 3B'!T41</f>
        <v>Very good work in recording of accounts; aim higher.</v>
      </c>
      <c r="K39" s="12">
        <f>'Assessment 3B'!Y41</f>
        <v>0.75</v>
      </c>
      <c r="L39" s="5" t="str">
        <f>'Assessment 3B'!Z41</f>
        <v>B</v>
      </c>
      <c r="M39" s="3" t="str">
        <f>'Assessment 3B'!AA41</f>
        <v>Very good work in recording of accounts; aim higher.</v>
      </c>
    </row>
    <row r="40" spans="1:13" ht="15" customHeight="1" x14ac:dyDescent="0.3">
      <c r="A40" s="3" t="str">
        <f>'Assessment 3B'!A42</f>
        <v>STU155</v>
      </c>
      <c r="B40" s="3" t="str">
        <f>'Assessment 3B'!B42</f>
        <v>Refilwe Basimane</v>
      </c>
      <c r="C40" s="5" t="str">
        <f>'Assessment 3B'!C42</f>
        <v>3B</v>
      </c>
      <c r="D40" s="5" t="str">
        <f>'Assessment 3B'!D42</f>
        <v>Boarder</v>
      </c>
      <c r="E40" s="12">
        <f>'Assessment 3B'!K50</f>
        <v>0.81</v>
      </c>
      <c r="F40" s="5" t="str">
        <f>'Assessment 3B'!L50</f>
        <v>A</v>
      </c>
      <c r="G40" s="3" t="str">
        <f>'Assessment 3B'!M50</f>
        <v>Excellent work in recording of accounts; keep it up.</v>
      </c>
      <c r="H40" s="12">
        <f>'Assessment 3B'!R50</f>
        <v>0.82</v>
      </c>
      <c r="I40" s="5" t="str">
        <f>'Assessment 3B'!S50</f>
        <v>A</v>
      </c>
      <c r="J40" s="3" t="str">
        <f>'Assessment 3B'!T50</f>
        <v>Excellent work in recording of accounts; keep it up.</v>
      </c>
      <c r="K40" s="12">
        <f>'Assessment 3B'!Y50</f>
        <v>0.82669999999999999</v>
      </c>
      <c r="L40" s="5" t="str">
        <f>'Assessment 3B'!Z50</f>
        <v>A</v>
      </c>
      <c r="M40" s="3" t="str">
        <f>'Assessment 3B'!AA50</f>
        <v>Excellent work in recording of accounts; keep it up.</v>
      </c>
    </row>
    <row r="41" spans="1:13" ht="15" customHeight="1" x14ac:dyDescent="0.3">
      <c r="A41" s="3" t="str">
        <f>'Assessment 3B'!A51</f>
        <v>STU156</v>
      </c>
      <c r="B41" s="3" t="str">
        <f>'Assessment 3B'!B51</f>
        <v>Puso Modise</v>
      </c>
      <c r="C41" s="5" t="str">
        <f>'Assessment 3B'!C51</f>
        <v>3B</v>
      </c>
      <c r="D41" s="5" t="str">
        <f>'Assessment 3B'!D51</f>
        <v>Day Scholar</v>
      </c>
      <c r="E41" s="12">
        <f>'Assessment 3B'!K59</f>
        <v>0.56669999999999998</v>
      </c>
      <c r="F41" s="5" t="str">
        <f>'Assessment 3B'!L59</f>
        <v>D</v>
      </c>
      <c r="G41" s="3" t="str">
        <f>'Assessment 3B'!M59</f>
        <v>Fair work in recording of accounts; extra practice is needed.</v>
      </c>
      <c r="H41" s="12">
        <f>'Assessment 3B'!R59</f>
        <v>0.63670000000000004</v>
      </c>
      <c r="I41" s="5" t="str">
        <f>'Assessment 3B'!S59</f>
        <v>C</v>
      </c>
      <c r="J41" s="3" t="str">
        <f>'Assessment 3B'!T59</f>
        <v>Satisfactory work in recording of accounts; keep practising.</v>
      </c>
      <c r="K41" s="12">
        <f>'Assessment 3B'!Y59</f>
        <v>0.56669999999999998</v>
      </c>
      <c r="L41" s="5" t="str">
        <f>'Assessment 3B'!Z59</f>
        <v>D</v>
      </c>
      <c r="M41" s="3" t="str">
        <f>'Assessment 3B'!AA59</f>
        <v>Fair work in recording of accounts; extra practice is needed.</v>
      </c>
    </row>
    <row r="42" spans="1:13" ht="15" customHeight="1" x14ac:dyDescent="0.3">
      <c r="A42" s="3" t="str">
        <f>'Assessment 3B'!A105</f>
        <v>STU162</v>
      </c>
      <c r="B42" s="3" t="str">
        <f>'Assessment 3B'!B105</f>
        <v>Bame Segwabe</v>
      </c>
      <c r="C42" s="5" t="str">
        <f>'Assessment 3B'!C105</f>
        <v>3B</v>
      </c>
      <c r="D42" s="5" t="str">
        <f>'Assessment 3B'!D105</f>
        <v>Day Scholar</v>
      </c>
      <c r="E42" s="12">
        <f>'Assessment 3B'!K113</f>
        <v>0.63</v>
      </c>
      <c r="F42" s="5" t="str">
        <f>'Assessment 3B'!L113</f>
        <v>C</v>
      </c>
      <c r="G42" s="3" t="str">
        <f>'Assessment 3B'!M113</f>
        <v>Satisfactory work in recording of accounts; keep practising.</v>
      </c>
      <c r="H42" s="12">
        <f>'Assessment 3B'!R113</f>
        <v>0.68669999999999998</v>
      </c>
      <c r="I42" s="5" t="str">
        <f>'Assessment 3B'!S113</f>
        <v>C</v>
      </c>
      <c r="J42" s="3" t="str">
        <f>'Assessment 3B'!T113</f>
        <v>Satisfactory work in recording of accounts; keep practising.</v>
      </c>
      <c r="K42" s="12">
        <f>'Assessment 3B'!Y113</f>
        <v>0.75329999999999997</v>
      </c>
      <c r="L42" s="5" t="str">
        <f>'Assessment 3B'!Z113</f>
        <v>B</v>
      </c>
      <c r="M42" s="3" t="str">
        <f>'Assessment 3B'!AA113</f>
        <v>Very good work in recording of accounts; aim higher.</v>
      </c>
    </row>
    <row r="43" spans="1:13" ht="15" customHeight="1" x14ac:dyDescent="0.3">
      <c r="A43" s="3" t="str">
        <f>'Assessment 3B'!A114</f>
        <v>STU163</v>
      </c>
      <c r="B43" s="3" t="str">
        <f>'Assessment 3B'!B114</f>
        <v>Tumelo Molefe</v>
      </c>
      <c r="C43" s="5" t="str">
        <f>'Assessment 3B'!C114</f>
        <v>3B</v>
      </c>
      <c r="D43" s="5" t="str">
        <f>'Assessment 3B'!D114</f>
        <v>Day Scholar</v>
      </c>
      <c r="E43" s="12">
        <f>'Assessment 3B'!K122</f>
        <v>0.76</v>
      </c>
      <c r="F43" s="5" t="str">
        <f>'Assessment 3B'!L122</f>
        <v>B</v>
      </c>
      <c r="G43" s="3" t="str">
        <f>'Assessment 3B'!M122</f>
        <v>Very good work in recording of accounts; aim higher.</v>
      </c>
      <c r="H43" s="12">
        <f>'Assessment 3B'!R122</f>
        <v>0.72330000000000005</v>
      </c>
      <c r="I43" s="5" t="str">
        <f>'Assessment 3B'!S122</f>
        <v>B</v>
      </c>
      <c r="J43" s="3" t="str">
        <f>'Assessment 3B'!T122</f>
        <v>Very good work in recording of accounts; aim higher.</v>
      </c>
      <c r="K43" s="12">
        <f>'Assessment 3B'!Y122</f>
        <v>0.80669999999999997</v>
      </c>
      <c r="L43" s="5" t="str">
        <f>'Assessment 3B'!Z122</f>
        <v>A</v>
      </c>
      <c r="M43" s="3" t="str">
        <f>'Assessment 3B'!AA122</f>
        <v>Excellent work in recording of accounts; keep it up.</v>
      </c>
    </row>
    <row r="44" spans="1:13" ht="15" customHeight="1" x14ac:dyDescent="0.3">
      <c r="A44" s="3" t="str">
        <f>'Assessment 3B'!A123</f>
        <v>STU164</v>
      </c>
      <c r="B44" s="3" t="str">
        <f>'Assessment 3B'!B123</f>
        <v>Mpho Mmusi</v>
      </c>
      <c r="C44" s="5" t="str">
        <f>'Assessment 3B'!C123</f>
        <v>3B</v>
      </c>
      <c r="D44" s="5" t="str">
        <f>'Assessment 3B'!D123</f>
        <v>Boarder</v>
      </c>
      <c r="E44" s="12">
        <f>'Assessment 3B'!K131</f>
        <v>0.8</v>
      </c>
      <c r="F44" s="5" t="str">
        <f>'Assessment 3B'!L131</f>
        <v>A</v>
      </c>
      <c r="G44" s="3" t="str">
        <f>'Assessment 3B'!M131</f>
        <v>Excellent work in recording of accounts; keep it up.</v>
      </c>
      <c r="H44" s="12">
        <f>'Assessment 3B'!R131</f>
        <v>0.85670000000000002</v>
      </c>
      <c r="I44" s="5" t="str">
        <f>'Assessment 3B'!S131</f>
        <v>A</v>
      </c>
      <c r="J44" s="3" t="str">
        <f>'Assessment 3B'!T131</f>
        <v>Excellent work in recording of accounts; keep it up.</v>
      </c>
      <c r="K44" s="12">
        <f>'Assessment 3B'!Y131</f>
        <v>0.84</v>
      </c>
      <c r="L44" s="5" t="str">
        <f>'Assessment 3B'!Z131</f>
        <v>A</v>
      </c>
      <c r="M44" s="3" t="str">
        <f>'Assessment 3B'!AA131</f>
        <v>Excellent work in recording of accounts; keep it up.</v>
      </c>
    </row>
    <row r="45" spans="1:13" ht="15" customHeight="1" x14ac:dyDescent="0.3">
      <c r="A45" s="3" t="str">
        <f>'Assessment 3B'!A141</f>
        <v>STU166</v>
      </c>
      <c r="B45" s="3" t="str">
        <f>'Assessment 3B'!B141</f>
        <v>Amantle Keitshokile</v>
      </c>
      <c r="C45" s="5" t="str">
        <f>'Assessment 3B'!C141</f>
        <v>3B</v>
      </c>
      <c r="D45" s="5" t="str">
        <f>'Assessment 3B'!D141</f>
        <v>Boarder</v>
      </c>
      <c r="E45" s="12">
        <f>'Assessment 3B'!K149</f>
        <v>0.61</v>
      </c>
      <c r="F45" s="5" t="str">
        <f>'Assessment 3B'!L149</f>
        <v>C</v>
      </c>
      <c r="G45" s="3" t="str">
        <f>'Assessment 3B'!M149</f>
        <v>Satisfactory work in recording of accounts; keep practising.</v>
      </c>
      <c r="H45" s="12">
        <f>'Assessment 3B'!R149</f>
        <v>0.61</v>
      </c>
      <c r="I45" s="5" t="str">
        <f>'Assessment 3B'!S149</f>
        <v>C</v>
      </c>
      <c r="J45" s="3" t="str">
        <f>'Assessment 3B'!T149</f>
        <v>Satisfactory work in recording of accounts; keep practising.</v>
      </c>
      <c r="K45" s="12">
        <f>'Assessment 3B'!Y149</f>
        <v>0.65329999999999999</v>
      </c>
      <c r="L45" s="5" t="str">
        <f>'Assessment 3B'!Z149</f>
        <v>C</v>
      </c>
      <c r="M45" s="3" t="str">
        <f>'Assessment 3B'!AA149</f>
        <v>Satisfactory work in recording of accounts; keep practising.</v>
      </c>
    </row>
    <row r="46" spans="1:13" ht="15" customHeight="1" x14ac:dyDescent="0.3">
      <c r="A46" s="3" t="str">
        <f>'Assessment 3B'!A150</f>
        <v>STU167</v>
      </c>
      <c r="B46" s="3" t="str">
        <f>'Assessment 3B'!B150</f>
        <v>Goitseone Motshegwa</v>
      </c>
      <c r="C46" s="5" t="str">
        <f>'Assessment 3B'!C150</f>
        <v>3B</v>
      </c>
      <c r="D46" s="5" t="str">
        <f>'Assessment 3B'!D150</f>
        <v>Boarder</v>
      </c>
      <c r="E46" s="12">
        <f>'Assessment 3B'!K158</f>
        <v>0.72</v>
      </c>
      <c r="F46" s="5" t="str">
        <f>'Assessment 3B'!L158</f>
        <v>B</v>
      </c>
      <c r="G46" s="3" t="str">
        <f>'Assessment 3B'!M158</f>
        <v>Very good work in recording of accounts; aim higher.</v>
      </c>
      <c r="H46" s="12">
        <f>'Assessment 3B'!R158</f>
        <v>0.73670000000000002</v>
      </c>
      <c r="I46" s="5" t="str">
        <f>'Assessment 3B'!S158</f>
        <v>B</v>
      </c>
      <c r="J46" s="3" t="str">
        <f>'Assessment 3B'!T158</f>
        <v>Very good work in recording of accounts; aim higher.</v>
      </c>
      <c r="K46" s="12">
        <f>'Assessment 3B'!Y158</f>
        <v>0.72</v>
      </c>
      <c r="L46" s="5" t="str">
        <f>'Assessment 3B'!Z158</f>
        <v>B</v>
      </c>
      <c r="M46" s="3" t="str">
        <f>'Assessment 3B'!AA158</f>
        <v>Very good work in recording of accounts; aim higher.</v>
      </c>
    </row>
    <row r="47" spans="1:13" ht="15" customHeight="1" x14ac:dyDescent="0.3">
      <c r="A47" s="3" t="str">
        <f>'Assessment 3B'!A177</f>
        <v>STU170</v>
      </c>
      <c r="B47" s="3" t="str">
        <f>'Assessment 3B'!B177</f>
        <v>Bontle Leteane</v>
      </c>
      <c r="C47" s="5" t="str">
        <f>'Assessment 3B'!C177</f>
        <v>3B</v>
      </c>
      <c r="D47" s="5" t="str">
        <f>'Assessment 3B'!D177</f>
        <v>Day Scholar</v>
      </c>
      <c r="E47" s="12">
        <f>'Assessment 3B'!K185</f>
        <v>0.55000000000000004</v>
      </c>
      <c r="F47" s="5" t="str">
        <f>'Assessment 3B'!L185</f>
        <v>D</v>
      </c>
      <c r="G47" s="3" t="str">
        <f>'Assessment 3B'!M185</f>
        <v>Fair work in recording of accounts; extra practice is needed.</v>
      </c>
      <c r="H47" s="12">
        <f>'Assessment 3B'!R185</f>
        <v>0.59330000000000005</v>
      </c>
      <c r="I47" s="5" t="str">
        <f>'Assessment 3B'!S185</f>
        <v>D</v>
      </c>
      <c r="J47" s="3" t="str">
        <f>'Assessment 3B'!T185</f>
        <v>Fair work in recording of accounts; extra practice is needed.</v>
      </c>
      <c r="K47" s="12">
        <f>'Assessment 3B'!Y185</f>
        <v>0.61670000000000003</v>
      </c>
      <c r="L47" s="5" t="str">
        <f>'Assessment 3B'!Z185</f>
        <v>C</v>
      </c>
      <c r="M47" s="3" t="str">
        <f>'Assessment 3B'!AA185</f>
        <v>Satisfactory work in recording of accounts; keep practising.</v>
      </c>
    </row>
    <row r="48" spans="1:13" ht="15" customHeight="1" x14ac:dyDescent="0.3">
      <c r="A48" s="3" t="str">
        <f>'Assessment 3B'!A195</f>
        <v>STU172</v>
      </c>
      <c r="B48" s="3" t="str">
        <f>'Assessment 3B'!B195</f>
        <v>Kutlo Kealotswe</v>
      </c>
      <c r="C48" s="5" t="str">
        <f>'Assessment 3B'!C195</f>
        <v>3B</v>
      </c>
      <c r="D48" s="5" t="str">
        <f>'Assessment 3B'!D195</f>
        <v>Day Scholar</v>
      </c>
      <c r="E48" s="12">
        <f>'Assessment 3B'!K203</f>
        <v>0.67669999999999997</v>
      </c>
      <c r="F48" s="5" t="str">
        <f>'Assessment 3B'!L203</f>
        <v>C</v>
      </c>
      <c r="G48" s="3" t="str">
        <f>'Assessment 3B'!M203</f>
        <v>Satisfactory work in recording of accounts; keep practising.</v>
      </c>
      <c r="H48" s="12">
        <f>'Assessment 3B'!R203</f>
        <v>0.76670000000000005</v>
      </c>
      <c r="I48" s="5" t="str">
        <f>'Assessment 3B'!S203</f>
        <v>B</v>
      </c>
      <c r="J48" s="3" t="str">
        <f>'Assessment 3B'!T203</f>
        <v>Very good work in recording of accounts; aim higher.</v>
      </c>
      <c r="K48" s="12">
        <f>'Assessment 3B'!Y203</f>
        <v>0.77329999999999999</v>
      </c>
      <c r="L48" s="5" t="str">
        <f>'Assessment 3B'!Z203</f>
        <v>B</v>
      </c>
      <c r="M48" s="3" t="str">
        <f>'Assessment 3B'!AA203</f>
        <v>Very good work in recording of accounts; aim higher.</v>
      </c>
    </row>
    <row r="49" spans="1:13" ht="15" customHeight="1" x14ac:dyDescent="0.3">
      <c r="A49" s="3" t="str">
        <f>'Assessment 3B'!A222</f>
        <v>STU175</v>
      </c>
      <c r="B49" s="3" t="str">
        <f>'Assessment 3B'!B222</f>
        <v>Karabo Moeng</v>
      </c>
      <c r="C49" s="5" t="str">
        <f>'Assessment 3B'!C222</f>
        <v>3B</v>
      </c>
      <c r="D49" s="5" t="str">
        <f>'Assessment 3B'!D222</f>
        <v>Day Scholar</v>
      </c>
      <c r="E49" s="12">
        <f>'Assessment 3B'!K230</f>
        <v>0.63</v>
      </c>
      <c r="F49" s="5" t="str">
        <f>'Assessment 3B'!L230</f>
        <v>C</v>
      </c>
      <c r="G49" s="3" t="str">
        <f>'Assessment 3B'!M230</f>
        <v>Satisfactory work in recording of accounts; keep practising.</v>
      </c>
      <c r="H49" s="12">
        <f>'Assessment 3B'!R230</f>
        <v>0.57330000000000003</v>
      </c>
      <c r="I49" s="5" t="str">
        <f>'Assessment 3B'!S230</f>
        <v>D</v>
      </c>
      <c r="J49" s="3" t="str">
        <f>'Assessment 3B'!T230</f>
        <v>Fair work in recording of accounts; extra practice is needed.</v>
      </c>
      <c r="K49" s="12">
        <f>'Assessment 3B'!Y230</f>
        <v>0.64</v>
      </c>
      <c r="L49" s="5" t="str">
        <f>'Assessment 3B'!Z230</f>
        <v>C</v>
      </c>
      <c r="M49" s="3" t="str">
        <f>'Assessment 3B'!AA230</f>
        <v>Satisfactory work in recording of accounts; keep practising.</v>
      </c>
    </row>
    <row r="50" spans="1:13" ht="15" customHeight="1" x14ac:dyDescent="0.3">
      <c r="A50" s="3" t="str">
        <f>'Assessment 3B'!A240</f>
        <v>STU177</v>
      </c>
      <c r="B50" s="3" t="str">
        <f>'Assessment 3B'!B240</f>
        <v>Ame Ntsima</v>
      </c>
      <c r="C50" s="5" t="str">
        <f>'Assessment 3B'!C240</f>
        <v>3B</v>
      </c>
      <c r="D50" s="5" t="str">
        <f>'Assessment 3B'!D240</f>
        <v>Boarder</v>
      </c>
      <c r="E50" s="12">
        <f>'Assessment 3B'!K248</f>
        <v>0.79669999999999996</v>
      </c>
      <c r="F50" s="5" t="str">
        <f>'Assessment 3B'!L248</f>
        <v>B</v>
      </c>
      <c r="G50" s="3" t="str">
        <f>'Assessment 3B'!M248</f>
        <v>Very good work in recording of accounts; aim higher.</v>
      </c>
      <c r="H50" s="12">
        <f>'Assessment 3B'!R248</f>
        <v>0.75</v>
      </c>
      <c r="I50" s="5" t="str">
        <f>'Assessment 3B'!S248</f>
        <v>B</v>
      </c>
      <c r="J50" s="3" t="str">
        <f>'Assessment 3B'!T248</f>
        <v>Very good work in recording of accounts; aim higher.</v>
      </c>
      <c r="K50" s="12">
        <f>'Assessment 3B'!Y248</f>
        <v>0.79669999999999996</v>
      </c>
      <c r="L50" s="5" t="str">
        <f>'Assessment 3B'!Z248</f>
        <v>B</v>
      </c>
      <c r="M50" s="3" t="str">
        <f>'Assessment 3B'!AA248</f>
        <v>Very good work in recording of accounts; aim higher.</v>
      </c>
    </row>
    <row r="51" spans="1:13" ht="15" customHeight="1" x14ac:dyDescent="0.3">
      <c r="A51" s="3" t="str">
        <f>'Assessment 3B'!A258</f>
        <v>STU179</v>
      </c>
      <c r="B51" s="3" t="str">
        <f>'Assessment 3B'!B258</f>
        <v>Kesego Mothibi</v>
      </c>
      <c r="C51" s="5" t="str">
        <f>'Assessment 3B'!C258</f>
        <v>3B</v>
      </c>
      <c r="D51" s="5" t="str">
        <f>'Assessment 3B'!D258</f>
        <v>Day Scholar</v>
      </c>
      <c r="E51" s="12">
        <f>'Assessment 3B'!K266</f>
        <v>0.58330000000000004</v>
      </c>
      <c r="F51" s="5" t="str">
        <f>'Assessment 3B'!L266</f>
        <v>D</v>
      </c>
      <c r="G51" s="3" t="str">
        <f>'Assessment 3B'!M266</f>
        <v>Fair work in recording of accounts; extra practice is needed.</v>
      </c>
      <c r="H51" s="12">
        <f>'Assessment 3B'!R266</f>
        <v>0.61670000000000003</v>
      </c>
      <c r="I51" s="5" t="str">
        <f>'Assessment 3B'!S266</f>
        <v>C</v>
      </c>
      <c r="J51" s="3" t="str">
        <f>'Assessment 3B'!T266</f>
        <v>Satisfactory work in recording of accounts; keep practising.</v>
      </c>
      <c r="K51" s="12">
        <f>'Assessment 3B'!Y266</f>
        <v>0.63</v>
      </c>
      <c r="L51" s="5" t="str">
        <f>'Assessment 3B'!Z266</f>
        <v>C</v>
      </c>
      <c r="M51" s="3" t="str">
        <f>'Assessment 3B'!AA266</f>
        <v>Satisfactory work in recording of accounts;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46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480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1A'!A15</f>
        <v>STU002</v>
      </c>
      <c r="B6" s="3" t="str">
        <f>'Assessments 1A'!B15</f>
        <v>Thabo Khumalo</v>
      </c>
      <c r="C6" s="5" t="str">
        <f>'Assessments 1A'!C15</f>
        <v>1A</v>
      </c>
      <c r="D6" s="5" t="str">
        <f>'Assessments 1A'!D15</f>
        <v>Boarder</v>
      </c>
      <c r="E6" s="12">
        <f>'Assessments 1A'!K23</f>
        <v>0.61670000000000003</v>
      </c>
      <c r="F6" s="5" t="str">
        <f>'Assessments 1A'!L23</f>
        <v>C</v>
      </c>
      <c r="G6" s="3" t="str">
        <f>'Assessments 1A'!M23</f>
        <v>Satisfactory work in office practice; keep practising.</v>
      </c>
      <c r="H6" s="12">
        <f>'Assessments 1A'!R23</f>
        <v>0.62</v>
      </c>
      <c r="I6" s="5" t="str">
        <f>'Assessments 1A'!S23</f>
        <v>C</v>
      </c>
      <c r="J6" s="3" t="str">
        <f>'Assessments 1A'!T23</f>
        <v>Satisfactory work in office practice; keep practising.</v>
      </c>
      <c r="K6" s="12">
        <f>'Assessments 1A'!Y23</f>
        <v>0.66</v>
      </c>
      <c r="L6" s="5" t="str">
        <f>'Assessments 1A'!Z23</f>
        <v>C</v>
      </c>
      <c r="M6" s="3" t="str">
        <f>'Assessments 1A'!AA23</f>
        <v>Satisfactory work in office practice; keep practising.</v>
      </c>
    </row>
    <row r="7" spans="1:13" ht="15" customHeight="1" x14ac:dyDescent="0.3">
      <c r="A7" s="3" t="str">
        <f>'Assessments 1A'!A24</f>
        <v>STU003</v>
      </c>
      <c r="B7" s="3" t="str">
        <f>'Assessments 1A'!B24</f>
        <v>Tumelo Segwabe</v>
      </c>
      <c r="C7" s="5" t="str">
        <f>'Assessments 1A'!C24</f>
        <v>1A</v>
      </c>
      <c r="D7" s="5" t="str">
        <f>'Assessments 1A'!D24</f>
        <v>Boarder</v>
      </c>
      <c r="E7" s="12">
        <f>'Assessments 1A'!K32</f>
        <v>0.70330000000000004</v>
      </c>
      <c r="F7" s="5" t="str">
        <f>'Assessments 1A'!L32</f>
        <v>B</v>
      </c>
      <c r="G7" s="3" t="str">
        <f>'Assessments 1A'!M32</f>
        <v>Very good work in office practice; aim higher.</v>
      </c>
      <c r="H7" s="12">
        <f>'Assessments 1A'!R32</f>
        <v>0.68330000000000002</v>
      </c>
      <c r="I7" s="5" t="str">
        <f>'Assessments 1A'!S32</f>
        <v>C</v>
      </c>
      <c r="J7" s="3" t="str">
        <f>'Assessments 1A'!T32</f>
        <v>Satisfactory work in office practice; keep practising.</v>
      </c>
      <c r="K7" s="12">
        <f>'Assessments 1A'!Y32</f>
        <v>0.71330000000000005</v>
      </c>
      <c r="L7" s="5" t="str">
        <f>'Assessments 1A'!Z32</f>
        <v>B</v>
      </c>
      <c r="M7" s="3" t="str">
        <f>'Assessments 1A'!AA32</f>
        <v>Very good work in office practice; aim higher.</v>
      </c>
    </row>
    <row r="8" spans="1:13" ht="15" customHeight="1" x14ac:dyDescent="0.3">
      <c r="A8" s="3" t="str">
        <f>'Assessments 1A'!A33</f>
        <v>STU004</v>
      </c>
      <c r="B8" s="3" t="str">
        <f>'Assessments 1A'!B33</f>
        <v>Thabo Motshegwa</v>
      </c>
      <c r="C8" s="5" t="str">
        <f>'Assessments 1A'!C33</f>
        <v>1A</v>
      </c>
      <c r="D8" s="5" t="str">
        <f>'Assessments 1A'!D33</f>
        <v>Day Scholar</v>
      </c>
      <c r="E8" s="12">
        <f>'Assessments 1A'!K41</f>
        <v>0.75329999999999997</v>
      </c>
      <c r="F8" s="5" t="str">
        <f>'Assessments 1A'!L41</f>
        <v>B</v>
      </c>
      <c r="G8" s="3" t="str">
        <f>'Assessments 1A'!M41</f>
        <v>Very good work in office practice; aim higher.</v>
      </c>
      <c r="H8" s="12">
        <f>'Assessments 1A'!R41</f>
        <v>0.75670000000000004</v>
      </c>
      <c r="I8" s="5" t="str">
        <f>'Assessments 1A'!S41</f>
        <v>B</v>
      </c>
      <c r="J8" s="3" t="str">
        <f>'Assessments 1A'!T41</f>
        <v>Very good work in office practice; aim higher.</v>
      </c>
      <c r="K8" s="12">
        <f>'Assessments 1A'!Y41</f>
        <v>0.76</v>
      </c>
      <c r="L8" s="5" t="str">
        <f>'Assessments 1A'!Z41</f>
        <v>B</v>
      </c>
      <c r="M8" s="3" t="str">
        <f>'Assessments 1A'!AA41</f>
        <v>Very good work in office practice; aim higher.</v>
      </c>
    </row>
    <row r="9" spans="1:13" ht="15" customHeight="1" x14ac:dyDescent="0.3">
      <c r="A9" s="3" t="str">
        <f>'Assessments 1A'!A51</f>
        <v>STU006</v>
      </c>
      <c r="B9" s="3" t="str">
        <f>'Assessments 1A'!B51</f>
        <v>Palesa Radithupa</v>
      </c>
      <c r="C9" s="5" t="str">
        <f>'Assessments 1A'!C51</f>
        <v>1A</v>
      </c>
      <c r="D9" s="5" t="str">
        <f>'Assessments 1A'!D51</f>
        <v>Day Scholar</v>
      </c>
      <c r="E9" s="12">
        <f>'Assessments 1A'!K59</f>
        <v>0.6</v>
      </c>
      <c r="F9" s="5" t="str">
        <f>'Assessments 1A'!L59</f>
        <v>C</v>
      </c>
      <c r="G9" s="3" t="str">
        <f>'Assessments 1A'!M59</f>
        <v>Satisfactory work in office practice; keep practising.</v>
      </c>
      <c r="H9" s="12">
        <f>'Assessments 1A'!R59</f>
        <v>0.6</v>
      </c>
      <c r="I9" s="5" t="str">
        <f>'Assessments 1A'!S59</f>
        <v>C</v>
      </c>
      <c r="J9" s="3" t="str">
        <f>'Assessments 1A'!T59</f>
        <v>Satisfactory work in office practice; keep practising.</v>
      </c>
      <c r="K9" s="12">
        <f>'Assessments 1A'!Y59</f>
        <v>0.64670000000000005</v>
      </c>
      <c r="L9" s="5" t="str">
        <f>'Assessments 1A'!Z59</f>
        <v>C</v>
      </c>
      <c r="M9" s="3" t="str">
        <f>'Assessments 1A'!AA59</f>
        <v>Satisfactory work in office practice; keep practising.</v>
      </c>
    </row>
    <row r="10" spans="1:13" ht="15" customHeight="1" x14ac:dyDescent="0.3">
      <c r="A10" s="3" t="str">
        <f>'Assessments 1A'!A60</f>
        <v>STU007</v>
      </c>
      <c r="B10" s="3" t="str">
        <f>'Assessments 1A'!B60</f>
        <v>Puso Sechele</v>
      </c>
      <c r="C10" s="5" t="str">
        <f>'Assessments 1A'!C60</f>
        <v>1A</v>
      </c>
      <c r="D10" s="5" t="str">
        <f>'Assessments 1A'!D60</f>
        <v>Boarder</v>
      </c>
      <c r="E10" s="12">
        <f>'Assessments 1A'!K68</f>
        <v>0.59</v>
      </c>
      <c r="F10" s="5" t="str">
        <f>'Assessments 1A'!L68</f>
        <v>D</v>
      </c>
      <c r="G10" s="3" t="str">
        <f>'Assessments 1A'!M68</f>
        <v>Fair work in office practice; extra practice is needed.</v>
      </c>
      <c r="H10" s="12">
        <f>'Assessments 1A'!R68</f>
        <v>0.61670000000000003</v>
      </c>
      <c r="I10" s="5" t="str">
        <f>'Assessments 1A'!S68</f>
        <v>C</v>
      </c>
      <c r="J10" s="3" t="str">
        <f>'Assessments 1A'!T68</f>
        <v>Satisfactory work in office practice; keep practising.</v>
      </c>
      <c r="K10" s="12">
        <f>'Assessments 1A'!Y68</f>
        <v>0.68669999999999998</v>
      </c>
      <c r="L10" s="5" t="str">
        <f>'Assessments 1A'!Z68</f>
        <v>C</v>
      </c>
      <c r="M10" s="3" t="str">
        <f>'Assessments 1A'!AA68</f>
        <v>Satisfactory work in office practice; keep practising.</v>
      </c>
    </row>
    <row r="11" spans="1:13" ht="15" customHeight="1" x14ac:dyDescent="0.3">
      <c r="A11" s="3" t="str">
        <f>'Assessments 1A'!A78</f>
        <v>STU009</v>
      </c>
      <c r="B11" s="3" t="str">
        <f>'Assessments 1A'!B78</f>
        <v>Mpho Molosiwa</v>
      </c>
      <c r="C11" s="5" t="str">
        <f>'Assessments 1A'!C78</f>
        <v>1A</v>
      </c>
      <c r="D11" s="5" t="str">
        <f>'Assessments 1A'!D78</f>
        <v>Day Scholar</v>
      </c>
      <c r="E11" s="12">
        <f>'Assessments 1A'!K86</f>
        <v>0.78</v>
      </c>
      <c r="F11" s="5" t="str">
        <f>'Assessments 1A'!L86</f>
        <v>B</v>
      </c>
      <c r="G11" s="3" t="str">
        <f>'Assessments 1A'!M86</f>
        <v>Very good work in office practice; aim higher.</v>
      </c>
      <c r="H11" s="12">
        <f>'Assessments 1A'!R86</f>
        <v>0.78669999999999995</v>
      </c>
      <c r="I11" s="5" t="str">
        <f>'Assessments 1A'!S86</f>
        <v>B</v>
      </c>
      <c r="J11" s="3" t="str">
        <f>'Assessments 1A'!T86</f>
        <v>Very good work in office practice; aim higher.</v>
      </c>
      <c r="K11" s="12">
        <f>'Assessments 1A'!Y86</f>
        <v>0.85329999999999995</v>
      </c>
      <c r="L11" s="5" t="str">
        <f>'Assessments 1A'!Z86</f>
        <v>A</v>
      </c>
      <c r="M11" s="3" t="str">
        <f>'Assessments 1A'!AA86</f>
        <v>Excellent work in office practice; keep it up.</v>
      </c>
    </row>
    <row r="12" spans="1:13" ht="15" customHeight="1" x14ac:dyDescent="0.3">
      <c r="A12" s="3" t="str">
        <f>'Assessments 1A'!A123</f>
        <v>STU014</v>
      </c>
      <c r="B12" s="3" t="str">
        <f>'Assessments 1A'!B123</f>
        <v>Oratile Chele</v>
      </c>
      <c r="C12" s="5" t="str">
        <f>'Assessments 1A'!C123</f>
        <v>1A</v>
      </c>
      <c r="D12" s="5" t="str">
        <f>'Assessments 1A'!D123</f>
        <v>Boarder</v>
      </c>
      <c r="E12" s="12">
        <f>'Assessments 1A'!K131</f>
        <v>0.78</v>
      </c>
      <c r="F12" s="5" t="str">
        <f>'Assessments 1A'!L131</f>
        <v>B</v>
      </c>
      <c r="G12" s="3" t="str">
        <f>'Assessments 1A'!M131</f>
        <v>Very good work in office practice; aim higher.</v>
      </c>
      <c r="H12" s="12">
        <f>'Assessments 1A'!R131</f>
        <v>0.81669999999999998</v>
      </c>
      <c r="I12" s="5" t="str">
        <f>'Assessments 1A'!S131</f>
        <v>A</v>
      </c>
      <c r="J12" s="3" t="str">
        <f>'Assessments 1A'!T131</f>
        <v>Excellent work in office practice; keep it up.</v>
      </c>
      <c r="K12" s="12">
        <f>'Assessments 1A'!Y131</f>
        <v>0.83</v>
      </c>
      <c r="L12" s="5" t="str">
        <f>'Assessments 1A'!Z131</f>
        <v>A</v>
      </c>
      <c r="M12" s="3" t="str">
        <f>'Assessments 1A'!AA131</f>
        <v>Excellent work in office practice; keep it up.</v>
      </c>
    </row>
    <row r="13" spans="1:13" ht="15" customHeight="1" x14ac:dyDescent="0.3">
      <c r="A13" s="3" t="str">
        <f>'Assessments 1A'!A141</f>
        <v>STU016</v>
      </c>
      <c r="B13" s="3" t="str">
        <f>'Assessments 1A'!B141</f>
        <v>Tshepo Balopi</v>
      </c>
      <c r="C13" s="5" t="str">
        <f>'Assessments 1A'!C141</f>
        <v>1A</v>
      </c>
      <c r="D13" s="5" t="str">
        <f>'Assessments 1A'!D141</f>
        <v>Boarder</v>
      </c>
      <c r="E13" s="12">
        <f>'Assessments 1A'!K149</f>
        <v>0.57669999999999999</v>
      </c>
      <c r="F13" s="5" t="str">
        <f>'Assessments 1A'!L149</f>
        <v>D</v>
      </c>
      <c r="G13" s="3" t="str">
        <f>'Assessments 1A'!M149</f>
        <v>Fair work in office practice; extra practice is needed.</v>
      </c>
      <c r="H13" s="12">
        <f>'Assessments 1A'!R149</f>
        <v>0.62329999999999997</v>
      </c>
      <c r="I13" s="5" t="str">
        <f>'Assessments 1A'!S149</f>
        <v>C</v>
      </c>
      <c r="J13" s="3" t="str">
        <f>'Assessments 1A'!T149</f>
        <v>Satisfactory work in office practice; keep practising.</v>
      </c>
      <c r="K13" s="12">
        <f>'Assessments 1A'!Y149</f>
        <v>0.68</v>
      </c>
      <c r="L13" s="5" t="str">
        <f>'Assessments 1A'!Z149</f>
        <v>C</v>
      </c>
      <c r="M13" s="3" t="str">
        <f>'Assessments 1A'!AA149</f>
        <v>Satisfactory work in office practice; keep practising.</v>
      </c>
    </row>
    <row r="14" spans="1:13" ht="15" customHeight="1" x14ac:dyDescent="0.3">
      <c r="A14" s="3" t="str">
        <f>'Assessments 1A'!A150</f>
        <v>STU017</v>
      </c>
      <c r="B14" s="3" t="str">
        <f>'Assessments 1A'!B150</f>
        <v>Mpho Sebina</v>
      </c>
      <c r="C14" s="5" t="str">
        <f>'Assessments 1A'!C150</f>
        <v>1A</v>
      </c>
      <c r="D14" s="5" t="str">
        <f>'Assessments 1A'!D150</f>
        <v>Day Scholar</v>
      </c>
      <c r="E14" s="12">
        <f>'Assessments 1A'!K158</f>
        <v>0.67669999999999997</v>
      </c>
      <c r="F14" s="5" t="str">
        <f>'Assessments 1A'!L158</f>
        <v>C</v>
      </c>
      <c r="G14" s="3" t="str">
        <f>'Assessments 1A'!M158</f>
        <v>Satisfactory work in office practice; keep practising.</v>
      </c>
      <c r="H14" s="12">
        <f>'Assessments 1A'!R158</f>
        <v>0.73</v>
      </c>
      <c r="I14" s="5" t="str">
        <f>'Assessments 1A'!S158</f>
        <v>B</v>
      </c>
      <c r="J14" s="3" t="str">
        <f>'Assessments 1A'!T158</f>
        <v>Very good work in office practice; aim higher.</v>
      </c>
      <c r="K14" s="12">
        <f>'Assessments 1A'!Y158</f>
        <v>0.72</v>
      </c>
      <c r="L14" s="5" t="str">
        <f>'Assessments 1A'!Z158</f>
        <v>B</v>
      </c>
      <c r="M14" s="3" t="str">
        <f>'Assessments 1A'!AA158</f>
        <v>Very good work in office practice; aim higher.</v>
      </c>
    </row>
    <row r="15" spans="1:13" ht="15" customHeight="1" x14ac:dyDescent="0.3">
      <c r="A15" s="3" t="str">
        <f>'Assessments 1A'!A177</f>
        <v>STU020</v>
      </c>
      <c r="B15" s="3" t="str">
        <f>'Assessments 1A'!B177</f>
        <v>Sethunya Keitshokile</v>
      </c>
      <c r="C15" s="5" t="str">
        <f>'Assessments 1A'!C177</f>
        <v>1A</v>
      </c>
      <c r="D15" s="5" t="str">
        <f>'Assessments 1A'!D177</f>
        <v>Boarder</v>
      </c>
      <c r="E15" s="12">
        <f>'Assessments 1A'!K185</f>
        <v>0.57669999999999999</v>
      </c>
      <c r="F15" s="5" t="str">
        <f>'Assessments 1A'!L185</f>
        <v>D</v>
      </c>
      <c r="G15" s="3" t="str">
        <f>'Assessments 1A'!M185</f>
        <v>Fair work in office practice; extra practice is needed.</v>
      </c>
      <c r="H15" s="12">
        <f>'Assessments 1A'!R185</f>
        <v>0.6</v>
      </c>
      <c r="I15" s="5" t="str">
        <f>'Assessments 1A'!S185</f>
        <v>C</v>
      </c>
      <c r="J15" s="3" t="str">
        <f>'Assessments 1A'!T185</f>
        <v>Satisfactory work in office practice; keep practising.</v>
      </c>
      <c r="K15" s="12">
        <f>'Assessments 1A'!Y185</f>
        <v>0.62</v>
      </c>
      <c r="L15" s="5" t="str">
        <f>'Assessments 1A'!Z185</f>
        <v>C</v>
      </c>
      <c r="M15" s="3" t="str">
        <f>'Assessments 1A'!AA185</f>
        <v>Satisfactory work in office practice; keep practising.</v>
      </c>
    </row>
    <row r="16" spans="1:13" ht="15" customHeight="1" x14ac:dyDescent="0.3">
      <c r="A16" s="3" t="str">
        <f>'Assessments 1A'!A186</f>
        <v>STU021</v>
      </c>
      <c r="B16" s="3" t="str">
        <f>'Assessments 1A'!B186</f>
        <v>Baruti Kesamang</v>
      </c>
      <c r="C16" s="5" t="str">
        <f>'Assessments 1A'!C186</f>
        <v>1A</v>
      </c>
      <c r="D16" s="5" t="str">
        <f>'Assessments 1A'!D186</f>
        <v>Day Scholar</v>
      </c>
      <c r="E16" s="12">
        <f>'Assessments 1A'!K194</f>
        <v>0.6633</v>
      </c>
      <c r="F16" s="5" t="str">
        <f>'Assessments 1A'!L194</f>
        <v>C</v>
      </c>
      <c r="G16" s="3" t="str">
        <f>'Assessments 1A'!M194</f>
        <v>Satisfactory work in office practice; keep practising.</v>
      </c>
      <c r="H16" s="12">
        <f>'Assessments 1A'!R194</f>
        <v>0.68330000000000002</v>
      </c>
      <c r="I16" s="5" t="str">
        <f>'Assessments 1A'!S194</f>
        <v>C</v>
      </c>
      <c r="J16" s="3" t="str">
        <f>'Assessments 1A'!T194</f>
        <v>Satisfactory work in office practice; keep practising.</v>
      </c>
      <c r="K16" s="12">
        <f>'Assessments 1A'!Y194</f>
        <v>0.68330000000000002</v>
      </c>
      <c r="L16" s="5" t="str">
        <f>'Assessments 1A'!Z194</f>
        <v>C</v>
      </c>
      <c r="M16" s="3" t="str">
        <f>'Assessments 1A'!AA194</f>
        <v>Satisfactory work in office practice; keep practising.</v>
      </c>
    </row>
    <row r="17" spans="1:13" ht="15" customHeight="1" x14ac:dyDescent="0.3">
      <c r="A17" s="3" t="str">
        <f>'Assessments 1A'!A195</f>
        <v>STU022</v>
      </c>
      <c r="B17" s="3" t="str">
        <f>'Assessments 1A'!B195</f>
        <v>Bame Ditshwanelo</v>
      </c>
      <c r="C17" s="5" t="str">
        <f>'Assessments 1A'!C195</f>
        <v>1A</v>
      </c>
      <c r="D17" s="5" t="str">
        <f>'Assessments 1A'!D195</f>
        <v>Day Scholar</v>
      </c>
      <c r="E17" s="12">
        <f>'Assessments 1A'!K203</f>
        <v>0.69330000000000003</v>
      </c>
      <c r="F17" s="5" t="str">
        <f>'Assessments 1A'!L203</f>
        <v>C</v>
      </c>
      <c r="G17" s="3" t="str">
        <f>'Assessments 1A'!M203</f>
        <v>Satisfactory work in office practice; keep practising.</v>
      </c>
      <c r="H17" s="12">
        <f>'Assessments 1A'!R203</f>
        <v>0.69330000000000003</v>
      </c>
      <c r="I17" s="5" t="str">
        <f>'Assessments 1A'!S203</f>
        <v>C</v>
      </c>
      <c r="J17" s="3" t="str">
        <f>'Assessments 1A'!T203</f>
        <v>Satisfactory work in office practice; keep practising.</v>
      </c>
      <c r="K17" s="12">
        <f>'Assessments 1A'!Y203</f>
        <v>0.73329999999999995</v>
      </c>
      <c r="L17" s="5" t="str">
        <f>'Assessments 1A'!Z203</f>
        <v>B</v>
      </c>
      <c r="M17" s="3" t="str">
        <f>'Assessments 1A'!AA203</f>
        <v>Very good work in office practice; aim higher.</v>
      </c>
    </row>
    <row r="18" spans="1:13" ht="15" customHeight="1" x14ac:dyDescent="0.3">
      <c r="A18" s="3" t="str">
        <f>'Assessments 1A'!A222</f>
        <v>STU025</v>
      </c>
      <c r="B18" s="3" t="str">
        <f>'Assessments 1A'!B222</f>
        <v>Oratile Gaborone</v>
      </c>
      <c r="C18" s="5" t="str">
        <f>'Assessments 1A'!C222</f>
        <v>1A</v>
      </c>
      <c r="D18" s="5" t="str">
        <f>'Assessments 1A'!D222</f>
        <v>Day Scholar</v>
      </c>
      <c r="E18" s="12">
        <f>'Assessments 1A'!K230</f>
        <v>0.61329999999999996</v>
      </c>
      <c r="F18" s="5" t="str">
        <f>'Assessments 1A'!L230</f>
        <v>C</v>
      </c>
      <c r="G18" s="3" t="str">
        <f>'Assessments 1A'!M230</f>
        <v>Satisfactory work in office practice; keep practising.</v>
      </c>
      <c r="H18" s="12">
        <f>'Assessments 1A'!R230</f>
        <v>0.65669999999999995</v>
      </c>
      <c r="I18" s="5" t="str">
        <f>'Assessments 1A'!S230</f>
        <v>C</v>
      </c>
      <c r="J18" s="3" t="str">
        <f>'Assessments 1A'!T230</f>
        <v>Satisfactory work in office practice; keep practising.</v>
      </c>
      <c r="K18" s="12">
        <f>'Assessments 1A'!Y230</f>
        <v>0.68</v>
      </c>
      <c r="L18" s="5" t="str">
        <f>'Assessments 1A'!Z230</f>
        <v>C</v>
      </c>
      <c r="M18" s="3" t="str">
        <f>'Assessments 1A'!AA230</f>
        <v>Satisfactory work in office practice; keep practising.</v>
      </c>
    </row>
    <row r="19" spans="1:13" ht="15" customHeight="1" x14ac:dyDescent="0.3">
      <c r="A19" s="3" t="str">
        <f>'Assessments 1A'!A240</f>
        <v>STU027</v>
      </c>
      <c r="B19" s="3" t="str">
        <f>'Assessments 1A'!B240</f>
        <v>Refilwe Keitshokile</v>
      </c>
      <c r="C19" s="5" t="str">
        <f>'Assessments 1A'!C240</f>
        <v>1A</v>
      </c>
      <c r="D19" s="5" t="str">
        <f>'Assessments 1A'!D240</f>
        <v>Boarder</v>
      </c>
      <c r="E19" s="12">
        <f>'Assessments 1A'!K248</f>
        <v>0.77669999999999995</v>
      </c>
      <c r="F19" s="5" t="str">
        <f>'Assessments 1A'!L248</f>
        <v>B</v>
      </c>
      <c r="G19" s="3" t="str">
        <f>'Assessments 1A'!M248</f>
        <v>Very good work in office practice; aim higher.</v>
      </c>
      <c r="H19" s="12">
        <f>'Assessments 1A'!R248</f>
        <v>0.7167</v>
      </c>
      <c r="I19" s="5" t="str">
        <f>'Assessments 1A'!S248</f>
        <v>B</v>
      </c>
      <c r="J19" s="3" t="str">
        <f>'Assessments 1A'!T248</f>
        <v>Very good work in office practice; aim higher.</v>
      </c>
      <c r="K19" s="12">
        <f>'Assessments 1A'!Y248</f>
        <v>0.80330000000000001</v>
      </c>
      <c r="L19" s="5" t="str">
        <f>'Assessments 1A'!Z248</f>
        <v>A</v>
      </c>
      <c r="M19" s="3" t="str">
        <f>'Assessments 1A'!AA248</f>
        <v>Excellent work in office practice; keep it up.</v>
      </c>
    </row>
    <row r="20" spans="1:13" ht="15" customHeight="1" x14ac:dyDescent="0.3">
      <c r="A20" s="3" t="str">
        <f>'Assessments 1A'!A258</f>
        <v>STU029</v>
      </c>
      <c r="B20" s="3" t="str">
        <f>'Assessments 1A'!B258</f>
        <v>Onalenna Mothibi</v>
      </c>
      <c r="C20" s="5" t="str">
        <f>'Assessments 1A'!C258</f>
        <v>1A</v>
      </c>
      <c r="D20" s="5" t="str">
        <f>'Assessments 1A'!D258</f>
        <v>Boarder</v>
      </c>
      <c r="E20" s="12">
        <f>'Assessments 1A'!K266</f>
        <v>0.60329999999999995</v>
      </c>
      <c r="F20" s="5" t="str">
        <f>'Assessments 1A'!L266</f>
        <v>C</v>
      </c>
      <c r="G20" s="3" t="str">
        <f>'Assessments 1A'!M266</f>
        <v>Satisfactory work in office practice; keep practising.</v>
      </c>
      <c r="H20" s="12">
        <f>'Assessments 1A'!R266</f>
        <v>0.6</v>
      </c>
      <c r="I20" s="5" t="str">
        <f>'Assessments 1A'!S266</f>
        <v>C</v>
      </c>
      <c r="J20" s="3" t="str">
        <f>'Assessments 1A'!T266</f>
        <v>Satisfactory work in office practice; keep practising.</v>
      </c>
      <c r="K20" s="12">
        <f>'Assessments 1A'!Y266</f>
        <v>0.58330000000000004</v>
      </c>
      <c r="L20" s="5" t="str">
        <f>'Assessments 1A'!Z266</f>
        <v>D</v>
      </c>
      <c r="M20" s="3" t="str">
        <f>'Assessments 1A'!AA266</f>
        <v>Fair work in office practice; extra practice is needed.</v>
      </c>
    </row>
    <row r="21" spans="1:13" ht="15" customHeight="1" x14ac:dyDescent="0.3">
      <c r="A21" s="3" t="str">
        <f>'Assessment 2A'!A6</f>
        <v>STU061</v>
      </c>
      <c r="B21" s="3" t="str">
        <f>'Assessment 2A'!B6</f>
        <v>Sethunya Mmusi</v>
      </c>
      <c r="C21" s="5" t="str">
        <f>'Assessment 2A'!C6</f>
        <v>2A</v>
      </c>
      <c r="D21" s="5" t="str">
        <f>'Assessment 2A'!D6</f>
        <v>Boarder</v>
      </c>
      <c r="E21" s="12">
        <f>'Assessment 2A'!K14</f>
        <v>0.54330000000000001</v>
      </c>
      <c r="F21" s="5" t="str">
        <f>'Assessment 2A'!L14</f>
        <v>D</v>
      </c>
      <c r="G21" s="3" t="str">
        <f>'Assessment 2A'!M14</f>
        <v>Fair work in office practice; extra practice is needed.</v>
      </c>
      <c r="H21" s="12">
        <f>'Assessment 2A'!R14</f>
        <v>0.52329999999999999</v>
      </c>
      <c r="I21" s="5" t="str">
        <f>'Assessment 2A'!S14</f>
        <v>D</v>
      </c>
      <c r="J21" s="3" t="str">
        <f>'Assessment 2A'!T14</f>
        <v>Fair work in office practice; extra practice is needed.</v>
      </c>
      <c r="K21" s="12">
        <f>'Assessment 2A'!Y14</f>
        <v>0.5867</v>
      </c>
      <c r="L21" s="5" t="str">
        <f>'Assessment 2A'!Z14</f>
        <v>D</v>
      </c>
      <c r="M21" s="3" t="str">
        <f>'Assessment 2A'!AA14</f>
        <v>Fair work in office practice; extra practice is needed.</v>
      </c>
    </row>
    <row r="22" spans="1:13" ht="15" customHeight="1" x14ac:dyDescent="0.3">
      <c r="A22" s="3" t="str">
        <f>'Assessment 2A'!A15</f>
        <v>STU062</v>
      </c>
      <c r="B22" s="3" t="str">
        <f>'Assessment 2A'!B15</f>
        <v>Palesa Seboni</v>
      </c>
      <c r="C22" s="5" t="str">
        <f>'Assessment 2A'!C15</f>
        <v>2A</v>
      </c>
      <c r="D22" s="5" t="str">
        <f>'Assessment 2A'!D15</f>
        <v>Day Scholar</v>
      </c>
      <c r="E22" s="12">
        <f>'Assessment 2A'!K23</f>
        <v>0.57669999999999999</v>
      </c>
      <c r="F22" s="5" t="str">
        <f>'Assessment 2A'!L23</f>
        <v>D</v>
      </c>
      <c r="G22" s="3" t="str">
        <f>'Assessment 2A'!M23</f>
        <v>Fair work in office practice; extra practice is needed.</v>
      </c>
      <c r="H22" s="12">
        <f>'Assessment 2A'!R23</f>
        <v>0.64329999999999998</v>
      </c>
      <c r="I22" s="5" t="str">
        <f>'Assessment 2A'!S23</f>
        <v>C</v>
      </c>
      <c r="J22" s="3" t="str">
        <f>'Assessment 2A'!T23</f>
        <v>Satisfactory work in office practice; keep practising.</v>
      </c>
      <c r="K22" s="12">
        <f>'Assessment 2A'!Y23</f>
        <v>0.60670000000000002</v>
      </c>
      <c r="L22" s="5" t="str">
        <f>'Assessment 2A'!Z23</f>
        <v>C</v>
      </c>
      <c r="M22" s="3" t="str">
        <f>'Assessment 2A'!AA23</f>
        <v>Satisfactory work in office practice; keep practising.</v>
      </c>
    </row>
    <row r="23" spans="1:13" ht="15" customHeight="1" x14ac:dyDescent="0.3">
      <c r="A23" s="3" t="str">
        <f>'Assessment 2A'!A51</f>
        <v>STU066</v>
      </c>
      <c r="B23" s="3" t="str">
        <f>'Assessment 2A'!B51</f>
        <v>Refilwe Pheko</v>
      </c>
      <c r="C23" s="5" t="str">
        <f>'Assessment 2A'!C51</f>
        <v>2A</v>
      </c>
      <c r="D23" s="5" t="str">
        <f>'Assessment 2A'!D51</f>
        <v>Day Scholar</v>
      </c>
      <c r="E23" s="12">
        <f>'Assessment 2A'!K59</f>
        <v>0.54330000000000001</v>
      </c>
      <c r="F23" s="5" t="str">
        <f>'Assessment 2A'!L59</f>
        <v>D</v>
      </c>
      <c r="G23" s="3" t="str">
        <f>'Assessment 2A'!M59</f>
        <v>Fair work in office practice; extra practice is needed.</v>
      </c>
      <c r="H23" s="12">
        <f>'Assessment 2A'!R59</f>
        <v>0.56669999999999998</v>
      </c>
      <c r="I23" s="5" t="str">
        <f>'Assessment 2A'!S59</f>
        <v>D</v>
      </c>
      <c r="J23" s="3" t="str">
        <f>'Assessment 2A'!T59</f>
        <v>Fair work in office practice; extra practice is needed.</v>
      </c>
      <c r="K23" s="12">
        <f>'Assessment 2A'!Y59</f>
        <v>0.64670000000000005</v>
      </c>
      <c r="L23" s="5" t="str">
        <f>'Assessment 2A'!Z59</f>
        <v>C</v>
      </c>
      <c r="M23" s="3" t="str">
        <f>'Assessment 2A'!AA59</f>
        <v>Satisfactory work in office practice; keep practising.</v>
      </c>
    </row>
    <row r="24" spans="1:13" ht="15" customHeight="1" x14ac:dyDescent="0.3">
      <c r="A24" s="3" t="str">
        <f>'Assessment 2A'!A60</f>
        <v>STU067</v>
      </c>
      <c r="B24" s="3" t="str">
        <f>'Assessment 2A'!B60</f>
        <v>Baruti Tumagole</v>
      </c>
      <c r="C24" s="5" t="str">
        <f>'Assessment 2A'!C60</f>
        <v>2A</v>
      </c>
      <c r="D24" s="5" t="str">
        <f>'Assessment 2A'!D60</f>
        <v>Day Scholar</v>
      </c>
      <c r="E24" s="12">
        <f>'Assessment 2A'!K68</f>
        <v>0.59330000000000005</v>
      </c>
      <c r="F24" s="5" t="str">
        <f>'Assessment 2A'!L68</f>
        <v>D</v>
      </c>
      <c r="G24" s="3" t="str">
        <f>'Assessment 2A'!M68</f>
        <v>Fair work in office practice; extra practice is needed.</v>
      </c>
      <c r="H24" s="12">
        <f>'Assessment 2A'!R68</f>
        <v>0.63329999999999997</v>
      </c>
      <c r="I24" s="5" t="str">
        <f>'Assessment 2A'!S68</f>
        <v>C</v>
      </c>
      <c r="J24" s="3" t="str">
        <f>'Assessment 2A'!T68</f>
        <v>Satisfactory work in office practice; keep practising.</v>
      </c>
      <c r="K24" s="12">
        <f>'Assessment 2A'!Y68</f>
        <v>0.71</v>
      </c>
      <c r="L24" s="5" t="str">
        <f>'Assessment 2A'!Z68</f>
        <v>B</v>
      </c>
      <c r="M24" s="3" t="str">
        <f>'Assessment 2A'!AA68</f>
        <v>Very good work in office practice; aim higher.</v>
      </c>
    </row>
    <row r="25" spans="1:13" ht="15" customHeight="1" x14ac:dyDescent="0.3">
      <c r="A25" s="3" t="str">
        <f>'Assessment 2A'!A78</f>
        <v>STU069</v>
      </c>
      <c r="B25" s="3" t="str">
        <f>'Assessment 2A'!B78</f>
        <v>Bontle Keitshokile</v>
      </c>
      <c r="C25" s="5" t="str">
        <f>'Assessment 2A'!C78</f>
        <v>2A</v>
      </c>
      <c r="D25" s="5" t="str">
        <f>'Assessment 2A'!D78</f>
        <v>Boarder</v>
      </c>
      <c r="E25" s="12">
        <f>'Assessment 2A'!K86</f>
        <v>0.81330000000000002</v>
      </c>
      <c r="F25" s="5" t="str">
        <f>'Assessment 2A'!L86</f>
        <v>A</v>
      </c>
      <c r="G25" s="3" t="str">
        <f>'Assessment 2A'!M86</f>
        <v>Excellent work in office practice; keep it up.</v>
      </c>
      <c r="H25" s="12">
        <f>'Assessment 2A'!R86</f>
        <v>0.78</v>
      </c>
      <c r="I25" s="5" t="str">
        <f>'Assessment 2A'!S86</f>
        <v>B</v>
      </c>
      <c r="J25" s="3" t="str">
        <f>'Assessment 2A'!T86</f>
        <v>Very good work in office practice; aim higher.</v>
      </c>
      <c r="K25" s="12">
        <f>'Assessment 2A'!Y86</f>
        <v>0.79</v>
      </c>
      <c r="L25" s="5" t="str">
        <f>'Assessment 2A'!Z86</f>
        <v>B</v>
      </c>
      <c r="M25" s="3" t="str">
        <f>'Assessment 2A'!AA86</f>
        <v>Very good work in office practice; aim higher.</v>
      </c>
    </row>
    <row r="26" spans="1:13" ht="15" customHeight="1" x14ac:dyDescent="0.3">
      <c r="A26" s="3" t="str">
        <f>'Assessment 2A'!A87</f>
        <v>STU070</v>
      </c>
      <c r="B26" s="3" t="str">
        <f>'Assessment 2A'!B87</f>
        <v>Mmoloki Tau</v>
      </c>
      <c r="C26" s="5" t="str">
        <f>'Assessment 2A'!C87</f>
        <v>2A</v>
      </c>
      <c r="D26" s="5" t="str">
        <f>'Assessment 2A'!D87</f>
        <v>Boarder</v>
      </c>
      <c r="E26" s="12">
        <f>'Assessment 2A'!K95</f>
        <v>0.78669999999999995</v>
      </c>
      <c r="F26" s="5" t="str">
        <f>'Assessment 2A'!L95</f>
        <v>B</v>
      </c>
      <c r="G26" s="3" t="str">
        <f>'Assessment 2A'!M95</f>
        <v>Very good work in office practice; aim higher.</v>
      </c>
      <c r="H26" s="12">
        <f>'Assessment 2A'!R95</f>
        <v>0.88670000000000004</v>
      </c>
      <c r="I26" s="5" t="str">
        <f>'Assessment 2A'!S95</f>
        <v>A</v>
      </c>
      <c r="J26" s="3" t="str">
        <f>'Assessment 2A'!T95</f>
        <v>Excellent work in office practice; keep it up.</v>
      </c>
      <c r="K26" s="12">
        <f>'Assessment 2A'!Y95</f>
        <v>0.90669999999999995</v>
      </c>
      <c r="L26" s="5" t="str">
        <f>'Assessment 2A'!Z95</f>
        <v>A</v>
      </c>
      <c r="M26" s="3" t="str">
        <f>'Assessment 2A'!AA95</f>
        <v>Excellent work in office practice; keep it up.</v>
      </c>
    </row>
    <row r="27" spans="1:13" ht="15" customHeight="1" x14ac:dyDescent="0.3">
      <c r="A27" s="3" t="str">
        <f>'Assessment 2A'!A141</f>
        <v>STU076</v>
      </c>
      <c r="B27" s="3" t="str">
        <f>'Assessment 2A'!B141</f>
        <v>Tshepo Nthoiwa</v>
      </c>
      <c r="C27" s="5" t="str">
        <f>'Assessment 2A'!C141</f>
        <v>2A</v>
      </c>
      <c r="D27" s="5" t="str">
        <f>'Assessment 2A'!D141</f>
        <v>Day Scholar</v>
      </c>
      <c r="E27" s="12">
        <f>'Assessment 2A'!K149</f>
        <v>0.62329999999999997</v>
      </c>
      <c r="F27" s="5" t="str">
        <f>'Assessment 2A'!L149</f>
        <v>C</v>
      </c>
      <c r="G27" s="3" t="str">
        <f>'Assessment 2A'!M149</f>
        <v>Satisfactory work in office practice; keep practising.</v>
      </c>
      <c r="H27" s="12">
        <f>'Assessment 2A'!R149</f>
        <v>0.62</v>
      </c>
      <c r="I27" s="5" t="str">
        <f>'Assessment 2A'!S149</f>
        <v>C</v>
      </c>
      <c r="J27" s="3" t="str">
        <f>'Assessment 2A'!T149</f>
        <v>Satisfactory work in office practice; keep practising.</v>
      </c>
      <c r="K27" s="12">
        <f>'Assessment 2A'!Y149</f>
        <v>0.66669999999999996</v>
      </c>
      <c r="L27" s="5" t="str">
        <f>'Assessment 2A'!Z149</f>
        <v>C</v>
      </c>
      <c r="M27" s="3" t="str">
        <f>'Assessment 2A'!AA149</f>
        <v>Satisfactory work in office practice; keep practising.</v>
      </c>
    </row>
    <row r="28" spans="1:13" ht="15" customHeight="1" x14ac:dyDescent="0.3">
      <c r="A28" s="3" t="str">
        <f>'Assessment 2A'!A159</f>
        <v>STU078</v>
      </c>
      <c r="B28" s="3" t="str">
        <f>'Assessment 2A'!B159</f>
        <v>Bame Kesamang</v>
      </c>
      <c r="C28" s="5" t="str">
        <f>'Assessment 2A'!C159</f>
        <v>2A</v>
      </c>
      <c r="D28" s="5" t="str">
        <f>'Assessment 2A'!D159</f>
        <v>Day Scholar</v>
      </c>
      <c r="E28" s="12">
        <f>'Assessment 2A'!K167</f>
        <v>0.74</v>
      </c>
      <c r="F28" s="5" t="str">
        <f>'Assessment 2A'!L167</f>
        <v>B</v>
      </c>
      <c r="G28" s="3" t="str">
        <f>'Assessment 2A'!M167</f>
        <v>Very good work in office practice; aim higher.</v>
      </c>
      <c r="H28" s="12">
        <f>'Assessment 2A'!R167</f>
        <v>0.75329999999999997</v>
      </c>
      <c r="I28" s="5" t="str">
        <f>'Assessment 2A'!S167</f>
        <v>B</v>
      </c>
      <c r="J28" s="3" t="str">
        <f>'Assessment 2A'!T167</f>
        <v>Very good work in office practice; aim higher.</v>
      </c>
      <c r="K28" s="12">
        <f>'Assessment 2A'!Y167</f>
        <v>0.80669999999999997</v>
      </c>
      <c r="L28" s="5" t="str">
        <f>'Assessment 2A'!Z167</f>
        <v>A</v>
      </c>
      <c r="M28" s="3" t="str">
        <f>'Assessment 2A'!AA167</f>
        <v>Excellent work in office practice; keep it up.</v>
      </c>
    </row>
    <row r="29" spans="1:13" ht="15" customHeight="1" x14ac:dyDescent="0.3">
      <c r="A29" s="3" t="str">
        <f>'Assessment 2A'!A168</f>
        <v>STU079</v>
      </c>
      <c r="B29" s="3" t="str">
        <f>'Assessment 2A'!B168</f>
        <v>Wame Phiri</v>
      </c>
      <c r="C29" s="5" t="str">
        <f>'Assessment 2A'!C168</f>
        <v>2A</v>
      </c>
      <c r="D29" s="5" t="str">
        <f>'Assessment 2A'!D168</f>
        <v>Boarder</v>
      </c>
      <c r="E29" s="12">
        <f>'Assessment 2A'!K176</f>
        <v>0.8</v>
      </c>
      <c r="F29" s="5" t="str">
        <f>'Assessment 2A'!L176</f>
        <v>A</v>
      </c>
      <c r="G29" s="3" t="str">
        <f>'Assessment 2A'!M176</f>
        <v>Excellent work in office practice; keep it up.</v>
      </c>
      <c r="H29" s="12">
        <f>'Assessment 2A'!R176</f>
        <v>0.8</v>
      </c>
      <c r="I29" s="5" t="str">
        <f>'Assessment 2A'!S176</f>
        <v>A</v>
      </c>
      <c r="J29" s="3" t="str">
        <f>'Assessment 2A'!T176</f>
        <v>Excellent work in office practice; keep it up.</v>
      </c>
      <c r="K29" s="12">
        <f>'Assessment 2A'!Y176</f>
        <v>0.82</v>
      </c>
      <c r="L29" s="5" t="str">
        <f>'Assessment 2A'!Z176</f>
        <v>A</v>
      </c>
      <c r="M29" s="3" t="str">
        <f>'Assessment 2A'!AA176</f>
        <v>Excellent work in office practice; keep it up.</v>
      </c>
    </row>
    <row r="30" spans="1:13" ht="15" customHeight="1" x14ac:dyDescent="0.3">
      <c r="A30" s="3" t="str">
        <f>'Assessment 2A'!A204</f>
        <v>STU083</v>
      </c>
      <c r="B30" s="3" t="str">
        <f>'Assessment 2A'!B204</f>
        <v>Gomolemo Kealotswe</v>
      </c>
      <c r="C30" s="5" t="str">
        <f>'Assessment 2A'!C204</f>
        <v>2A</v>
      </c>
      <c r="D30" s="5" t="str">
        <f>'Assessment 2A'!D204</f>
        <v>Day Scholar</v>
      </c>
      <c r="E30" s="12">
        <f>'Assessment 2A'!K212</f>
        <v>0.74670000000000003</v>
      </c>
      <c r="F30" s="5" t="str">
        <f>'Assessment 2A'!L212</f>
        <v>B</v>
      </c>
      <c r="G30" s="3" t="str">
        <f>'Assessment 2A'!M212</f>
        <v>Very good work in office practice; aim higher.</v>
      </c>
      <c r="H30" s="12">
        <f>'Assessment 2A'!R212</f>
        <v>0.80330000000000001</v>
      </c>
      <c r="I30" s="5" t="str">
        <f>'Assessment 2A'!S212</f>
        <v>A</v>
      </c>
      <c r="J30" s="3" t="str">
        <f>'Assessment 2A'!T212</f>
        <v>Excellent work in office practice; keep it up.</v>
      </c>
      <c r="K30" s="12">
        <f>'Assessment 2A'!Y212</f>
        <v>0.81330000000000002</v>
      </c>
      <c r="L30" s="5" t="str">
        <f>'Assessment 2A'!Z212</f>
        <v>A</v>
      </c>
      <c r="M30" s="3" t="str">
        <f>'Assessment 2A'!AA212</f>
        <v>Excellent work in office practice; keep it up.</v>
      </c>
    </row>
    <row r="31" spans="1:13" ht="15" customHeight="1" x14ac:dyDescent="0.3">
      <c r="A31" s="3" t="str">
        <f>'Assessment 2A'!A231</f>
        <v>STU086</v>
      </c>
      <c r="B31" s="3" t="str">
        <f>'Assessment 2A'!B231</f>
        <v>Tumelo Tau</v>
      </c>
      <c r="C31" s="5" t="str">
        <f>'Assessment 2A'!C231</f>
        <v>2A</v>
      </c>
      <c r="D31" s="5" t="str">
        <f>'Assessment 2A'!D231</f>
        <v>Day Scholar</v>
      </c>
      <c r="E31" s="12">
        <f>'Assessment 2A'!K239</f>
        <v>0.69669999999999999</v>
      </c>
      <c r="F31" s="5" t="str">
        <f>'Assessment 2A'!L239</f>
        <v>C</v>
      </c>
      <c r="G31" s="3" t="str">
        <f>'Assessment 2A'!M239</f>
        <v>Satisfactory work in office practice; keep practising.</v>
      </c>
      <c r="H31" s="12">
        <f>'Assessment 2A'!R239</f>
        <v>0.7167</v>
      </c>
      <c r="I31" s="5" t="str">
        <f>'Assessment 2A'!S239</f>
        <v>B</v>
      </c>
      <c r="J31" s="3" t="str">
        <f>'Assessment 2A'!T239</f>
        <v>Very good work in office practice; aim higher.</v>
      </c>
      <c r="K31" s="12">
        <f>'Assessment 2A'!Y239</f>
        <v>0.67669999999999997</v>
      </c>
      <c r="L31" s="5" t="str">
        <f>'Assessment 2A'!Z239</f>
        <v>C</v>
      </c>
      <c r="M31" s="3" t="str">
        <f>'Assessment 2A'!AA239</f>
        <v>Satisfactory work in office practice; keep practising.</v>
      </c>
    </row>
    <row r="32" spans="1:13" ht="15" customHeight="1" x14ac:dyDescent="0.3">
      <c r="A32" s="3" t="str">
        <f>'Assessment 2A'!A249</f>
        <v>STU088</v>
      </c>
      <c r="B32" s="3" t="str">
        <f>'Assessment 2A'!B249</f>
        <v>Kagiso Leteane</v>
      </c>
      <c r="C32" s="5" t="str">
        <f>'Assessment 2A'!C249</f>
        <v>2A</v>
      </c>
      <c r="D32" s="5" t="str">
        <f>'Assessment 2A'!D249</f>
        <v>Day Scholar</v>
      </c>
      <c r="E32" s="12">
        <f>'Assessment 2A'!K257</f>
        <v>0.82</v>
      </c>
      <c r="F32" s="5" t="str">
        <f>'Assessment 2A'!L257</f>
        <v>A</v>
      </c>
      <c r="G32" s="3" t="str">
        <f>'Assessment 2A'!M257</f>
        <v>Excellent work in office practice; keep it up.</v>
      </c>
      <c r="H32" s="12">
        <f>'Assessment 2A'!R257</f>
        <v>0.82669999999999999</v>
      </c>
      <c r="I32" s="5" t="str">
        <f>'Assessment 2A'!S257</f>
        <v>A</v>
      </c>
      <c r="J32" s="3" t="str">
        <f>'Assessment 2A'!T257</f>
        <v>Excellent work in office practice; keep it up.</v>
      </c>
      <c r="K32" s="12">
        <f>'Assessment 2A'!Y257</f>
        <v>0.85670000000000002</v>
      </c>
      <c r="L32" s="5" t="str">
        <f>'Assessment 2A'!Z257</f>
        <v>A</v>
      </c>
      <c r="M32" s="3" t="str">
        <f>'Assessment 2A'!AA257</f>
        <v>Excellent work in office practice; keep it up.</v>
      </c>
    </row>
    <row r="33" spans="1:13" ht="15" customHeight="1" x14ac:dyDescent="0.3">
      <c r="A33" s="3" t="str">
        <f>'Assessment 2A'!A267</f>
        <v>STU090</v>
      </c>
      <c r="B33" s="3" t="str">
        <f>'Assessment 2A'!B267</f>
        <v>Lorato Seboni</v>
      </c>
      <c r="C33" s="5" t="str">
        <f>'Assessment 2A'!C267</f>
        <v>2A</v>
      </c>
      <c r="D33" s="5" t="str">
        <f>'Assessment 2A'!D267</f>
        <v>Boarder</v>
      </c>
      <c r="E33" s="12">
        <f>'Assessment 2A'!K275</f>
        <v>0.65329999999999999</v>
      </c>
      <c r="F33" s="5" t="str">
        <f>'Assessment 2A'!L275</f>
        <v>C</v>
      </c>
      <c r="G33" s="3" t="str">
        <f>'Assessment 2A'!M275</f>
        <v>Satisfactory work in office practice; keep practising.</v>
      </c>
      <c r="H33" s="12">
        <f>'Assessment 2A'!R275</f>
        <v>0.63329999999999997</v>
      </c>
      <c r="I33" s="5" t="str">
        <f>'Assessment 2A'!S275</f>
        <v>C</v>
      </c>
      <c r="J33" s="3" t="str">
        <f>'Assessment 2A'!T275</f>
        <v>Satisfactory work in office practice; keep practising.</v>
      </c>
      <c r="K33" s="12">
        <f>'Assessment 2A'!Y275</f>
        <v>0.68330000000000002</v>
      </c>
      <c r="L33" s="5" t="str">
        <f>'Assessment 2A'!Z275</f>
        <v>C</v>
      </c>
      <c r="M33" s="3" t="str">
        <f>'Assessment 2A'!AA275</f>
        <v>Satisfactory work in office practice; keep practising.</v>
      </c>
    </row>
    <row r="34" spans="1:13" ht="15" customHeight="1" x14ac:dyDescent="0.3">
      <c r="A34" s="3" t="str">
        <f>'Assessment 3A'!A24</f>
        <v>STU123</v>
      </c>
      <c r="B34" s="3" t="str">
        <f>'Assessment 3A'!B24</f>
        <v>Tebogo Mmusi</v>
      </c>
      <c r="C34" s="5" t="str">
        <f>'Assessment 3A'!C24</f>
        <v>3A</v>
      </c>
      <c r="D34" s="5" t="str">
        <f>'Assessment 3A'!D24</f>
        <v>Boarder</v>
      </c>
      <c r="E34" s="12">
        <f>'Assessment 3A'!K32</f>
        <v>0.66</v>
      </c>
      <c r="F34" s="5" t="str">
        <f>'Assessment 3A'!L32</f>
        <v>C</v>
      </c>
      <c r="G34" s="3" t="str">
        <f>'Assessment 3A'!M32</f>
        <v>Satisfactory work in office practice; keep practising.</v>
      </c>
      <c r="H34" s="12">
        <f>'Assessment 3A'!R32</f>
        <v>0.68330000000000002</v>
      </c>
      <c r="I34" s="5" t="str">
        <f>'Assessment 3A'!S32</f>
        <v>C</v>
      </c>
      <c r="J34" s="3" t="str">
        <f>'Assessment 3A'!T32</f>
        <v>Satisfactory work in office practice; keep practising.</v>
      </c>
      <c r="K34" s="12">
        <f>'Assessment 3A'!Y32</f>
        <v>0.73329999999999995</v>
      </c>
      <c r="L34" s="5" t="str">
        <f>'Assessment 3A'!Z32</f>
        <v>B</v>
      </c>
      <c r="M34" s="3" t="str">
        <f>'Assessment 3A'!AA32</f>
        <v>Very good work in office practice; aim higher.</v>
      </c>
    </row>
    <row r="35" spans="1:13" ht="15" customHeight="1" x14ac:dyDescent="0.3">
      <c r="A35" s="3" t="str">
        <f>'Assessment 3A'!A33</f>
        <v>STU124</v>
      </c>
      <c r="B35" s="3" t="str">
        <f>'Assessment 3A'!B33</f>
        <v>Lorato Gaborone</v>
      </c>
      <c r="C35" s="5" t="str">
        <f>'Assessment 3A'!C33</f>
        <v>3A</v>
      </c>
      <c r="D35" s="5" t="str">
        <f>'Assessment 3A'!D33</f>
        <v>Boarder</v>
      </c>
      <c r="E35" s="12">
        <f>'Assessment 3A'!K41</f>
        <v>0.73670000000000002</v>
      </c>
      <c r="F35" s="5" t="str">
        <f>'Assessment 3A'!L41</f>
        <v>B</v>
      </c>
      <c r="G35" s="3" t="str">
        <f>'Assessment 3A'!M41</f>
        <v>Very good work in office practice; aim higher.</v>
      </c>
      <c r="H35" s="12">
        <f>'Assessment 3A'!R41</f>
        <v>0.8</v>
      </c>
      <c r="I35" s="5" t="str">
        <f>'Assessment 3A'!S41</f>
        <v>A</v>
      </c>
      <c r="J35" s="3" t="str">
        <f>'Assessment 3A'!T41</f>
        <v>Excellent work in office practice; keep it up.</v>
      </c>
      <c r="K35" s="12">
        <f>'Assessment 3A'!Y41</f>
        <v>0.78</v>
      </c>
      <c r="L35" s="5" t="str">
        <f>'Assessment 3A'!Z41</f>
        <v>B</v>
      </c>
      <c r="M35" s="3" t="str">
        <f>'Assessment 3A'!AA41</f>
        <v>Very good work in office practice; aim higher.</v>
      </c>
    </row>
    <row r="36" spans="1:13" ht="15" customHeight="1" x14ac:dyDescent="0.3">
      <c r="A36" s="3" t="str">
        <f>'Assessment 3A'!A42</f>
        <v>STU125</v>
      </c>
      <c r="B36" s="3" t="str">
        <f>'Assessment 3A'!B42</f>
        <v>Kesego Balopi</v>
      </c>
      <c r="C36" s="5" t="str">
        <f>'Assessment 3A'!C42</f>
        <v>3A</v>
      </c>
      <c r="D36" s="5" t="str">
        <f>'Assessment 3A'!D42</f>
        <v>Day Scholar</v>
      </c>
      <c r="E36" s="12">
        <f>'Assessment 3A'!K50</f>
        <v>0.80669999999999997</v>
      </c>
      <c r="F36" s="5" t="str">
        <f>'Assessment 3A'!L50</f>
        <v>A</v>
      </c>
      <c r="G36" s="3" t="str">
        <f>'Assessment 3A'!M50</f>
        <v>Excellent work in office practice; keep it up.</v>
      </c>
      <c r="H36" s="12">
        <f>'Assessment 3A'!R50</f>
        <v>0.84330000000000005</v>
      </c>
      <c r="I36" s="5" t="str">
        <f>'Assessment 3A'!S50</f>
        <v>A</v>
      </c>
      <c r="J36" s="3" t="str">
        <f>'Assessment 3A'!T50</f>
        <v>Excellent work in office practice; keep it up.</v>
      </c>
      <c r="K36" s="12">
        <f>'Assessment 3A'!Y50</f>
        <v>0.84670000000000001</v>
      </c>
      <c r="L36" s="5" t="str">
        <f>'Assessment 3A'!Z50</f>
        <v>A</v>
      </c>
      <c r="M36" s="3" t="str">
        <f>'Assessment 3A'!AA50</f>
        <v>Excellent work in office practice; keep it up.</v>
      </c>
    </row>
    <row r="37" spans="1:13" ht="15" customHeight="1" x14ac:dyDescent="0.3">
      <c r="A37" s="3" t="str">
        <f>'Assessment 3A'!A60</f>
        <v>STU127</v>
      </c>
      <c r="B37" s="3" t="str">
        <f>'Assessment 3A'!B60</f>
        <v>Tebogo Phiri</v>
      </c>
      <c r="C37" s="5" t="str">
        <f>'Assessment 3A'!C60</f>
        <v>3A</v>
      </c>
      <c r="D37" s="5" t="str">
        <f>'Assessment 3A'!D60</f>
        <v>Day Scholar</v>
      </c>
      <c r="E37" s="12">
        <f>'Assessment 3A'!K68</f>
        <v>0.65329999999999999</v>
      </c>
      <c r="F37" s="5" t="str">
        <f>'Assessment 3A'!L68</f>
        <v>C</v>
      </c>
      <c r="G37" s="3" t="str">
        <f>'Assessment 3A'!M68</f>
        <v>Satisfactory work in office practice; keep practising.</v>
      </c>
      <c r="H37" s="12">
        <f>'Assessment 3A'!R68</f>
        <v>0.6633</v>
      </c>
      <c r="I37" s="5" t="str">
        <f>'Assessment 3A'!S68</f>
        <v>C</v>
      </c>
      <c r="J37" s="3" t="str">
        <f>'Assessment 3A'!T68</f>
        <v>Satisfactory work in office practice; keep practising.</v>
      </c>
      <c r="K37" s="12">
        <f>'Assessment 3A'!Y68</f>
        <v>0.64670000000000005</v>
      </c>
      <c r="L37" s="5" t="str">
        <f>'Assessment 3A'!Z68</f>
        <v>C</v>
      </c>
      <c r="M37" s="3" t="str">
        <f>'Assessment 3A'!AA68</f>
        <v>Satisfactory work in office practice; keep practising.</v>
      </c>
    </row>
    <row r="38" spans="1:13" ht="15" customHeight="1" x14ac:dyDescent="0.3">
      <c r="A38" s="3" t="str">
        <f>'Assessment 3A'!A69</f>
        <v>STU128</v>
      </c>
      <c r="B38" s="3" t="str">
        <f>'Assessment 3A'!B69</f>
        <v>Kealeboga Setlhare</v>
      </c>
      <c r="C38" s="5" t="str">
        <f>'Assessment 3A'!C69</f>
        <v>3A</v>
      </c>
      <c r="D38" s="5" t="str">
        <f>'Assessment 3A'!D69</f>
        <v>Boarder</v>
      </c>
      <c r="E38" s="12">
        <f>'Assessment 3A'!K77</f>
        <v>0.68</v>
      </c>
      <c r="F38" s="5" t="str">
        <f>'Assessment 3A'!L77</f>
        <v>C</v>
      </c>
      <c r="G38" s="3" t="str">
        <f>'Assessment 3A'!M77</f>
        <v>Satisfactory work in office practice; keep practising.</v>
      </c>
      <c r="H38" s="12">
        <f>'Assessment 3A'!R77</f>
        <v>0.72</v>
      </c>
      <c r="I38" s="5" t="str">
        <f>'Assessment 3A'!S77</f>
        <v>B</v>
      </c>
      <c r="J38" s="3" t="str">
        <f>'Assessment 3A'!T77</f>
        <v>Very good work in office practice; aim higher.</v>
      </c>
      <c r="K38" s="12">
        <f>'Assessment 3A'!Y77</f>
        <v>0.74</v>
      </c>
      <c r="L38" s="5" t="str">
        <f>'Assessment 3A'!Z77</f>
        <v>B</v>
      </c>
      <c r="M38" s="3" t="str">
        <f>'Assessment 3A'!AA77</f>
        <v>Very good work in office practice; aim higher.</v>
      </c>
    </row>
    <row r="39" spans="1:13" ht="15" customHeight="1" x14ac:dyDescent="0.3">
      <c r="A39" s="3" t="str">
        <f>'Assessment 3A'!A78</f>
        <v>STU129</v>
      </c>
      <c r="B39" s="3" t="str">
        <f>'Assessment 3A'!B78</f>
        <v>Tebogo Motshegwa</v>
      </c>
      <c r="C39" s="5" t="str">
        <f>'Assessment 3A'!C78</f>
        <v>3A</v>
      </c>
      <c r="D39" s="5" t="str">
        <f>'Assessment 3A'!D78</f>
        <v>Day Scholar</v>
      </c>
      <c r="E39" s="12">
        <f>'Assessment 3A'!K86</f>
        <v>0.74329999999999996</v>
      </c>
      <c r="F39" s="5" t="str">
        <f>'Assessment 3A'!L86</f>
        <v>B</v>
      </c>
      <c r="G39" s="3" t="str">
        <f>'Assessment 3A'!M86</f>
        <v>Very good work in office practice; aim higher.</v>
      </c>
      <c r="H39" s="12">
        <f>'Assessment 3A'!R86</f>
        <v>0.78669999999999995</v>
      </c>
      <c r="I39" s="5" t="str">
        <f>'Assessment 3A'!S86</f>
        <v>B</v>
      </c>
      <c r="J39" s="3" t="str">
        <f>'Assessment 3A'!T86</f>
        <v>Very good work in office practice; aim higher.</v>
      </c>
      <c r="K39" s="12">
        <f>'Assessment 3A'!Y86</f>
        <v>0.85329999999999995</v>
      </c>
      <c r="L39" s="5" t="str">
        <f>'Assessment 3A'!Z86</f>
        <v>A</v>
      </c>
      <c r="M39" s="3" t="str">
        <f>'Assessment 3A'!AA86</f>
        <v>Excellent work in office practice; keep it up.</v>
      </c>
    </row>
    <row r="40" spans="1:13" ht="15" customHeight="1" x14ac:dyDescent="0.3">
      <c r="A40" s="3" t="str">
        <f>'Assessment 3A'!A96</f>
        <v>STU131</v>
      </c>
      <c r="B40" s="3" t="str">
        <f>'Assessment 3A'!B96</f>
        <v>Boitumelo Tau</v>
      </c>
      <c r="C40" s="5" t="str">
        <f>'Assessment 3A'!C96</f>
        <v>3A</v>
      </c>
      <c r="D40" s="5" t="str">
        <f>'Assessment 3A'!D96</f>
        <v>Day Scholar</v>
      </c>
      <c r="E40" s="12">
        <f>'Assessment 3A'!K104</f>
        <v>0.61670000000000003</v>
      </c>
      <c r="F40" s="5" t="str">
        <f>'Assessment 3A'!L104</f>
        <v>C</v>
      </c>
      <c r="G40" s="3" t="str">
        <f>'Assessment 3A'!M104</f>
        <v>Satisfactory work in office practice; keep practising.</v>
      </c>
      <c r="H40" s="12">
        <f>'Assessment 3A'!R104</f>
        <v>0.62329999999999997</v>
      </c>
      <c r="I40" s="5" t="str">
        <f>'Assessment 3A'!S104</f>
        <v>C</v>
      </c>
      <c r="J40" s="3" t="str">
        <f>'Assessment 3A'!T104</f>
        <v>Satisfactory work in office practice; keep practising.</v>
      </c>
      <c r="K40" s="12">
        <f>'Assessment 3A'!Y104</f>
        <v>0.65</v>
      </c>
      <c r="L40" s="5" t="str">
        <f>'Assessment 3A'!Z104</f>
        <v>C</v>
      </c>
      <c r="M40" s="3" t="str">
        <f>'Assessment 3A'!AA104</f>
        <v>Satisfactory work in office practice; keep practising.</v>
      </c>
    </row>
    <row r="41" spans="1:13" ht="15" customHeight="1" x14ac:dyDescent="0.3">
      <c r="A41" s="3" t="str">
        <f>'Assessment 3A'!A123</f>
        <v>STU134</v>
      </c>
      <c r="B41" s="3" t="str">
        <f>'Assessment 3A'!B123</f>
        <v>Bontle Ramotswe</v>
      </c>
      <c r="C41" s="5" t="str">
        <f>'Assessment 3A'!C123</f>
        <v>3A</v>
      </c>
      <c r="D41" s="5" t="str">
        <f>'Assessment 3A'!D123</f>
        <v>Day Scholar</v>
      </c>
      <c r="E41" s="12">
        <f>'Assessment 3A'!K131</f>
        <v>0.7833</v>
      </c>
      <c r="F41" s="5" t="str">
        <f>'Assessment 3A'!L131</f>
        <v>B</v>
      </c>
      <c r="G41" s="3" t="str">
        <f>'Assessment 3A'!M131</f>
        <v>Very good work in office practice; aim higher.</v>
      </c>
      <c r="H41" s="12">
        <f>'Assessment 3A'!R131</f>
        <v>0.81</v>
      </c>
      <c r="I41" s="5" t="str">
        <f>'Assessment 3A'!S131</f>
        <v>A</v>
      </c>
      <c r="J41" s="3" t="str">
        <f>'Assessment 3A'!T131</f>
        <v>Excellent work in office practice; keep it up.</v>
      </c>
      <c r="K41" s="12">
        <f>'Assessment 3A'!Y131</f>
        <v>0.80330000000000001</v>
      </c>
      <c r="L41" s="5" t="str">
        <f>'Assessment 3A'!Z131</f>
        <v>A</v>
      </c>
      <c r="M41" s="3" t="str">
        <f>'Assessment 3A'!AA131</f>
        <v>Excellent work in office practice; keep it up.</v>
      </c>
    </row>
    <row r="42" spans="1:13" ht="15" customHeight="1" x14ac:dyDescent="0.3">
      <c r="A42" s="3" t="str">
        <f>'Assessment 3A'!A150</f>
        <v>STU137</v>
      </c>
      <c r="B42" s="3" t="str">
        <f>'Assessment 3A'!B150</f>
        <v>Kutlo Khumalo</v>
      </c>
      <c r="C42" s="5" t="str">
        <f>'Assessment 3A'!C150</f>
        <v>3A</v>
      </c>
      <c r="D42" s="5" t="str">
        <f>'Assessment 3A'!D150</f>
        <v>Boarder</v>
      </c>
      <c r="E42" s="12">
        <f>'Assessment 3A'!K158</f>
        <v>0.67330000000000001</v>
      </c>
      <c r="F42" s="5" t="str">
        <f>'Assessment 3A'!L158</f>
        <v>C</v>
      </c>
      <c r="G42" s="3" t="str">
        <f>'Assessment 3A'!M158</f>
        <v>Satisfactory work in office practice; keep practising.</v>
      </c>
      <c r="H42" s="12">
        <f>'Assessment 3A'!R158</f>
        <v>0.69</v>
      </c>
      <c r="I42" s="5" t="str">
        <f>'Assessment 3A'!S158</f>
        <v>C</v>
      </c>
      <c r="J42" s="3" t="str">
        <f>'Assessment 3A'!T158</f>
        <v>Satisfactory work in office practice; keep practising.</v>
      </c>
      <c r="K42" s="12">
        <f>'Assessment 3A'!Y158</f>
        <v>0.76</v>
      </c>
      <c r="L42" s="5" t="str">
        <f>'Assessment 3A'!Z158</f>
        <v>B</v>
      </c>
      <c r="M42" s="3" t="str">
        <f>'Assessment 3A'!AA158</f>
        <v>Very good work in office practice; aim higher.</v>
      </c>
    </row>
    <row r="43" spans="1:13" ht="15" customHeight="1" x14ac:dyDescent="0.3">
      <c r="A43" s="3" t="str">
        <f>'Assessment 3A'!A168</f>
        <v>STU139</v>
      </c>
      <c r="B43" s="3" t="str">
        <f>'Assessment 3A'!B168</f>
        <v>Sethunya Seboni</v>
      </c>
      <c r="C43" s="5" t="str">
        <f>'Assessment 3A'!C168</f>
        <v>3A</v>
      </c>
      <c r="D43" s="5" t="str">
        <f>'Assessment 3A'!D168</f>
        <v>Boarder</v>
      </c>
      <c r="E43" s="12">
        <f>'Assessment 3A'!K176</f>
        <v>0.82330000000000003</v>
      </c>
      <c r="F43" s="5" t="str">
        <f>'Assessment 3A'!L176</f>
        <v>A</v>
      </c>
      <c r="G43" s="3" t="str">
        <f>'Assessment 3A'!M176</f>
        <v>Excellent work in office practice; keep it up.</v>
      </c>
      <c r="H43" s="12">
        <f>'Assessment 3A'!R176</f>
        <v>0.84</v>
      </c>
      <c r="I43" s="5" t="str">
        <f>'Assessment 3A'!S176</f>
        <v>A</v>
      </c>
      <c r="J43" s="3" t="str">
        <f>'Assessment 3A'!T176</f>
        <v>Excellent work in office practice; keep it up.</v>
      </c>
      <c r="K43" s="12">
        <f>'Assessment 3A'!Y176</f>
        <v>0.85329999999999995</v>
      </c>
      <c r="L43" s="5" t="str">
        <f>'Assessment 3A'!Z176</f>
        <v>A</v>
      </c>
      <c r="M43" s="3" t="str">
        <f>'Assessment 3A'!AA176</f>
        <v>Excellent work in office practice; keep it up.</v>
      </c>
    </row>
    <row r="44" spans="1:13" ht="15" customHeight="1" x14ac:dyDescent="0.3">
      <c r="A44" s="3" t="str">
        <f>'Assessment 3A'!A177</f>
        <v>STU140</v>
      </c>
      <c r="B44" s="3" t="str">
        <f>'Assessment 3A'!B177</f>
        <v>Onalenna Seboni</v>
      </c>
      <c r="C44" s="5" t="str">
        <f>'Assessment 3A'!C177</f>
        <v>3A</v>
      </c>
      <c r="D44" s="5" t="str">
        <f>'Assessment 3A'!D177</f>
        <v>Day Scholar</v>
      </c>
      <c r="E44" s="12">
        <f>'Assessment 3A'!K185</f>
        <v>0.61670000000000003</v>
      </c>
      <c r="F44" s="5" t="str">
        <f>'Assessment 3A'!L185</f>
        <v>C</v>
      </c>
      <c r="G44" s="3" t="str">
        <f>'Assessment 3A'!M185</f>
        <v>Satisfactory work in office practice; keep practising.</v>
      </c>
      <c r="H44" s="12">
        <f>'Assessment 3A'!R185</f>
        <v>0.59670000000000001</v>
      </c>
      <c r="I44" s="5" t="str">
        <f>'Assessment 3A'!S185</f>
        <v>D</v>
      </c>
      <c r="J44" s="3" t="str">
        <f>'Assessment 3A'!T185</f>
        <v>Fair work in office practice; extra practice is needed.</v>
      </c>
      <c r="K44" s="12">
        <f>'Assessment 3A'!Y185</f>
        <v>0.60329999999999995</v>
      </c>
      <c r="L44" s="5" t="str">
        <f>'Assessment 3A'!Z185</f>
        <v>C</v>
      </c>
      <c r="M44" s="3" t="str">
        <f>'Assessment 3A'!AA185</f>
        <v>Satisfactory work in office practice; keep practising.</v>
      </c>
    </row>
    <row r="45" spans="1:13" ht="15" customHeight="1" x14ac:dyDescent="0.3">
      <c r="A45" s="3" t="str">
        <f>'Assessment 3A'!A195</f>
        <v>STU142</v>
      </c>
      <c r="B45" s="3" t="str">
        <f>'Assessment 3A'!B195</f>
        <v>Thabo Molosiwa</v>
      </c>
      <c r="C45" s="5" t="str">
        <f>'Assessment 3A'!C195</f>
        <v>3A</v>
      </c>
      <c r="D45" s="5" t="str">
        <f>'Assessment 3A'!D195</f>
        <v>Day Scholar</v>
      </c>
      <c r="E45" s="12">
        <f>'Assessment 3A'!K203</f>
        <v>0.68330000000000002</v>
      </c>
      <c r="F45" s="5" t="str">
        <f>'Assessment 3A'!L203</f>
        <v>C</v>
      </c>
      <c r="G45" s="3" t="str">
        <f>'Assessment 3A'!M203</f>
        <v>Satisfactory work in office practice; keep practising.</v>
      </c>
      <c r="H45" s="12">
        <f>'Assessment 3A'!R203</f>
        <v>0.72</v>
      </c>
      <c r="I45" s="5" t="str">
        <f>'Assessment 3A'!S203</f>
        <v>B</v>
      </c>
      <c r="J45" s="3" t="str">
        <f>'Assessment 3A'!T203</f>
        <v>Very good work in office practice; aim higher.</v>
      </c>
      <c r="K45" s="12">
        <f>'Assessment 3A'!Y203</f>
        <v>0.77329999999999999</v>
      </c>
      <c r="L45" s="5" t="str">
        <f>'Assessment 3A'!Z203</f>
        <v>B</v>
      </c>
      <c r="M45" s="3" t="str">
        <f>'Assessment 3A'!AA203</f>
        <v>Very good work in office practice; aim higher.</v>
      </c>
    </row>
    <row r="46" spans="1:13" ht="15" customHeight="1" x14ac:dyDescent="0.3">
      <c r="A46" s="3" t="str">
        <f>'Assessment 3A'!A267</f>
        <v>STU150</v>
      </c>
      <c r="B46" s="3" t="str">
        <f>'Assessment 3A'!B267</f>
        <v>Tshepo Kealotswe</v>
      </c>
      <c r="C46" s="5" t="str">
        <f>'Assessment 3A'!C267</f>
        <v>3A</v>
      </c>
      <c r="D46" s="5" t="str">
        <f>'Assessment 3A'!D267</f>
        <v>Day Scholar</v>
      </c>
      <c r="E46" s="12">
        <f>'Assessment 3A'!K275</f>
        <v>0.65</v>
      </c>
      <c r="F46" s="5" t="str">
        <f>'Assessment 3A'!L275</f>
        <v>C</v>
      </c>
      <c r="G46" s="3" t="str">
        <f>'Assessment 3A'!M275</f>
        <v>Satisfactory work in office practice; keep practising.</v>
      </c>
      <c r="H46" s="12">
        <f>'Assessment 3A'!R275</f>
        <v>0.63670000000000004</v>
      </c>
      <c r="I46" s="5" t="str">
        <f>'Assessment 3A'!S275</f>
        <v>C</v>
      </c>
      <c r="J46" s="3" t="str">
        <f>'Assessment 3A'!T275</f>
        <v>Satisfactory work in office practice; keep practising.</v>
      </c>
      <c r="K46" s="12">
        <f>'Assessment 3A'!Y275</f>
        <v>0.65329999999999999</v>
      </c>
      <c r="L46" s="5" t="str">
        <f>'Assessment 3A'!Z275</f>
        <v>C</v>
      </c>
      <c r="M46" s="3" t="str">
        <f>'Assessment 3A'!AA275</f>
        <v>Satisfactory work in office practice; keep practising.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95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481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1A'!A6</f>
        <v>STU001</v>
      </c>
      <c r="B6" s="3" t="str">
        <f>'Assessments 1A'!B6</f>
        <v>Mmoloki Nthoiwa</v>
      </c>
      <c r="C6" s="5" t="str">
        <f>'Assessments 1A'!C6</f>
        <v>1A</v>
      </c>
      <c r="D6" s="5" t="str">
        <f>'Assessments 1A'!D6</f>
        <v>Day Scholar</v>
      </c>
      <c r="E6" s="12">
        <f>'Assessments 1A'!K12</f>
        <v>0.57330000000000003</v>
      </c>
      <c r="F6" s="5" t="str">
        <f>'Assessments 1A'!L12</f>
        <v>D</v>
      </c>
      <c r="G6" s="3" t="str">
        <f>'Assessments 1A'!M12</f>
        <v>Fair work in values and participation; extra practice is needed.</v>
      </c>
      <c r="H6" s="12">
        <f>'Assessments 1A'!R12</f>
        <v>0.59330000000000005</v>
      </c>
      <c r="I6" s="5" t="str">
        <f>'Assessments 1A'!S12</f>
        <v>D</v>
      </c>
      <c r="J6" s="3" t="str">
        <f>'Assessments 1A'!T12</f>
        <v>Fair work in values and participation; extra practice is needed.</v>
      </c>
      <c r="K6" s="12">
        <f>'Assessments 1A'!Y12</f>
        <v>0.57669999999999999</v>
      </c>
      <c r="L6" s="5" t="str">
        <f>'Assessments 1A'!Z12</f>
        <v>D</v>
      </c>
      <c r="M6" s="3" t="str">
        <f>'Assessments 1A'!AA12</f>
        <v>Fair work in values and participation; extra practice is needed.</v>
      </c>
    </row>
    <row r="7" spans="1:13" ht="15" customHeight="1" x14ac:dyDescent="0.3">
      <c r="A7" s="3" t="str">
        <f>'Assessments 1A'!A15</f>
        <v>STU002</v>
      </c>
      <c r="B7" s="3" t="str">
        <f>'Assessments 1A'!B15</f>
        <v>Thabo Khumalo</v>
      </c>
      <c r="C7" s="5" t="str">
        <f>'Assessments 1A'!C15</f>
        <v>1A</v>
      </c>
      <c r="D7" s="5" t="str">
        <f>'Assessments 1A'!D15</f>
        <v>Boarder</v>
      </c>
      <c r="E7" s="12">
        <f>'Assessments 1A'!K21</f>
        <v>0.64</v>
      </c>
      <c r="F7" s="5" t="str">
        <f>'Assessments 1A'!L21</f>
        <v>C</v>
      </c>
      <c r="G7" s="3" t="str">
        <f>'Assessments 1A'!M21</f>
        <v>Satisfactory work in values and participation; keep practising.</v>
      </c>
      <c r="H7" s="12">
        <f>'Assessments 1A'!R21</f>
        <v>0.63329999999999997</v>
      </c>
      <c r="I7" s="5" t="str">
        <f>'Assessments 1A'!S21</f>
        <v>C</v>
      </c>
      <c r="J7" s="3" t="str">
        <f>'Assessments 1A'!T21</f>
        <v>Satisfactory work in values and participation; keep practising.</v>
      </c>
      <c r="K7" s="12">
        <f>'Assessments 1A'!Y21</f>
        <v>0.6633</v>
      </c>
      <c r="L7" s="5" t="str">
        <f>'Assessments 1A'!Z21</f>
        <v>C</v>
      </c>
      <c r="M7" s="3" t="str">
        <f>'Assessments 1A'!AA21</f>
        <v>Satisfactory work in values and participation; keep practising.</v>
      </c>
    </row>
    <row r="8" spans="1:13" ht="15" customHeight="1" x14ac:dyDescent="0.3">
      <c r="A8" s="3" t="str">
        <f>'Assessments 1A'!A24</f>
        <v>STU003</v>
      </c>
      <c r="B8" s="3" t="str">
        <f>'Assessments 1A'!B24</f>
        <v>Tumelo Segwabe</v>
      </c>
      <c r="C8" s="5" t="str">
        <f>'Assessments 1A'!C24</f>
        <v>1A</v>
      </c>
      <c r="D8" s="5" t="str">
        <f>'Assessments 1A'!D24</f>
        <v>Boarder</v>
      </c>
      <c r="E8" s="12">
        <f>'Assessments 1A'!K30</f>
        <v>0.67330000000000001</v>
      </c>
      <c r="F8" s="5" t="str">
        <f>'Assessments 1A'!L30</f>
        <v>C</v>
      </c>
      <c r="G8" s="3" t="str">
        <f>'Assessments 1A'!M30</f>
        <v>Satisfactory work in values and participation; keep practising.</v>
      </c>
      <c r="H8" s="12">
        <f>'Assessments 1A'!R30</f>
        <v>0.76</v>
      </c>
      <c r="I8" s="5" t="str">
        <f>'Assessments 1A'!S30</f>
        <v>B</v>
      </c>
      <c r="J8" s="3" t="str">
        <f>'Assessments 1A'!T30</f>
        <v>Very good work in values and participation; aim higher.</v>
      </c>
      <c r="K8" s="12">
        <f>'Assessments 1A'!Y30</f>
        <v>0.74</v>
      </c>
      <c r="L8" s="5" t="str">
        <f>'Assessments 1A'!Z30</f>
        <v>B</v>
      </c>
      <c r="M8" s="3" t="str">
        <f>'Assessments 1A'!AA30</f>
        <v>Very good work in values and participation; aim higher.</v>
      </c>
    </row>
    <row r="9" spans="1:13" ht="15" customHeight="1" x14ac:dyDescent="0.3">
      <c r="A9" s="3" t="str">
        <f>'Assessments 1A'!A33</f>
        <v>STU004</v>
      </c>
      <c r="B9" s="3" t="str">
        <f>'Assessments 1A'!B33</f>
        <v>Thabo Motshegwa</v>
      </c>
      <c r="C9" s="5" t="str">
        <f>'Assessments 1A'!C33</f>
        <v>1A</v>
      </c>
      <c r="D9" s="5" t="str">
        <f>'Assessments 1A'!D33</f>
        <v>Day Scholar</v>
      </c>
      <c r="E9" s="12">
        <f>'Assessments 1A'!K39</f>
        <v>0.77329999999999999</v>
      </c>
      <c r="F9" s="5" t="str">
        <f>'Assessments 1A'!L39</f>
        <v>B</v>
      </c>
      <c r="G9" s="3" t="str">
        <f>'Assessments 1A'!M39</f>
        <v>Very good work in values and participation; aim higher.</v>
      </c>
      <c r="H9" s="12">
        <f>'Assessments 1A'!R39</f>
        <v>0.72</v>
      </c>
      <c r="I9" s="5" t="str">
        <f>'Assessments 1A'!S39</f>
        <v>B</v>
      </c>
      <c r="J9" s="3" t="str">
        <f>'Assessments 1A'!T39</f>
        <v>Very good work in values and participation; aim higher.</v>
      </c>
      <c r="K9" s="12">
        <f>'Assessments 1A'!Y39</f>
        <v>0.87329999999999997</v>
      </c>
      <c r="L9" s="5" t="str">
        <f>'Assessments 1A'!Z39</f>
        <v>A</v>
      </c>
      <c r="M9" s="3" t="str">
        <f>'Assessments 1A'!AA39</f>
        <v>Excellent work in values and participation; keep it up.</v>
      </c>
    </row>
    <row r="10" spans="1:13" ht="15" customHeight="1" x14ac:dyDescent="0.3">
      <c r="A10" s="3" t="str">
        <f>'Assessments 1A'!A42</f>
        <v>STU005</v>
      </c>
      <c r="B10" s="3" t="str">
        <f>'Assessments 1A'!B42</f>
        <v>Karabo Seboni</v>
      </c>
      <c r="C10" s="5" t="str">
        <f>'Assessments 1A'!C42</f>
        <v>1A</v>
      </c>
      <c r="D10" s="5" t="str">
        <f>'Assessments 1A'!D42</f>
        <v>Day Scholar</v>
      </c>
      <c r="E10" s="12">
        <f>'Assessments 1A'!K48</f>
        <v>0.86670000000000003</v>
      </c>
      <c r="F10" s="5" t="str">
        <f>'Assessments 1A'!L48</f>
        <v>A</v>
      </c>
      <c r="G10" s="3" t="str">
        <f>'Assessments 1A'!M48</f>
        <v>Excellent work in values and participation; keep it up.</v>
      </c>
      <c r="H10" s="12">
        <f>'Assessments 1A'!R48</f>
        <v>0.84670000000000001</v>
      </c>
      <c r="I10" s="5" t="str">
        <f>'Assessments 1A'!S48</f>
        <v>A</v>
      </c>
      <c r="J10" s="3" t="str">
        <f>'Assessments 1A'!T48</f>
        <v>Excellent work in values and participation; keep it up.</v>
      </c>
      <c r="K10" s="12">
        <f>'Assessments 1A'!Y48</f>
        <v>0.87670000000000003</v>
      </c>
      <c r="L10" s="5" t="str">
        <f>'Assessments 1A'!Z48</f>
        <v>A</v>
      </c>
      <c r="M10" s="3" t="str">
        <f>'Assessments 1A'!AA48</f>
        <v>Excellent work in values and participation; keep it up.</v>
      </c>
    </row>
    <row r="11" spans="1:13" ht="15" customHeight="1" x14ac:dyDescent="0.3">
      <c r="A11" s="3" t="str">
        <f>'Assessments 1A'!A51</f>
        <v>STU006</v>
      </c>
      <c r="B11" s="3" t="str">
        <f>'Assessments 1A'!B51</f>
        <v>Palesa Radithupa</v>
      </c>
      <c r="C11" s="5" t="str">
        <f>'Assessments 1A'!C51</f>
        <v>1A</v>
      </c>
      <c r="D11" s="5" t="str">
        <f>'Assessments 1A'!D51</f>
        <v>Day Scholar</v>
      </c>
      <c r="E11" s="12">
        <f>'Assessments 1A'!K57</f>
        <v>0.54669999999999996</v>
      </c>
      <c r="F11" s="5" t="str">
        <f>'Assessments 1A'!L57</f>
        <v>D</v>
      </c>
      <c r="G11" s="3" t="str">
        <f>'Assessments 1A'!M57</f>
        <v>Fair work in values and participation; extra practice is needed.</v>
      </c>
      <c r="H11" s="12">
        <f>'Assessments 1A'!R57</f>
        <v>0.62</v>
      </c>
      <c r="I11" s="5" t="str">
        <f>'Assessments 1A'!S57</f>
        <v>C</v>
      </c>
      <c r="J11" s="3" t="str">
        <f>'Assessments 1A'!T57</f>
        <v>Satisfactory work in values and participation; keep practising.</v>
      </c>
      <c r="K11" s="12">
        <f>'Assessments 1A'!Y57</f>
        <v>0.66669999999999996</v>
      </c>
      <c r="L11" s="5" t="str">
        <f>'Assessments 1A'!Z57</f>
        <v>C</v>
      </c>
      <c r="M11" s="3" t="str">
        <f>'Assessments 1A'!AA57</f>
        <v>Satisfactory work in values and participation; keep practising.</v>
      </c>
    </row>
    <row r="12" spans="1:13" ht="15" customHeight="1" x14ac:dyDescent="0.3">
      <c r="A12" s="3" t="str">
        <f>'Assessments 1A'!A60</f>
        <v>STU007</v>
      </c>
      <c r="B12" s="3" t="str">
        <f>'Assessments 1A'!B60</f>
        <v>Puso Sechele</v>
      </c>
      <c r="C12" s="5" t="str">
        <f>'Assessments 1A'!C60</f>
        <v>1A</v>
      </c>
      <c r="D12" s="5" t="str">
        <f>'Assessments 1A'!D60</f>
        <v>Boarder</v>
      </c>
      <c r="E12" s="12">
        <f>'Assessments 1A'!K66</f>
        <v>0.65</v>
      </c>
      <c r="F12" s="5" t="str">
        <f>'Assessments 1A'!L66</f>
        <v>C</v>
      </c>
      <c r="G12" s="3" t="str">
        <f>'Assessments 1A'!M66</f>
        <v>Satisfactory work in values and participation; keep practising.</v>
      </c>
      <c r="H12" s="12">
        <f>'Assessments 1A'!R66</f>
        <v>0.67669999999999997</v>
      </c>
      <c r="I12" s="5" t="str">
        <f>'Assessments 1A'!S66</f>
        <v>C</v>
      </c>
      <c r="J12" s="3" t="str">
        <f>'Assessments 1A'!T66</f>
        <v>Satisfactory work in values and participation; keep practising.</v>
      </c>
      <c r="K12" s="12">
        <f>'Assessments 1A'!Y66</f>
        <v>0.67</v>
      </c>
      <c r="L12" s="5" t="str">
        <f>'Assessments 1A'!Z66</f>
        <v>C</v>
      </c>
      <c r="M12" s="3" t="str">
        <f>'Assessments 1A'!AA66</f>
        <v>Satisfactory work in values and participation; keep practising.</v>
      </c>
    </row>
    <row r="13" spans="1:13" ht="15" customHeight="1" x14ac:dyDescent="0.3">
      <c r="A13" s="3" t="str">
        <f>'Assessments 1A'!A69</f>
        <v>STU008</v>
      </c>
      <c r="B13" s="3" t="str">
        <f>'Assessments 1A'!B69</f>
        <v>Kagiso Setlhare</v>
      </c>
      <c r="C13" s="5" t="str">
        <f>'Assessments 1A'!C69</f>
        <v>1A</v>
      </c>
      <c r="D13" s="5" t="str">
        <f>'Assessments 1A'!D69</f>
        <v>Boarder</v>
      </c>
      <c r="E13" s="12">
        <f>'Assessments 1A'!K75</f>
        <v>0.73670000000000002</v>
      </c>
      <c r="F13" s="5" t="str">
        <f>'Assessments 1A'!L75</f>
        <v>B</v>
      </c>
      <c r="G13" s="3" t="str">
        <f>'Assessments 1A'!M75</f>
        <v>Very good work in values and participation; aim higher.</v>
      </c>
      <c r="H13" s="12">
        <f>'Assessments 1A'!R75</f>
        <v>0.73329999999999995</v>
      </c>
      <c r="I13" s="5" t="str">
        <f>'Assessments 1A'!S75</f>
        <v>B</v>
      </c>
      <c r="J13" s="3" t="str">
        <f>'Assessments 1A'!T75</f>
        <v>Very good work in values and participation; aim higher.</v>
      </c>
      <c r="K13" s="12">
        <f>'Assessments 1A'!Y75</f>
        <v>0.78669999999999995</v>
      </c>
      <c r="L13" s="5" t="str">
        <f>'Assessments 1A'!Z75</f>
        <v>B</v>
      </c>
      <c r="M13" s="3" t="str">
        <f>'Assessments 1A'!AA75</f>
        <v>Very good work in values and participation; aim higher.</v>
      </c>
    </row>
    <row r="14" spans="1:13" ht="15" customHeight="1" x14ac:dyDescent="0.3">
      <c r="A14" s="3" t="str">
        <f>'Assessments 1A'!A78</f>
        <v>STU009</v>
      </c>
      <c r="B14" s="3" t="str">
        <f>'Assessments 1A'!B78</f>
        <v>Mpho Molosiwa</v>
      </c>
      <c r="C14" s="5" t="str">
        <f>'Assessments 1A'!C78</f>
        <v>1A</v>
      </c>
      <c r="D14" s="5" t="str">
        <f>'Assessments 1A'!D78</f>
        <v>Day Scholar</v>
      </c>
      <c r="E14" s="12">
        <f>'Assessments 1A'!K84</f>
        <v>0.80330000000000001</v>
      </c>
      <c r="F14" s="5" t="str">
        <f>'Assessments 1A'!L84</f>
        <v>A</v>
      </c>
      <c r="G14" s="3" t="str">
        <f>'Assessments 1A'!M84</f>
        <v>Excellent work in values and participation; keep it up.</v>
      </c>
      <c r="H14" s="12">
        <f>'Assessments 1A'!R84</f>
        <v>0.78669999999999995</v>
      </c>
      <c r="I14" s="5" t="str">
        <f>'Assessments 1A'!S84</f>
        <v>B</v>
      </c>
      <c r="J14" s="3" t="str">
        <f>'Assessments 1A'!T84</f>
        <v>Very good work in values and participation; aim higher.</v>
      </c>
      <c r="K14" s="12">
        <f>'Assessments 1A'!Y84</f>
        <v>0.84330000000000005</v>
      </c>
      <c r="L14" s="5" t="str">
        <f>'Assessments 1A'!Z84</f>
        <v>A</v>
      </c>
      <c r="M14" s="3" t="str">
        <f>'Assessments 1A'!AA84</f>
        <v>Excellent work in values and participation; keep it up.</v>
      </c>
    </row>
    <row r="15" spans="1:13" ht="15" customHeight="1" x14ac:dyDescent="0.3">
      <c r="A15" s="3" t="str">
        <f>'Assessments 1A'!A87</f>
        <v>STU010</v>
      </c>
      <c r="B15" s="3" t="str">
        <f>'Assessments 1A'!B87</f>
        <v>Ofentse Kealotswe</v>
      </c>
      <c r="C15" s="5" t="str">
        <f>'Assessments 1A'!C87</f>
        <v>1A</v>
      </c>
      <c r="D15" s="5" t="str">
        <f>'Assessments 1A'!D87</f>
        <v>Day Scholar</v>
      </c>
      <c r="E15" s="12">
        <f>'Assessments 1A'!K93</f>
        <v>0.85329999999999995</v>
      </c>
      <c r="F15" s="5" t="str">
        <f>'Assessments 1A'!L93</f>
        <v>A</v>
      </c>
      <c r="G15" s="3" t="str">
        <f>'Assessments 1A'!M93</f>
        <v>Excellent work in values and participation; keep it up.</v>
      </c>
      <c r="H15" s="12">
        <f>'Assessments 1A'!R93</f>
        <v>0.85670000000000002</v>
      </c>
      <c r="I15" s="5" t="str">
        <f>'Assessments 1A'!S93</f>
        <v>A</v>
      </c>
      <c r="J15" s="3" t="str">
        <f>'Assessments 1A'!T93</f>
        <v>Excellent work in values and participation; keep it up.</v>
      </c>
      <c r="K15" s="12">
        <f>'Assessments 1A'!Y93</f>
        <v>0.88670000000000004</v>
      </c>
      <c r="L15" s="5" t="str">
        <f>'Assessments 1A'!Z93</f>
        <v>A</v>
      </c>
      <c r="M15" s="3" t="str">
        <f>'Assessments 1A'!AA93</f>
        <v>Excellent work in values and participation; keep it up.</v>
      </c>
    </row>
    <row r="16" spans="1:13" ht="15" customHeight="1" x14ac:dyDescent="0.3">
      <c r="A16" s="3" t="str">
        <f>'Assessments 1A'!A96</f>
        <v>STU011</v>
      </c>
      <c r="B16" s="3" t="str">
        <f>'Assessments 1A'!B96</f>
        <v>Kealeboga Pheko</v>
      </c>
      <c r="C16" s="5" t="str">
        <f>'Assessments 1A'!C96</f>
        <v>1A</v>
      </c>
      <c r="D16" s="5" t="str">
        <f>'Assessments 1A'!D96</f>
        <v>Boarder</v>
      </c>
      <c r="E16" s="12">
        <f>'Assessments 1A'!K102</f>
        <v>0.65669999999999995</v>
      </c>
      <c r="F16" s="5" t="str">
        <f>'Assessments 1A'!L102</f>
        <v>C</v>
      </c>
      <c r="G16" s="3" t="str">
        <f>'Assessments 1A'!M102</f>
        <v>Satisfactory work in values and participation; keep practising.</v>
      </c>
      <c r="H16" s="12">
        <f>'Assessments 1A'!R102</f>
        <v>0.63670000000000004</v>
      </c>
      <c r="I16" s="5" t="str">
        <f>'Assessments 1A'!S102</f>
        <v>C</v>
      </c>
      <c r="J16" s="3" t="str">
        <f>'Assessments 1A'!T102</f>
        <v>Satisfactory work in values and participation; keep practising.</v>
      </c>
      <c r="K16" s="12">
        <f>'Assessments 1A'!Y102</f>
        <v>0.64670000000000005</v>
      </c>
      <c r="L16" s="5" t="str">
        <f>'Assessments 1A'!Z102</f>
        <v>C</v>
      </c>
      <c r="M16" s="3" t="str">
        <f>'Assessments 1A'!AA102</f>
        <v>Satisfactory work in values and participation; keep practising.</v>
      </c>
    </row>
    <row r="17" spans="1:13" ht="15" customHeight="1" x14ac:dyDescent="0.3">
      <c r="A17" s="3" t="str">
        <f>'Assessments 1A'!A105</f>
        <v>STU012</v>
      </c>
      <c r="B17" s="3" t="str">
        <f>'Assessments 1A'!B105</f>
        <v>Naledi Molefe</v>
      </c>
      <c r="C17" s="5" t="str">
        <f>'Assessments 1A'!C105</f>
        <v>1A</v>
      </c>
      <c r="D17" s="5" t="str">
        <f>'Assessments 1A'!D105</f>
        <v>Boarder</v>
      </c>
      <c r="E17" s="12">
        <f>'Assessments 1A'!K111</f>
        <v>0.65669999999999995</v>
      </c>
      <c r="F17" s="5" t="str">
        <f>'Assessments 1A'!L111</f>
        <v>C</v>
      </c>
      <c r="G17" s="3" t="str">
        <f>'Assessments 1A'!M111</f>
        <v>Satisfactory work in values and participation; keep practising.</v>
      </c>
      <c r="H17" s="12">
        <f>'Assessments 1A'!R111</f>
        <v>0.72330000000000005</v>
      </c>
      <c r="I17" s="5" t="str">
        <f>'Assessments 1A'!S111</f>
        <v>B</v>
      </c>
      <c r="J17" s="3" t="str">
        <f>'Assessments 1A'!T111</f>
        <v>Very good work in values and participation; aim higher.</v>
      </c>
      <c r="K17" s="12">
        <f>'Assessments 1A'!Y111</f>
        <v>0.75670000000000004</v>
      </c>
      <c r="L17" s="5" t="str">
        <f>'Assessments 1A'!Z111</f>
        <v>B</v>
      </c>
      <c r="M17" s="3" t="str">
        <f>'Assessments 1A'!AA111</f>
        <v>Very good work in values and participation; aim higher.</v>
      </c>
    </row>
    <row r="18" spans="1:13" ht="15" customHeight="1" x14ac:dyDescent="0.3">
      <c r="A18" s="3" t="str">
        <f>'Assessments 1A'!A114</f>
        <v>STU013</v>
      </c>
      <c r="B18" s="3" t="str">
        <f>'Assessments 1A'!B114</f>
        <v>Baruti Seboni</v>
      </c>
      <c r="C18" s="5" t="str">
        <f>'Assessments 1A'!C114</f>
        <v>1A</v>
      </c>
      <c r="D18" s="5" t="str">
        <f>'Assessments 1A'!D114</f>
        <v>Boarder</v>
      </c>
      <c r="E18" s="12">
        <f>'Assessments 1A'!K120</f>
        <v>0.72330000000000005</v>
      </c>
      <c r="F18" s="5" t="str">
        <f>'Assessments 1A'!L120</f>
        <v>B</v>
      </c>
      <c r="G18" s="3" t="str">
        <f>'Assessments 1A'!M120</f>
        <v>Very good work in values and participation; aim higher.</v>
      </c>
      <c r="H18" s="12">
        <f>'Assessments 1A'!R120</f>
        <v>0.77669999999999995</v>
      </c>
      <c r="I18" s="5" t="str">
        <f>'Assessments 1A'!S120</f>
        <v>B</v>
      </c>
      <c r="J18" s="3" t="str">
        <f>'Assessments 1A'!T120</f>
        <v>Very good work in values and participation; aim higher.</v>
      </c>
      <c r="K18" s="12">
        <f>'Assessments 1A'!Y120</f>
        <v>0.84</v>
      </c>
      <c r="L18" s="5" t="str">
        <f>'Assessments 1A'!Z120</f>
        <v>A</v>
      </c>
      <c r="M18" s="3" t="str">
        <f>'Assessments 1A'!AA120</f>
        <v>Excellent work in values and participation; keep it up.</v>
      </c>
    </row>
    <row r="19" spans="1:13" ht="15" customHeight="1" x14ac:dyDescent="0.3">
      <c r="A19" s="3" t="str">
        <f>'Assessments 1A'!A123</f>
        <v>STU014</v>
      </c>
      <c r="B19" s="3" t="str">
        <f>'Assessments 1A'!B123</f>
        <v>Oratile Chele</v>
      </c>
      <c r="C19" s="5" t="str">
        <f>'Assessments 1A'!C123</f>
        <v>1A</v>
      </c>
      <c r="D19" s="5" t="str">
        <f>'Assessments 1A'!D123</f>
        <v>Boarder</v>
      </c>
      <c r="E19" s="12">
        <f>'Assessments 1A'!K129</f>
        <v>0.83330000000000004</v>
      </c>
      <c r="F19" s="5" t="str">
        <f>'Assessments 1A'!L129</f>
        <v>A</v>
      </c>
      <c r="G19" s="3" t="str">
        <f>'Assessments 1A'!M129</f>
        <v>Excellent work in values and participation; keep it up.</v>
      </c>
      <c r="H19" s="12">
        <f>'Assessments 1A'!R129</f>
        <v>0.82330000000000003</v>
      </c>
      <c r="I19" s="5" t="str">
        <f>'Assessments 1A'!S129</f>
        <v>A</v>
      </c>
      <c r="J19" s="3" t="str">
        <f>'Assessments 1A'!T129</f>
        <v>Excellent work in values and participation; keep it up.</v>
      </c>
      <c r="K19" s="12">
        <f>'Assessments 1A'!Y129</f>
        <v>0.89670000000000005</v>
      </c>
      <c r="L19" s="5" t="str">
        <f>'Assessments 1A'!Z129</f>
        <v>A</v>
      </c>
      <c r="M19" s="3" t="str">
        <f>'Assessments 1A'!AA129</f>
        <v>Excellent work in values and participation; keep it up.</v>
      </c>
    </row>
    <row r="20" spans="1:13" ht="15" customHeight="1" x14ac:dyDescent="0.3">
      <c r="A20" s="3" t="str">
        <f>'Assessments 1A'!A132</f>
        <v>STU015</v>
      </c>
      <c r="B20" s="3" t="str">
        <f>'Assessments 1A'!B132</f>
        <v>Palesa Mogami</v>
      </c>
      <c r="C20" s="5" t="str">
        <f>'Assessments 1A'!C132</f>
        <v>1A</v>
      </c>
      <c r="D20" s="5" t="str">
        <f>'Assessments 1A'!D132</f>
        <v>Day Scholar</v>
      </c>
      <c r="E20" s="12">
        <f>'Assessments 1A'!K138</f>
        <v>0.5867</v>
      </c>
      <c r="F20" s="5" t="str">
        <f>'Assessments 1A'!L138</f>
        <v>D</v>
      </c>
      <c r="G20" s="3" t="str">
        <f>'Assessments 1A'!M138</f>
        <v>Fair work in values and participation; extra practice is needed.</v>
      </c>
      <c r="H20" s="12">
        <f>'Assessments 1A'!R138</f>
        <v>0.62670000000000003</v>
      </c>
      <c r="I20" s="5" t="str">
        <f>'Assessments 1A'!S138</f>
        <v>C</v>
      </c>
      <c r="J20" s="3" t="str">
        <f>'Assessments 1A'!T138</f>
        <v>Satisfactory work in values and participation; keep practising.</v>
      </c>
      <c r="K20" s="12">
        <f>'Assessments 1A'!Y138</f>
        <v>0.64670000000000005</v>
      </c>
      <c r="L20" s="5" t="str">
        <f>'Assessments 1A'!Z138</f>
        <v>C</v>
      </c>
      <c r="M20" s="3" t="str">
        <f>'Assessments 1A'!AA138</f>
        <v>Satisfactory work in values and participation; keep practising.</v>
      </c>
    </row>
    <row r="21" spans="1:13" ht="15" customHeight="1" x14ac:dyDescent="0.3">
      <c r="A21" s="3" t="str">
        <f>'Assessments 1A'!A141</f>
        <v>STU016</v>
      </c>
      <c r="B21" s="3" t="str">
        <f>'Assessments 1A'!B141</f>
        <v>Tshepo Balopi</v>
      </c>
      <c r="C21" s="5" t="str">
        <f>'Assessments 1A'!C141</f>
        <v>1A</v>
      </c>
      <c r="D21" s="5" t="str">
        <f>'Assessments 1A'!D141</f>
        <v>Boarder</v>
      </c>
      <c r="E21" s="12">
        <f>'Assessments 1A'!K147</f>
        <v>0.63</v>
      </c>
      <c r="F21" s="5" t="str">
        <f>'Assessments 1A'!L147</f>
        <v>C</v>
      </c>
      <c r="G21" s="3" t="str">
        <f>'Assessments 1A'!M147</f>
        <v>Satisfactory work in values and participation; keep practising.</v>
      </c>
      <c r="H21" s="12">
        <f>'Assessments 1A'!R147</f>
        <v>0.69669999999999999</v>
      </c>
      <c r="I21" s="5" t="str">
        <f>'Assessments 1A'!S147</f>
        <v>C</v>
      </c>
      <c r="J21" s="3" t="str">
        <f>'Assessments 1A'!T147</f>
        <v>Satisfactory work in values and participation; keep practising.</v>
      </c>
      <c r="K21" s="12">
        <f>'Assessments 1A'!Y147</f>
        <v>0.67</v>
      </c>
      <c r="L21" s="5" t="str">
        <f>'Assessments 1A'!Z147</f>
        <v>C</v>
      </c>
      <c r="M21" s="3" t="str">
        <f>'Assessments 1A'!AA147</f>
        <v>Satisfactory work in values and participation; keep practising.</v>
      </c>
    </row>
    <row r="22" spans="1:13" ht="15" customHeight="1" x14ac:dyDescent="0.3">
      <c r="A22" s="3" t="str">
        <f>'Assessments 1A'!A150</f>
        <v>STU017</v>
      </c>
      <c r="B22" s="3" t="str">
        <f>'Assessments 1A'!B150</f>
        <v>Mpho Sebina</v>
      </c>
      <c r="C22" s="5" t="str">
        <f>'Assessments 1A'!C150</f>
        <v>1A</v>
      </c>
      <c r="D22" s="5" t="str">
        <f>'Assessments 1A'!D150</f>
        <v>Day Scholar</v>
      </c>
      <c r="E22" s="12">
        <f>'Assessments 1A'!K156</f>
        <v>0.7167</v>
      </c>
      <c r="F22" s="5" t="str">
        <f>'Assessments 1A'!L156</f>
        <v>B</v>
      </c>
      <c r="G22" s="3" t="str">
        <f>'Assessments 1A'!M156</f>
        <v>Very good work in values and participation; aim higher.</v>
      </c>
      <c r="H22" s="12">
        <f>'Assessments 1A'!R156</f>
        <v>0.74329999999999996</v>
      </c>
      <c r="I22" s="5" t="str">
        <f>'Assessments 1A'!S156</f>
        <v>B</v>
      </c>
      <c r="J22" s="3" t="str">
        <f>'Assessments 1A'!T156</f>
        <v>Very good work in values and participation; aim higher.</v>
      </c>
      <c r="K22" s="12">
        <f>'Assessments 1A'!Y156</f>
        <v>0.79</v>
      </c>
      <c r="L22" s="5" t="str">
        <f>'Assessments 1A'!Z156</f>
        <v>B</v>
      </c>
      <c r="M22" s="3" t="str">
        <f>'Assessments 1A'!AA156</f>
        <v>Very good work in values and participation; aim higher.</v>
      </c>
    </row>
    <row r="23" spans="1:13" ht="15" customHeight="1" x14ac:dyDescent="0.3">
      <c r="A23" s="3" t="str">
        <f>'Assessments 1A'!A159</f>
        <v>STU018</v>
      </c>
      <c r="B23" s="3" t="str">
        <f>'Assessments 1A'!B159</f>
        <v>Goitseone Keitshokile</v>
      </c>
      <c r="C23" s="5" t="str">
        <f>'Assessments 1A'!C159</f>
        <v>1A</v>
      </c>
      <c r="D23" s="5" t="str">
        <f>'Assessments 1A'!D159</f>
        <v>Boarder</v>
      </c>
      <c r="E23" s="12">
        <f>'Assessments 1A'!K165</f>
        <v>0.76670000000000005</v>
      </c>
      <c r="F23" s="5" t="str">
        <f>'Assessments 1A'!L165</f>
        <v>B</v>
      </c>
      <c r="G23" s="3" t="str">
        <f>'Assessments 1A'!M165</f>
        <v>Very good work in values and participation; aim higher.</v>
      </c>
      <c r="H23" s="12">
        <f>'Assessments 1A'!R165</f>
        <v>0.82669999999999999</v>
      </c>
      <c r="I23" s="5" t="str">
        <f>'Assessments 1A'!S165</f>
        <v>A</v>
      </c>
      <c r="J23" s="3" t="str">
        <f>'Assessments 1A'!T165</f>
        <v>Excellent work in values and participation; keep it up.</v>
      </c>
      <c r="K23" s="12">
        <f>'Assessments 1A'!Y165</f>
        <v>0.81</v>
      </c>
      <c r="L23" s="5" t="str">
        <f>'Assessments 1A'!Z165</f>
        <v>A</v>
      </c>
      <c r="M23" s="3" t="str">
        <f>'Assessments 1A'!AA165</f>
        <v>Excellent work in values and participation; keep it up.</v>
      </c>
    </row>
    <row r="24" spans="1:13" ht="15" customHeight="1" x14ac:dyDescent="0.3">
      <c r="A24" s="3" t="str">
        <f>'Assessments 1A'!A168</f>
        <v>STU019</v>
      </c>
      <c r="B24" s="3" t="str">
        <f>'Assessments 1A'!B168</f>
        <v>Thabo Setlhare</v>
      </c>
      <c r="C24" s="5" t="str">
        <f>'Assessments 1A'!C168</f>
        <v>1A</v>
      </c>
      <c r="D24" s="5" t="str">
        <f>'Assessments 1A'!D168</f>
        <v>Day Scholar</v>
      </c>
      <c r="E24" s="12">
        <f>'Assessments 1A'!K174</f>
        <v>0.83</v>
      </c>
      <c r="F24" s="5" t="str">
        <f>'Assessments 1A'!L174</f>
        <v>A</v>
      </c>
      <c r="G24" s="3" t="str">
        <f>'Assessments 1A'!M174</f>
        <v>Excellent work in values and participation; keep it up.</v>
      </c>
      <c r="H24" s="12">
        <f>'Assessments 1A'!R174</f>
        <v>0.82</v>
      </c>
      <c r="I24" s="5" t="str">
        <f>'Assessments 1A'!S174</f>
        <v>A</v>
      </c>
      <c r="J24" s="3" t="str">
        <f>'Assessments 1A'!T174</f>
        <v>Excellent work in values and participation; keep it up.</v>
      </c>
      <c r="K24" s="12">
        <f>'Assessments 1A'!Y174</f>
        <v>0.86670000000000003</v>
      </c>
      <c r="L24" s="5" t="str">
        <f>'Assessments 1A'!Z174</f>
        <v>A</v>
      </c>
      <c r="M24" s="3" t="str">
        <f>'Assessments 1A'!AA174</f>
        <v>Excellent work in values and participation; keep it up.</v>
      </c>
    </row>
    <row r="25" spans="1:13" ht="15" customHeight="1" x14ac:dyDescent="0.3">
      <c r="A25" s="3" t="str">
        <f>'Assessments 1A'!A177</f>
        <v>STU020</v>
      </c>
      <c r="B25" s="3" t="str">
        <f>'Assessments 1A'!B177</f>
        <v>Sethunya Keitshokile</v>
      </c>
      <c r="C25" s="5" t="str">
        <f>'Assessments 1A'!C177</f>
        <v>1A</v>
      </c>
      <c r="D25" s="5" t="str">
        <f>'Assessments 1A'!D177</f>
        <v>Boarder</v>
      </c>
      <c r="E25" s="12">
        <f>'Assessments 1A'!K183</f>
        <v>0.64</v>
      </c>
      <c r="F25" s="5" t="str">
        <f>'Assessments 1A'!L183</f>
        <v>C</v>
      </c>
      <c r="G25" s="3" t="str">
        <f>'Assessments 1A'!M183</f>
        <v>Satisfactory work in values and participation; keep practising.</v>
      </c>
      <c r="H25" s="12">
        <f>'Assessments 1A'!R183</f>
        <v>0.61329999999999996</v>
      </c>
      <c r="I25" s="5" t="str">
        <f>'Assessments 1A'!S183</f>
        <v>C</v>
      </c>
      <c r="J25" s="3" t="str">
        <f>'Assessments 1A'!T183</f>
        <v>Satisfactory work in values and participation; keep practising.</v>
      </c>
      <c r="K25" s="12">
        <f>'Assessments 1A'!Y183</f>
        <v>0.7</v>
      </c>
      <c r="L25" s="5" t="str">
        <f>'Assessments 1A'!Z183</f>
        <v>B</v>
      </c>
      <c r="M25" s="3" t="str">
        <f>'Assessments 1A'!AA183</f>
        <v>Very good work in values and participation; aim higher.</v>
      </c>
    </row>
    <row r="26" spans="1:13" ht="15" customHeight="1" x14ac:dyDescent="0.3">
      <c r="A26" s="3" t="str">
        <f>'Assessments 1A'!A186</f>
        <v>STU021</v>
      </c>
      <c r="B26" s="3" t="str">
        <f>'Assessments 1A'!B186</f>
        <v>Baruti Kesamang</v>
      </c>
      <c r="C26" s="5" t="str">
        <f>'Assessments 1A'!C186</f>
        <v>1A</v>
      </c>
      <c r="D26" s="5" t="str">
        <f>'Assessments 1A'!D186</f>
        <v>Day Scholar</v>
      </c>
      <c r="E26" s="12">
        <f>'Assessments 1A'!K192</f>
        <v>0.68</v>
      </c>
      <c r="F26" s="5" t="str">
        <f>'Assessments 1A'!L192</f>
        <v>C</v>
      </c>
      <c r="G26" s="3" t="str">
        <f>'Assessments 1A'!M192</f>
        <v>Satisfactory work in values and participation; keep practising.</v>
      </c>
      <c r="H26" s="12">
        <f>'Assessments 1A'!R192</f>
        <v>0.67330000000000001</v>
      </c>
      <c r="I26" s="5" t="str">
        <f>'Assessments 1A'!S192</f>
        <v>C</v>
      </c>
      <c r="J26" s="3" t="str">
        <f>'Assessments 1A'!T192</f>
        <v>Satisfactory work in values and participation; keep practising.</v>
      </c>
      <c r="K26" s="12">
        <f>'Assessments 1A'!Y192</f>
        <v>0.72</v>
      </c>
      <c r="L26" s="5" t="str">
        <f>'Assessments 1A'!Z192</f>
        <v>B</v>
      </c>
      <c r="M26" s="3" t="str">
        <f>'Assessments 1A'!AA192</f>
        <v>Very good work in values and participation; aim higher.</v>
      </c>
    </row>
    <row r="27" spans="1:13" ht="15" customHeight="1" x14ac:dyDescent="0.3">
      <c r="A27" s="3" t="str">
        <f>'Assessments 1A'!A195</f>
        <v>STU022</v>
      </c>
      <c r="B27" s="3" t="str">
        <f>'Assessments 1A'!B195</f>
        <v>Bame Ditshwanelo</v>
      </c>
      <c r="C27" s="5" t="str">
        <f>'Assessments 1A'!C195</f>
        <v>1A</v>
      </c>
      <c r="D27" s="5" t="str">
        <f>'Assessments 1A'!D195</f>
        <v>Day Scholar</v>
      </c>
      <c r="E27" s="12">
        <f>'Assessments 1A'!K201</f>
        <v>0.73</v>
      </c>
      <c r="F27" s="5" t="str">
        <f>'Assessments 1A'!L201</f>
        <v>B</v>
      </c>
      <c r="G27" s="3" t="str">
        <f>'Assessments 1A'!M201</f>
        <v>Very good work in values and participation; aim higher.</v>
      </c>
      <c r="H27" s="12">
        <f>'Assessments 1A'!R201</f>
        <v>0.77329999999999999</v>
      </c>
      <c r="I27" s="5" t="str">
        <f>'Assessments 1A'!S201</f>
        <v>B</v>
      </c>
      <c r="J27" s="3" t="str">
        <f>'Assessments 1A'!T201</f>
        <v>Very good work in values and participation; aim higher.</v>
      </c>
      <c r="K27" s="12">
        <f>'Assessments 1A'!Y201</f>
        <v>0.78</v>
      </c>
      <c r="L27" s="5" t="str">
        <f>'Assessments 1A'!Z201</f>
        <v>B</v>
      </c>
      <c r="M27" s="3" t="str">
        <f>'Assessments 1A'!AA201</f>
        <v>Very good work in values and participation; aim higher.</v>
      </c>
    </row>
    <row r="28" spans="1:13" ht="15" customHeight="1" x14ac:dyDescent="0.3">
      <c r="A28" s="3" t="str">
        <f>'Assessments 1A'!A204</f>
        <v>STU023</v>
      </c>
      <c r="B28" s="3" t="str">
        <f>'Assessments 1A'!B204</f>
        <v>Mmoloki Pheko</v>
      </c>
      <c r="C28" s="5" t="str">
        <f>'Assessments 1A'!C204</f>
        <v>1A</v>
      </c>
      <c r="D28" s="5" t="str">
        <f>'Assessments 1A'!D204</f>
        <v>Day Scholar</v>
      </c>
      <c r="E28" s="12">
        <f>'Assessments 1A'!K210</f>
        <v>0.81669999999999998</v>
      </c>
      <c r="F28" s="5" t="str">
        <f>'Assessments 1A'!L210</f>
        <v>A</v>
      </c>
      <c r="G28" s="3" t="str">
        <f>'Assessments 1A'!M210</f>
        <v>Excellent work in values and participation; keep it up.</v>
      </c>
      <c r="H28" s="12">
        <f>'Assessments 1A'!R210</f>
        <v>0.84</v>
      </c>
      <c r="I28" s="5" t="str">
        <f>'Assessments 1A'!S210</f>
        <v>A</v>
      </c>
      <c r="J28" s="3" t="str">
        <f>'Assessments 1A'!T210</f>
        <v>Excellent work in values and participation; keep it up.</v>
      </c>
      <c r="K28" s="12">
        <f>'Assessments 1A'!Y210</f>
        <v>0.83</v>
      </c>
      <c r="L28" s="5" t="str">
        <f>'Assessments 1A'!Z210</f>
        <v>A</v>
      </c>
      <c r="M28" s="3" t="str">
        <f>'Assessments 1A'!AA210</f>
        <v>Excellent work in values and participation; keep it up.</v>
      </c>
    </row>
    <row r="29" spans="1:13" ht="15" customHeight="1" x14ac:dyDescent="0.3">
      <c r="A29" s="3" t="str">
        <f>'Assessments 1A'!A213</f>
        <v>STU024</v>
      </c>
      <c r="B29" s="3" t="str">
        <f>'Assessments 1A'!B213</f>
        <v>Resego Kesamang</v>
      </c>
      <c r="C29" s="5" t="str">
        <f>'Assessments 1A'!C213</f>
        <v>1A</v>
      </c>
      <c r="D29" s="5" t="str">
        <f>'Assessments 1A'!D213</f>
        <v>Day Scholar</v>
      </c>
      <c r="E29" s="12">
        <f>'Assessments 1A'!K219</f>
        <v>0.60670000000000002</v>
      </c>
      <c r="F29" s="5" t="str">
        <f>'Assessments 1A'!L219</f>
        <v>C</v>
      </c>
      <c r="G29" s="3" t="str">
        <f>'Assessments 1A'!M219</f>
        <v>Satisfactory work in values and participation; keep practising.</v>
      </c>
      <c r="H29" s="12">
        <f>'Assessments 1A'!R219</f>
        <v>0.5867</v>
      </c>
      <c r="I29" s="5" t="str">
        <f>'Assessments 1A'!S219</f>
        <v>D</v>
      </c>
      <c r="J29" s="3" t="str">
        <f>'Assessments 1A'!T219</f>
        <v>Fair work in values and participation; extra practice is needed.</v>
      </c>
      <c r="K29" s="12">
        <f>'Assessments 1A'!Y219</f>
        <v>0.62</v>
      </c>
      <c r="L29" s="5" t="str">
        <f>'Assessments 1A'!Z219</f>
        <v>C</v>
      </c>
      <c r="M29" s="3" t="str">
        <f>'Assessments 1A'!AA219</f>
        <v>Satisfactory work in values and participation; keep practising.</v>
      </c>
    </row>
    <row r="30" spans="1:13" ht="15" customHeight="1" x14ac:dyDescent="0.3">
      <c r="A30" s="3" t="str">
        <f>'Assessments 1A'!A222</f>
        <v>STU025</v>
      </c>
      <c r="B30" s="3" t="str">
        <f>'Assessments 1A'!B222</f>
        <v>Oratile Gaborone</v>
      </c>
      <c r="C30" s="5" t="str">
        <f>'Assessments 1A'!C222</f>
        <v>1A</v>
      </c>
      <c r="D30" s="5" t="str">
        <f>'Assessments 1A'!D222</f>
        <v>Day Scholar</v>
      </c>
      <c r="E30" s="12">
        <f>'Assessments 1A'!K228</f>
        <v>0.6</v>
      </c>
      <c r="F30" s="5" t="str">
        <f>'Assessments 1A'!L228</f>
        <v>C</v>
      </c>
      <c r="G30" s="3" t="str">
        <f>'Assessments 1A'!M228</f>
        <v>Satisfactory work in values and participation; keep practising.</v>
      </c>
      <c r="H30" s="12">
        <f>'Assessments 1A'!R228</f>
        <v>0.62</v>
      </c>
      <c r="I30" s="5" t="str">
        <f>'Assessments 1A'!S228</f>
        <v>C</v>
      </c>
      <c r="J30" s="3" t="str">
        <f>'Assessments 1A'!T228</f>
        <v>Satisfactory work in values and participation; keep practising.</v>
      </c>
      <c r="K30" s="12">
        <f>'Assessments 1A'!Y228</f>
        <v>0.65329999999999999</v>
      </c>
      <c r="L30" s="5" t="str">
        <f>'Assessments 1A'!Z228</f>
        <v>C</v>
      </c>
      <c r="M30" s="3" t="str">
        <f>'Assessments 1A'!AA228</f>
        <v>Satisfactory work in values and participation; keep practising.</v>
      </c>
    </row>
    <row r="31" spans="1:13" ht="15" customHeight="1" x14ac:dyDescent="0.3">
      <c r="A31" s="3" t="str">
        <f>'Assessments 1A'!A231</f>
        <v>STU026</v>
      </c>
      <c r="B31" s="3" t="str">
        <f>'Assessments 1A'!B231</f>
        <v>Lorato Kesamang</v>
      </c>
      <c r="C31" s="5" t="str">
        <f>'Assessments 1A'!C231</f>
        <v>1A</v>
      </c>
      <c r="D31" s="5" t="str">
        <f>'Assessments 1A'!D231</f>
        <v>Boarder</v>
      </c>
      <c r="E31" s="12">
        <f>'Assessments 1A'!K237</f>
        <v>0.73</v>
      </c>
      <c r="F31" s="5" t="str">
        <f>'Assessments 1A'!L237</f>
        <v>B</v>
      </c>
      <c r="G31" s="3" t="str">
        <f>'Assessments 1A'!M237</f>
        <v>Very good work in values and participation; aim higher.</v>
      </c>
      <c r="H31" s="12">
        <f>'Assessments 1A'!R237</f>
        <v>0.70330000000000004</v>
      </c>
      <c r="I31" s="5" t="str">
        <f>'Assessments 1A'!S237</f>
        <v>B</v>
      </c>
      <c r="J31" s="3" t="str">
        <f>'Assessments 1A'!T237</f>
        <v>Very good work in values and participation; aim higher.</v>
      </c>
      <c r="K31" s="12">
        <f>'Assessments 1A'!Y237</f>
        <v>0.77</v>
      </c>
      <c r="L31" s="5" t="str">
        <f>'Assessments 1A'!Z237</f>
        <v>B</v>
      </c>
      <c r="M31" s="3" t="str">
        <f>'Assessments 1A'!AA237</f>
        <v>Very good work in values and participation; aim higher.</v>
      </c>
    </row>
    <row r="32" spans="1:13" ht="15" customHeight="1" x14ac:dyDescent="0.3">
      <c r="A32" s="3" t="str">
        <f>'Assessments 1A'!A240</f>
        <v>STU027</v>
      </c>
      <c r="B32" s="3" t="str">
        <f>'Assessments 1A'!B240</f>
        <v>Refilwe Keitshokile</v>
      </c>
      <c r="C32" s="5" t="str">
        <f>'Assessments 1A'!C240</f>
        <v>1A</v>
      </c>
      <c r="D32" s="5" t="str">
        <f>'Assessments 1A'!D240</f>
        <v>Boarder</v>
      </c>
      <c r="E32" s="12">
        <f>'Assessments 1A'!K246</f>
        <v>0.82</v>
      </c>
      <c r="F32" s="5" t="str">
        <f>'Assessments 1A'!L246</f>
        <v>A</v>
      </c>
      <c r="G32" s="3" t="str">
        <f>'Assessments 1A'!M246</f>
        <v>Excellent work in values and participation; keep it up.</v>
      </c>
      <c r="H32" s="12">
        <f>'Assessments 1A'!R246</f>
        <v>0.81</v>
      </c>
      <c r="I32" s="5" t="str">
        <f>'Assessments 1A'!S246</f>
        <v>A</v>
      </c>
      <c r="J32" s="3" t="str">
        <f>'Assessments 1A'!T246</f>
        <v>Excellent work in values and participation; keep it up.</v>
      </c>
      <c r="K32" s="12">
        <f>'Assessments 1A'!Y246</f>
        <v>0.81669999999999998</v>
      </c>
      <c r="L32" s="5" t="str">
        <f>'Assessments 1A'!Z246</f>
        <v>A</v>
      </c>
      <c r="M32" s="3" t="str">
        <f>'Assessments 1A'!AA246</f>
        <v>Excellent work in values and participation; keep it up.</v>
      </c>
    </row>
    <row r="33" spans="1:13" ht="15" customHeight="1" x14ac:dyDescent="0.3">
      <c r="A33" s="3" t="str">
        <f>'Assessments 1A'!A249</f>
        <v>STU028</v>
      </c>
      <c r="B33" s="3" t="str">
        <f>'Assessments 1A'!B249</f>
        <v>Karabo Seretse</v>
      </c>
      <c r="C33" s="5" t="str">
        <f>'Assessments 1A'!C249</f>
        <v>1A</v>
      </c>
      <c r="D33" s="5" t="str">
        <f>'Assessments 1A'!D249</f>
        <v>Day Scholar</v>
      </c>
      <c r="E33" s="12">
        <f>'Assessments 1A'!K255</f>
        <v>0.8367</v>
      </c>
      <c r="F33" s="5" t="str">
        <f>'Assessments 1A'!L255</f>
        <v>A</v>
      </c>
      <c r="G33" s="3" t="str">
        <f>'Assessments 1A'!M255</f>
        <v>Excellent work in values and participation; keep it up.</v>
      </c>
      <c r="H33" s="12">
        <f>'Assessments 1A'!R255</f>
        <v>0.91</v>
      </c>
      <c r="I33" s="5" t="str">
        <f>'Assessments 1A'!S255</f>
        <v>A</v>
      </c>
      <c r="J33" s="3" t="str">
        <f>'Assessments 1A'!T255</f>
        <v>Excellent work in values and participation; keep it up.</v>
      </c>
      <c r="K33" s="12">
        <f>'Assessments 1A'!Y255</f>
        <v>0.92</v>
      </c>
      <c r="L33" s="5" t="str">
        <f>'Assessments 1A'!Z255</f>
        <v>A</v>
      </c>
      <c r="M33" s="3" t="str">
        <f>'Assessments 1A'!AA255</f>
        <v>Excellent work in values and participation; keep it up.</v>
      </c>
    </row>
    <row r="34" spans="1:13" ht="15" customHeight="1" x14ac:dyDescent="0.3">
      <c r="A34" s="3" t="str">
        <f>'Assessments 1A'!A258</f>
        <v>STU029</v>
      </c>
      <c r="B34" s="3" t="str">
        <f>'Assessments 1A'!B258</f>
        <v>Onalenna Mothibi</v>
      </c>
      <c r="C34" s="5" t="str">
        <f>'Assessments 1A'!C258</f>
        <v>1A</v>
      </c>
      <c r="D34" s="5" t="str">
        <f>'Assessments 1A'!D258</f>
        <v>Boarder</v>
      </c>
      <c r="E34" s="12">
        <f>'Assessments 1A'!K264</f>
        <v>0.64329999999999998</v>
      </c>
      <c r="F34" s="5" t="str">
        <f>'Assessments 1A'!L264</f>
        <v>C</v>
      </c>
      <c r="G34" s="3" t="str">
        <f>'Assessments 1A'!M264</f>
        <v>Satisfactory work in values and participation; keep practising.</v>
      </c>
      <c r="H34" s="12">
        <f>'Assessments 1A'!R264</f>
        <v>0.58330000000000004</v>
      </c>
      <c r="I34" s="5" t="str">
        <f>'Assessments 1A'!S264</f>
        <v>D</v>
      </c>
      <c r="J34" s="3" t="str">
        <f>'Assessments 1A'!T264</f>
        <v>Fair work in values and participation; extra practice is needed.</v>
      </c>
      <c r="K34" s="12">
        <f>'Assessments 1A'!Y264</f>
        <v>0.64670000000000005</v>
      </c>
      <c r="L34" s="5" t="str">
        <f>'Assessments 1A'!Z264</f>
        <v>C</v>
      </c>
      <c r="M34" s="3" t="str">
        <f>'Assessments 1A'!AA264</f>
        <v>Satisfactory work in values and participation; keep practising.</v>
      </c>
    </row>
    <row r="35" spans="1:13" ht="15" customHeight="1" x14ac:dyDescent="0.3">
      <c r="A35" s="3" t="str">
        <f>'Assessments 1A'!A267</f>
        <v>STU030</v>
      </c>
      <c r="B35" s="3" t="str">
        <f>'Assessments 1A'!B267</f>
        <v>Gomolemo Balopi</v>
      </c>
      <c r="C35" s="5" t="str">
        <f>'Assessments 1A'!C267</f>
        <v>1A</v>
      </c>
      <c r="D35" s="5" t="str">
        <f>'Assessments 1A'!D267</f>
        <v>Day Scholar</v>
      </c>
      <c r="E35" s="12">
        <f>'Assessments 1A'!K273</f>
        <v>0.73670000000000002</v>
      </c>
      <c r="F35" s="5" t="str">
        <f>'Assessments 1A'!L273</f>
        <v>B</v>
      </c>
      <c r="G35" s="3" t="str">
        <f>'Assessments 1A'!M273</f>
        <v>Very good work in values and participation; aim higher.</v>
      </c>
      <c r="H35" s="12">
        <f>'Assessments 1A'!R273</f>
        <v>0.7</v>
      </c>
      <c r="I35" s="5" t="str">
        <f>'Assessments 1A'!S273</f>
        <v>B</v>
      </c>
      <c r="J35" s="3" t="str">
        <f>'Assessments 1A'!T273</f>
        <v>Very good work in values and participation; aim higher.</v>
      </c>
      <c r="K35" s="12">
        <f>'Assessments 1A'!Y273</f>
        <v>0.73329999999999995</v>
      </c>
      <c r="L35" s="5" t="str">
        <f>'Assessments 1A'!Z273</f>
        <v>B</v>
      </c>
      <c r="M35" s="3" t="str">
        <f>'Assessments 1A'!AA273</f>
        <v>Very good work in values and participation; aim higher.</v>
      </c>
    </row>
    <row r="36" spans="1:13" ht="15" customHeight="1" x14ac:dyDescent="0.3">
      <c r="A36" s="3" t="str">
        <f>'Assessment 2A'!A6</f>
        <v>STU061</v>
      </c>
      <c r="B36" s="3" t="str">
        <f>'Assessment 2A'!B6</f>
        <v>Sethunya Mmusi</v>
      </c>
      <c r="C36" s="5" t="str">
        <f>'Assessment 2A'!C6</f>
        <v>2A</v>
      </c>
      <c r="D36" s="5" t="str">
        <f>'Assessment 2A'!D6</f>
        <v>Boarder</v>
      </c>
      <c r="E36" s="12">
        <f>'Assessment 2A'!K12</f>
        <v>0.56669999999999998</v>
      </c>
      <c r="F36" s="5" t="str">
        <f>'Assessment 2A'!L12</f>
        <v>D</v>
      </c>
      <c r="G36" s="3" t="str">
        <f>'Assessment 2A'!M12</f>
        <v>Fair work in values and participation; extra practice is needed.</v>
      </c>
      <c r="H36" s="12">
        <f>'Assessment 2A'!R12</f>
        <v>0.57669999999999999</v>
      </c>
      <c r="I36" s="5" t="str">
        <f>'Assessment 2A'!S12</f>
        <v>D</v>
      </c>
      <c r="J36" s="3" t="str">
        <f>'Assessment 2A'!T12</f>
        <v>Fair work in values and participation; extra practice is needed.</v>
      </c>
      <c r="K36" s="12">
        <f>'Assessment 2A'!Y12</f>
        <v>0.58330000000000004</v>
      </c>
      <c r="L36" s="5" t="str">
        <f>'Assessment 2A'!Z12</f>
        <v>D</v>
      </c>
      <c r="M36" s="3" t="str">
        <f>'Assessment 2A'!AA12</f>
        <v>Fair work in values and participation; extra practice is needed.</v>
      </c>
    </row>
    <row r="37" spans="1:13" ht="15" customHeight="1" x14ac:dyDescent="0.3">
      <c r="A37" s="3" t="str">
        <f>'Assessment 2A'!A15</f>
        <v>STU062</v>
      </c>
      <c r="B37" s="3" t="str">
        <f>'Assessment 2A'!B15</f>
        <v>Palesa Seboni</v>
      </c>
      <c r="C37" s="5" t="str">
        <f>'Assessment 2A'!C15</f>
        <v>2A</v>
      </c>
      <c r="D37" s="5" t="str">
        <f>'Assessment 2A'!D15</f>
        <v>Day Scholar</v>
      </c>
      <c r="E37" s="12">
        <f>'Assessment 2A'!K21</f>
        <v>0.57330000000000003</v>
      </c>
      <c r="F37" s="5" t="str">
        <f>'Assessment 2A'!L21</f>
        <v>D</v>
      </c>
      <c r="G37" s="3" t="str">
        <f>'Assessment 2A'!M21</f>
        <v>Fair work in values and participation; extra practice is needed.</v>
      </c>
      <c r="H37" s="12">
        <f>'Assessment 2A'!R21</f>
        <v>0.63</v>
      </c>
      <c r="I37" s="5" t="str">
        <f>'Assessment 2A'!S21</f>
        <v>C</v>
      </c>
      <c r="J37" s="3" t="str">
        <f>'Assessment 2A'!T21</f>
        <v>Satisfactory work in values and participation; keep practising.</v>
      </c>
      <c r="K37" s="12">
        <f>'Assessment 2A'!Y21</f>
        <v>0.62670000000000003</v>
      </c>
      <c r="L37" s="5" t="str">
        <f>'Assessment 2A'!Z21</f>
        <v>C</v>
      </c>
      <c r="M37" s="3" t="str">
        <f>'Assessment 2A'!AA21</f>
        <v>Satisfactory work in values and participation; keep practising.</v>
      </c>
    </row>
    <row r="38" spans="1:13" ht="15" customHeight="1" x14ac:dyDescent="0.3">
      <c r="A38" s="3" t="str">
        <f>'Assessment 2A'!A24</f>
        <v>STU063</v>
      </c>
      <c r="B38" s="3" t="str">
        <f>'Assessment 2A'!B24</f>
        <v>Naledi Mothibi</v>
      </c>
      <c r="C38" s="5" t="str">
        <f>'Assessment 2A'!C24</f>
        <v>2A</v>
      </c>
      <c r="D38" s="5" t="str">
        <f>'Assessment 2A'!D24</f>
        <v>Boarder</v>
      </c>
      <c r="E38" s="12">
        <f>'Assessment 2A'!K30</f>
        <v>0.70669999999999999</v>
      </c>
      <c r="F38" s="5" t="str">
        <f>'Assessment 2A'!L30</f>
        <v>B</v>
      </c>
      <c r="G38" s="3" t="str">
        <f>'Assessment 2A'!M30</f>
        <v>Very good work in values and participation; aim higher.</v>
      </c>
      <c r="H38" s="12">
        <f>'Assessment 2A'!R30</f>
        <v>0.71</v>
      </c>
      <c r="I38" s="5" t="str">
        <f>'Assessment 2A'!S30</f>
        <v>B</v>
      </c>
      <c r="J38" s="3" t="str">
        <f>'Assessment 2A'!T30</f>
        <v>Very good work in values and participation; aim higher.</v>
      </c>
      <c r="K38" s="12">
        <f>'Assessment 2A'!Y30</f>
        <v>0.7167</v>
      </c>
      <c r="L38" s="5" t="str">
        <f>'Assessment 2A'!Z30</f>
        <v>B</v>
      </c>
      <c r="M38" s="3" t="str">
        <f>'Assessment 2A'!AA30</f>
        <v>Very good work in values and participation; aim higher.</v>
      </c>
    </row>
    <row r="39" spans="1:13" ht="15" customHeight="1" x14ac:dyDescent="0.3">
      <c r="A39" s="3" t="str">
        <f>'Assessment 2A'!A33</f>
        <v>STU064</v>
      </c>
      <c r="B39" s="3" t="str">
        <f>'Assessment 2A'!B33</f>
        <v>Kutlo Ditshwanelo</v>
      </c>
      <c r="C39" s="5" t="str">
        <f>'Assessment 2A'!C33</f>
        <v>2A</v>
      </c>
      <c r="D39" s="5" t="str">
        <f>'Assessment 2A'!D33</f>
        <v>Boarder</v>
      </c>
      <c r="E39" s="12">
        <f>'Assessment 2A'!K39</f>
        <v>0.77669999999999995</v>
      </c>
      <c r="F39" s="5" t="str">
        <f>'Assessment 2A'!L39</f>
        <v>B</v>
      </c>
      <c r="G39" s="3" t="str">
        <f>'Assessment 2A'!M39</f>
        <v>Very good work in values and participation; aim higher.</v>
      </c>
      <c r="H39" s="12">
        <f>'Assessment 2A'!R39</f>
        <v>0.76670000000000005</v>
      </c>
      <c r="I39" s="5" t="str">
        <f>'Assessment 2A'!S39</f>
        <v>B</v>
      </c>
      <c r="J39" s="3" t="str">
        <f>'Assessment 2A'!T39</f>
        <v>Very good work in values and participation; aim higher.</v>
      </c>
      <c r="K39" s="12">
        <f>'Assessment 2A'!Y39</f>
        <v>0.81669999999999998</v>
      </c>
      <c r="L39" s="5" t="str">
        <f>'Assessment 2A'!Z39</f>
        <v>A</v>
      </c>
      <c r="M39" s="3" t="str">
        <f>'Assessment 2A'!AA39</f>
        <v>Excellent work in values and participation; keep it up.</v>
      </c>
    </row>
    <row r="40" spans="1:13" ht="15" customHeight="1" x14ac:dyDescent="0.3">
      <c r="A40" s="3" t="str">
        <f>'Assessment 2A'!A42</f>
        <v>STU065</v>
      </c>
      <c r="B40" s="3" t="str">
        <f>'Assessment 2A'!B42</f>
        <v>Kabelo Modise</v>
      </c>
      <c r="C40" s="5" t="str">
        <f>'Assessment 2A'!C42</f>
        <v>2A</v>
      </c>
      <c r="D40" s="5" t="str">
        <f>'Assessment 2A'!D42</f>
        <v>Day Scholar</v>
      </c>
      <c r="E40" s="12">
        <f>'Assessment 2A'!K48</f>
        <v>0.83330000000000004</v>
      </c>
      <c r="F40" s="5" t="str">
        <f>'Assessment 2A'!L48</f>
        <v>A</v>
      </c>
      <c r="G40" s="3" t="str">
        <f>'Assessment 2A'!M48</f>
        <v>Excellent work in values and participation; keep it up.</v>
      </c>
      <c r="H40" s="12">
        <f>'Assessment 2A'!R48</f>
        <v>0.83330000000000004</v>
      </c>
      <c r="I40" s="5" t="str">
        <f>'Assessment 2A'!S48</f>
        <v>A</v>
      </c>
      <c r="J40" s="3" t="str">
        <f>'Assessment 2A'!T48</f>
        <v>Excellent work in values and participation; keep it up.</v>
      </c>
      <c r="K40" s="12">
        <f>'Assessment 2A'!Y48</f>
        <v>0.88</v>
      </c>
      <c r="L40" s="5" t="str">
        <f>'Assessment 2A'!Z48</f>
        <v>A</v>
      </c>
      <c r="M40" s="3" t="str">
        <f>'Assessment 2A'!AA48</f>
        <v>Excellent work in values and participation; keep it up.</v>
      </c>
    </row>
    <row r="41" spans="1:13" ht="15" customHeight="1" x14ac:dyDescent="0.3">
      <c r="A41" s="3" t="str">
        <f>'Assessment 2A'!A51</f>
        <v>STU066</v>
      </c>
      <c r="B41" s="3" t="str">
        <f>'Assessment 2A'!B51</f>
        <v>Refilwe Pheko</v>
      </c>
      <c r="C41" s="5" t="str">
        <f>'Assessment 2A'!C51</f>
        <v>2A</v>
      </c>
      <c r="D41" s="5" t="str">
        <f>'Assessment 2A'!D51</f>
        <v>Day Scholar</v>
      </c>
      <c r="E41" s="12">
        <f>'Assessment 2A'!K57</f>
        <v>0.62329999999999997</v>
      </c>
      <c r="F41" s="5" t="str">
        <f>'Assessment 2A'!L57</f>
        <v>C</v>
      </c>
      <c r="G41" s="3" t="str">
        <f>'Assessment 2A'!M57</f>
        <v>Satisfactory work in values and participation; keep practising.</v>
      </c>
      <c r="H41" s="12">
        <f>'Assessment 2A'!R57</f>
        <v>0.61329999999999996</v>
      </c>
      <c r="I41" s="5" t="str">
        <f>'Assessment 2A'!S57</f>
        <v>C</v>
      </c>
      <c r="J41" s="3" t="str">
        <f>'Assessment 2A'!T57</f>
        <v>Satisfactory work in values and participation; keep practising.</v>
      </c>
      <c r="K41" s="12">
        <f>'Assessment 2A'!Y57</f>
        <v>0.63670000000000004</v>
      </c>
      <c r="L41" s="5" t="str">
        <f>'Assessment 2A'!Z57</f>
        <v>C</v>
      </c>
      <c r="M41" s="3" t="str">
        <f>'Assessment 2A'!AA57</f>
        <v>Satisfactory work in values and participation; keep practising.</v>
      </c>
    </row>
    <row r="42" spans="1:13" ht="15" customHeight="1" x14ac:dyDescent="0.3">
      <c r="A42" s="3" t="str">
        <f>'Assessment 2A'!A60</f>
        <v>STU067</v>
      </c>
      <c r="B42" s="3" t="str">
        <f>'Assessment 2A'!B60</f>
        <v>Baruti Tumagole</v>
      </c>
      <c r="C42" s="5" t="str">
        <f>'Assessment 2A'!C60</f>
        <v>2A</v>
      </c>
      <c r="D42" s="5" t="str">
        <f>'Assessment 2A'!D60</f>
        <v>Day Scholar</v>
      </c>
      <c r="E42" s="12">
        <f>'Assessment 2A'!K66</f>
        <v>0.67669999999999997</v>
      </c>
      <c r="F42" s="5" t="str">
        <f>'Assessment 2A'!L66</f>
        <v>C</v>
      </c>
      <c r="G42" s="3" t="str">
        <f>'Assessment 2A'!M66</f>
        <v>Satisfactory work in values and participation; keep practising.</v>
      </c>
      <c r="H42" s="12">
        <f>'Assessment 2A'!R66</f>
        <v>0.66669999999999996</v>
      </c>
      <c r="I42" s="5" t="str">
        <f>'Assessment 2A'!S66</f>
        <v>C</v>
      </c>
      <c r="J42" s="3" t="str">
        <f>'Assessment 2A'!T66</f>
        <v>Satisfactory work in values and participation; keep practising.</v>
      </c>
      <c r="K42" s="12">
        <f>'Assessment 2A'!Y66</f>
        <v>0.69669999999999999</v>
      </c>
      <c r="L42" s="5" t="str">
        <f>'Assessment 2A'!Z66</f>
        <v>C</v>
      </c>
      <c r="M42" s="3" t="str">
        <f>'Assessment 2A'!AA66</f>
        <v>Satisfactory work in values and participation; keep practising.</v>
      </c>
    </row>
    <row r="43" spans="1:13" ht="15" customHeight="1" x14ac:dyDescent="0.3">
      <c r="A43" s="3" t="str">
        <f>'Assessment 2A'!A69</f>
        <v>STU068</v>
      </c>
      <c r="B43" s="3" t="str">
        <f>'Assessment 2A'!B69</f>
        <v>Kabelo Mmusi</v>
      </c>
      <c r="C43" s="5" t="str">
        <f>'Assessment 2A'!C69</f>
        <v>2A</v>
      </c>
      <c r="D43" s="5" t="str">
        <f>'Assessment 2A'!D69</f>
        <v>Day Scholar</v>
      </c>
      <c r="E43" s="12">
        <f>'Assessment 2A'!K75</f>
        <v>0.70330000000000004</v>
      </c>
      <c r="F43" s="5" t="str">
        <f>'Assessment 2A'!L75</f>
        <v>B</v>
      </c>
      <c r="G43" s="3" t="str">
        <f>'Assessment 2A'!M75</f>
        <v>Very good work in values and participation; aim higher.</v>
      </c>
      <c r="H43" s="12">
        <f>'Assessment 2A'!R75</f>
        <v>0.74</v>
      </c>
      <c r="I43" s="5" t="str">
        <f>'Assessment 2A'!S75</f>
        <v>B</v>
      </c>
      <c r="J43" s="3" t="str">
        <f>'Assessment 2A'!T75</f>
        <v>Very good work in values and participation; aim higher.</v>
      </c>
      <c r="K43" s="12">
        <f>'Assessment 2A'!Y75</f>
        <v>0.77669999999999995</v>
      </c>
      <c r="L43" s="5" t="str">
        <f>'Assessment 2A'!Z75</f>
        <v>B</v>
      </c>
      <c r="M43" s="3" t="str">
        <f>'Assessment 2A'!AA75</f>
        <v>Very good work in values and participation; aim higher.</v>
      </c>
    </row>
    <row r="44" spans="1:13" ht="15" customHeight="1" x14ac:dyDescent="0.3">
      <c r="A44" s="3" t="str">
        <f>'Assessment 2A'!A78</f>
        <v>STU069</v>
      </c>
      <c r="B44" s="3" t="str">
        <f>'Assessment 2A'!B78</f>
        <v>Bontle Keitshokile</v>
      </c>
      <c r="C44" s="5" t="str">
        <f>'Assessment 2A'!C78</f>
        <v>2A</v>
      </c>
      <c r="D44" s="5" t="str">
        <f>'Assessment 2A'!D78</f>
        <v>Boarder</v>
      </c>
      <c r="E44" s="12">
        <f>'Assessment 2A'!K84</f>
        <v>0.77329999999999999</v>
      </c>
      <c r="F44" s="5" t="str">
        <f>'Assessment 2A'!L84</f>
        <v>B</v>
      </c>
      <c r="G44" s="3" t="str">
        <f>'Assessment 2A'!M84</f>
        <v>Very good work in values and participation; aim higher.</v>
      </c>
      <c r="H44" s="12">
        <f>'Assessment 2A'!R84</f>
        <v>0.81</v>
      </c>
      <c r="I44" s="5" t="str">
        <f>'Assessment 2A'!S84</f>
        <v>A</v>
      </c>
      <c r="J44" s="3" t="str">
        <f>'Assessment 2A'!T84</f>
        <v>Excellent work in values and participation; keep it up.</v>
      </c>
      <c r="K44" s="12">
        <f>'Assessment 2A'!Y84</f>
        <v>0.8367</v>
      </c>
      <c r="L44" s="5" t="str">
        <f>'Assessment 2A'!Z84</f>
        <v>A</v>
      </c>
      <c r="M44" s="3" t="str">
        <f>'Assessment 2A'!AA84</f>
        <v>Excellent work in values and participation; keep it up.</v>
      </c>
    </row>
    <row r="45" spans="1:13" ht="15" customHeight="1" x14ac:dyDescent="0.3">
      <c r="A45" s="3" t="str">
        <f>'Assessment 2A'!A87</f>
        <v>STU070</v>
      </c>
      <c r="B45" s="3" t="str">
        <f>'Assessment 2A'!B87</f>
        <v>Mmoloki Tau</v>
      </c>
      <c r="C45" s="5" t="str">
        <f>'Assessment 2A'!C87</f>
        <v>2A</v>
      </c>
      <c r="D45" s="5" t="str">
        <f>'Assessment 2A'!D87</f>
        <v>Boarder</v>
      </c>
      <c r="E45" s="12">
        <f>'Assessment 2A'!K93</f>
        <v>0.86329999999999996</v>
      </c>
      <c r="F45" s="5" t="str">
        <f>'Assessment 2A'!L93</f>
        <v>A</v>
      </c>
      <c r="G45" s="3" t="str">
        <f>'Assessment 2A'!M93</f>
        <v>Excellent work in values and participation; keep it up.</v>
      </c>
      <c r="H45" s="12">
        <f>'Assessment 2A'!R93</f>
        <v>0.87670000000000003</v>
      </c>
      <c r="I45" s="5" t="str">
        <f>'Assessment 2A'!S93</f>
        <v>A</v>
      </c>
      <c r="J45" s="3" t="str">
        <f>'Assessment 2A'!T93</f>
        <v>Excellent work in values and participation; keep it up.</v>
      </c>
      <c r="K45" s="12">
        <f>'Assessment 2A'!Y93</f>
        <v>0.93330000000000002</v>
      </c>
      <c r="L45" s="5" t="str">
        <f>'Assessment 2A'!Z93</f>
        <v>A</v>
      </c>
      <c r="M45" s="3" t="str">
        <f>'Assessment 2A'!AA93</f>
        <v>Excellent work in values and participation; keep it up.</v>
      </c>
    </row>
    <row r="46" spans="1:13" ht="15" customHeight="1" x14ac:dyDescent="0.3">
      <c r="A46" s="3" t="str">
        <f>'Assessment 2A'!A96</f>
        <v>STU071</v>
      </c>
      <c r="B46" s="3" t="str">
        <f>'Assessment 2A'!B96</f>
        <v>Bame Ramotswe</v>
      </c>
      <c r="C46" s="5" t="str">
        <f>'Assessment 2A'!C96</f>
        <v>2A</v>
      </c>
      <c r="D46" s="5" t="str">
        <f>'Assessment 2A'!D96</f>
        <v>Boarder</v>
      </c>
      <c r="E46" s="12">
        <f>'Assessment 2A'!K102</f>
        <v>0.60670000000000002</v>
      </c>
      <c r="F46" s="5" t="str">
        <f>'Assessment 2A'!L102</f>
        <v>C</v>
      </c>
      <c r="G46" s="3" t="str">
        <f>'Assessment 2A'!M102</f>
        <v>Satisfactory work in values and participation; keep practising.</v>
      </c>
      <c r="H46" s="12">
        <f>'Assessment 2A'!R102</f>
        <v>0.59670000000000001</v>
      </c>
      <c r="I46" s="5" t="str">
        <f>'Assessment 2A'!S102</f>
        <v>D</v>
      </c>
      <c r="J46" s="3" t="str">
        <f>'Assessment 2A'!T102</f>
        <v>Fair work in values and participation; extra practice is needed.</v>
      </c>
      <c r="K46" s="12">
        <f>'Assessment 2A'!Y102</f>
        <v>0.66669999999999996</v>
      </c>
      <c r="L46" s="5" t="str">
        <f>'Assessment 2A'!Z102</f>
        <v>C</v>
      </c>
      <c r="M46" s="3" t="str">
        <f>'Assessment 2A'!AA102</f>
        <v>Satisfactory work in values and participation; keep practising.</v>
      </c>
    </row>
    <row r="47" spans="1:13" ht="15" customHeight="1" x14ac:dyDescent="0.3">
      <c r="A47" s="3" t="str">
        <f>'Assessment 2A'!A105</f>
        <v>STU072</v>
      </c>
      <c r="B47" s="3" t="str">
        <f>'Assessment 2A'!B105</f>
        <v>Kealeboga Ramotswe</v>
      </c>
      <c r="C47" s="5" t="str">
        <f>'Assessment 2A'!C105</f>
        <v>2A</v>
      </c>
      <c r="D47" s="5" t="str">
        <f>'Assessment 2A'!D105</f>
        <v>Boarder</v>
      </c>
      <c r="E47" s="12">
        <f>'Assessment 2A'!K111</f>
        <v>0.69330000000000003</v>
      </c>
      <c r="F47" s="5" t="str">
        <f>'Assessment 2A'!L111</f>
        <v>C</v>
      </c>
      <c r="G47" s="3" t="str">
        <f>'Assessment 2A'!M111</f>
        <v>Satisfactory work in values and participation; keep practising.</v>
      </c>
      <c r="H47" s="12">
        <f>'Assessment 2A'!R111</f>
        <v>0.72330000000000005</v>
      </c>
      <c r="I47" s="5" t="str">
        <f>'Assessment 2A'!S111</f>
        <v>B</v>
      </c>
      <c r="J47" s="3" t="str">
        <f>'Assessment 2A'!T111</f>
        <v>Very good work in values and participation; aim higher.</v>
      </c>
      <c r="K47" s="12">
        <f>'Assessment 2A'!Y111</f>
        <v>0.75329999999999997</v>
      </c>
      <c r="L47" s="5" t="str">
        <f>'Assessment 2A'!Z111</f>
        <v>B</v>
      </c>
      <c r="M47" s="3" t="str">
        <f>'Assessment 2A'!AA111</f>
        <v>Very good work in values and participation; aim higher.</v>
      </c>
    </row>
    <row r="48" spans="1:13" ht="15" customHeight="1" x14ac:dyDescent="0.3">
      <c r="A48" s="3" t="str">
        <f>'Assessment 2A'!A114</f>
        <v>STU073</v>
      </c>
      <c r="B48" s="3" t="str">
        <f>'Assessment 2A'!B114</f>
        <v>Molemo Phiri</v>
      </c>
      <c r="C48" s="5" t="str">
        <f>'Assessment 2A'!C114</f>
        <v>2A</v>
      </c>
      <c r="D48" s="5" t="str">
        <f>'Assessment 2A'!D114</f>
        <v>Boarder</v>
      </c>
      <c r="E48" s="12">
        <f>'Assessment 2A'!K120</f>
        <v>0.77329999999999999</v>
      </c>
      <c r="F48" s="5" t="str">
        <f>'Assessment 2A'!L120</f>
        <v>B</v>
      </c>
      <c r="G48" s="3" t="str">
        <f>'Assessment 2A'!M120</f>
        <v>Very good work in values and participation; aim higher.</v>
      </c>
      <c r="H48" s="12">
        <f>'Assessment 2A'!R120</f>
        <v>0.75329999999999997</v>
      </c>
      <c r="I48" s="5" t="str">
        <f>'Assessment 2A'!S120</f>
        <v>B</v>
      </c>
      <c r="J48" s="3" t="str">
        <f>'Assessment 2A'!T120</f>
        <v>Very good work in values and participation; aim higher.</v>
      </c>
      <c r="K48" s="12">
        <f>'Assessment 2A'!Y120</f>
        <v>0.81330000000000002</v>
      </c>
      <c r="L48" s="5" t="str">
        <f>'Assessment 2A'!Z120</f>
        <v>A</v>
      </c>
      <c r="M48" s="3" t="str">
        <f>'Assessment 2A'!AA120</f>
        <v>Excellent work in values and participation; keep it up.</v>
      </c>
    </row>
    <row r="49" spans="1:13" ht="15" customHeight="1" x14ac:dyDescent="0.3">
      <c r="A49" s="3" t="str">
        <f>'Assessment 2A'!A123</f>
        <v>STU074</v>
      </c>
      <c r="B49" s="3" t="str">
        <f>'Assessment 2A'!B123</f>
        <v>Bontle Nthoiwa</v>
      </c>
      <c r="C49" s="5" t="str">
        <f>'Assessment 2A'!C123</f>
        <v>2A</v>
      </c>
      <c r="D49" s="5" t="str">
        <f>'Assessment 2A'!D123</f>
        <v>Day Scholar</v>
      </c>
      <c r="E49" s="12">
        <f>'Assessment 2A'!K129</f>
        <v>0.84670000000000001</v>
      </c>
      <c r="F49" s="5" t="str">
        <f>'Assessment 2A'!L129</f>
        <v>A</v>
      </c>
      <c r="G49" s="3" t="str">
        <f>'Assessment 2A'!M129</f>
        <v>Excellent work in values and participation; keep it up.</v>
      </c>
      <c r="H49" s="12">
        <f>'Assessment 2A'!R129</f>
        <v>0.85329999999999995</v>
      </c>
      <c r="I49" s="5" t="str">
        <f>'Assessment 2A'!S129</f>
        <v>A</v>
      </c>
      <c r="J49" s="3" t="str">
        <f>'Assessment 2A'!T129</f>
        <v>Excellent work in values and participation; keep it up.</v>
      </c>
      <c r="K49" s="12">
        <f>'Assessment 2A'!Y129</f>
        <v>0.87670000000000003</v>
      </c>
      <c r="L49" s="5" t="str">
        <f>'Assessment 2A'!Z129</f>
        <v>A</v>
      </c>
      <c r="M49" s="3" t="str">
        <f>'Assessment 2A'!AA129</f>
        <v>Excellent work in values and participation; keep it up.</v>
      </c>
    </row>
    <row r="50" spans="1:13" ht="15" customHeight="1" x14ac:dyDescent="0.3">
      <c r="A50" s="3" t="str">
        <f>'Assessment 2A'!A132</f>
        <v>STU075</v>
      </c>
      <c r="B50" s="3" t="str">
        <f>'Assessment 2A'!B132</f>
        <v>Kutlo Molefe</v>
      </c>
      <c r="C50" s="5" t="str">
        <f>'Assessment 2A'!C132</f>
        <v>2A</v>
      </c>
      <c r="D50" s="5" t="str">
        <f>'Assessment 2A'!D132</f>
        <v>Boarder</v>
      </c>
      <c r="E50" s="12">
        <f>'Assessment 2A'!K138</f>
        <v>0.54669999999999996</v>
      </c>
      <c r="F50" s="5" t="str">
        <f>'Assessment 2A'!L138</f>
        <v>D</v>
      </c>
      <c r="G50" s="3" t="str">
        <f>'Assessment 2A'!M138</f>
        <v>Fair work in values and participation; extra practice is needed.</v>
      </c>
      <c r="H50" s="12">
        <f>'Assessment 2A'!R138</f>
        <v>0.61670000000000003</v>
      </c>
      <c r="I50" s="5" t="str">
        <f>'Assessment 2A'!S138</f>
        <v>C</v>
      </c>
      <c r="J50" s="3" t="str">
        <f>'Assessment 2A'!T138</f>
        <v>Satisfactory work in values and participation; keep practising.</v>
      </c>
      <c r="K50" s="12">
        <f>'Assessment 2A'!Y138</f>
        <v>0.62670000000000003</v>
      </c>
      <c r="L50" s="5" t="str">
        <f>'Assessment 2A'!Z138</f>
        <v>C</v>
      </c>
      <c r="M50" s="3" t="str">
        <f>'Assessment 2A'!AA138</f>
        <v>Satisfactory work in values and participation; keep practising.</v>
      </c>
    </row>
    <row r="51" spans="1:13" ht="15" customHeight="1" x14ac:dyDescent="0.3">
      <c r="A51" s="3" t="str">
        <f>'Assessment 2A'!A141</f>
        <v>STU076</v>
      </c>
      <c r="B51" s="3" t="str">
        <f>'Assessment 2A'!B141</f>
        <v>Tshepo Nthoiwa</v>
      </c>
      <c r="C51" s="5" t="str">
        <f>'Assessment 2A'!C141</f>
        <v>2A</v>
      </c>
      <c r="D51" s="5" t="str">
        <f>'Assessment 2A'!D141</f>
        <v>Day Scholar</v>
      </c>
      <c r="E51" s="12">
        <f>'Assessment 2A'!K147</f>
        <v>0.63329999999999997</v>
      </c>
      <c r="F51" s="5" t="str">
        <f>'Assessment 2A'!L147</f>
        <v>C</v>
      </c>
      <c r="G51" s="3" t="str">
        <f>'Assessment 2A'!M147</f>
        <v>Satisfactory work in values and participation; keep practising.</v>
      </c>
      <c r="H51" s="12">
        <f>'Assessment 2A'!R147</f>
        <v>0.66</v>
      </c>
      <c r="I51" s="5" t="str">
        <f>'Assessment 2A'!S147</f>
        <v>C</v>
      </c>
      <c r="J51" s="3" t="str">
        <f>'Assessment 2A'!T147</f>
        <v>Satisfactory work in values and participation; keep practising.</v>
      </c>
      <c r="K51" s="12">
        <f>'Assessment 2A'!Y147</f>
        <v>0.65669999999999995</v>
      </c>
      <c r="L51" s="5" t="str">
        <f>'Assessment 2A'!Z147</f>
        <v>C</v>
      </c>
      <c r="M51" s="3" t="str">
        <f>'Assessment 2A'!AA147</f>
        <v>Satisfactory work in values and participation; keep practising.</v>
      </c>
    </row>
    <row r="52" spans="1:13" ht="15" customHeight="1" x14ac:dyDescent="0.3">
      <c r="A52" s="3" t="str">
        <f>'Assessment 2A'!A150</f>
        <v>STU077</v>
      </c>
      <c r="B52" s="3" t="str">
        <f>'Assessment 2A'!B150</f>
        <v>Thato Kealotswe</v>
      </c>
      <c r="C52" s="5" t="str">
        <f>'Assessment 2A'!C150</f>
        <v>2A</v>
      </c>
      <c r="D52" s="5" t="str">
        <f>'Assessment 2A'!D150</f>
        <v>Day Scholar</v>
      </c>
      <c r="E52" s="12">
        <f>'Assessment 2A'!K156</f>
        <v>0.73</v>
      </c>
      <c r="F52" s="5" t="str">
        <f>'Assessment 2A'!L156</f>
        <v>B</v>
      </c>
      <c r="G52" s="3" t="str">
        <f>'Assessment 2A'!M156</f>
        <v>Very good work in values and participation; aim higher.</v>
      </c>
      <c r="H52" s="12">
        <f>'Assessment 2A'!R156</f>
        <v>0.72670000000000001</v>
      </c>
      <c r="I52" s="5" t="str">
        <f>'Assessment 2A'!S156</f>
        <v>B</v>
      </c>
      <c r="J52" s="3" t="str">
        <f>'Assessment 2A'!T156</f>
        <v>Very good work in values and participation; aim higher.</v>
      </c>
      <c r="K52" s="12">
        <f>'Assessment 2A'!Y156</f>
        <v>0.80330000000000001</v>
      </c>
      <c r="L52" s="5" t="str">
        <f>'Assessment 2A'!Z156</f>
        <v>A</v>
      </c>
      <c r="M52" s="3" t="str">
        <f>'Assessment 2A'!AA156</f>
        <v>Excellent work in values and participation; keep it up.</v>
      </c>
    </row>
    <row r="53" spans="1:13" ht="15" customHeight="1" x14ac:dyDescent="0.3">
      <c r="A53" s="3" t="str">
        <f>'Assessment 2A'!A159</f>
        <v>STU078</v>
      </c>
      <c r="B53" s="3" t="str">
        <f>'Assessment 2A'!B159</f>
        <v>Bame Kesamang</v>
      </c>
      <c r="C53" s="5" t="str">
        <f>'Assessment 2A'!C159</f>
        <v>2A</v>
      </c>
      <c r="D53" s="5" t="str">
        <f>'Assessment 2A'!D159</f>
        <v>Day Scholar</v>
      </c>
      <c r="E53" s="12">
        <f>'Assessment 2A'!K165</f>
        <v>0.79330000000000001</v>
      </c>
      <c r="F53" s="5" t="str">
        <f>'Assessment 2A'!L165</f>
        <v>B</v>
      </c>
      <c r="G53" s="3" t="str">
        <f>'Assessment 2A'!M165</f>
        <v>Very good work in values and participation; aim higher.</v>
      </c>
      <c r="H53" s="12">
        <f>'Assessment 2A'!R165</f>
        <v>0.83</v>
      </c>
      <c r="I53" s="5" t="str">
        <f>'Assessment 2A'!S165</f>
        <v>A</v>
      </c>
      <c r="J53" s="3" t="str">
        <f>'Assessment 2A'!T165</f>
        <v>Excellent work in values and participation; keep it up.</v>
      </c>
      <c r="K53" s="12">
        <f>'Assessment 2A'!Y165</f>
        <v>0.83330000000000004</v>
      </c>
      <c r="L53" s="5" t="str">
        <f>'Assessment 2A'!Z165</f>
        <v>A</v>
      </c>
      <c r="M53" s="3" t="str">
        <f>'Assessment 2A'!AA165</f>
        <v>Excellent work in values and participation; keep it up.</v>
      </c>
    </row>
    <row r="54" spans="1:13" ht="15" customHeight="1" x14ac:dyDescent="0.3">
      <c r="A54" s="3" t="str">
        <f>'Assessment 2A'!A168</f>
        <v>STU079</v>
      </c>
      <c r="B54" s="3" t="str">
        <f>'Assessment 2A'!B168</f>
        <v>Wame Phiri</v>
      </c>
      <c r="C54" s="5" t="str">
        <f>'Assessment 2A'!C168</f>
        <v>2A</v>
      </c>
      <c r="D54" s="5" t="str">
        <f>'Assessment 2A'!D168</f>
        <v>Boarder</v>
      </c>
      <c r="E54" s="12">
        <f>'Assessment 2A'!K174</f>
        <v>0.91</v>
      </c>
      <c r="F54" s="5" t="str">
        <f>'Assessment 2A'!L174</f>
        <v>A</v>
      </c>
      <c r="G54" s="3" t="str">
        <f>'Assessment 2A'!M174</f>
        <v>Excellent work in values and participation; keep it up.</v>
      </c>
      <c r="H54" s="12">
        <f>'Assessment 2A'!R174</f>
        <v>0.84</v>
      </c>
      <c r="I54" s="5" t="str">
        <f>'Assessment 2A'!S174</f>
        <v>A</v>
      </c>
      <c r="J54" s="3" t="str">
        <f>'Assessment 2A'!T174</f>
        <v>Excellent work in values and participation; keep it up.</v>
      </c>
      <c r="K54" s="12">
        <f>'Assessment 2A'!Y174</f>
        <v>0.90669999999999995</v>
      </c>
      <c r="L54" s="5" t="str">
        <f>'Assessment 2A'!Z174</f>
        <v>A</v>
      </c>
      <c r="M54" s="3" t="str">
        <f>'Assessment 2A'!AA174</f>
        <v>Excellent work in values and participation; keep it up.</v>
      </c>
    </row>
    <row r="55" spans="1:13" ht="15" customHeight="1" x14ac:dyDescent="0.3">
      <c r="A55" s="3" t="str">
        <f>'Assessment 2A'!A177</f>
        <v>STU080</v>
      </c>
      <c r="B55" s="3" t="str">
        <f>'Assessment 2A'!B177</f>
        <v>Kabelo Ntsima</v>
      </c>
      <c r="C55" s="5" t="str">
        <f>'Assessment 2A'!C177</f>
        <v>2A</v>
      </c>
      <c r="D55" s="5" t="str">
        <f>'Assessment 2A'!D177</f>
        <v>Boarder</v>
      </c>
      <c r="E55" s="12">
        <f>'Assessment 2A'!K183</f>
        <v>0.61670000000000003</v>
      </c>
      <c r="F55" s="5" t="str">
        <f>'Assessment 2A'!L183</f>
        <v>C</v>
      </c>
      <c r="G55" s="3" t="str">
        <f>'Assessment 2A'!M183</f>
        <v>Satisfactory work in values and participation; keep practising.</v>
      </c>
      <c r="H55" s="12">
        <f>'Assessment 2A'!R183</f>
        <v>0.59</v>
      </c>
      <c r="I55" s="5" t="str">
        <f>'Assessment 2A'!S183</f>
        <v>D</v>
      </c>
      <c r="J55" s="3" t="str">
        <f>'Assessment 2A'!T183</f>
        <v>Fair work in values and participation; extra practice is needed.</v>
      </c>
      <c r="K55" s="12">
        <f>'Assessment 2A'!Y183</f>
        <v>0.6</v>
      </c>
      <c r="L55" s="5" t="str">
        <f>'Assessment 2A'!Z183</f>
        <v>C</v>
      </c>
      <c r="M55" s="3" t="str">
        <f>'Assessment 2A'!AA183</f>
        <v>Satisfactory work in values and participation; keep practising.</v>
      </c>
    </row>
    <row r="56" spans="1:13" ht="15" customHeight="1" x14ac:dyDescent="0.3">
      <c r="A56" s="3" t="str">
        <f>'Assessment 2A'!A186</f>
        <v>STU081</v>
      </c>
      <c r="B56" s="3" t="str">
        <f>'Assessment 2A'!B186</f>
        <v>Molemo Mmusi</v>
      </c>
      <c r="C56" s="5" t="str">
        <f>'Assessment 2A'!C186</f>
        <v>2A</v>
      </c>
      <c r="D56" s="5" t="str">
        <f>'Assessment 2A'!D186</f>
        <v>Boarder</v>
      </c>
      <c r="E56" s="12">
        <f>'Assessment 2A'!K192</f>
        <v>0.67669999999999997</v>
      </c>
      <c r="F56" s="5" t="str">
        <f>'Assessment 2A'!L192</f>
        <v>C</v>
      </c>
      <c r="G56" s="3" t="str">
        <f>'Assessment 2A'!M192</f>
        <v>Satisfactory work in values and participation; keep practising.</v>
      </c>
      <c r="H56" s="12">
        <f>'Assessment 2A'!R192</f>
        <v>0.72330000000000005</v>
      </c>
      <c r="I56" s="5" t="str">
        <f>'Assessment 2A'!S192</f>
        <v>B</v>
      </c>
      <c r="J56" s="3" t="str">
        <f>'Assessment 2A'!T192</f>
        <v>Very good work in values and participation; aim higher.</v>
      </c>
      <c r="K56" s="12">
        <f>'Assessment 2A'!Y192</f>
        <v>0.7167</v>
      </c>
      <c r="L56" s="5" t="str">
        <f>'Assessment 2A'!Z192</f>
        <v>B</v>
      </c>
      <c r="M56" s="3" t="str">
        <f>'Assessment 2A'!AA192</f>
        <v>Very good work in values and participation; aim higher.</v>
      </c>
    </row>
    <row r="57" spans="1:13" ht="15" customHeight="1" x14ac:dyDescent="0.3">
      <c r="A57" s="3" t="str">
        <f>'Assessment 2A'!A195</f>
        <v>STU082</v>
      </c>
      <c r="B57" s="3" t="str">
        <f>'Assessment 2A'!B195</f>
        <v>Puso Seretse</v>
      </c>
      <c r="C57" s="5" t="str">
        <f>'Assessment 2A'!C195</f>
        <v>2A</v>
      </c>
      <c r="D57" s="5" t="str">
        <f>'Assessment 2A'!D195</f>
        <v>Day Scholar</v>
      </c>
      <c r="E57" s="12">
        <f>'Assessment 2A'!K201</f>
        <v>0.75670000000000004</v>
      </c>
      <c r="F57" s="5" t="str">
        <f>'Assessment 2A'!L201</f>
        <v>B</v>
      </c>
      <c r="G57" s="3" t="str">
        <f>'Assessment 2A'!M201</f>
        <v>Very good work in values and participation; aim higher.</v>
      </c>
      <c r="H57" s="12">
        <f>'Assessment 2A'!R201</f>
        <v>0.75670000000000004</v>
      </c>
      <c r="I57" s="5" t="str">
        <f>'Assessment 2A'!S201</f>
        <v>B</v>
      </c>
      <c r="J57" s="3" t="str">
        <f>'Assessment 2A'!T201</f>
        <v>Very good work in values and participation; aim higher.</v>
      </c>
      <c r="K57" s="12">
        <f>'Assessment 2A'!Y201</f>
        <v>0.85329999999999995</v>
      </c>
      <c r="L57" s="5" t="str">
        <f>'Assessment 2A'!Z201</f>
        <v>A</v>
      </c>
      <c r="M57" s="3" t="str">
        <f>'Assessment 2A'!AA201</f>
        <v>Excellent work in values and participation; keep it up.</v>
      </c>
    </row>
    <row r="58" spans="1:13" ht="15" customHeight="1" x14ac:dyDescent="0.3">
      <c r="A58" s="3" t="str">
        <f>'Assessment 2A'!A204</f>
        <v>STU083</v>
      </c>
      <c r="B58" s="3" t="str">
        <f>'Assessment 2A'!B204</f>
        <v>Gomolemo Kealotswe</v>
      </c>
      <c r="C58" s="5" t="str">
        <f>'Assessment 2A'!C204</f>
        <v>2A</v>
      </c>
      <c r="D58" s="5" t="str">
        <f>'Assessment 2A'!D204</f>
        <v>Day Scholar</v>
      </c>
      <c r="E58" s="12">
        <f>'Assessment 2A'!K210</f>
        <v>0.76670000000000005</v>
      </c>
      <c r="F58" s="5" t="str">
        <f>'Assessment 2A'!L210</f>
        <v>B</v>
      </c>
      <c r="G58" s="3" t="str">
        <f>'Assessment 2A'!M210</f>
        <v>Very good work in values and participation; aim higher.</v>
      </c>
      <c r="H58" s="12">
        <f>'Assessment 2A'!R210</f>
        <v>0.82669999999999999</v>
      </c>
      <c r="I58" s="5" t="str">
        <f>'Assessment 2A'!S210</f>
        <v>A</v>
      </c>
      <c r="J58" s="3" t="str">
        <f>'Assessment 2A'!T210</f>
        <v>Excellent work in values and participation; keep it up.</v>
      </c>
      <c r="K58" s="12">
        <f>'Assessment 2A'!Y210</f>
        <v>0.87329999999999997</v>
      </c>
      <c r="L58" s="5" t="str">
        <f>'Assessment 2A'!Z210</f>
        <v>A</v>
      </c>
      <c r="M58" s="3" t="str">
        <f>'Assessment 2A'!AA210</f>
        <v>Excellent work in values and participation; keep it up.</v>
      </c>
    </row>
    <row r="59" spans="1:13" ht="15" customHeight="1" x14ac:dyDescent="0.3">
      <c r="A59" s="3" t="str">
        <f>'Assessment 2A'!A213</f>
        <v>STU084</v>
      </c>
      <c r="B59" s="3" t="str">
        <f>'Assessment 2A'!B213</f>
        <v>Ofentse Molosiwa</v>
      </c>
      <c r="C59" s="5" t="str">
        <f>'Assessment 2A'!C213</f>
        <v>2A</v>
      </c>
      <c r="D59" s="5" t="str">
        <f>'Assessment 2A'!D213</f>
        <v>Day Scholar</v>
      </c>
      <c r="E59" s="12">
        <f>'Assessment 2A'!K219</f>
        <v>0.5333</v>
      </c>
      <c r="F59" s="5" t="str">
        <f>'Assessment 2A'!L219</f>
        <v>D</v>
      </c>
      <c r="G59" s="3" t="str">
        <f>'Assessment 2A'!M219</f>
        <v>Fair work in values and participation; extra practice is needed.</v>
      </c>
      <c r="H59" s="12">
        <f>'Assessment 2A'!R219</f>
        <v>0.62</v>
      </c>
      <c r="I59" s="5" t="str">
        <f>'Assessment 2A'!S219</f>
        <v>C</v>
      </c>
      <c r="J59" s="3" t="str">
        <f>'Assessment 2A'!T219</f>
        <v>Satisfactory work in values and participation; keep practising.</v>
      </c>
      <c r="K59" s="12">
        <f>'Assessment 2A'!Y219</f>
        <v>0.62670000000000003</v>
      </c>
      <c r="L59" s="5" t="str">
        <f>'Assessment 2A'!Z219</f>
        <v>C</v>
      </c>
      <c r="M59" s="3" t="str">
        <f>'Assessment 2A'!AA219</f>
        <v>Satisfactory work in values and participation; keep practising.</v>
      </c>
    </row>
    <row r="60" spans="1:13" ht="15" customHeight="1" x14ac:dyDescent="0.3">
      <c r="A60" s="3" t="str">
        <f>'Assessment 2A'!A222</f>
        <v>STU085</v>
      </c>
      <c r="B60" s="3" t="str">
        <f>'Assessment 2A'!B222</f>
        <v>Bontle Khumalo</v>
      </c>
      <c r="C60" s="5" t="str">
        <f>'Assessment 2A'!C222</f>
        <v>2A</v>
      </c>
      <c r="D60" s="5" t="str">
        <f>'Assessment 2A'!D222</f>
        <v>Boarder</v>
      </c>
      <c r="E60" s="12">
        <f>'Assessment 2A'!K228</f>
        <v>0.62329999999999997</v>
      </c>
      <c r="F60" s="5" t="str">
        <f>'Assessment 2A'!L228</f>
        <v>C</v>
      </c>
      <c r="G60" s="3" t="str">
        <f>'Assessment 2A'!M228</f>
        <v>Satisfactory work in values and participation; keep practising.</v>
      </c>
      <c r="H60" s="12">
        <f>'Assessment 2A'!R228</f>
        <v>0.67</v>
      </c>
      <c r="I60" s="5" t="str">
        <f>'Assessment 2A'!S228</f>
        <v>C</v>
      </c>
      <c r="J60" s="3" t="str">
        <f>'Assessment 2A'!T228</f>
        <v>Satisfactory work in values and participation; keep practising.</v>
      </c>
      <c r="K60" s="12">
        <f>'Assessment 2A'!Y228</f>
        <v>0.66</v>
      </c>
      <c r="L60" s="5" t="str">
        <f>'Assessment 2A'!Z228</f>
        <v>C</v>
      </c>
      <c r="M60" s="3" t="str">
        <f>'Assessment 2A'!AA228</f>
        <v>Satisfactory work in values and participation; keep practising.</v>
      </c>
    </row>
    <row r="61" spans="1:13" ht="15" customHeight="1" x14ac:dyDescent="0.3">
      <c r="A61" s="3" t="str">
        <f>'Assessment 2A'!A231</f>
        <v>STU086</v>
      </c>
      <c r="B61" s="3" t="str">
        <f>'Assessment 2A'!B231</f>
        <v>Tumelo Tau</v>
      </c>
      <c r="C61" s="5" t="str">
        <f>'Assessment 2A'!C231</f>
        <v>2A</v>
      </c>
      <c r="D61" s="5" t="str">
        <f>'Assessment 2A'!D231</f>
        <v>Day Scholar</v>
      </c>
      <c r="E61" s="12">
        <f>'Assessment 2A'!K237</f>
        <v>0.72</v>
      </c>
      <c r="F61" s="5" t="str">
        <f>'Assessment 2A'!L237</f>
        <v>B</v>
      </c>
      <c r="G61" s="3" t="str">
        <f>'Assessment 2A'!M237</f>
        <v>Very good work in values and participation; aim higher.</v>
      </c>
      <c r="H61" s="12">
        <f>'Assessment 2A'!R237</f>
        <v>0.70330000000000004</v>
      </c>
      <c r="I61" s="5" t="str">
        <f>'Assessment 2A'!S237</f>
        <v>B</v>
      </c>
      <c r="J61" s="3" t="str">
        <f>'Assessment 2A'!T237</f>
        <v>Very good work in values and participation; aim higher.</v>
      </c>
      <c r="K61" s="12">
        <f>'Assessment 2A'!Y237</f>
        <v>0.75329999999999997</v>
      </c>
      <c r="L61" s="5" t="str">
        <f>'Assessment 2A'!Z237</f>
        <v>B</v>
      </c>
      <c r="M61" s="3" t="str">
        <f>'Assessment 2A'!AA237</f>
        <v>Very good work in values and participation; aim higher.</v>
      </c>
    </row>
    <row r="62" spans="1:13" ht="15" customHeight="1" x14ac:dyDescent="0.3">
      <c r="A62" s="3" t="str">
        <f>'Assessment 2A'!A240</f>
        <v>STU087</v>
      </c>
      <c r="B62" s="3" t="str">
        <f>'Assessment 2A'!B240</f>
        <v>Sethunya Balopi</v>
      </c>
      <c r="C62" s="5" t="str">
        <f>'Assessment 2A'!C240</f>
        <v>2A</v>
      </c>
      <c r="D62" s="5" t="str">
        <f>'Assessment 2A'!D240</f>
        <v>Day Scholar</v>
      </c>
      <c r="E62" s="12">
        <f>'Assessment 2A'!K246</f>
        <v>0.81330000000000002</v>
      </c>
      <c r="F62" s="5" t="str">
        <f>'Assessment 2A'!L246</f>
        <v>A</v>
      </c>
      <c r="G62" s="3" t="str">
        <f>'Assessment 2A'!M246</f>
        <v>Excellent work in values and participation; keep it up.</v>
      </c>
      <c r="H62" s="12">
        <f>'Assessment 2A'!R246</f>
        <v>0.79330000000000001</v>
      </c>
      <c r="I62" s="5" t="str">
        <f>'Assessment 2A'!S246</f>
        <v>B</v>
      </c>
      <c r="J62" s="3" t="str">
        <f>'Assessment 2A'!T246</f>
        <v>Very good work in values and participation; aim higher.</v>
      </c>
      <c r="K62" s="12">
        <f>'Assessment 2A'!Y246</f>
        <v>0.84670000000000001</v>
      </c>
      <c r="L62" s="5" t="str">
        <f>'Assessment 2A'!Z246</f>
        <v>A</v>
      </c>
      <c r="M62" s="3" t="str">
        <f>'Assessment 2A'!AA246</f>
        <v>Excellent work in values and participation; keep it up.</v>
      </c>
    </row>
    <row r="63" spans="1:13" ht="15" customHeight="1" x14ac:dyDescent="0.3">
      <c r="A63" s="3" t="str">
        <f>'Assessment 2A'!A249</f>
        <v>STU088</v>
      </c>
      <c r="B63" s="3" t="str">
        <f>'Assessment 2A'!B249</f>
        <v>Kagiso Leteane</v>
      </c>
      <c r="C63" s="5" t="str">
        <f>'Assessment 2A'!C249</f>
        <v>2A</v>
      </c>
      <c r="D63" s="5" t="str">
        <f>'Assessment 2A'!D249</f>
        <v>Day Scholar</v>
      </c>
      <c r="E63" s="12">
        <f>'Assessment 2A'!K255</f>
        <v>0.85</v>
      </c>
      <c r="F63" s="5" t="str">
        <f>'Assessment 2A'!L255</f>
        <v>A</v>
      </c>
      <c r="G63" s="3" t="str">
        <f>'Assessment 2A'!M255</f>
        <v>Excellent work in values and participation; keep it up.</v>
      </c>
      <c r="H63" s="12">
        <f>'Assessment 2A'!R255</f>
        <v>0.91</v>
      </c>
      <c r="I63" s="5" t="str">
        <f>'Assessment 2A'!S255</f>
        <v>A</v>
      </c>
      <c r="J63" s="3" t="str">
        <f>'Assessment 2A'!T255</f>
        <v>Excellent work in values and participation; keep it up.</v>
      </c>
      <c r="K63" s="12">
        <f>'Assessment 2A'!Y255</f>
        <v>0.88</v>
      </c>
      <c r="L63" s="5" t="str">
        <f>'Assessment 2A'!Z255</f>
        <v>A</v>
      </c>
      <c r="M63" s="3" t="str">
        <f>'Assessment 2A'!AA255</f>
        <v>Excellent work in values and participation; keep it up.</v>
      </c>
    </row>
    <row r="64" spans="1:13" ht="15" customHeight="1" x14ac:dyDescent="0.3">
      <c r="A64" s="3" t="str">
        <f>'Assessment 2A'!A258</f>
        <v>STU089</v>
      </c>
      <c r="B64" s="3" t="str">
        <f>'Assessment 2A'!B258</f>
        <v>Bame Mogami</v>
      </c>
      <c r="C64" s="5" t="str">
        <f>'Assessment 2A'!C258</f>
        <v>2A</v>
      </c>
      <c r="D64" s="5" t="str">
        <f>'Assessment 2A'!D258</f>
        <v>Boarder</v>
      </c>
      <c r="E64" s="12">
        <f>'Assessment 2A'!K264</f>
        <v>0.57999999999999996</v>
      </c>
      <c r="F64" s="5" t="str">
        <f>'Assessment 2A'!L264</f>
        <v>D</v>
      </c>
      <c r="G64" s="3" t="str">
        <f>'Assessment 2A'!M264</f>
        <v>Fair work in values and participation; extra practice is needed.</v>
      </c>
      <c r="H64" s="12">
        <f>'Assessment 2A'!R264</f>
        <v>0.64670000000000005</v>
      </c>
      <c r="I64" s="5" t="str">
        <f>'Assessment 2A'!S264</f>
        <v>C</v>
      </c>
      <c r="J64" s="3" t="str">
        <f>'Assessment 2A'!T264</f>
        <v>Satisfactory work in values and participation; keep practising.</v>
      </c>
      <c r="K64" s="12">
        <f>'Assessment 2A'!Y264</f>
        <v>0.62670000000000003</v>
      </c>
      <c r="L64" s="5" t="str">
        <f>'Assessment 2A'!Z264</f>
        <v>C</v>
      </c>
      <c r="M64" s="3" t="str">
        <f>'Assessment 2A'!AA264</f>
        <v>Satisfactory work in values and participation; keep practising.</v>
      </c>
    </row>
    <row r="65" spans="1:13" ht="15" customHeight="1" x14ac:dyDescent="0.3">
      <c r="A65" s="3" t="str">
        <f>'Assessment 2A'!A267</f>
        <v>STU090</v>
      </c>
      <c r="B65" s="3" t="str">
        <f>'Assessment 2A'!B267</f>
        <v>Lorato Seboni</v>
      </c>
      <c r="C65" s="5" t="str">
        <f>'Assessment 2A'!C267</f>
        <v>2A</v>
      </c>
      <c r="D65" s="5" t="str">
        <f>'Assessment 2A'!D267</f>
        <v>Boarder</v>
      </c>
      <c r="E65" s="12">
        <f>'Assessment 2A'!K273</f>
        <v>0.68330000000000002</v>
      </c>
      <c r="F65" s="5" t="str">
        <f>'Assessment 2A'!L273</f>
        <v>C</v>
      </c>
      <c r="G65" s="3" t="str">
        <f>'Assessment 2A'!M273</f>
        <v>Satisfactory work in values and participation; keep practising.</v>
      </c>
      <c r="H65" s="12">
        <f>'Assessment 2A'!R273</f>
        <v>0.68330000000000002</v>
      </c>
      <c r="I65" s="5" t="str">
        <f>'Assessment 2A'!S273</f>
        <v>C</v>
      </c>
      <c r="J65" s="3" t="str">
        <f>'Assessment 2A'!T273</f>
        <v>Satisfactory work in values and participation; keep practising.</v>
      </c>
      <c r="K65" s="12">
        <f>'Assessment 2A'!Y273</f>
        <v>0.69669999999999999</v>
      </c>
      <c r="L65" s="5" t="str">
        <f>'Assessment 2A'!Z273</f>
        <v>C</v>
      </c>
      <c r="M65" s="3" t="str">
        <f>'Assessment 2A'!AA273</f>
        <v>Satisfactory work in values and participation; keep practising.</v>
      </c>
    </row>
    <row r="66" spans="1:13" ht="15" customHeight="1" x14ac:dyDescent="0.3">
      <c r="A66" s="3" t="str">
        <f>'Assessment 3A'!A6</f>
        <v>STU121</v>
      </c>
      <c r="B66" s="3" t="str">
        <f>'Assessment 3A'!B6</f>
        <v>Refilwe Kealotswe</v>
      </c>
      <c r="C66" s="5" t="str">
        <f>'Assessment 3A'!C6</f>
        <v>3A</v>
      </c>
      <c r="D66" s="5" t="str">
        <f>'Assessment 3A'!D6</f>
        <v>Day Scholar</v>
      </c>
      <c r="E66" s="12">
        <f>'Assessment 3A'!K12</f>
        <v>0.55000000000000004</v>
      </c>
      <c r="F66" s="5" t="str">
        <f>'Assessment 3A'!L12</f>
        <v>D</v>
      </c>
      <c r="G66" s="3" t="str">
        <f>'Assessment 3A'!M12</f>
        <v>Fair work in values and participation; extra practice is needed.</v>
      </c>
      <c r="H66" s="12">
        <f>'Assessment 3A'!R12</f>
        <v>0.62</v>
      </c>
      <c r="I66" s="5" t="str">
        <f>'Assessment 3A'!S12</f>
        <v>C</v>
      </c>
      <c r="J66" s="3" t="str">
        <f>'Assessment 3A'!T12</f>
        <v>Satisfactory work in values and participation; keep practising.</v>
      </c>
      <c r="K66" s="12">
        <f>'Assessment 3A'!Y12</f>
        <v>0.5867</v>
      </c>
      <c r="L66" s="5" t="str">
        <f>'Assessment 3A'!Z12</f>
        <v>D</v>
      </c>
      <c r="M66" s="3" t="str">
        <f>'Assessment 3A'!AA12</f>
        <v>Fair work in values and participation; extra practice is needed.</v>
      </c>
    </row>
    <row r="67" spans="1:13" ht="15" customHeight="1" x14ac:dyDescent="0.3">
      <c r="A67" s="3" t="str">
        <f>'Assessment 3A'!A15</f>
        <v>STU122</v>
      </c>
      <c r="B67" s="3" t="str">
        <f>'Assessment 3A'!B15</f>
        <v>Ofentse Moeng</v>
      </c>
      <c r="C67" s="5" t="str">
        <f>'Assessment 3A'!C15</f>
        <v>3A</v>
      </c>
      <c r="D67" s="5" t="str">
        <f>'Assessment 3A'!D15</f>
        <v>Day Scholar</v>
      </c>
      <c r="E67" s="12">
        <f>'Assessment 3A'!K21</f>
        <v>0.56999999999999995</v>
      </c>
      <c r="F67" s="5" t="str">
        <f>'Assessment 3A'!L21</f>
        <v>D</v>
      </c>
      <c r="G67" s="3" t="str">
        <f>'Assessment 3A'!M21</f>
        <v>Fair work in values and participation; extra practice is needed.</v>
      </c>
      <c r="H67" s="12">
        <f>'Assessment 3A'!R21</f>
        <v>0.67330000000000001</v>
      </c>
      <c r="I67" s="5" t="str">
        <f>'Assessment 3A'!S21</f>
        <v>C</v>
      </c>
      <c r="J67" s="3" t="str">
        <f>'Assessment 3A'!T21</f>
        <v>Satisfactory work in values and participation; keep practising.</v>
      </c>
      <c r="K67" s="12">
        <f>'Assessment 3A'!Y21</f>
        <v>0.64</v>
      </c>
      <c r="L67" s="5" t="str">
        <f>'Assessment 3A'!Z21</f>
        <v>C</v>
      </c>
      <c r="M67" s="3" t="str">
        <f>'Assessment 3A'!AA21</f>
        <v>Satisfactory work in values and participation; keep practising.</v>
      </c>
    </row>
    <row r="68" spans="1:13" ht="15" customHeight="1" x14ac:dyDescent="0.3">
      <c r="A68" s="3" t="str">
        <f>'Assessment 3A'!A24</f>
        <v>STU123</v>
      </c>
      <c r="B68" s="3" t="str">
        <f>'Assessment 3A'!B24</f>
        <v>Tebogo Mmusi</v>
      </c>
      <c r="C68" s="5" t="str">
        <f>'Assessment 3A'!C24</f>
        <v>3A</v>
      </c>
      <c r="D68" s="5" t="str">
        <f>'Assessment 3A'!D24</f>
        <v>Boarder</v>
      </c>
      <c r="E68" s="12">
        <f>'Assessment 3A'!K30</f>
        <v>0.73329999999999995</v>
      </c>
      <c r="F68" s="5" t="str">
        <f>'Assessment 3A'!L30</f>
        <v>B</v>
      </c>
      <c r="G68" s="3" t="str">
        <f>'Assessment 3A'!M30</f>
        <v>Very good work in values and participation; aim higher.</v>
      </c>
      <c r="H68" s="12">
        <f>'Assessment 3A'!R30</f>
        <v>0.75</v>
      </c>
      <c r="I68" s="5" t="str">
        <f>'Assessment 3A'!S30</f>
        <v>B</v>
      </c>
      <c r="J68" s="3" t="str">
        <f>'Assessment 3A'!T30</f>
        <v>Very good work in values and participation; aim higher.</v>
      </c>
      <c r="K68" s="12">
        <f>'Assessment 3A'!Y30</f>
        <v>0.71</v>
      </c>
      <c r="L68" s="5" t="str">
        <f>'Assessment 3A'!Z30</f>
        <v>B</v>
      </c>
      <c r="M68" s="3" t="str">
        <f>'Assessment 3A'!AA30</f>
        <v>Very good work in values and participation; aim higher.</v>
      </c>
    </row>
    <row r="69" spans="1:13" ht="15" customHeight="1" x14ac:dyDescent="0.3">
      <c r="A69" s="3" t="str">
        <f>'Assessment 3A'!A33</f>
        <v>STU124</v>
      </c>
      <c r="B69" s="3" t="str">
        <f>'Assessment 3A'!B33</f>
        <v>Lorato Gaborone</v>
      </c>
      <c r="C69" s="5" t="str">
        <f>'Assessment 3A'!C33</f>
        <v>3A</v>
      </c>
      <c r="D69" s="5" t="str">
        <f>'Assessment 3A'!D33</f>
        <v>Boarder</v>
      </c>
      <c r="E69" s="12">
        <f>'Assessment 3A'!K39</f>
        <v>0.8</v>
      </c>
      <c r="F69" s="5" t="str">
        <f>'Assessment 3A'!L39</f>
        <v>A</v>
      </c>
      <c r="G69" s="3" t="str">
        <f>'Assessment 3A'!M39</f>
        <v>Excellent work in values and participation; keep it up.</v>
      </c>
      <c r="H69" s="12">
        <f>'Assessment 3A'!R39</f>
        <v>0.77329999999999999</v>
      </c>
      <c r="I69" s="5" t="str">
        <f>'Assessment 3A'!S39</f>
        <v>B</v>
      </c>
      <c r="J69" s="3" t="str">
        <f>'Assessment 3A'!T39</f>
        <v>Very good work in values and participation; aim higher.</v>
      </c>
      <c r="K69" s="12">
        <f>'Assessment 3A'!Y39</f>
        <v>0.84670000000000001</v>
      </c>
      <c r="L69" s="5" t="str">
        <f>'Assessment 3A'!Z39</f>
        <v>A</v>
      </c>
      <c r="M69" s="3" t="str">
        <f>'Assessment 3A'!AA39</f>
        <v>Excellent work in values and participation; keep it up.</v>
      </c>
    </row>
    <row r="70" spans="1:13" ht="15" customHeight="1" x14ac:dyDescent="0.3">
      <c r="A70" s="3" t="str">
        <f>'Assessment 3A'!A42</f>
        <v>STU125</v>
      </c>
      <c r="B70" s="3" t="str">
        <f>'Assessment 3A'!B42</f>
        <v>Kesego Balopi</v>
      </c>
      <c r="C70" s="5" t="str">
        <f>'Assessment 3A'!C42</f>
        <v>3A</v>
      </c>
      <c r="D70" s="5" t="str">
        <f>'Assessment 3A'!D42</f>
        <v>Day Scholar</v>
      </c>
      <c r="E70" s="12">
        <f>'Assessment 3A'!K48</f>
        <v>0.89329999999999998</v>
      </c>
      <c r="F70" s="5" t="str">
        <f>'Assessment 3A'!L48</f>
        <v>A</v>
      </c>
      <c r="G70" s="3" t="str">
        <f>'Assessment 3A'!M48</f>
        <v>Excellent work in values and participation; keep it up.</v>
      </c>
      <c r="H70" s="12">
        <f>'Assessment 3A'!R48</f>
        <v>0.81669999999999998</v>
      </c>
      <c r="I70" s="5" t="str">
        <f>'Assessment 3A'!S48</f>
        <v>A</v>
      </c>
      <c r="J70" s="3" t="str">
        <f>'Assessment 3A'!T48</f>
        <v>Excellent work in values and participation; keep it up.</v>
      </c>
      <c r="K70" s="12">
        <f>'Assessment 3A'!Y48</f>
        <v>0.88670000000000004</v>
      </c>
      <c r="L70" s="5" t="str">
        <f>'Assessment 3A'!Z48</f>
        <v>A</v>
      </c>
      <c r="M70" s="3" t="str">
        <f>'Assessment 3A'!AA48</f>
        <v>Excellent work in values and participation; keep it up.</v>
      </c>
    </row>
    <row r="71" spans="1:13" ht="15" customHeight="1" x14ac:dyDescent="0.3">
      <c r="A71" s="3" t="str">
        <f>'Assessment 3A'!A51</f>
        <v>STU126</v>
      </c>
      <c r="B71" s="3" t="str">
        <f>'Assessment 3A'!B51</f>
        <v>Resego Mmolawa</v>
      </c>
      <c r="C71" s="5" t="str">
        <f>'Assessment 3A'!C51</f>
        <v>3A</v>
      </c>
      <c r="D71" s="5" t="str">
        <f>'Assessment 3A'!D51</f>
        <v>Boarder</v>
      </c>
      <c r="E71" s="12">
        <f>'Assessment 3A'!K57</f>
        <v>0.62</v>
      </c>
      <c r="F71" s="5" t="str">
        <f>'Assessment 3A'!L57</f>
        <v>C</v>
      </c>
      <c r="G71" s="3" t="str">
        <f>'Assessment 3A'!M57</f>
        <v>Satisfactory work in values and participation; keep practising.</v>
      </c>
      <c r="H71" s="12">
        <f>'Assessment 3A'!R57</f>
        <v>0.55330000000000001</v>
      </c>
      <c r="I71" s="5" t="str">
        <f>'Assessment 3A'!S57</f>
        <v>D</v>
      </c>
      <c r="J71" s="3" t="str">
        <f>'Assessment 3A'!T57</f>
        <v>Fair work in values and participation; extra practice is needed.</v>
      </c>
      <c r="K71" s="12">
        <f>'Assessment 3A'!Y57</f>
        <v>0.64</v>
      </c>
      <c r="L71" s="5" t="str">
        <f>'Assessment 3A'!Z57</f>
        <v>C</v>
      </c>
      <c r="M71" s="3" t="str">
        <f>'Assessment 3A'!AA57</f>
        <v>Satisfactory work in values and participation; keep practising.</v>
      </c>
    </row>
    <row r="72" spans="1:13" ht="15" customHeight="1" x14ac:dyDescent="0.3">
      <c r="A72" s="3" t="str">
        <f>'Assessment 3A'!A60</f>
        <v>STU127</v>
      </c>
      <c r="B72" s="3" t="str">
        <f>'Assessment 3A'!B60</f>
        <v>Tebogo Phiri</v>
      </c>
      <c r="C72" s="5" t="str">
        <f>'Assessment 3A'!C60</f>
        <v>3A</v>
      </c>
      <c r="D72" s="5" t="str">
        <f>'Assessment 3A'!D60</f>
        <v>Day Scholar</v>
      </c>
      <c r="E72" s="12">
        <f>'Assessment 3A'!K66</f>
        <v>0.65</v>
      </c>
      <c r="F72" s="5" t="str">
        <f>'Assessment 3A'!L66</f>
        <v>C</v>
      </c>
      <c r="G72" s="3" t="str">
        <f>'Assessment 3A'!M66</f>
        <v>Satisfactory work in values and participation; keep practising.</v>
      </c>
      <c r="H72" s="12">
        <f>'Assessment 3A'!R66</f>
        <v>0.67</v>
      </c>
      <c r="I72" s="5" t="str">
        <f>'Assessment 3A'!S66</f>
        <v>C</v>
      </c>
      <c r="J72" s="3" t="str">
        <f>'Assessment 3A'!T66</f>
        <v>Satisfactory work in values and participation; keep practising.</v>
      </c>
      <c r="K72" s="12">
        <f>'Assessment 3A'!Y66</f>
        <v>0.70330000000000004</v>
      </c>
      <c r="L72" s="5" t="str">
        <f>'Assessment 3A'!Z66</f>
        <v>B</v>
      </c>
      <c r="M72" s="3" t="str">
        <f>'Assessment 3A'!AA66</f>
        <v>Very good work in values and participation; aim higher.</v>
      </c>
    </row>
    <row r="73" spans="1:13" ht="15" customHeight="1" x14ac:dyDescent="0.3">
      <c r="A73" s="3" t="str">
        <f>'Assessment 3A'!A69</f>
        <v>STU128</v>
      </c>
      <c r="B73" s="3" t="str">
        <f>'Assessment 3A'!B69</f>
        <v>Kealeboga Setlhare</v>
      </c>
      <c r="C73" s="5" t="str">
        <f>'Assessment 3A'!C69</f>
        <v>3A</v>
      </c>
      <c r="D73" s="5" t="str">
        <f>'Assessment 3A'!D69</f>
        <v>Boarder</v>
      </c>
      <c r="E73" s="12">
        <f>'Assessment 3A'!K75</f>
        <v>0.73670000000000002</v>
      </c>
      <c r="F73" s="5" t="str">
        <f>'Assessment 3A'!L75</f>
        <v>B</v>
      </c>
      <c r="G73" s="3" t="str">
        <f>'Assessment 3A'!M75</f>
        <v>Very good work in values and participation; aim higher.</v>
      </c>
      <c r="H73" s="12">
        <f>'Assessment 3A'!R75</f>
        <v>0.76329999999999998</v>
      </c>
      <c r="I73" s="5" t="str">
        <f>'Assessment 3A'!S75</f>
        <v>B</v>
      </c>
      <c r="J73" s="3" t="str">
        <f>'Assessment 3A'!T75</f>
        <v>Very good work in values and participation; aim higher.</v>
      </c>
      <c r="K73" s="12">
        <f>'Assessment 3A'!Y75</f>
        <v>0.80669999999999997</v>
      </c>
      <c r="L73" s="5" t="str">
        <f>'Assessment 3A'!Z75</f>
        <v>A</v>
      </c>
      <c r="M73" s="3" t="str">
        <f>'Assessment 3A'!AA75</f>
        <v>Excellent work in values and participation; keep it up.</v>
      </c>
    </row>
    <row r="74" spans="1:13" ht="15" customHeight="1" x14ac:dyDescent="0.3">
      <c r="A74" s="3" t="str">
        <f>'Assessment 3A'!A78</f>
        <v>STU129</v>
      </c>
      <c r="B74" s="3" t="str">
        <f>'Assessment 3A'!B78</f>
        <v>Tebogo Motshegwa</v>
      </c>
      <c r="C74" s="5" t="str">
        <f>'Assessment 3A'!C78</f>
        <v>3A</v>
      </c>
      <c r="D74" s="5" t="str">
        <f>'Assessment 3A'!D78</f>
        <v>Day Scholar</v>
      </c>
      <c r="E74" s="12">
        <f>'Assessment 3A'!K84</f>
        <v>0.82669999999999999</v>
      </c>
      <c r="F74" s="5" t="str">
        <f>'Assessment 3A'!L84</f>
        <v>A</v>
      </c>
      <c r="G74" s="3" t="str">
        <f>'Assessment 3A'!M84</f>
        <v>Excellent work in values and participation; keep it up.</v>
      </c>
      <c r="H74" s="12">
        <f>'Assessment 3A'!R84</f>
        <v>0.7833</v>
      </c>
      <c r="I74" s="5" t="str">
        <f>'Assessment 3A'!S84</f>
        <v>B</v>
      </c>
      <c r="J74" s="3" t="str">
        <f>'Assessment 3A'!T84</f>
        <v>Very good work in values and participation; aim higher.</v>
      </c>
      <c r="K74" s="12">
        <f>'Assessment 3A'!Y84</f>
        <v>0.81</v>
      </c>
      <c r="L74" s="5" t="str">
        <f>'Assessment 3A'!Z84</f>
        <v>A</v>
      </c>
      <c r="M74" s="3" t="str">
        <f>'Assessment 3A'!AA84</f>
        <v>Excellent work in values and participation; keep it up.</v>
      </c>
    </row>
    <row r="75" spans="1:13" ht="15" customHeight="1" x14ac:dyDescent="0.3">
      <c r="A75" s="3" t="str">
        <f>'Assessment 3A'!A87</f>
        <v>STU130</v>
      </c>
      <c r="B75" s="3" t="str">
        <f>'Assessment 3A'!B87</f>
        <v>Kagiso Moeng</v>
      </c>
      <c r="C75" s="5" t="str">
        <f>'Assessment 3A'!C87</f>
        <v>3A</v>
      </c>
      <c r="D75" s="5" t="str">
        <f>'Assessment 3A'!D87</f>
        <v>Boarder</v>
      </c>
      <c r="E75" s="12">
        <f>'Assessment 3A'!K93</f>
        <v>0.87329999999999997</v>
      </c>
      <c r="F75" s="5" t="str">
        <f>'Assessment 3A'!L93</f>
        <v>A</v>
      </c>
      <c r="G75" s="3" t="str">
        <f>'Assessment 3A'!M93</f>
        <v>Excellent work in values and participation; keep it up.</v>
      </c>
      <c r="H75" s="12">
        <f>'Assessment 3A'!R93</f>
        <v>0.87670000000000003</v>
      </c>
      <c r="I75" s="5" t="str">
        <f>'Assessment 3A'!S93</f>
        <v>A</v>
      </c>
      <c r="J75" s="3" t="str">
        <f>'Assessment 3A'!T93</f>
        <v>Excellent work in values and participation; keep it up.</v>
      </c>
      <c r="K75" s="12">
        <f>'Assessment 3A'!Y93</f>
        <v>0.89329999999999998</v>
      </c>
      <c r="L75" s="5" t="str">
        <f>'Assessment 3A'!Z93</f>
        <v>A</v>
      </c>
      <c r="M75" s="3" t="str">
        <f>'Assessment 3A'!AA93</f>
        <v>Excellent work in values and participation; keep it up.</v>
      </c>
    </row>
    <row r="76" spans="1:13" ht="15" customHeight="1" x14ac:dyDescent="0.3">
      <c r="A76" s="3" t="str">
        <f>'Assessment 3A'!A96</f>
        <v>STU131</v>
      </c>
      <c r="B76" s="3" t="str">
        <f>'Assessment 3A'!B96</f>
        <v>Boitumelo Tau</v>
      </c>
      <c r="C76" s="5" t="str">
        <f>'Assessment 3A'!C96</f>
        <v>3A</v>
      </c>
      <c r="D76" s="5" t="str">
        <f>'Assessment 3A'!D96</f>
        <v>Day Scholar</v>
      </c>
      <c r="E76" s="12">
        <f>'Assessment 3A'!K102</f>
        <v>0.58330000000000004</v>
      </c>
      <c r="F76" s="5" t="str">
        <f>'Assessment 3A'!L102</f>
        <v>D</v>
      </c>
      <c r="G76" s="3" t="str">
        <f>'Assessment 3A'!M102</f>
        <v>Fair work in values and participation; extra practice is needed.</v>
      </c>
      <c r="H76" s="12">
        <f>'Assessment 3A'!R102</f>
        <v>0.6633</v>
      </c>
      <c r="I76" s="5" t="str">
        <f>'Assessment 3A'!S102</f>
        <v>C</v>
      </c>
      <c r="J76" s="3" t="str">
        <f>'Assessment 3A'!T102</f>
        <v>Satisfactory work in values and participation; keep practising.</v>
      </c>
      <c r="K76" s="12">
        <f>'Assessment 3A'!Y102</f>
        <v>0.65</v>
      </c>
      <c r="L76" s="5" t="str">
        <f>'Assessment 3A'!Z102</f>
        <v>C</v>
      </c>
      <c r="M76" s="3" t="str">
        <f>'Assessment 3A'!AA102</f>
        <v>Satisfactory work in values and participation; keep practising.</v>
      </c>
    </row>
    <row r="77" spans="1:13" ht="15" customHeight="1" x14ac:dyDescent="0.3">
      <c r="A77" s="3" t="str">
        <f>'Assessment 3A'!A105</f>
        <v>STU132</v>
      </c>
      <c r="B77" s="3" t="str">
        <f>'Assessment 3A'!B105</f>
        <v>Goitseone Basimane</v>
      </c>
      <c r="C77" s="5" t="str">
        <f>'Assessment 3A'!C105</f>
        <v>3A</v>
      </c>
      <c r="D77" s="5" t="str">
        <f>'Assessment 3A'!D105</f>
        <v>Day Scholar</v>
      </c>
      <c r="E77" s="12">
        <f>'Assessment 3A'!K111</f>
        <v>0.69669999999999999</v>
      </c>
      <c r="F77" s="5" t="str">
        <f>'Assessment 3A'!L111</f>
        <v>C</v>
      </c>
      <c r="G77" s="3" t="str">
        <f>'Assessment 3A'!M111</f>
        <v>Satisfactory work in values and participation; keep practising.</v>
      </c>
      <c r="H77" s="12">
        <f>'Assessment 3A'!R111</f>
        <v>0.7167</v>
      </c>
      <c r="I77" s="5" t="str">
        <f>'Assessment 3A'!S111</f>
        <v>B</v>
      </c>
      <c r="J77" s="3" t="str">
        <f>'Assessment 3A'!T111</f>
        <v>Very good work in values and participation; aim higher.</v>
      </c>
      <c r="K77" s="12">
        <f>'Assessment 3A'!Y111</f>
        <v>0.74</v>
      </c>
      <c r="L77" s="5" t="str">
        <f>'Assessment 3A'!Z111</f>
        <v>B</v>
      </c>
      <c r="M77" s="3" t="str">
        <f>'Assessment 3A'!AA111</f>
        <v>Very good work in values and participation; aim higher.</v>
      </c>
    </row>
    <row r="78" spans="1:13" ht="15" customHeight="1" x14ac:dyDescent="0.3">
      <c r="A78" s="3" t="str">
        <f>'Assessment 3A'!A114</f>
        <v>STU133</v>
      </c>
      <c r="B78" s="3" t="str">
        <f>'Assessment 3A'!B114</f>
        <v>Neo Kgosi</v>
      </c>
      <c r="C78" s="5" t="str">
        <f>'Assessment 3A'!C114</f>
        <v>3A</v>
      </c>
      <c r="D78" s="5" t="str">
        <f>'Assessment 3A'!D114</f>
        <v>Boarder</v>
      </c>
      <c r="E78" s="12">
        <f>'Assessment 3A'!K120</f>
        <v>0.74</v>
      </c>
      <c r="F78" s="5" t="str">
        <f>'Assessment 3A'!L120</f>
        <v>B</v>
      </c>
      <c r="G78" s="3" t="str">
        <f>'Assessment 3A'!M120</f>
        <v>Very good work in values and participation; aim higher.</v>
      </c>
      <c r="H78" s="12">
        <f>'Assessment 3A'!R120</f>
        <v>0.77669999999999995</v>
      </c>
      <c r="I78" s="5" t="str">
        <f>'Assessment 3A'!S120</f>
        <v>B</v>
      </c>
      <c r="J78" s="3" t="str">
        <f>'Assessment 3A'!T120</f>
        <v>Very good work in values and participation; aim higher.</v>
      </c>
      <c r="K78" s="12">
        <f>'Assessment 3A'!Y120</f>
        <v>0.85329999999999995</v>
      </c>
      <c r="L78" s="5" t="str">
        <f>'Assessment 3A'!Z120</f>
        <v>A</v>
      </c>
      <c r="M78" s="3" t="str">
        <f>'Assessment 3A'!AA120</f>
        <v>Excellent work in values and participation; keep it up.</v>
      </c>
    </row>
    <row r="79" spans="1:13" ht="15" customHeight="1" x14ac:dyDescent="0.3">
      <c r="A79" s="3" t="str">
        <f>'Assessment 3A'!A123</f>
        <v>STU134</v>
      </c>
      <c r="B79" s="3" t="str">
        <f>'Assessment 3A'!B123</f>
        <v>Bontle Ramotswe</v>
      </c>
      <c r="C79" s="5" t="str">
        <f>'Assessment 3A'!C123</f>
        <v>3A</v>
      </c>
      <c r="D79" s="5" t="str">
        <f>'Assessment 3A'!D123</f>
        <v>Day Scholar</v>
      </c>
      <c r="E79" s="12">
        <f>'Assessment 3A'!K129</f>
        <v>0.8367</v>
      </c>
      <c r="F79" s="5" t="str">
        <f>'Assessment 3A'!L129</f>
        <v>A</v>
      </c>
      <c r="G79" s="3" t="str">
        <f>'Assessment 3A'!M129</f>
        <v>Excellent work in values and participation; keep it up.</v>
      </c>
      <c r="H79" s="12">
        <f>'Assessment 3A'!R129</f>
        <v>0.8367</v>
      </c>
      <c r="I79" s="5" t="str">
        <f>'Assessment 3A'!S129</f>
        <v>A</v>
      </c>
      <c r="J79" s="3" t="str">
        <f>'Assessment 3A'!T129</f>
        <v>Excellent work in values and participation; keep it up.</v>
      </c>
      <c r="K79" s="12">
        <f>'Assessment 3A'!Y129</f>
        <v>0.8367</v>
      </c>
      <c r="L79" s="5" t="str">
        <f>'Assessment 3A'!Z129</f>
        <v>A</v>
      </c>
      <c r="M79" s="3" t="str">
        <f>'Assessment 3A'!AA129</f>
        <v>Excellent work in values and participation; keep it up.</v>
      </c>
    </row>
    <row r="80" spans="1:13" ht="15" customHeight="1" x14ac:dyDescent="0.3">
      <c r="A80" s="3" t="str">
        <f>'Assessment 3A'!A132</f>
        <v>STU135</v>
      </c>
      <c r="B80" s="3" t="str">
        <f>'Assessment 3A'!B132</f>
        <v>Baruti Seretse</v>
      </c>
      <c r="C80" s="5" t="str">
        <f>'Assessment 3A'!C132</f>
        <v>3A</v>
      </c>
      <c r="D80" s="5" t="str">
        <f>'Assessment 3A'!D132</f>
        <v>Day Scholar</v>
      </c>
      <c r="E80" s="12">
        <f>'Assessment 3A'!K138</f>
        <v>0.56000000000000005</v>
      </c>
      <c r="F80" s="5" t="str">
        <f>'Assessment 3A'!L138</f>
        <v>D</v>
      </c>
      <c r="G80" s="3" t="str">
        <f>'Assessment 3A'!M138</f>
        <v>Fair work in values and participation; extra practice is needed.</v>
      </c>
      <c r="H80" s="12">
        <f>'Assessment 3A'!R138</f>
        <v>0.61329999999999996</v>
      </c>
      <c r="I80" s="5" t="str">
        <f>'Assessment 3A'!S138</f>
        <v>C</v>
      </c>
      <c r="J80" s="3" t="str">
        <f>'Assessment 3A'!T138</f>
        <v>Satisfactory work in values and participation; keep practising.</v>
      </c>
      <c r="K80" s="12">
        <f>'Assessment 3A'!Y138</f>
        <v>0.61329999999999996</v>
      </c>
      <c r="L80" s="5" t="str">
        <f>'Assessment 3A'!Z138</f>
        <v>C</v>
      </c>
      <c r="M80" s="3" t="str">
        <f>'Assessment 3A'!AA138</f>
        <v>Satisfactory work in values and participation; keep practising.</v>
      </c>
    </row>
    <row r="81" spans="1:13" ht="15" customHeight="1" x14ac:dyDescent="0.3">
      <c r="A81" s="3" t="str">
        <f>'Assessment 3A'!A141</f>
        <v>STU136</v>
      </c>
      <c r="B81" s="3" t="str">
        <f>'Assessment 3A'!B141</f>
        <v>Molemo Gaborone</v>
      </c>
      <c r="C81" s="5" t="str">
        <f>'Assessment 3A'!C141</f>
        <v>3A</v>
      </c>
      <c r="D81" s="5" t="str">
        <f>'Assessment 3A'!D141</f>
        <v>Boarder</v>
      </c>
      <c r="E81" s="12">
        <f>'Assessment 3A'!K147</f>
        <v>0.60329999999999995</v>
      </c>
      <c r="F81" s="5" t="str">
        <f>'Assessment 3A'!L147</f>
        <v>C</v>
      </c>
      <c r="G81" s="3" t="str">
        <f>'Assessment 3A'!M147</f>
        <v>Satisfactory work in values and participation; keep practising.</v>
      </c>
      <c r="H81" s="12">
        <f>'Assessment 3A'!R147</f>
        <v>0.69669999999999999</v>
      </c>
      <c r="I81" s="5" t="str">
        <f>'Assessment 3A'!S147</f>
        <v>C</v>
      </c>
      <c r="J81" s="3" t="str">
        <f>'Assessment 3A'!T147</f>
        <v>Satisfactory work in values and participation; keep practising.</v>
      </c>
      <c r="K81" s="12">
        <f>'Assessment 3A'!Y147</f>
        <v>0.72670000000000001</v>
      </c>
      <c r="L81" s="5" t="str">
        <f>'Assessment 3A'!Z147</f>
        <v>B</v>
      </c>
      <c r="M81" s="3" t="str">
        <f>'Assessment 3A'!AA147</f>
        <v>Very good work in values and participation; aim higher.</v>
      </c>
    </row>
    <row r="82" spans="1:13" ht="15" customHeight="1" x14ac:dyDescent="0.3">
      <c r="A82" s="3" t="str">
        <f>'Assessment 3A'!A150</f>
        <v>STU137</v>
      </c>
      <c r="B82" s="3" t="str">
        <f>'Assessment 3A'!B150</f>
        <v>Kutlo Khumalo</v>
      </c>
      <c r="C82" s="5" t="str">
        <f>'Assessment 3A'!C150</f>
        <v>3A</v>
      </c>
      <c r="D82" s="5" t="str">
        <f>'Assessment 3A'!D150</f>
        <v>Boarder</v>
      </c>
      <c r="E82" s="12">
        <f>'Assessment 3A'!K156</f>
        <v>0.74670000000000003</v>
      </c>
      <c r="F82" s="5" t="str">
        <f>'Assessment 3A'!L156</f>
        <v>B</v>
      </c>
      <c r="G82" s="3" t="str">
        <f>'Assessment 3A'!M156</f>
        <v>Very good work in values and participation; aim higher.</v>
      </c>
      <c r="H82" s="12">
        <f>'Assessment 3A'!R156</f>
        <v>0.75329999999999997</v>
      </c>
      <c r="I82" s="5" t="str">
        <f>'Assessment 3A'!S156</f>
        <v>B</v>
      </c>
      <c r="J82" s="3" t="str">
        <f>'Assessment 3A'!T156</f>
        <v>Very good work in values and participation; aim higher.</v>
      </c>
      <c r="K82" s="12">
        <f>'Assessment 3A'!Y156</f>
        <v>0.76329999999999998</v>
      </c>
      <c r="L82" s="5" t="str">
        <f>'Assessment 3A'!Z156</f>
        <v>B</v>
      </c>
      <c r="M82" s="3" t="str">
        <f>'Assessment 3A'!AA156</f>
        <v>Very good work in values and participation; aim higher.</v>
      </c>
    </row>
    <row r="83" spans="1:13" ht="15" customHeight="1" x14ac:dyDescent="0.3">
      <c r="A83" s="3" t="str">
        <f>'Assessment 3A'!A159</f>
        <v>STU138</v>
      </c>
      <c r="B83" s="3" t="str">
        <f>'Assessment 3A'!B159</f>
        <v>Wame Balopi</v>
      </c>
      <c r="C83" s="5" t="str">
        <f>'Assessment 3A'!C159</f>
        <v>3A</v>
      </c>
      <c r="D83" s="5" t="str">
        <f>'Assessment 3A'!D159</f>
        <v>Day Scholar</v>
      </c>
      <c r="E83" s="12">
        <f>'Assessment 3A'!K165</f>
        <v>0.83</v>
      </c>
      <c r="F83" s="5" t="str">
        <f>'Assessment 3A'!L165</f>
        <v>A</v>
      </c>
      <c r="G83" s="3" t="str">
        <f>'Assessment 3A'!M165</f>
        <v>Excellent work in values and participation; keep it up.</v>
      </c>
      <c r="H83" s="12">
        <f>'Assessment 3A'!R165</f>
        <v>0.84330000000000005</v>
      </c>
      <c r="I83" s="5" t="str">
        <f>'Assessment 3A'!S165</f>
        <v>A</v>
      </c>
      <c r="J83" s="3" t="str">
        <f>'Assessment 3A'!T165</f>
        <v>Excellent work in values and participation; keep it up.</v>
      </c>
      <c r="K83" s="12">
        <f>'Assessment 3A'!Y165</f>
        <v>0.8367</v>
      </c>
      <c r="L83" s="5" t="str">
        <f>'Assessment 3A'!Z165</f>
        <v>A</v>
      </c>
      <c r="M83" s="3" t="str">
        <f>'Assessment 3A'!AA165</f>
        <v>Excellent work in values and participation; keep it up.</v>
      </c>
    </row>
    <row r="84" spans="1:13" ht="15" customHeight="1" x14ac:dyDescent="0.3">
      <c r="A84" s="3" t="str">
        <f>'Assessment 3A'!A168</f>
        <v>STU139</v>
      </c>
      <c r="B84" s="3" t="str">
        <f>'Assessment 3A'!B168</f>
        <v>Sethunya Seboni</v>
      </c>
      <c r="C84" s="5" t="str">
        <f>'Assessment 3A'!C168</f>
        <v>3A</v>
      </c>
      <c r="D84" s="5" t="str">
        <f>'Assessment 3A'!D168</f>
        <v>Boarder</v>
      </c>
      <c r="E84" s="12">
        <f>'Assessment 3A'!K174</f>
        <v>0.87670000000000003</v>
      </c>
      <c r="F84" s="5" t="str">
        <f>'Assessment 3A'!L174</f>
        <v>A</v>
      </c>
      <c r="G84" s="3" t="str">
        <f>'Assessment 3A'!M174</f>
        <v>Excellent work in values and participation; keep it up.</v>
      </c>
      <c r="H84" s="12">
        <f>'Assessment 3A'!R174</f>
        <v>0.89329999999999998</v>
      </c>
      <c r="I84" s="5" t="str">
        <f>'Assessment 3A'!S174</f>
        <v>A</v>
      </c>
      <c r="J84" s="3" t="str">
        <f>'Assessment 3A'!T174</f>
        <v>Excellent work in values and participation; keep it up.</v>
      </c>
      <c r="K84" s="12">
        <f>'Assessment 3A'!Y174</f>
        <v>0.91</v>
      </c>
      <c r="L84" s="5" t="str">
        <f>'Assessment 3A'!Z174</f>
        <v>A</v>
      </c>
      <c r="M84" s="3" t="str">
        <f>'Assessment 3A'!AA174</f>
        <v>Excellent work in values and participation; keep it up.</v>
      </c>
    </row>
    <row r="85" spans="1:13" ht="15" customHeight="1" x14ac:dyDescent="0.3">
      <c r="A85" s="3" t="str">
        <f>'Assessment 3A'!A177</f>
        <v>STU140</v>
      </c>
      <c r="B85" s="3" t="str">
        <f>'Assessment 3A'!B177</f>
        <v>Onalenna Seboni</v>
      </c>
      <c r="C85" s="5" t="str">
        <f>'Assessment 3A'!C177</f>
        <v>3A</v>
      </c>
      <c r="D85" s="5" t="str">
        <f>'Assessment 3A'!D177</f>
        <v>Day Scholar</v>
      </c>
      <c r="E85" s="12">
        <f>'Assessment 3A'!K183</f>
        <v>0.57330000000000003</v>
      </c>
      <c r="F85" s="5" t="str">
        <f>'Assessment 3A'!L183</f>
        <v>D</v>
      </c>
      <c r="G85" s="3" t="str">
        <f>'Assessment 3A'!M183</f>
        <v>Fair work in values and participation; extra practice is needed.</v>
      </c>
      <c r="H85" s="12">
        <f>'Assessment 3A'!R183</f>
        <v>0.58330000000000004</v>
      </c>
      <c r="I85" s="5" t="str">
        <f>'Assessment 3A'!S183</f>
        <v>D</v>
      </c>
      <c r="J85" s="3" t="str">
        <f>'Assessment 3A'!T183</f>
        <v>Fair work in values and participation; extra practice is needed.</v>
      </c>
      <c r="K85" s="12">
        <f>'Assessment 3A'!Y183</f>
        <v>0.64670000000000005</v>
      </c>
      <c r="L85" s="5" t="str">
        <f>'Assessment 3A'!Z183</f>
        <v>C</v>
      </c>
      <c r="M85" s="3" t="str">
        <f>'Assessment 3A'!AA183</f>
        <v>Satisfactory work in values and participation; keep practising.</v>
      </c>
    </row>
    <row r="86" spans="1:13" ht="15" customHeight="1" x14ac:dyDescent="0.3">
      <c r="A86" s="3" t="str">
        <f>'Assessment 3A'!A186</f>
        <v>STU141</v>
      </c>
      <c r="B86" s="3" t="str">
        <f>'Assessment 3A'!B186</f>
        <v>Puso Setlhare</v>
      </c>
      <c r="C86" s="5" t="str">
        <f>'Assessment 3A'!C186</f>
        <v>3A</v>
      </c>
      <c r="D86" s="5" t="str">
        <f>'Assessment 3A'!D186</f>
        <v>Boarder</v>
      </c>
      <c r="E86" s="12">
        <f>'Assessment 3A'!K192</f>
        <v>0.65329999999999999</v>
      </c>
      <c r="F86" s="5" t="str">
        <f>'Assessment 3A'!L192</f>
        <v>C</v>
      </c>
      <c r="G86" s="3" t="str">
        <f>'Assessment 3A'!M192</f>
        <v>Satisfactory work in values and participation; keep practising.</v>
      </c>
      <c r="H86" s="12">
        <f>'Assessment 3A'!R192</f>
        <v>0.72670000000000001</v>
      </c>
      <c r="I86" s="5" t="str">
        <f>'Assessment 3A'!S192</f>
        <v>B</v>
      </c>
      <c r="J86" s="3" t="str">
        <f>'Assessment 3A'!T192</f>
        <v>Very good work in values and participation; aim higher.</v>
      </c>
      <c r="K86" s="12">
        <f>'Assessment 3A'!Y192</f>
        <v>0.7167</v>
      </c>
      <c r="L86" s="5" t="str">
        <f>'Assessment 3A'!Z192</f>
        <v>B</v>
      </c>
      <c r="M86" s="3" t="str">
        <f>'Assessment 3A'!AA192</f>
        <v>Very good work in values and participation; aim higher.</v>
      </c>
    </row>
    <row r="87" spans="1:13" ht="15" customHeight="1" x14ac:dyDescent="0.3">
      <c r="A87" s="3" t="str">
        <f>'Assessment 3A'!A195</f>
        <v>STU142</v>
      </c>
      <c r="B87" s="3" t="str">
        <f>'Assessment 3A'!B195</f>
        <v>Thabo Molosiwa</v>
      </c>
      <c r="C87" s="5" t="str">
        <f>'Assessment 3A'!C195</f>
        <v>3A</v>
      </c>
      <c r="D87" s="5" t="str">
        <f>'Assessment 3A'!D195</f>
        <v>Day Scholar</v>
      </c>
      <c r="E87" s="12">
        <f>'Assessment 3A'!K201</f>
        <v>0.74670000000000003</v>
      </c>
      <c r="F87" s="5" t="str">
        <f>'Assessment 3A'!L201</f>
        <v>B</v>
      </c>
      <c r="G87" s="3" t="str">
        <f>'Assessment 3A'!M201</f>
        <v>Very good work in values and participation; aim higher.</v>
      </c>
      <c r="H87" s="12">
        <f>'Assessment 3A'!R201</f>
        <v>0.74</v>
      </c>
      <c r="I87" s="5" t="str">
        <f>'Assessment 3A'!S201</f>
        <v>B</v>
      </c>
      <c r="J87" s="3" t="str">
        <f>'Assessment 3A'!T201</f>
        <v>Very good work in values and participation; aim higher.</v>
      </c>
      <c r="K87" s="12">
        <f>'Assessment 3A'!Y201</f>
        <v>0.80330000000000001</v>
      </c>
      <c r="L87" s="5" t="str">
        <f>'Assessment 3A'!Z201</f>
        <v>A</v>
      </c>
      <c r="M87" s="3" t="str">
        <f>'Assessment 3A'!AA201</f>
        <v>Excellent work in values and participation; keep it up.</v>
      </c>
    </row>
    <row r="88" spans="1:13" ht="15" customHeight="1" x14ac:dyDescent="0.3">
      <c r="A88" s="3" t="str">
        <f>'Assessment 3A'!A204</f>
        <v>STU143</v>
      </c>
      <c r="B88" s="3" t="str">
        <f>'Assessment 3A'!B204</f>
        <v>Katlego Nthoiwa</v>
      </c>
      <c r="C88" s="5" t="str">
        <f>'Assessment 3A'!C204</f>
        <v>3A</v>
      </c>
      <c r="D88" s="5" t="str">
        <f>'Assessment 3A'!D204</f>
        <v>Day Scholar</v>
      </c>
      <c r="E88" s="12">
        <f>'Assessment 3A'!K210</f>
        <v>0.82</v>
      </c>
      <c r="F88" s="5" t="str">
        <f>'Assessment 3A'!L210</f>
        <v>A</v>
      </c>
      <c r="G88" s="3" t="str">
        <f>'Assessment 3A'!M210</f>
        <v>Excellent work in values and participation; keep it up.</v>
      </c>
      <c r="H88" s="12">
        <f>'Assessment 3A'!R210</f>
        <v>0.81</v>
      </c>
      <c r="I88" s="5" t="str">
        <f>'Assessment 3A'!S210</f>
        <v>A</v>
      </c>
      <c r="J88" s="3" t="str">
        <f>'Assessment 3A'!T210</f>
        <v>Excellent work in values and participation; keep it up.</v>
      </c>
      <c r="K88" s="12">
        <f>'Assessment 3A'!Y210</f>
        <v>0.85</v>
      </c>
      <c r="L88" s="5" t="str">
        <f>'Assessment 3A'!Z210</f>
        <v>A</v>
      </c>
      <c r="M88" s="3" t="str">
        <f>'Assessment 3A'!AA210</f>
        <v>Excellent work in values and participation; keep it up.</v>
      </c>
    </row>
    <row r="89" spans="1:13" ht="15" customHeight="1" x14ac:dyDescent="0.3">
      <c r="A89" s="3" t="str">
        <f>'Assessment 3A'!A213</f>
        <v>STU144</v>
      </c>
      <c r="B89" s="3" t="str">
        <f>'Assessment 3A'!B213</f>
        <v>Gomolemo Radithupa</v>
      </c>
      <c r="C89" s="5" t="str">
        <f>'Assessment 3A'!C213</f>
        <v>3A</v>
      </c>
      <c r="D89" s="5" t="str">
        <f>'Assessment 3A'!D213</f>
        <v>Boarder</v>
      </c>
      <c r="E89" s="12">
        <f>'Assessment 3A'!K219</f>
        <v>0.54330000000000001</v>
      </c>
      <c r="F89" s="5" t="str">
        <f>'Assessment 3A'!L219</f>
        <v>D</v>
      </c>
      <c r="G89" s="3" t="str">
        <f>'Assessment 3A'!M219</f>
        <v>Fair work in values and participation; extra practice is needed.</v>
      </c>
      <c r="H89" s="12">
        <f>'Assessment 3A'!R219</f>
        <v>0.64329999999999998</v>
      </c>
      <c r="I89" s="5" t="str">
        <f>'Assessment 3A'!S219</f>
        <v>C</v>
      </c>
      <c r="J89" s="3" t="str">
        <f>'Assessment 3A'!T219</f>
        <v>Satisfactory work in values and participation; keep practising.</v>
      </c>
      <c r="K89" s="12">
        <f>'Assessment 3A'!Y219</f>
        <v>0.64</v>
      </c>
      <c r="L89" s="5" t="str">
        <f>'Assessment 3A'!Z219</f>
        <v>C</v>
      </c>
      <c r="M89" s="3" t="str">
        <f>'Assessment 3A'!AA219</f>
        <v>Satisfactory work in values and participation; keep practising.</v>
      </c>
    </row>
    <row r="90" spans="1:13" ht="15" customHeight="1" x14ac:dyDescent="0.3">
      <c r="A90" s="3" t="str">
        <f>'Assessment 3A'!A222</f>
        <v>STU145</v>
      </c>
      <c r="B90" s="3" t="str">
        <f>'Assessment 3A'!B222</f>
        <v>Kealeboga Molefe</v>
      </c>
      <c r="C90" s="5" t="str">
        <f>'Assessment 3A'!C222</f>
        <v>3A</v>
      </c>
      <c r="D90" s="5" t="str">
        <f>'Assessment 3A'!D222</f>
        <v>Day Scholar</v>
      </c>
      <c r="E90" s="12">
        <f>'Assessment 3A'!K228</f>
        <v>0.65329999999999999</v>
      </c>
      <c r="F90" s="5" t="str">
        <f>'Assessment 3A'!L228</f>
        <v>C</v>
      </c>
      <c r="G90" s="3" t="str">
        <f>'Assessment 3A'!M228</f>
        <v>Satisfactory work in values and participation; keep practising.</v>
      </c>
      <c r="H90" s="12">
        <f>'Assessment 3A'!R228</f>
        <v>0.65329999999999999</v>
      </c>
      <c r="I90" s="5" t="str">
        <f>'Assessment 3A'!S228</f>
        <v>C</v>
      </c>
      <c r="J90" s="3" t="str">
        <f>'Assessment 3A'!T228</f>
        <v>Satisfactory work in values and participation; keep practising.</v>
      </c>
      <c r="K90" s="12">
        <f>'Assessment 3A'!Y228</f>
        <v>0.68330000000000002</v>
      </c>
      <c r="L90" s="5" t="str">
        <f>'Assessment 3A'!Z228</f>
        <v>C</v>
      </c>
      <c r="M90" s="3" t="str">
        <f>'Assessment 3A'!AA228</f>
        <v>Satisfactory work in values and participation; keep practising.</v>
      </c>
    </row>
    <row r="91" spans="1:13" ht="15" customHeight="1" x14ac:dyDescent="0.3">
      <c r="A91" s="3" t="str">
        <f>'Assessment 3A'!A231</f>
        <v>STU146</v>
      </c>
      <c r="B91" s="3" t="str">
        <f>'Assessment 3A'!B231</f>
        <v>Thato Moeng</v>
      </c>
      <c r="C91" s="5" t="str">
        <f>'Assessment 3A'!C231</f>
        <v>3A</v>
      </c>
      <c r="D91" s="5" t="str">
        <f>'Assessment 3A'!D231</f>
        <v>Day Scholar</v>
      </c>
      <c r="E91" s="12">
        <f>'Assessment 3A'!K237</f>
        <v>0.68330000000000002</v>
      </c>
      <c r="F91" s="5" t="str">
        <f>'Assessment 3A'!L237</f>
        <v>C</v>
      </c>
      <c r="G91" s="3" t="str">
        <f>'Assessment 3A'!M237</f>
        <v>Satisfactory work in values and participation; keep practising.</v>
      </c>
      <c r="H91" s="12">
        <f>'Assessment 3A'!R237</f>
        <v>0.73670000000000002</v>
      </c>
      <c r="I91" s="5" t="str">
        <f>'Assessment 3A'!S237</f>
        <v>B</v>
      </c>
      <c r="J91" s="3" t="str">
        <f>'Assessment 3A'!T237</f>
        <v>Very good work in values and participation; aim higher.</v>
      </c>
      <c r="K91" s="12">
        <f>'Assessment 3A'!Y237</f>
        <v>0.70330000000000004</v>
      </c>
      <c r="L91" s="5" t="str">
        <f>'Assessment 3A'!Z237</f>
        <v>B</v>
      </c>
      <c r="M91" s="3" t="str">
        <f>'Assessment 3A'!AA237</f>
        <v>Very good work in values and participation; aim higher.</v>
      </c>
    </row>
    <row r="92" spans="1:13" ht="15" customHeight="1" x14ac:dyDescent="0.3">
      <c r="A92" s="3" t="str">
        <f>'Assessment 3A'!A240</f>
        <v>STU147</v>
      </c>
      <c r="B92" s="3" t="str">
        <f>'Assessment 3A'!B240</f>
        <v>Refilwe Modise</v>
      </c>
      <c r="C92" s="5" t="str">
        <f>'Assessment 3A'!C240</f>
        <v>3A</v>
      </c>
      <c r="D92" s="5" t="str">
        <f>'Assessment 3A'!D240</f>
        <v>Boarder</v>
      </c>
      <c r="E92" s="12">
        <f>'Assessment 3A'!K246</f>
        <v>0.74</v>
      </c>
      <c r="F92" s="5" t="str">
        <f>'Assessment 3A'!L246</f>
        <v>B</v>
      </c>
      <c r="G92" s="3" t="str">
        <f>'Assessment 3A'!M246</f>
        <v>Very good work in values and participation; aim higher.</v>
      </c>
      <c r="H92" s="12">
        <f>'Assessment 3A'!R246</f>
        <v>0.84</v>
      </c>
      <c r="I92" s="5" t="str">
        <f>'Assessment 3A'!S246</f>
        <v>A</v>
      </c>
      <c r="J92" s="3" t="str">
        <f>'Assessment 3A'!T246</f>
        <v>Excellent work in values and participation; keep it up.</v>
      </c>
      <c r="K92" s="12">
        <f>'Assessment 3A'!Y246</f>
        <v>0.77329999999999999</v>
      </c>
      <c r="L92" s="5" t="str">
        <f>'Assessment 3A'!Z246</f>
        <v>B</v>
      </c>
      <c r="M92" s="3" t="str">
        <f>'Assessment 3A'!AA246</f>
        <v>Very good work in values and participation; aim higher.</v>
      </c>
    </row>
    <row r="93" spans="1:13" ht="15" customHeight="1" x14ac:dyDescent="0.3">
      <c r="A93" s="3" t="str">
        <f>'Assessment 3A'!A249</f>
        <v>STU148</v>
      </c>
      <c r="B93" s="3" t="str">
        <f>'Assessment 3A'!B249</f>
        <v>Baruti Mmolawa</v>
      </c>
      <c r="C93" s="5" t="str">
        <f>'Assessment 3A'!C249</f>
        <v>3A</v>
      </c>
      <c r="D93" s="5" t="str">
        <f>'Assessment 3A'!D249</f>
        <v>Day Scholar</v>
      </c>
      <c r="E93" s="12">
        <f>'Assessment 3A'!K255</f>
        <v>0.87</v>
      </c>
      <c r="F93" s="5" t="str">
        <f>'Assessment 3A'!L255</f>
        <v>A</v>
      </c>
      <c r="G93" s="3" t="str">
        <f>'Assessment 3A'!M255</f>
        <v>Excellent work in values and participation; keep it up.</v>
      </c>
      <c r="H93" s="12">
        <f>'Assessment 3A'!R255</f>
        <v>0.83330000000000004</v>
      </c>
      <c r="I93" s="5" t="str">
        <f>'Assessment 3A'!S255</f>
        <v>A</v>
      </c>
      <c r="J93" s="3" t="str">
        <f>'Assessment 3A'!T255</f>
        <v>Excellent work in values and participation; keep it up.</v>
      </c>
      <c r="K93" s="12">
        <f>'Assessment 3A'!Y255</f>
        <v>0.89670000000000005</v>
      </c>
      <c r="L93" s="5" t="str">
        <f>'Assessment 3A'!Z255</f>
        <v>A</v>
      </c>
      <c r="M93" s="3" t="str">
        <f>'Assessment 3A'!AA255</f>
        <v>Excellent work in values and participation; keep it up.</v>
      </c>
    </row>
    <row r="94" spans="1:13" ht="15" customHeight="1" x14ac:dyDescent="0.3">
      <c r="A94" s="3" t="str">
        <f>'Assessment 3A'!A258</f>
        <v>STU149</v>
      </c>
      <c r="B94" s="3" t="str">
        <f>'Assessment 3A'!B258</f>
        <v>Ame Molefe</v>
      </c>
      <c r="C94" s="5" t="str">
        <f>'Assessment 3A'!C258</f>
        <v>3A</v>
      </c>
      <c r="D94" s="5" t="str">
        <f>'Assessment 3A'!D258</f>
        <v>Boarder</v>
      </c>
      <c r="E94" s="12">
        <f>'Assessment 3A'!K264</f>
        <v>0.62</v>
      </c>
      <c r="F94" s="5" t="str">
        <f>'Assessment 3A'!L264</f>
        <v>C</v>
      </c>
      <c r="G94" s="3" t="str">
        <f>'Assessment 3A'!M264</f>
        <v>Satisfactory work in values and participation; keep practising.</v>
      </c>
      <c r="H94" s="12">
        <f>'Assessment 3A'!R264</f>
        <v>0.63670000000000004</v>
      </c>
      <c r="I94" s="5" t="str">
        <f>'Assessment 3A'!S264</f>
        <v>C</v>
      </c>
      <c r="J94" s="3" t="str">
        <f>'Assessment 3A'!T264</f>
        <v>Satisfactory work in values and participation; keep practising.</v>
      </c>
      <c r="K94" s="12">
        <f>'Assessment 3A'!Y264</f>
        <v>0.60670000000000002</v>
      </c>
      <c r="L94" s="5" t="str">
        <f>'Assessment 3A'!Z264</f>
        <v>C</v>
      </c>
      <c r="M94" s="3" t="str">
        <f>'Assessment 3A'!AA264</f>
        <v>Satisfactory work in values and participation; keep practising.</v>
      </c>
    </row>
    <row r="95" spans="1:13" ht="15" customHeight="1" x14ac:dyDescent="0.3">
      <c r="A95" s="3" t="str">
        <f>'Assessment 3A'!A267</f>
        <v>STU150</v>
      </c>
      <c r="B95" s="3" t="str">
        <f>'Assessment 3A'!B267</f>
        <v>Tshepo Kealotswe</v>
      </c>
      <c r="C95" s="5" t="str">
        <f>'Assessment 3A'!C267</f>
        <v>3A</v>
      </c>
      <c r="D95" s="5" t="str">
        <f>'Assessment 3A'!D267</f>
        <v>Day Scholar</v>
      </c>
      <c r="E95" s="12">
        <f>'Assessment 3A'!K273</f>
        <v>0.68</v>
      </c>
      <c r="F95" s="5" t="str">
        <f>'Assessment 3A'!L273</f>
        <v>C</v>
      </c>
      <c r="G95" s="3" t="str">
        <f>'Assessment 3A'!M273</f>
        <v>Satisfactory work in values and participation; keep practising.</v>
      </c>
      <c r="H95" s="12">
        <f>'Assessment 3A'!R273</f>
        <v>0.7167</v>
      </c>
      <c r="I95" s="5" t="str">
        <f>'Assessment 3A'!S273</f>
        <v>B</v>
      </c>
      <c r="J95" s="3" t="str">
        <f>'Assessment 3A'!T273</f>
        <v>Very good work in values and participation; aim higher.</v>
      </c>
      <c r="K95" s="12">
        <f>'Assessment 3A'!Y273</f>
        <v>0.72670000000000001</v>
      </c>
      <c r="L95" s="5" t="str">
        <f>'Assessment 3A'!Z273</f>
        <v>B</v>
      </c>
      <c r="M95" s="3" t="str">
        <f>'Assessment 3A'!AA273</f>
        <v>Very good work in values and participation; aim higher.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8"/>
  <sheetViews>
    <sheetView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8" customWidth="1"/>
    <col min="4" max="4" width="14" customWidth="1"/>
    <col min="5" max="5" width="12" customWidth="1"/>
    <col min="6" max="6" width="8" customWidth="1"/>
    <col min="7" max="7" width="52" customWidth="1"/>
    <col min="8" max="8" width="12" customWidth="1"/>
    <col min="9" max="9" width="8" customWidth="1"/>
    <col min="10" max="10" width="52" customWidth="1"/>
    <col min="11" max="11" width="12" customWidth="1"/>
    <col min="12" max="12" width="8" customWidth="1"/>
    <col min="13" max="13" width="52" customWidth="1"/>
  </cols>
  <sheetData>
    <row r="1" spans="1:13" ht="15.75" customHeight="1" x14ac:dyDescent="0.3">
      <c r="A1" s="2" t="s">
        <v>482</v>
      </c>
    </row>
    <row r="2" spans="1:13" ht="15" customHeight="1" x14ac:dyDescent="0.3">
      <c r="A2" s="15" t="s">
        <v>462</v>
      </c>
    </row>
    <row r="4" spans="1:13" ht="21.75" customHeight="1" x14ac:dyDescent="0.3">
      <c r="A4" s="39" t="s">
        <v>4</v>
      </c>
      <c r="B4" s="39" t="s">
        <v>5</v>
      </c>
      <c r="C4" s="39" t="s">
        <v>417</v>
      </c>
      <c r="D4" s="39" t="s">
        <v>6</v>
      </c>
      <c r="E4" s="39" t="s">
        <v>419</v>
      </c>
      <c r="F4" s="39"/>
      <c r="G4" s="39"/>
      <c r="H4" s="39" t="s">
        <v>420</v>
      </c>
      <c r="I4" s="39"/>
      <c r="J4" s="39"/>
      <c r="K4" s="39" t="s">
        <v>421</v>
      </c>
      <c r="L4" s="39"/>
      <c r="M4" s="39"/>
    </row>
    <row r="5" spans="1:13" ht="15" customHeight="1" x14ac:dyDescent="0.3">
      <c r="A5" s="39"/>
      <c r="B5" s="39"/>
      <c r="C5" s="39"/>
      <c r="D5" s="39"/>
      <c r="E5" s="4" t="s">
        <v>426</v>
      </c>
      <c r="F5" s="4" t="s">
        <v>427</v>
      </c>
      <c r="G5" s="4" t="s">
        <v>428</v>
      </c>
      <c r="H5" s="4" t="s">
        <v>426</v>
      </c>
      <c r="I5" s="4" t="s">
        <v>427</v>
      </c>
      <c r="J5" s="4" t="s">
        <v>428</v>
      </c>
      <c r="K5" s="4" t="s">
        <v>426</v>
      </c>
      <c r="L5" s="4" t="s">
        <v>427</v>
      </c>
      <c r="M5" s="4" t="s">
        <v>428</v>
      </c>
    </row>
    <row r="6" spans="1:13" ht="15" customHeight="1" x14ac:dyDescent="0.3">
      <c r="A6" s="3" t="str">
        <f>'Assessments 1A'!A15</f>
        <v>STU002</v>
      </c>
      <c r="B6" s="3" t="str">
        <f>'Assessments 1A'!B15</f>
        <v>Thabo Khumalo</v>
      </c>
      <c r="C6" s="5" t="str">
        <f>'Assessments 1A'!C15</f>
        <v>1A</v>
      </c>
      <c r="D6" s="5" t="str">
        <f>'Assessments 1A'!D15</f>
        <v>Boarder</v>
      </c>
      <c r="E6" s="12">
        <f>'Assessments 1A'!K22</f>
        <v>0.69669999999999999</v>
      </c>
      <c r="F6" s="5" t="str">
        <f>'Assessments 1A'!L22</f>
        <v>C</v>
      </c>
      <c r="G6" s="3" t="str">
        <f>'Assessments 1A'!M22</f>
        <v>Satisfactory work in practical skills; keep practising.</v>
      </c>
      <c r="H6" s="12">
        <f>'Assessments 1A'!R22</f>
        <v>0.69669999999999999</v>
      </c>
      <c r="I6" s="5" t="str">
        <f>'Assessments 1A'!S22</f>
        <v>C</v>
      </c>
      <c r="J6" s="3" t="str">
        <f>'Assessments 1A'!T22</f>
        <v>Satisfactory work in practical skills; keep practising.</v>
      </c>
      <c r="K6" s="12">
        <f>'Assessments 1A'!Y22</f>
        <v>0.73670000000000002</v>
      </c>
      <c r="L6" s="5" t="str">
        <f>'Assessments 1A'!Z22</f>
        <v>B</v>
      </c>
      <c r="M6" s="3" t="str">
        <f>'Assessments 1A'!AA22</f>
        <v>Very good work in practical skills; aim higher.</v>
      </c>
    </row>
    <row r="7" spans="1:13" ht="15" customHeight="1" x14ac:dyDescent="0.3">
      <c r="A7" s="3" t="str">
        <f>'Assessments 1A'!A78</f>
        <v>STU009</v>
      </c>
      <c r="B7" s="3" t="str">
        <f>'Assessments 1A'!B78</f>
        <v>Mpho Molosiwa</v>
      </c>
      <c r="C7" s="5" t="str">
        <f>'Assessments 1A'!C78</f>
        <v>1A</v>
      </c>
      <c r="D7" s="5" t="str">
        <f>'Assessments 1A'!D78</f>
        <v>Day Scholar</v>
      </c>
      <c r="E7" s="12">
        <f>'Assessments 1A'!K85</f>
        <v>0.83330000000000004</v>
      </c>
      <c r="F7" s="5" t="str">
        <f>'Assessments 1A'!L85</f>
        <v>A</v>
      </c>
      <c r="G7" s="3" t="str">
        <f>'Assessments 1A'!M85</f>
        <v>Excellent work in practical skills; keep it up.</v>
      </c>
      <c r="H7" s="12">
        <f>'Assessments 1A'!R85</f>
        <v>0.87329999999999997</v>
      </c>
      <c r="I7" s="5" t="str">
        <f>'Assessments 1A'!S85</f>
        <v>A</v>
      </c>
      <c r="J7" s="3" t="str">
        <f>'Assessments 1A'!T85</f>
        <v>Excellent work in practical skills; keep it up.</v>
      </c>
      <c r="K7" s="12">
        <f>'Assessments 1A'!Y85</f>
        <v>0.91669999999999996</v>
      </c>
      <c r="L7" s="5" t="str">
        <f>'Assessments 1A'!Z85</f>
        <v>A</v>
      </c>
      <c r="M7" s="3" t="str">
        <f>'Assessments 1A'!AA85</f>
        <v>Excellent work in practical skills; keep it up.</v>
      </c>
    </row>
    <row r="8" spans="1:13" ht="15" customHeight="1" x14ac:dyDescent="0.3">
      <c r="A8" s="3" t="str">
        <f>'Assessments 1A'!A87</f>
        <v>STU010</v>
      </c>
      <c r="B8" s="3" t="str">
        <f>'Assessments 1A'!B87</f>
        <v>Ofentse Kealotswe</v>
      </c>
      <c r="C8" s="5" t="str">
        <f>'Assessments 1A'!C87</f>
        <v>1A</v>
      </c>
      <c r="D8" s="5" t="str">
        <f>'Assessments 1A'!D87</f>
        <v>Day Scholar</v>
      </c>
      <c r="E8" s="12">
        <f>'Assessments 1A'!K94</f>
        <v>0.92669999999999997</v>
      </c>
      <c r="F8" s="5" t="str">
        <f>'Assessments 1A'!L94</f>
        <v>A</v>
      </c>
      <c r="G8" s="3" t="str">
        <f>'Assessments 1A'!M94</f>
        <v>Excellent work in practical skills; keep it up.</v>
      </c>
      <c r="H8" s="12">
        <f>'Assessments 1A'!R94</f>
        <v>0.95</v>
      </c>
      <c r="I8" s="5" t="str">
        <f>'Assessments 1A'!S94</f>
        <v>A</v>
      </c>
      <c r="J8" s="3" t="str">
        <f>'Assessments 1A'!T94</f>
        <v>Excellent work in practical skills; keep it up.</v>
      </c>
      <c r="K8" s="12">
        <f>'Assessments 1A'!Y94</f>
        <v>0.95</v>
      </c>
      <c r="L8" s="5" t="str">
        <f>'Assessments 1A'!Z94</f>
        <v>A</v>
      </c>
      <c r="M8" s="3" t="str">
        <f>'Assessments 1A'!AA94</f>
        <v>Excellent work in practical skills; keep it up.</v>
      </c>
    </row>
    <row r="9" spans="1:13" ht="15" customHeight="1" x14ac:dyDescent="0.3">
      <c r="A9" s="3" t="str">
        <f>'Assessments 1A'!A132</f>
        <v>STU015</v>
      </c>
      <c r="B9" s="3" t="str">
        <f>'Assessments 1A'!B132</f>
        <v>Palesa Mogami</v>
      </c>
      <c r="C9" s="5" t="str">
        <f>'Assessments 1A'!C132</f>
        <v>1A</v>
      </c>
      <c r="D9" s="5" t="str">
        <f>'Assessments 1A'!D132</f>
        <v>Day Scholar</v>
      </c>
      <c r="E9" s="12">
        <f>'Assessments 1A'!K139</f>
        <v>0.65</v>
      </c>
      <c r="F9" s="5" t="str">
        <f>'Assessments 1A'!L139</f>
        <v>C</v>
      </c>
      <c r="G9" s="3" t="str">
        <f>'Assessments 1A'!M139</f>
        <v>Satisfactory work in practical skills; keep practising.</v>
      </c>
      <c r="H9" s="12">
        <f>'Assessments 1A'!R139</f>
        <v>0.65669999999999995</v>
      </c>
      <c r="I9" s="5" t="str">
        <f>'Assessments 1A'!S139</f>
        <v>C</v>
      </c>
      <c r="J9" s="3" t="str">
        <f>'Assessments 1A'!T139</f>
        <v>Satisfactory work in practical skills; keep practising.</v>
      </c>
      <c r="K9" s="12">
        <f>'Assessments 1A'!Y139</f>
        <v>0.67</v>
      </c>
      <c r="L9" s="5" t="str">
        <f>'Assessments 1A'!Z139</f>
        <v>C</v>
      </c>
      <c r="M9" s="3" t="str">
        <f>'Assessments 1A'!AA139</f>
        <v>Satisfactory work in practical skills; keep practising.</v>
      </c>
    </row>
    <row r="10" spans="1:13" ht="15" customHeight="1" x14ac:dyDescent="0.3">
      <c r="A10" s="3" t="str">
        <f>'Assessments 1A'!A150</f>
        <v>STU017</v>
      </c>
      <c r="B10" s="3" t="str">
        <f>'Assessments 1A'!B150</f>
        <v>Mpho Sebina</v>
      </c>
      <c r="C10" s="5" t="str">
        <f>'Assessments 1A'!C150</f>
        <v>1A</v>
      </c>
      <c r="D10" s="5" t="str">
        <f>'Assessments 1A'!D150</f>
        <v>Day Scholar</v>
      </c>
      <c r="E10" s="12">
        <f>'Assessments 1A'!K157</f>
        <v>0.76</v>
      </c>
      <c r="F10" s="5" t="str">
        <f>'Assessments 1A'!L157</f>
        <v>B</v>
      </c>
      <c r="G10" s="3" t="str">
        <f>'Assessments 1A'!M157</f>
        <v>Very good work in practical skills; aim higher.</v>
      </c>
      <c r="H10" s="12">
        <f>'Assessments 1A'!R157</f>
        <v>0.75</v>
      </c>
      <c r="I10" s="5" t="str">
        <f>'Assessments 1A'!S157</f>
        <v>B</v>
      </c>
      <c r="J10" s="3" t="str">
        <f>'Assessments 1A'!T157</f>
        <v>Very good work in practical skills; aim higher.</v>
      </c>
      <c r="K10" s="12">
        <f>'Assessments 1A'!Y157</f>
        <v>0.81</v>
      </c>
      <c r="L10" s="5" t="str">
        <f>'Assessments 1A'!Z157</f>
        <v>A</v>
      </c>
      <c r="M10" s="3" t="str">
        <f>'Assessments 1A'!AA157</f>
        <v>Excellent work in practical skills; keep it up.</v>
      </c>
    </row>
    <row r="11" spans="1:13" ht="15" customHeight="1" x14ac:dyDescent="0.3">
      <c r="A11" s="3" t="str">
        <f>'Assessments 1A'!A195</f>
        <v>STU022</v>
      </c>
      <c r="B11" s="3" t="str">
        <f>'Assessments 1A'!B195</f>
        <v>Bame Ditshwanelo</v>
      </c>
      <c r="C11" s="5" t="str">
        <f>'Assessments 1A'!C195</f>
        <v>1A</v>
      </c>
      <c r="D11" s="5" t="str">
        <f>'Assessments 1A'!D195</f>
        <v>Day Scholar</v>
      </c>
      <c r="E11" s="12">
        <f>'Assessments 1A'!K202</f>
        <v>0.81</v>
      </c>
      <c r="F11" s="5" t="str">
        <f>'Assessments 1A'!L202</f>
        <v>A</v>
      </c>
      <c r="G11" s="3" t="str">
        <f>'Assessments 1A'!M202</f>
        <v>Excellent work in practical skills; keep it up.</v>
      </c>
      <c r="H11" s="12">
        <f>'Assessments 1A'!R202</f>
        <v>0.86329999999999996</v>
      </c>
      <c r="I11" s="5" t="str">
        <f>'Assessments 1A'!S202</f>
        <v>A</v>
      </c>
      <c r="J11" s="3" t="str">
        <f>'Assessments 1A'!T202</f>
        <v>Excellent work in practical skills; keep it up.</v>
      </c>
      <c r="K11" s="12">
        <f>'Assessments 1A'!Y202</f>
        <v>0.87329999999999997</v>
      </c>
      <c r="L11" s="5" t="str">
        <f>'Assessments 1A'!Z202</f>
        <v>A</v>
      </c>
      <c r="M11" s="3" t="str">
        <f>'Assessments 1A'!AA202</f>
        <v>Excellent work in practical skills; keep it up.</v>
      </c>
    </row>
    <row r="12" spans="1:13" ht="15" customHeight="1" x14ac:dyDescent="0.3">
      <c r="A12" s="3" t="str">
        <f>'Assessments 1A'!A213</f>
        <v>STU024</v>
      </c>
      <c r="B12" s="3" t="str">
        <f>'Assessments 1A'!B213</f>
        <v>Resego Kesamang</v>
      </c>
      <c r="C12" s="5" t="str">
        <f>'Assessments 1A'!C213</f>
        <v>1A</v>
      </c>
      <c r="D12" s="5" t="str">
        <f>'Assessments 1A'!D213</f>
        <v>Day Scholar</v>
      </c>
      <c r="E12" s="12">
        <f>'Assessments 1A'!K220</f>
        <v>0.62329999999999997</v>
      </c>
      <c r="F12" s="5" t="str">
        <f>'Assessments 1A'!L220</f>
        <v>C</v>
      </c>
      <c r="G12" s="3" t="str">
        <f>'Assessments 1A'!M220</f>
        <v>Satisfactory work in practical skills; keep practising.</v>
      </c>
      <c r="H12" s="12">
        <f>'Assessments 1A'!R220</f>
        <v>0.5867</v>
      </c>
      <c r="I12" s="5" t="str">
        <f>'Assessments 1A'!S220</f>
        <v>D</v>
      </c>
      <c r="J12" s="3" t="str">
        <f>'Assessments 1A'!T220</f>
        <v>Fair work in practical skills; extra practice is needed.</v>
      </c>
      <c r="K12" s="12">
        <f>'Assessments 1A'!Y220</f>
        <v>0.66</v>
      </c>
      <c r="L12" s="5" t="str">
        <f>'Assessments 1A'!Z220</f>
        <v>C</v>
      </c>
      <c r="M12" s="3" t="str">
        <f>'Assessments 1A'!AA220</f>
        <v>Satisfactory work in practical skills; keep practising.</v>
      </c>
    </row>
    <row r="13" spans="1:13" ht="15" customHeight="1" x14ac:dyDescent="0.3">
      <c r="A13" s="3" t="str">
        <f>'Assessment 2A'!A87</f>
        <v>STU070</v>
      </c>
      <c r="B13" s="3" t="str">
        <f>'Assessment 2A'!B87</f>
        <v>Mmoloki Tau</v>
      </c>
      <c r="C13" s="5" t="str">
        <f>'Assessment 2A'!C87</f>
        <v>2A</v>
      </c>
      <c r="D13" s="5" t="str">
        <f>'Assessment 2A'!D87</f>
        <v>Boarder</v>
      </c>
      <c r="E13" s="12">
        <f>'Assessment 2A'!K94</f>
        <v>0.90669999999999995</v>
      </c>
      <c r="F13" s="5" t="str">
        <f>'Assessment 2A'!L94</f>
        <v>A</v>
      </c>
      <c r="G13" s="3" t="str">
        <f>'Assessment 2A'!M94</f>
        <v>Excellent work in practical skills; keep it up.</v>
      </c>
      <c r="H13" s="12">
        <f>'Assessment 2A'!R94</f>
        <v>0.92</v>
      </c>
      <c r="I13" s="5" t="str">
        <f>'Assessment 2A'!S94</f>
        <v>A</v>
      </c>
      <c r="J13" s="3" t="str">
        <f>'Assessment 2A'!T94</f>
        <v>Excellent work in practical skills; keep it up.</v>
      </c>
      <c r="K13" s="12">
        <f>'Assessment 2A'!Y94</f>
        <v>0.95330000000000004</v>
      </c>
      <c r="L13" s="5" t="str">
        <f>'Assessment 2A'!Z94</f>
        <v>A</v>
      </c>
      <c r="M13" s="3" t="str">
        <f>'Assessment 2A'!AA94</f>
        <v>Excellent work in practical skills; keep it up.</v>
      </c>
    </row>
    <row r="14" spans="1:13" ht="15" customHeight="1" x14ac:dyDescent="0.3">
      <c r="A14" s="3" t="str">
        <f>'Assessment 2A'!A105</f>
        <v>STU072</v>
      </c>
      <c r="B14" s="3" t="str">
        <f>'Assessment 2A'!B105</f>
        <v>Kealeboga Ramotswe</v>
      </c>
      <c r="C14" s="5" t="str">
        <f>'Assessment 2A'!C105</f>
        <v>2A</v>
      </c>
      <c r="D14" s="5" t="str">
        <f>'Assessment 2A'!D105</f>
        <v>Boarder</v>
      </c>
      <c r="E14" s="12">
        <f>'Assessment 2A'!K112</f>
        <v>0.73329999999999995</v>
      </c>
      <c r="F14" s="5" t="str">
        <f>'Assessment 2A'!L112</f>
        <v>B</v>
      </c>
      <c r="G14" s="3" t="str">
        <f>'Assessment 2A'!M112</f>
        <v>Very good work in practical skills; aim higher.</v>
      </c>
      <c r="H14" s="12">
        <f>'Assessment 2A'!R112</f>
        <v>0.76</v>
      </c>
      <c r="I14" s="5" t="str">
        <f>'Assessment 2A'!S112</f>
        <v>B</v>
      </c>
      <c r="J14" s="3" t="str">
        <f>'Assessment 2A'!T112</f>
        <v>Very good work in practical skills; aim higher.</v>
      </c>
      <c r="K14" s="12">
        <f>'Assessment 2A'!Y112</f>
        <v>0.82</v>
      </c>
      <c r="L14" s="5" t="str">
        <f>'Assessment 2A'!Z112</f>
        <v>A</v>
      </c>
      <c r="M14" s="3" t="str">
        <f>'Assessment 2A'!AA112</f>
        <v>Excellent work in practical skills; keep it up.</v>
      </c>
    </row>
    <row r="15" spans="1:13" ht="15" customHeight="1" x14ac:dyDescent="0.3">
      <c r="A15" s="3" t="str">
        <f>'Assessment 2A'!A114</f>
        <v>STU073</v>
      </c>
      <c r="B15" s="3" t="str">
        <f>'Assessment 2A'!B114</f>
        <v>Molemo Phiri</v>
      </c>
      <c r="C15" s="5" t="str">
        <f>'Assessment 2A'!C114</f>
        <v>2A</v>
      </c>
      <c r="D15" s="5" t="str">
        <f>'Assessment 2A'!D114</f>
        <v>Boarder</v>
      </c>
      <c r="E15" s="12">
        <f>'Assessment 2A'!K121</f>
        <v>0.79330000000000001</v>
      </c>
      <c r="F15" s="5" t="str">
        <f>'Assessment 2A'!L121</f>
        <v>B</v>
      </c>
      <c r="G15" s="3" t="str">
        <f>'Assessment 2A'!M121</f>
        <v>Very good work in practical skills; aim higher.</v>
      </c>
      <c r="H15" s="12">
        <f>'Assessment 2A'!R121</f>
        <v>0.79330000000000001</v>
      </c>
      <c r="I15" s="5" t="str">
        <f>'Assessment 2A'!S121</f>
        <v>B</v>
      </c>
      <c r="J15" s="3" t="str">
        <f>'Assessment 2A'!T121</f>
        <v>Very good work in practical skills; aim higher.</v>
      </c>
      <c r="K15" s="12">
        <f>'Assessment 2A'!Y121</f>
        <v>0.81669999999999998</v>
      </c>
      <c r="L15" s="5" t="str">
        <f>'Assessment 2A'!Z121</f>
        <v>A</v>
      </c>
      <c r="M15" s="3" t="str">
        <f>'Assessment 2A'!AA121</f>
        <v>Excellent work in practical skills; keep it up.</v>
      </c>
    </row>
    <row r="16" spans="1:13" ht="15" customHeight="1" x14ac:dyDescent="0.3">
      <c r="A16" s="3" t="str">
        <f>'Assessment 2A'!A123</f>
        <v>STU074</v>
      </c>
      <c r="B16" s="3" t="str">
        <f>'Assessment 2A'!B123</f>
        <v>Bontle Nthoiwa</v>
      </c>
      <c r="C16" s="5" t="str">
        <f>'Assessment 2A'!C123</f>
        <v>2A</v>
      </c>
      <c r="D16" s="5" t="str">
        <f>'Assessment 2A'!D123</f>
        <v>Day Scholar</v>
      </c>
      <c r="E16" s="12">
        <f>'Assessment 2A'!K130</f>
        <v>0.89329999999999998</v>
      </c>
      <c r="F16" s="5" t="str">
        <f>'Assessment 2A'!L130</f>
        <v>A</v>
      </c>
      <c r="G16" s="3" t="str">
        <f>'Assessment 2A'!M130</f>
        <v>Excellent work in practical skills; keep it up.</v>
      </c>
      <c r="H16" s="12">
        <f>'Assessment 2A'!R130</f>
        <v>0.9</v>
      </c>
      <c r="I16" s="5" t="str">
        <f>'Assessment 2A'!S130</f>
        <v>A</v>
      </c>
      <c r="J16" s="3" t="str">
        <f>'Assessment 2A'!T130</f>
        <v>Excellent work in practical skills; keep it up.</v>
      </c>
      <c r="K16" s="12">
        <f>'Assessment 2A'!Y130</f>
        <v>0.95330000000000004</v>
      </c>
      <c r="L16" s="5" t="str">
        <f>'Assessment 2A'!Z130</f>
        <v>A</v>
      </c>
      <c r="M16" s="3" t="str">
        <f>'Assessment 2A'!AA130</f>
        <v>Excellent work in practical skills; keep it up.</v>
      </c>
    </row>
    <row r="17" spans="1:13" ht="15" customHeight="1" x14ac:dyDescent="0.3">
      <c r="A17" s="3" t="str">
        <f>'Assessment 2A'!A132</f>
        <v>STU075</v>
      </c>
      <c r="B17" s="3" t="str">
        <f>'Assessment 2A'!B132</f>
        <v>Kutlo Molefe</v>
      </c>
      <c r="C17" s="5" t="str">
        <f>'Assessment 2A'!C132</f>
        <v>2A</v>
      </c>
      <c r="D17" s="5" t="str">
        <f>'Assessment 2A'!D132</f>
        <v>Boarder</v>
      </c>
      <c r="E17" s="12">
        <f>'Assessment 2A'!K139</f>
        <v>0.62</v>
      </c>
      <c r="F17" s="5" t="str">
        <f>'Assessment 2A'!L139</f>
        <v>C</v>
      </c>
      <c r="G17" s="3" t="str">
        <f>'Assessment 2A'!M139</f>
        <v>Satisfactory work in practical skills; keep practising.</v>
      </c>
      <c r="H17" s="12">
        <f>'Assessment 2A'!R139</f>
        <v>0.64329999999999998</v>
      </c>
      <c r="I17" s="5" t="str">
        <f>'Assessment 2A'!S139</f>
        <v>C</v>
      </c>
      <c r="J17" s="3" t="str">
        <f>'Assessment 2A'!T139</f>
        <v>Satisfactory work in practical skills; keep practising.</v>
      </c>
      <c r="K17" s="12">
        <f>'Assessment 2A'!Y139</f>
        <v>0.64</v>
      </c>
      <c r="L17" s="5" t="str">
        <f>'Assessment 2A'!Z139</f>
        <v>C</v>
      </c>
      <c r="M17" s="3" t="str">
        <f>'Assessment 2A'!AA139</f>
        <v>Satisfactory work in practical skills; keep practising.</v>
      </c>
    </row>
    <row r="18" spans="1:13" ht="15" customHeight="1" x14ac:dyDescent="0.3">
      <c r="A18" s="3" t="str">
        <f>'Assessment 2A'!A141</f>
        <v>STU076</v>
      </c>
      <c r="B18" s="3" t="str">
        <f>'Assessment 2A'!B141</f>
        <v>Tshepo Nthoiwa</v>
      </c>
      <c r="C18" s="5" t="str">
        <f>'Assessment 2A'!C141</f>
        <v>2A</v>
      </c>
      <c r="D18" s="5" t="str">
        <f>'Assessment 2A'!D141</f>
        <v>Day Scholar</v>
      </c>
      <c r="E18" s="12">
        <f>'Assessment 2A'!K148</f>
        <v>0.70330000000000004</v>
      </c>
      <c r="F18" s="5" t="str">
        <f>'Assessment 2A'!L148</f>
        <v>B</v>
      </c>
      <c r="G18" s="3" t="str">
        <f>'Assessment 2A'!M148</f>
        <v>Very good work in practical skills; aim higher.</v>
      </c>
      <c r="H18" s="12">
        <f>'Assessment 2A'!R148</f>
        <v>0.76329999999999998</v>
      </c>
      <c r="I18" s="5" t="str">
        <f>'Assessment 2A'!S148</f>
        <v>B</v>
      </c>
      <c r="J18" s="3" t="str">
        <f>'Assessment 2A'!T148</f>
        <v>Very good work in practical skills; aim higher.</v>
      </c>
      <c r="K18" s="12">
        <f>'Assessment 2A'!Y148</f>
        <v>0.76670000000000005</v>
      </c>
      <c r="L18" s="5" t="str">
        <f>'Assessment 2A'!Z148</f>
        <v>B</v>
      </c>
      <c r="M18" s="3" t="str">
        <f>'Assessment 2A'!AA148</f>
        <v>Very good work in practical skills; aim higher.</v>
      </c>
    </row>
    <row r="19" spans="1:13" ht="15" customHeight="1" x14ac:dyDescent="0.3">
      <c r="A19" s="3" t="str">
        <f>'Assessment 2A'!A159</f>
        <v>STU078</v>
      </c>
      <c r="B19" s="3" t="str">
        <f>'Assessment 2A'!B159</f>
        <v>Bame Kesamang</v>
      </c>
      <c r="C19" s="5" t="str">
        <f>'Assessment 2A'!C159</f>
        <v>2A</v>
      </c>
      <c r="D19" s="5" t="str">
        <f>'Assessment 2A'!D159</f>
        <v>Day Scholar</v>
      </c>
      <c r="E19" s="12">
        <f>'Assessment 2A'!K166</f>
        <v>0.86670000000000003</v>
      </c>
      <c r="F19" s="5" t="str">
        <f>'Assessment 2A'!L166</f>
        <v>A</v>
      </c>
      <c r="G19" s="3" t="str">
        <f>'Assessment 2A'!M166</f>
        <v>Excellent work in practical skills; keep it up.</v>
      </c>
      <c r="H19" s="12">
        <f>'Assessment 2A'!R166</f>
        <v>0.85670000000000002</v>
      </c>
      <c r="I19" s="5" t="str">
        <f>'Assessment 2A'!S166</f>
        <v>A</v>
      </c>
      <c r="J19" s="3" t="str">
        <f>'Assessment 2A'!T166</f>
        <v>Excellent work in practical skills; keep it up.</v>
      </c>
      <c r="K19" s="12">
        <f>'Assessment 2A'!Y166</f>
        <v>0.85670000000000002</v>
      </c>
      <c r="L19" s="5" t="str">
        <f>'Assessment 2A'!Z166</f>
        <v>A</v>
      </c>
      <c r="M19" s="3" t="str">
        <f>'Assessment 2A'!AA166</f>
        <v>Excellent work in practical skills; keep it up.</v>
      </c>
    </row>
    <row r="20" spans="1:13" ht="15" customHeight="1" x14ac:dyDescent="0.3">
      <c r="A20" s="3" t="str">
        <f>'Assessment 2A'!A186</f>
        <v>STU081</v>
      </c>
      <c r="B20" s="3" t="str">
        <f>'Assessment 2A'!B186</f>
        <v>Molemo Mmusi</v>
      </c>
      <c r="C20" s="5" t="str">
        <f>'Assessment 2A'!C186</f>
        <v>2A</v>
      </c>
      <c r="D20" s="5" t="str">
        <f>'Assessment 2A'!D186</f>
        <v>Boarder</v>
      </c>
      <c r="E20" s="12">
        <f>'Assessment 2A'!K193</f>
        <v>0.73670000000000002</v>
      </c>
      <c r="F20" s="5" t="str">
        <f>'Assessment 2A'!L193</f>
        <v>B</v>
      </c>
      <c r="G20" s="3" t="str">
        <f>'Assessment 2A'!M193</f>
        <v>Very good work in practical skills; aim higher.</v>
      </c>
      <c r="H20" s="12">
        <f>'Assessment 2A'!R193</f>
        <v>0.72330000000000005</v>
      </c>
      <c r="I20" s="5" t="str">
        <f>'Assessment 2A'!S193</f>
        <v>B</v>
      </c>
      <c r="J20" s="3" t="str">
        <f>'Assessment 2A'!T193</f>
        <v>Very good work in practical skills; aim higher.</v>
      </c>
      <c r="K20" s="12">
        <f>'Assessment 2A'!Y193</f>
        <v>0.81</v>
      </c>
      <c r="L20" s="5" t="str">
        <f>'Assessment 2A'!Z193</f>
        <v>A</v>
      </c>
      <c r="M20" s="3" t="str">
        <f>'Assessment 2A'!AA193</f>
        <v>Excellent work in practical skills; keep it up.</v>
      </c>
    </row>
    <row r="21" spans="1:13" ht="15" customHeight="1" x14ac:dyDescent="0.3">
      <c r="A21" s="3" t="str">
        <f>'Assessment 3A'!A6</f>
        <v>STU121</v>
      </c>
      <c r="B21" s="3" t="str">
        <f>'Assessment 3A'!B6</f>
        <v>Refilwe Kealotswe</v>
      </c>
      <c r="C21" s="5" t="str">
        <f>'Assessment 3A'!C6</f>
        <v>3A</v>
      </c>
      <c r="D21" s="5" t="str">
        <f>'Assessment 3A'!D6</f>
        <v>Day Scholar</v>
      </c>
      <c r="E21" s="12">
        <f>'Assessment 3A'!K13</f>
        <v>0.61329999999999996</v>
      </c>
      <c r="F21" s="5" t="str">
        <f>'Assessment 3A'!L13</f>
        <v>C</v>
      </c>
      <c r="G21" s="3" t="str">
        <f>'Assessment 3A'!M13</f>
        <v>Satisfactory work in practical skills; keep practising.</v>
      </c>
      <c r="H21" s="12">
        <f>'Assessment 3A'!R13</f>
        <v>0.62</v>
      </c>
      <c r="I21" s="5" t="str">
        <f>'Assessment 3A'!S13</f>
        <v>C</v>
      </c>
      <c r="J21" s="3" t="str">
        <f>'Assessment 3A'!T13</f>
        <v>Satisfactory work in practical skills; keep practising.</v>
      </c>
      <c r="K21" s="12">
        <f>'Assessment 3A'!Y13</f>
        <v>0.62670000000000003</v>
      </c>
      <c r="L21" s="5" t="str">
        <f>'Assessment 3A'!Z13</f>
        <v>C</v>
      </c>
      <c r="M21" s="3" t="str">
        <f>'Assessment 3A'!AA13</f>
        <v>Satisfactory work in practical skills; keep practising.</v>
      </c>
    </row>
    <row r="22" spans="1:13" ht="15" customHeight="1" x14ac:dyDescent="0.3">
      <c r="A22" s="3" t="str">
        <f>'Assessment 3A'!A33</f>
        <v>STU124</v>
      </c>
      <c r="B22" s="3" t="str">
        <f>'Assessment 3A'!B33</f>
        <v>Lorato Gaborone</v>
      </c>
      <c r="C22" s="5" t="str">
        <f>'Assessment 3A'!C33</f>
        <v>3A</v>
      </c>
      <c r="D22" s="5" t="str">
        <f>'Assessment 3A'!D33</f>
        <v>Boarder</v>
      </c>
      <c r="E22" s="12">
        <f>'Assessment 3A'!K40</f>
        <v>0.86329999999999996</v>
      </c>
      <c r="F22" s="5" t="str">
        <f>'Assessment 3A'!L40</f>
        <v>A</v>
      </c>
      <c r="G22" s="3" t="str">
        <f>'Assessment 3A'!M40</f>
        <v>Excellent work in practical skills; keep it up.</v>
      </c>
      <c r="H22" s="12">
        <f>'Assessment 3A'!R40</f>
        <v>0.85</v>
      </c>
      <c r="I22" s="5" t="str">
        <f>'Assessment 3A'!S40</f>
        <v>A</v>
      </c>
      <c r="J22" s="3" t="str">
        <f>'Assessment 3A'!T40</f>
        <v>Excellent work in practical skills; keep it up.</v>
      </c>
      <c r="K22" s="12">
        <f>'Assessment 3A'!Y40</f>
        <v>0.88670000000000004</v>
      </c>
      <c r="L22" s="5" t="str">
        <f>'Assessment 3A'!Z40</f>
        <v>A</v>
      </c>
      <c r="M22" s="3" t="str">
        <f>'Assessment 3A'!AA40</f>
        <v>Excellent work in practical skills; keep it up.</v>
      </c>
    </row>
    <row r="23" spans="1:13" ht="15" customHeight="1" x14ac:dyDescent="0.3">
      <c r="A23" s="3" t="str">
        <f>'Assessment 3A'!A60</f>
        <v>STU127</v>
      </c>
      <c r="B23" s="3" t="str">
        <f>'Assessment 3A'!B60</f>
        <v>Tebogo Phiri</v>
      </c>
      <c r="C23" s="5" t="str">
        <f>'Assessment 3A'!C60</f>
        <v>3A</v>
      </c>
      <c r="D23" s="5" t="str">
        <f>'Assessment 3A'!D60</f>
        <v>Day Scholar</v>
      </c>
      <c r="E23" s="12">
        <f>'Assessment 3A'!K67</f>
        <v>0.73</v>
      </c>
      <c r="F23" s="5" t="str">
        <f>'Assessment 3A'!L67</f>
        <v>B</v>
      </c>
      <c r="G23" s="3" t="str">
        <f>'Assessment 3A'!M67</f>
        <v>Very good work in practical skills; aim higher.</v>
      </c>
      <c r="H23" s="12">
        <f>'Assessment 3A'!R67</f>
        <v>0.7</v>
      </c>
      <c r="I23" s="5" t="str">
        <f>'Assessment 3A'!S67</f>
        <v>B</v>
      </c>
      <c r="J23" s="3" t="str">
        <f>'Assessment 3A'!T67</f>
        <v>Very good work in practical skills; aim higher.</v>
      </c>
      <c r="K23" s="12">
        <f>'Assessment 3A'!Y67</f>
        <v>0.75670000000000004</v>
      </c>
      <c r="L23" s="5" t="str">
        <f>'Assessment 3A'!Z67</f>
        <v>B</v>
      </c>
      <c r="M23" s="3" t="str">
        <f>'Assessment 3A'!AA67</f>
        <v>Very good work in practical skills; aim higher.</v>
      </c>
    </row>
    <row r="24" spans="1:13" ht="15" customHeight="1" x14ac:dyDescent="0.3">
      <c r="A24" s="3" t="str">
        <f>'Assessment 3A'!A105</f>
        <v>STU132</v>
      </c>
      <c r="B24" s="3" t="str">
        <f>'Assessment 3A'!B105</f>
        <v>Goitseone Basimane</v>
      </c>
      <c r="C24" s="5" t="str">
        <f>'Assessment 3A'!C105</f>
        <v>3A</v>
      </c>
      <c r="D24" s="5" t="str">
        <f>'Assessment 3A'!D105</f>
        <v>Day Scholar</v>
      </c>
      <c r="E24" s="12">
        <f>'Assessment 3A'!K112</f>
        <v>0.76329999999999998</v>
      </c>
      <c r="F24" s="5" t="str">
        <f>'Assessment 3A'!L112</f>
        <v>B</v>
      </c>
      <c r="G24" s="3" t="str">
        <f>'Assessment 3A'!M112</f>
        <v>Very good work in practical skills; aim higher.</v>
      </c>
      <c r="H24" s="12">
        <f>'Assessment 3A'!R112</f>
        <v>0.73329999999999995</v>
      </c>
      <c r="I24" s="5" t="str">
        <f>'Assessment 3A'!S112</f>
        <v>B</v>
      </c>
      <c r="J24" s="3" t="str">
        <f>'Assessment 3A'!T112</f>
        <v>Very good work in practical skills; aim higher.</v>
      </c>
      <c r="K24" s="12">
        <f>'Assessment 3A'!Y112</f>
        <v>0.78669999999999995</v>
      </c>
      <c r="L24" s="5" t="str">
        <f>'Assessment 3A'!Z112</f>
        <v>B</v>
      </c>
      <c r="M24" s="3" t="str">
        <f>'Assessment 3A'!AA112</f>
        <v>Very good work in practical skills; aim higher.</v>
      </c>
    </row>
    <row r="25" spans="1:13" ht="15" customHeight="1" x14ac:dyDescent="0.3">
      <c r="A25" s="3" t="str">
        <f>'Assessment 3A'!A114</f>
        <v>STU133</v>
      </c>
      <c r="B25" s="3" t="str">
        <f>'Assessment 3A'!B114</f>
        <v>Neo Kgosi</v>
      </c>
      <c r="C25" s="5" t="str">
        <f>'Assessment 3A'!C114</f>
        <v>3A</v>
      </c>
      <c r="D25" s="5" t="str">
        <f>'Assessment 3A'!D114</f>
        <v>Boarder</v>
      </c>
      <c r="E25" s="12">
        <f>'Assessment 3A'!K121</f>
        <v>0.79669999999999996</v>
      </c>
      <c r="F25" s="5" t="str">
        <f>'Assessment 3A'!L121</f>
        <v>B</v>
      </c>
      <c r="G25" s="3" t="str">
        <f>'Assessment 3A'!M121</f>
        <v>Very good work in practical skills; aim higher.</v>
      </c>
      <c r="H25" s="12">
        <f>'Assessment 3A'!R121</f>
        <v>0.81330000000000002</v>
      </c>
      <c r="I25" s="5" t="str">
        <f>'Assessment 3A'!S121</f>
        <v>A</v>
      </c>
      <c r="J25" s="3" t="str">
        <f>'Assessment 3A'!T121</f>
        <v>Excellent work in practical skills; keep it up.</v>
      </c>
      <c r="K25" s="12">
        <f>'Assessment 3A'!Y121</f>
        <v>0.86</v>
      </c>
      <c r="L25" s="5" t="str">
        <f>'Assessment 3A'!Z121</f>
        <v>A</v>
      </c>
      <c r="M25" s="3" t="str">
        <f>'Assessment 3A'!AA121</f>
        <v>Excellent work in practical skills; keep it up.</v>
      </c>
    </row>
    <row r="26" spans="1:13" ht="15" customHeight="1" x14ac:dyDescent="0.3">
      <c r="A26" s="3" t="str">
        <f>'Assessment 3A'!A141</f>
        <v>STU136</v>
      </c>
      <c r="B26" s="3" t="str">
        <f>'Assessment 3A'!B141</f>
        <v>Molemo Gaborone</v>
      </c>
      <c r="C26" s="5" t="str">
        <f>'Assessment 3A'!C141</f>
        <v>3A</v>
      </c>
      <c r="D26" s="5" t="str">
        <f>'Assessment 3A'!D141</f>
        <v>Boarder</v>
      </c>
      <c r="E26" s="12">
        <f>'Assessment 3A'!K148</f>
        <v>0.66</v>
      </c>
      <c r="F26" s="5" t="str">
        <f>'Assessment 3A'!L148</f>
        <v>C</v>
      </c>
      <c r="G26" s="3" t="str">
        <f>'Assessment 3A'!M148</f>
        <v>Satisfactory work in practical skills; keep practising.</v>
      </c>
      <c r="H26" s="12">
        <f>'Assessment 3A'!R148</f>
        <v>0.73</v>
      </c>
      <c r="I26" s="5" t="str">
        <f>'Assessment 3A'!S148</f>
        <v>B</v>
      </c>
      <c r="J26" s="3" t="str">
        <f>'Assessment 3A'!T148</f>
        <v>Very good work in practical skills; aim higher.</v>
      </c>
      <c r="K26" s="12">
        <f>'Assessment 3A'!Y148</f>
        <v>0.73670000000000002</v>
      </c>
      <c r="L26" s="5" t="str">
        <f>'Assessment 3A'!Z148</f>
        <v>B</v>
      </c>
      <c r="M26" s="3" t="str">
        <f>'Assessment 3A'!AA148</f>
        <v>Very good work in practical skills; aim higher.</v>
      </c>
    </row>
    <row r="27" spans="1:13" ht="15" customHeight="1" x14ac:dyDescent="0.3">
      <c r="A27" s="3" t="str">
        <f>'Assessment 3A'!A168</f>
        <v>STU139</v>
      </c>
      <c r="B27" s="3" t="str">
        <f>'Assessment 3A'!B168</f>
        <v>Sethunya Seboni</v>
      </c>
      <c r="C27" s="5" t="str">
        <f>'Assessment 3A'!C168</f>
        <v>3A</v>
      </c>
      <c r="D27" s="5" t="str">
        <f>'Assessment 3A'!D168</f>
        <v>Boarder</v>
      </c>
      <c r="E27" s="12">
        <f>'Assessment 3A'!K175</f>
        <v>0.93669999999999998</v>
      </c>
      <c r="F27" s="5" t="str">
        <f>'Assessment 3A'!L175</f>
        <v>A</v>
      </c>
      <c r="G27" s="3" t="str">
        <f>'Assessment 3A'!M175</f>
        <v>Excellent work in practical skills; keep it up.</v>
      </c>
      <c r="H27" s="12">
        <f>'Assessment 3A'!R175</f>
        <v>0.94669999999999999</v>
      </c>
      <c r="I27" s="5" t="str">
        <f>'Assessment 3A'!S175</f>
        <v>A</v>
      </c>
      <c r="J27" s="3" t="str">
        <f>'Assessment 3A'!T175</f>
        <v>Excellent work in practical skills; keep it up.</v>
      </c>
      <c r="K27" s="12">
        <f>'Assessment 3A'!Y175</f>
        <v>0.95</v>
      </c>
      <c r="L27" s="5" t="str">
        <f>'Assessment 3A'!Z175</f>
        <v>A</v>
      </c>
      <c r="M27" s="3" t="str">
        <f>'Assessment 3A'!AA175</f>
        <v>Excellent work in practical skills; keep it up.</v>
      </c>
    </row>
    <row r="28" spans="1:13" ht="15" customHeight="1" x14ac:dyDescent="0.3">
      <c r="A28" s="3" t="str">
        <f>'Assessment 3A'!A204</f>
        <v>STU143</v>
      </c>
      <c r="B28" s="3" t="str">
        <f>'Assessment 3A'!B204</f>
        <v>Katlego Nthoiwa</v>
      </c>
      <c r="C28" s="5" t="str">
        <f>'Assessment 3A'!C204</f>
        <v>3A</v>
      </c>
      <c r="D28" s="5" t="str">
        <f>'Assessment 3A'!D204</f>
        <v>Day Scholar</v>
      </c>
      <c r="E28" s="12">
        <f>'Assessment 3A'!K211</f>
        <v>0.8367</v>
      </c>
      <c r="F28" s="5" t="str">
        <f>'Assessment 3A'!L211</f>
        <v>A</v>
      </c>
      <c r="G28" s="3" t="str">
        <f>'Assessment 3A'!M211</f>
        <v>Excellent work in practical skills; keep it up.</v>
      </c>
      <c r="H28" s="12">
        <f>'Assessment 3A'!R211</f>
        <v>0.89329999999999998</v>
      </c>
      <c r="I28" s="5" t="str">
        <f>'Assessment 3A'!S211</f>
        <v>A</v>
      </c>
      <c r="J28" s="3" t="str">
        <f>'Assessment 3A'!T211</f>
        <v>Excellent work in practical skills; keep it up.</v>
      </c>
      <c r="K28" s="12">
        <f>'Assessment 3A'!Y211</f>
        <v>0.86670000000000003</v>
      </c>
      <c r="L28" s="5" t="str">
        <f>'Assessment 3A'!Z211</f>
        <v>A</v>
      </c>
      <c r="M28" s="3" t="str">
        <f>'Assessment 3A'!AA211</f>
        <v>Excellent work in practical skills; keep it up.</v>
      </c>
    </row>
  </sheetData>
  <mergeCells count="7">
    <mergeCell ref="H4:J4"/>
    <mergeCell ref="K4:M4"/>
    <mergeCell ref="A4:A5"/>
    <mergeCell ref="B4:B5"/>
    <mergeCell ref="C4:C5"/>
    <mergeCell ref="D4:D5"/>
    <mergeCell ref="E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X752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AA8" sqref="AA8"/>
    </sheetView>
  </sheetViews>
  <sheetFormatPr defaultColWidth="8.6640625" defaultRowHeight="14.4" x14ac:dyDescent="0.3"/>
  <cols>
    <col min="1" max="1" width="12" customWidth="1"/>
    <col min="2" max="2" width="20" customWidth="1"/>
    <col min="3" max="3" width="8" customWidth="1"/>
    <col min="4" max="4" width="30" customWidth="1"/>
    <col min="5" max="5" width="17" customWidth="1"/>
    <col min="6" max="13" width="13" customWidth="1"/>
    <col min="14" max="14" width="19" customWidth="1"/>
    <col min="15" max="19" width="13" customWidth="1"/>
    <col min="20" max="20" width="12" customWidth="1"/>
  </cols>
  <sheetData>
    <row r="1" spans="1:24" ht="16.5" customHeight="1" x14ac:dyDescent="0.35">
      <c r="A1" s="9" t="s">
        <v>483</v>
      </c>
    </row>
    <row r="4" spans="1:24" ht="14.25" customHeight="1" x14ac:dyDescent="0.3">
      <c r="A4" s="1" t="s">
        <v>4</v>
      </c>
      <c r="B4" s="1" t="s">
        <v>5</v>
      </c>
      <c r="C4" s="1" t="s">
        <v>417</v>
      </c>
      <c r="D4" s="1" t="s">
        <v>7</v>
      </c>
      <c r="E4" s="1" t="s">
        <v>418</v>
      </c>
      <c r="F4" s="45" t="s">
        <v>419</v>
      </c>
      <c r="G4" s="45"/>
      <c r="H4" s="45"/>
      <c r="I4" s="45"/>
      <c r="J4" s="45"/>
      <c r="K4" s="45"/>
      <c r="L4" s="46" t="s">
        <v>420</v>
      </c>
      <c r="M4" s="46"/>
      <c r="N4" s="46"/>
      <c r="O4" s="46"/>
      <c r="P4" s="46"/>
      <c r="Q4" s="46"/>
      <c r="R4" s="47" t="s">
        <v>421</v>
      </c>
      <c r="S4" s="47"/>
      <c r="T4" s="47"/>
      <c r="U4" s="47"/>
      <c r="V4" s="47"/>
      <c r="W4" s="47"/>
      <c r="X4" s="16"/>
    </row>
    <row r="5" spans="1:24" ht="14.25" customHeight="1" x14ac:dyDescent="0.3">
      <c r="A5" s="3"/>
      <c r="B5" s="3"/>
      <c r="C5" s="5"/>
      <c r="D5" s="5"/>
      <c r="E5" s="5"/>
      <c r="F5" s="6" t="s">
        <v>422</v>
      </c>
      <c r="G5" s="6" t="s">
        <v>423</v>
      </c>
      <c r="H5" s="17" t="s">
        <v>424</v>
      </c>
      <c r="I5" s="17" t="s">
        <v>425</v>
      </c>
      <c r="J5" s="17" t="s">
        <v>426</v>
      </c>
      <c r="K5" s="6" t="s">
        <v>427</v>
      </c>
      <c r="L5" s="17" t="s">
        <v>422</v>
      </c>
      <c r="M5" s="17" t="s">
        <v>423</v>
      </c>
      <c r="N5" s="17" t="s">
        <v>424</v>
      </c>
      <c r="O5" s="6" t="s">
        <v>425</v>
      </c>
      <c r="P5" s="17" t="s">
        <v>426</v>
      </c>
      <c r="Q5" s="17" t="s">
        <v>427</v>
      </c>
      <c r="R5" s="18" t="s">
        <v>422</v>
      </c>
      <c r="S5" s="19" t="s">
        <v>423</v>
      </c>
      <c r="T5" s="20" t="s">
        <v>424</v>
      </c>
      <c r="U5" s="21" t="s">
        <v>425</v>
      </c>
      <c r="V5" s="21" t="s">
        <v>426</v>
      </c>
      <c r="W5" s="21" t="s">
        <v>427</v>
      </c>
      <c r="X5" s="16"/>
    </row>
    <row r="6" spans="1:24" ht="14.25" customHeight="1" x14ac:dyDescent="0.3">
      <c r="A6" s="43" t="s">
        <v>29</v>
      </c>
      <c r="B6" s="43" t="s">
        <v>30</v>
      </c>
      <c r="C6" s="43" t="s">
        <v>429</v>
      </c>
      <c r="D6" s="5" t="s">
        <v>12</v>
      </c>
      <c r="E6" s="5" t="s">
        <v>2</v>
      </c>
      <c r="F6" s="5">
        <v>63</v>
      </c>
      <c r="G6" s="10">
        <v>63</v>
      </c>
      <c r="H6" s="10">
        <v>62</v>
      </c>
      <c r="I6" s="11">
        <f t="shared" ref="I6:I69" si="0">IF(COUNT(F6:H6)=0,"",AVERAGE(F6:H6))</f>
        <v>62.666666666666664</v>
      </c>
      <c r="J6" s="12">
        <f t="shared" ref="J6:J69" si="1">IF(I6="","",ROUND(I6/100,4))</f>
        <v>0.62670000000000003</v>
      </c>
      <c r="K6" s="10" t="str">
        <f t="shared" ref="K6:K69" si="2">IF(I6="","",IF(I6&gt;=80,"A",IF(I6&gt;=70,"B",IF(I6&gt;=60,"C",IF(I6&gt;=50,"D","F")))))</f>
        <v>C</v>
      </c>
      <c r="L6" s="10">
        <v>55</v>
      </c>
      <c r="M6" s="10">
        <v>68</v>
      </c>
      <c r="N6" s="5">
        <v>61</v>
      </c>
      <c r="O6" s="11">
        <f t="shared" ref="O6:O69" si="3">IF(COUNT(L6:N6)=0,"",AVERAGE(L6:N6))</f>
        <v>61.333333333333336</v>
      </c>
      <c r="P6" s="12">
        <f t="shared" ref="P6:P69" si="4">IF(O6="","",ROUND(O6/100,4))</f>
        <v>0.61329999999999996</v>
      </c>
      <c r="Q6" s="10" t="str">
        <f t="shared" ref="Q6:Q69" si="5">IF(O6="","",IF(O6&gt;=80,"A",IF(O6&gt;=70,"B",IF(O6&gt;=60,"C",IF(O6&gt;=50,"D","F")))))</f>
        <v>C</v>
      </c>
      <c r="R6" s="22">
        <v>67</v>
      </c>
      <c r="S6" s="23">
        <v>58</v>
      </c>
      <c r="T6" s="16">
        <v>64</v>
      </c>
      <c r="U6" s="24">
        <f t="shared" ref="U6:U69" si="6">IF(COUNT(R6:T6)=0,"",AVERAGE(R6:T6))</f>
        <v>63</v>
      </c>
      <c r="V6" s="25">
        <f t="shared" ref="V6:V69" si="7">IF(U6="","",ROUND(U6/100,4))</f>
        <v>0.63</v>
      </c>
      <c r="W6" s="16" t="str">
        <f t="shared" ref="W6:W69" si="8">IF(U6="","",IF(U6&gt;=80,"A",IF(U6&gt;=70,"B",IF(U6&gt;=60,"C",IF(U6&gt;=50,"D","F")))))</f>
        <v>C</v>
      </c>
      <c r="X6" s="16"/>
    </row>
    <row r="7" spans="1:24" ht="14.25" customHeight="1" x14ac:dyDescent="0.3">
      <c r="A7" s="43"/>
      <c r="B7" s="43"/>
      <c r="C7" s="43"/>
      <c r="D7" s="5" t="s">
        <v>13</v>
      </c>
      <c r="E7" s="5" t="s">
        <v>14</v>
      </c>
      <c r="F7" s="5">
        <v>68</v>
      </c>
      <c r="G7" s="10">
        <v>68</v>
      </c>
      <c r="H7" s="10">
        <v>67</v>
      </c>
      <c r="I7" s="11">
        <f t="shared" si="0"/>
        <v>67.666666666666671</v>
      </c>
      <c r="J7" s="12">
        <f t="shared" si="1"/>
        <v>0.67669999999999997</v>
      </c>
      <c r="K7" s="10" t="str">
        <f t="shared" si="2"/>
        <v>C</v>
      </c>
      <c r="L7" s="10">
        <v>69</v>
      </c>
      <c r="M7" s="10">
        <v>66</v>
      </c>
      <c r="N7" s="5">
        <v>64</v>
      </c>
      <c r="O7" s="11">
        <f t="shared" si="3"/>
        <v>66.333333333333329</v>
      </c>
      <c r="P7" s="12">
        <f t="shared" si="4"/>
        <v>0.6633</v>
      </c>
      <c r="Q7" s="10" t="str">
        <f t="shared" si="5"/>
        <v>C</v>
      </c>
      <c r="R7" s="11">
        <v>67</v>
      </c>
      <c r="S7" s="26">
        <v>65</v>
      </c>
      <c r="T7">
        <v>69</v>
      </c>
      <c r="U7" s="27">
        <f t="shared" si="6"/>
        <v>67</v>
      </c>
      <c r="V7" s="28">
        <f t="shared" si="7"/>
        <v>0.67</v>
      </c>
      <c r="W7" s="29" t="str">
        <f t="shared" si="8"/>
        <v>C</v>
      </c>
      <c r="X7" s="29"/>
    </row>
    <row r="8" spans="1:24" ht="14.25" customHeight="1" x14ac:dyDescent="0.3">
      <c r="A8" s="43"/>
      <c r="B8" s="43"/>
      <c r="C8" s="43"/>
      <c r="D8" s="5" t="s">
        <v>15</v>
      </c>
      <c r="E8" s="5" t="s">
        <v>16</v>
      </c>
      <c r="F8" s="5">
        <v>62</v>
      </c>
      <c r="G8" s="10">
        <v>72</v>
      </c>
      <c r="H8" s="10">
        <v>65</v>
      </c>
      <c r="I8" s="11">
        <f t="shared" si="0"/>
        <v>66.333333333333329</v>
      </c>
      <c r="J8" s="12">
        <f t="shared" si="1"/>
        <v>0.6633</v>
      </c>
      <c r="K8" s="10" t="str">
        <f t="shared" si="2"/>
        <v>C</v>
      </c>
      <c r="L8" s="10">
        <v>76</v>
      </c>
      <c r="M8" s="10">
        <v>66</v>
      </c>
      <c r="N8" s="5">
        <v>77</v>
      </c>
      <c r="O8" s="11">
        <f t="shared" si="3"/>
        <v>73</v>
      </c>
      <c r="P8" s="12">
        <f t="shared" si="4"/>
        <v>0.73</v>
      </c>
      <c r="Q8" s="10" t="str">
        <f t="shared" si="5"/>
        <v>B</v>
      </c>
      <c r="R8" s="11">
        <v>69</v>
      </c>
      <c r="S8" s="26">
        <v>72</v>
      </c>
      <c r="T8">
        <v>76</v>
      </c>
      <c r="U8" s="24">
        <f t="shared" si="6"/>
        <v>72.333333333333329</v>
      </c>
      <c r="V8" s="25">
        <f t="shared" si="7"/>
        <v>0.72330000000000005</v>
      </c>
      <c r="W8" s="16" t="str">
        <f t="shared" si="8"/>
        <v>B</v>
      </c>
      <c r="X8" s="16"/>
    </row>
    <row r="9" spans="1:24" ht="14.25" customHeight="1" x14ac:dyDescent="0.3">
      <c r="A9" s="43"/>
      <c r="B9" s="43"/>
      <c r="C9" s="43"/>
      <c r="D9" s="5" t="s">
        <v>17</v>
      </c>
      <c r="E9" s="5" t="s">
        <v>18</v>
      </c>
      <c r="F9" s="5">
        <v>64</v>
      </c>
      <c r="G9" s="10">
        <v>62</v>
      </c>
      <c r="H9" s="10">
        <v>67</v>
      </c>
      <c r="I9" s="11">
        <f t="shared" si="0"/>
        <v>64.333333333333329</v>
      </c>
      <c r="J9" s="12">
        <f t="shared" si="1"/>
        <v>0.64329999999999998</v>
      </c>
      <c r="K9" s="10" t="str">
        <f t="shared" si="2"/>
        <v>C</v>
      </c>
      <c r="L9" s="10">
        <v>67</v>
      </c>
      <c r="M9" s="10">
        <v>57</v>
      </c>
      <c r="N9" s="5">
        <v>67</v>
      </c>
      <c r="O9" s="11">
        <f t="shared" si="3"/>
        <v>63.666666666666664</v>
      </c>
      <c r="P9" s="12">
        <f t="shared" si="4"/>
        <v>0.63670000000000004</v>
      </c>
      <c r="Q9" s="10" t="str">
        <f t="shared" si="5"/>
        <v>C</v>
      </c>
      <c r="R9" s="11">
        <v>57</v>
      </c>
      <c r="S9" s="26">
        <v>60</v>
      </c>
      <c r="T9">
        <v>60</v>
      </c>
      <c r="U9" s="24">
        <f t="shared" si="6"/>
        <v>59</v>
      </c>
      <c r="V9" s="25">
        <f t="shared" si="7"/>
        <v>0.59</v>
      </c>
      <c r="W9" s="16" t="str">
        <f t="shared" si="8"/>
        <v>D</v>
      </c>
      <c r="X9" s="16"/>
    </row>
    <row r="10" spans="1:24" ht="14.25" customHeight="1" x14ac:dyDescent="0.3">
      <c r="A10" s="43"/>
      <c r="B10" s="43"/>
      <c r="C10" s="43"/>
      <c r="D10" s="5" t="s">
        <v>19</v>
      </c>
      <c r="E10" s="5" t="s">
        <v>20</v>
      </c>
      <c r="F10" s="5">
        <v>61</v>
      </c>
      <c r="G10" s="10">
        <v>64</v>
      </c>
      <c r="H10" s="10">
        <v>72</v>
      </c>
      <c r="I10" s="11">
        <f t="shared" si="0"/>
        <v>65.666666666666671</v>
      </c>
      <c r="J10" s="12">
        <f t="shared" si="1"/>
        <v>0.65669999999999995</v>
      </c>
      <c r="K10" s="10" t="str">
        <f t="shared" si="2"/>
        <v>C</v>
      </c>
      <c r="L10" s="10">
        <v>67</v>
      </c>
      <c r="M10" s="10">
        <v>75</v>
      </c>
      <c r="N10" s="5">
        <v>62</v>
      </c>
      <c r="O10" s="11">
        <f t="shared" si="3"/>
        <v>68</v>
      </c>
      <c r="P10" s="12">
        <f t="shared" si="4"/>
        <v>0.68</v>
      </c>
      <c r="Q10" s="10" t="str">
        <f t="shared" si="5"/>
        <v>C</v>
      </c>
      <c r="R10" s="11">
        <v>66</v>
      </c>
      <c r="S10" s="26">
        <v>77</v>
      </c>
      <c r="T10">
        <v>66</v>
      </c>
      <c r="U10" s="24">
        <f t="shared" si="6"/>
        <v>69.666666666666671</v>
      </c>
      <c r="V10" s="25">
        <f t="shared" si="7"/>
        <v>0.69669999999999999</v>
      </c>
      <c r="W10" s="16" t="str">
        <f t="shared" si="8"/>
        <v>C</v>
      </c>
      <c r="X10" s="16"/>
    </row>
    <row r="11" spans="1:24" ht="14.25" customHeight="1" x14ac:dyDescent="0.3">
      <c r="A11" s="43"/>
      <c r="B11" s="43"/>
      <c r="C11" s="43"/>
      <c r="D11" s="5" t="s">
        <v>21</v>
      </c>
      <c r="E11" s="5" t="s">
        <v>22</v>
      </c>
      <c r="F11" s="5">
        <v>72</v>
      </c>
      <c r="G11" s="10">
        <v>75</v>
      </c>
      <c r="H11" s="10">
        <v>77</v>
      </c>
      <c r="I11" s="11">
        <f t="shared" si="0"/>
        <v>74.666666666666671</v>
      </c>
      <c r="J11" s="12">
        <f t="shared" si="1"/>
        <v>0.74670000000000003</v>
      </c>
      <c r="K11" s="10" t="str">
        <f t="shared" si="2"/>
        <v>B</v>
      </c>
      <c r="L11" s="10">
        <v>64</v>
      </c>
      <c r="M11" s="10">
        <v>81</v>
      </c>
      <c r="N11" s="5">
        <v>80</v>
      </c>
      <c r="O11" s="11">
        <f t="shared" si="3"/>
        <v>75</v>
      </c>
      <c r="P11" s="12">
        <f t="shared" si="4"/>
        <v>0.75</v>
      </c>
      <c r="Q11" s="10" t="str">
        <f t="shared" si="5"/>
        <v>B</v>
      </c>
      <c r="R11" s="11">
        <v>73</v>
      </c>
      <c r="S11" s="26">
        <v>83</v>
      </c>
      <c r="T11">
        <v>71</v>
      </c>
      <c r="U11" s="24">
        <f t="shared" si="6"/>
        <v>75.666666666666671</v>
      </c>
      <c r="V11" s="25">
        <f t="shared" si="7"/>
        <v>0.75670000000000004</v>
      </c>
      <c r="W11" s="16" t="str">
        <f t="shared" si="8"/>
        <v>B</v>
      </c>
      <c r="X11" s="16"/>
    </row>
    <row r="12" spans="1:24" ht="14.25" customHeight="1" x14ac:dyDescent="0.3">
      <c r="A12" s="43"/>
      <c r="B12" s="43"/>
      <c r="C12" s="43"/>
      <c r="D12" s="5" t="s">
        <v>23</v>
      </c>
      <c r="E12" s="5" t="s">
        <v>24</v>
      </c>
      <c r="F12" s="5">
        <v>64</v>
      </c>
      <c r="G12" s="10">
        <v>68</v>
      </c>
      <c r="H12" s="10">
        <v>69</v>
      </c>
      <c r="I12" s="11">
        <f t="shared" si="0"/>
        <v>67</v>
      </c>
      <c r="J12" s="12">
        <f t="shared" si="1"/>
        <v>0.67</v>
      </c>
      <c r="K12" s="10" t="str">
        <f t="shared" si="2"/>
        <v>C</v>
      </c>
      <c r="L12" s="10">
        <v>63</v>
      </c>
      <c r="M12" s="10">
        <v>73</v>
      </c>
      <c r="N12" s="5">
        <v>66</v>
      </c>
      <c r="O12" s="11">
        <f t="shared" si="3"/>
        <v>67.333333333333329</v>
      </c>
      <c r="P12" s="12">
        <f t="shared" si="4"/>
        <v>0.67330000000000001</v>
      </c>
      <c r="Q12" s="10" t="str">
        <f t="shared" si="5"/>
        <v>C</v>
      </c>
      <c r="R12" s="11">
        <v>73</v>
      </c>
      <c r="S12" s="26">
        <v>76</v>
      </c>
      <c r="T12">
        <v>64</v>
      </c>
      <c r="U12" s="24">
        <f t="shared" si="6"/>
        <v>71</v>
      </c>
      <c r="V12" s="25">
        <f t="shared" si="7"/>
        <v>0.71</v>
      </c>
      <c r="W12" s="16" t="str">
        <f t="shared" si="8"/>
        <v>B</v>
      </c>
      <c r="X12" s="16"/>
    </row>
    <row r="13" spans="1:24" ht="14.25" customHeight="1" x14ac:dyDescent="0.3">
      <c r="A13" s="43"/>
      <c r="B13" s="43"/>
      <c r="C13" s="43"/>
      <c r="D13" s="5" t="s">
        <v>32</v>
      </c>
      <c r="E13" s="5" t="s">
        <v>33</v>
      </c>
      <c r="F13" s="5">
        <v>70</v>
      </c>
      <c r="G13" s="10">
        <v>65</v>
      </c>
      <c r="H13" s="10">
        <v>70</v>
      </c>
      <c r="I13" s="11">
        <f t="shared" si="0"/>
        <v>68.333333333333329</v>
      </c>
      <c r="J13" s="12">
        <f t="shared" si="1"/>
        <v>0.68330000000000002</v>
      </c>
      <c r="K13" s="10" t="str">
        <f t="shared" si="2"/>
        <v>C</v>
      </c>
      <c r="L13" s="10">
        <v>61</v>
      </c>
      <c r="M13" s="10">
        <v>72</v>
      </c>
      <c r="N13" s="5">
        <v>76</v>
      </c>
      <c r="O13" s="11">
        <f t="shared" si="3"/>
        <v>69.666666666666671</v>
      </c>
      <c r="P13" s="12">
        <f t="shared" si="4"/>
        <v>0.69669999999999999</v>
      </c>
      <c r="Q13" s="10" t="str">
        <f t="shared" si="5"/>
        <v>C</v>
      </c>
      <c r="R13" s="11">
        <v>74</v>
      </c>
      <c r="S13" s="26">
        <v>79</v>
      </c>
      <c r="T13">
        <v>70</v>
      </c>
      <c r="U13" s="24">
        <f t="shared" si="6"/>
        <v>74.333333333333329</v>
      </c>
      <c r="V13" s="25">
        <f t="shared" si="7"/>
        <v>0.74329999999999996</v>
      </c>
      <c r="W13" s="16" t="str">
        <f t="shared" si="8"/>
        <v>B</v>
      </c>
      <c r="X13" s="16"/>
    </row>
    <row r="14" spans="1:24" ht="14.25" customHeight="1" x14ac:dyDescent="0.3">
      <c r="A14" s="43"/>
      <c r="B14" s="43"/>
      <c r="C14" s="43"/>
      <c r="D14" s="5" t="s">
        <v>34</v>
      </c>
      <c r="E14" s="5" t="s">
        <v>35</v>
      </c>
      <c r="F14" s="5">
        <v>63</v>
      </c>
      <c r="G14" s="10">
        <v>61</v>
      </c>
      <c r="H14" s="10">
        <v>53</v>
      </c>
      <c r="I14" s="11">
        <f t="shared" si="0"/>
        <v>59</v>
      </c>
      <c r="J14" s="12">
        <f t="shared" si="1"/>
        <v>0.59</v>
      </c>
      <c r="K14" s="10" t="str">
        <f t="shared" si="2"/>
        <v>D</v>
      </c>
      <c r="L14" s="10">
        <v>56</v>
      </c>
      <c r="M14" s="10">
        <v>67</v>
      </c>
      <c r="N14" s="5">
        <v>65</v>
      </c>
      <c r="O14" s="11">
        <f t="shared" si="3"/>
        <v>62.666666666666664</v>
      </c>
      <c r="P14" s="12">
        <f t="shared" si="4"/>
        <v>0.62670000000000003</v>
      </c>
      <c r="Q14" s="10" t="str">
        <f t="shared" si="5"/>
        <v>C</v>
      </c>
      <c r="R14" s="11">
        <v>67</v>
      </c>
      <c r="S14" s="26">
        <v>70</v>
      </c>
      <c r="T14">
        <v>71</v>
      </c>
      <c r="U14" s="24">
        <f t="shared" si="6"/>
        <v>69.333333333333329</v>
      </c>
      <c r="V14" s="25">
        <f t="shared" si="7"/>
        <v>0.69330000000000003</v>
      </c>
      <c r="W14" s="16" t="str">
        <f t="shared" si="8"/>
        <v>C</v>
      </c>
      <c r="X14" s="16"/>
    </row>
    <row r="15" spans="1:24" ht="14.25" customHeight="1" x14ac:dyDescent="0.3">
      <c r="A15" s="43" t="s">
        <v>36</v>
      </c>
      <c r="B15" s="43" t="s">
        <v>37</v>
      </c>
      <c r="C15" s="43" t="s">
        <v>429</v>
      </c>
      <c r="D15" s="5" t="s">
        <v>12</v>
      </c>
      <c r="E15" s="5" t="s">
        <v>2</v>
      </c>
      <c r="F15" s="5">
        <v>64</v>
      </c>
      <c r="G15" s="10">
        <v>65</v>
      </c>
      <c r="H15" s="10">
        <v>71</v>
      </c>
      <c r="I15" s="11">
        <f t="shared" si="0"/>
        <v>66.666666666666671</v>
      </c>
      <c r="J15" s="12">
        <f t="shared" si="1"/>
        <v>0.66669999999999996</v>
      </c>
      <c r="K15" s="10" t="str">
        <f t="shared" si="2"/>
        <v>C</v>
      </c>
      <c r="L15" s="10">
        <v>65</v>
      </c>
      <c r="M15" s="10">
        <v>74</v>
      </c>
      <c r="N15" s="5">
        <v>62</v>
      </c>
      <c r="O15" s="11">
        <f t="shared" si="3"/>
        <v>67</v>
      </c>
      <c r="P15" s="12">
        <f t="shared" si="4"/>
        <v>0.67</v>
      </c>
      <c r="Q15" s="10" t="str">
        <f t="shared" si="5"/>
        <v>C</v>
      </c>
      <c r="R15" s="11">
        <v>62</v>
      </c>
      <c r="S15" s="26">
        <v>68</v>
      </c>
      <c r="T15">
        <v>65</v>
      </c>
      <c r="U15" s="24">
        <f t="shared" si="6"/>
        <v>65</v>
      </c>
      <c r="V15" s="25">
        <f t="shared" si="7"/>
        <v>0.65</v>
      </c>
      <c r="W15" s="16" t="str">
        <f t="shared" si="8"/>
        <v>C</v>
      </c>
      <c r="X15" s="16"/>
    </row>
    <row r="16" spans="1:24" ht="14.25" customHeight="1" x14ac:dyDescent="0.3">
      <c r="A16" s="43"/>
      <c r="B16" s="43"/>
      <c r="C16" s="43"/>
      <c r="D16" s="5" t="s">
        <v>13</v>
      </c>
      <c r="E16" s="5" t="s">
        <v>14</v>
      </c>
      <c r="F16" s="5">
        <v>74</v>
      </c>
      <c r="G16" s="10">
        <v>71</v>
      </c>
      <c r="H16" s="10">
        <v>73</v>
      </c>
      <c r="I16" s="11">
        <f t="shared" si="0"/>
        <v>72.666666666666671</v>
      </c>
      <c r="J16" s="12">
        <f t="shared" si="1"/>
        <v>0.72670000000000001</v>
      </c>
      <c r="K16" s="10" t="str">
        <f t="shared" si="2"/>
        <v>B</v>
      </c>
      <c r="L16" s="10">
        <v>71</v>
      </c>
      <c r="M16" s="10">
        <v>76</v>
      </c>
      <c r="N16" s="5">
        <v>74</v>
      </c>
      <c r="O16" s="11">
        <f t="shared" si="3"/>
        <v>73.666666666666671</v>
      </c>
      <c r="P16" s="12">
        <f t="shared" si="4"/>
        <v>0.73670000000000002</v>
      </c>
      <c r="Q16" s="10" t="str">
        <f t="shared" si="5"/>
        <v>B</v>
      </c>
      <c r="R16" s="11">
        <v>76</v>
      </c>
      <c r="S16" s="26">
        <v>72</v>
      </c>
      <c r="T16">
        <v>78</v>
      </c>
      <c r="U16" s="24">
        <f t="shared" si="6"/>
        <v>75.333333333333329</v>
      </c>
      <c r="V16" s="25">
        <f t="shared" si="7"/>
        <v>0.75329999999999997</v>
      </c>
      <c r="W16" s="16" t="str">
        <f t="shared" si="8"/>
        <v>B</v>
      </c>
      <c r="X16" s="16"/>
    </row>
    <row r="17" spans="1:24" ht="14.25" customHeight="1" x14ac:dyDescent="0.3">
      <c r="A17" s="43"/>
      <c r="B17" s="43"/>
      <c r="C17" s="43"/>
      <c r="D17" s="5" t="s">
        <v>15</v>
      </c>
      <c r="E17" s="5" t="s">
        <v>16</v>
      </c>
      <c r="F17" s="5">
        <v>77</v>
      </c>
      <c r="G17" s="10">
        <v>78</v>
      </c>
      <c r="H17" s="10">
        <v>73</v>
      </c>
      <c r="I17" s="11">
        <f t="shared" si="0"/>
        <v>76</v>
      </c>
      <c r="J17" s="12">
        <f t="shared" si="1"/>
        <v>0.76</v>
      </c>
      <c r="K17" s="10" t="str">
        <f t="shared" si="2"/>
        <v>B</v>
      </c>
      <c r="L17" s="10">
        <v>71</v>
      </c>
      <c r="M17" s="10">
        <v>85</v>
      </c>
      <c r="N17" s="5">
        <v>78</v>
      </c>
      <c r="O17" s="11">
        <f t="shared" si="3"/>
        <v>78</v>
      </c>
      <c r="P17" s="12">
        <f t="shared" si="4"/>
        <v>0.78</v>
      </c>
      <c r="Q17" s="10" t="str">
        <f t="shared" si="5"/>
        <v>B</v>
      </c>
      <c r="R17" s="11">
        <v>81</v>
      </c>
      <c r="S17" s="26">
        <v>77</v>
      </c>
      <c r="T17">
        <v>81</v>
      </c>
      <c r="U17" s="24">
        <f t="shared" si="6"/>
        <v>79.666666666666671</v>
      </c>
      <c r="V17" s="25">
        <f t="shared" si="7"/>
        <v>0.79669999999999996</v>
      </c>
      <c r="W17" s="16" t="str">
        <f t="shared" si="8"/>
        <v>B</v>
      </c>
      <c r="X17" s="16"/>
    </row>
    <row r="18" spans="1:24" ht="14.25" customHeight="1" x14ac:dyDescent="0.3">
      <c r="A18" s="43"/>
      <c r="B18" s="43"/>
      <c r="C18" s="43"/>
      <c r="D18" s="5" t="s">
        <v>17</v>
      </c>
      <c r="E18" s="5" t="s">
        <v>18</v>
      </c>
      <c r="F18" s="5">
        <v>72</v>
      </c>
      <c r="G18" s="10">
        <v>76</v>
      </c>
      <c r="H18" s="10">
        <v>71</v>
      </c>
      <c r="I18" s="11">
        <f t="shared" si="0"/>
        <v>73</v>
      </c>
      <c r="J18" s="12">
        <f t="shared" si="1"/>
        <v>0.73</v>
      </c>
      <c r="K18" s="10" t="str">
        <f t="shared" si="2"/>
        <v>B</v>
      </c>
      <c r="L18" s="10">
        <v>72</v>
      </c>
      <c r="M18" s="10">
        <v>70</v>
      </c>
      <c r="N18" s="5">
        <v>66</v>
      </c>
      <c r="O18" s="11">
        <f t="shared" si="3"/>
        <v>69.333333333333329</v>
      </c>
      <c r="P18" s="12">
        <f t="shared" si="4"/>
        <v>0.69330000000000003</v>
      </c>
      <c r="Q18" s="10" t="str">
        <f t="shared" si="5"/>
        <v>C</v>
      </c>
      <c r="R18" s="11">
        <v>76</v>
      </c>
      <c r="S18" s="26">
        <v>75</v>
      </c>
      <c r="T18">
        <v>77</v>
      </c>
      <c r="U18" s="24">
        <f t="shared" si="6"/>
        <v>76</v>
      </c>
      <c r="V18" s="25">
        <f t="shared" si="7"/>
        <v>0.76</v>
      </c>
      <c r="W18" s="16" t="str">
        <f t="shared" si="8"/>
        <v>B</v>
      </c>
      <c r="X18" s="16"/>
    </row>
    <row r="19" spans="1:24" ht="14.25" customHeight="1" x14ac:dyDescent="0.3">
      <c r="A19" s="43"/>
      <c r="B19" s="43"/>
      <c r="C19" s="43"/>
      <c r="D19" s="5" t="s">
        <v>19</v>
      </c>
      <c r="E19" s="5" t="s">
        <v>20</v>
      </c>
      <c r="F19" s="5">
        <v>64</v>
      </c>
      <c r="G19" s="10">
        <v>72</v>
      </c>
      <c r="H19" s="10">
        <v>70</v>
      </c>
      <c r="I19" s="11">
        <f t="shared" si="0"/>
        <v>68.666666666666671</v>
      </c>
      <c r="J19" s="12">
        <f t="shared" si="1"/>
        <v>0.68669999999999998</v>
      </c>
      <c r="K19" s="10" t="str">
        <f t="shared" si="2"/>
        <v>C</v>
      </c>
      <c r="L19" s="10">
        <v>79</v>
      </c>
      <c r="M19" s="10">
        <v>76</v>
      </c>
      <c r="N19" s="5">
        <v>79</v>
      </c>
      <c r="O19" s="11">
        <f t="shared" si="3"/>
        <v>78</v>
      </c>
      <c r="P19" s="12">
        <f t="shared" si="4"/>
        <v>0.78</v>
      </c>
      <c r="Q19" s="10" t="str">
        <f t="shared" si="5"/>
        <v>B</v>
      </c>
      <c r="R19" s="11">
        <v>83</v>
      </c>
      <c r="S19" s="26">
        <v>80</v>
      </c>
      <c r="T19">
        <v>72</v>
      </c>
      <c r="U19" s="24">
        <f t="shared" si="6"/>
        <v>78.333333333333329</v>
      </c>
      <c r="V19" s="25">
        <f t="shared" si="7"/>
        <v>0.7833</v>
      </c>
      <c r="W19" s="16" t="str">
        <f t="shared" si="8"/>
        <v>B</v>
      </c>
      <c r="X19" s="16"/>
    </row>
    <row r="20" spans="1:24" ht="14.25" customHeight="1" x14ac:dyDescent="0.3">
      <c r="A20" s="43"/>
      <c r="B20" s="43"/>
      <c r="C20" s="43"/>
      <c r="D20" s="5" t="s">
        <v>21</v>
      </c>
      <c r="E20" s="5" t="s">
        <v>22</v>
      </c>
      <c r="F20" s="5">
        <v>70</v>
      </c>
      <c r="G20" s="10">
        <v>81</v>
      </c>
      <c r="H20" s="10">
        <v>80</v>
      </c>
      <c r="I20" s="11">
        <f t="shared" si="0"/>
        <v>77</v>
      </c>
      <c r="J20" s="12">
        <f t="shared" si="1"/>
        <v>0.77</v>
      </c>
      <c r="K20" s="10" t="str">
        <f t="shared" si="2"/>
        <v>B</v>
      </c>
      <c r="L20" s="10">
        <v>77</v>
      </c>
      <c r="M20" s="10">
        <v>88</v>
      </c>
      <c r="N20" s="5">
        <v>83</v>
      </c>
      <c r="O20" s="11">
        <f t="shared" si="3"/>
        <v>82.666666666666671</v>
      </c>
      <c r="P20" s="12">
        <f t="shared" si="4"/>
        <v>0.82669999999999999</v>
      </c>
      <c r="Q20" s="10" t="str">
        <f t="shared" si="5"/>
        <v>A</v>
      </c>
      <c r="R20" s="11">
        <v>74</v>
      </c>
      <c r="S20" s="26">
        <v>87</v>
      </c>
      <c r="T20">
        <v>88</v>
      </c>
      <c r="U20" s="24">
        <f t="shared" si="6"/>
        <v>83</v>
      </c>
      <c r="V20" s="25">
        <f t="shared" si="7"/>
        <v>0.83</v>
      </c>
      <c r="W20" s="16" t="str">
        <f t="shared" si="8"/>
        <v>A</v>
      </c>
      <c r="X20" s="16"/>
    </row>
    <row r="21" spans="1:24" ht="14.25" customHeight="1" x14ac:dyDescent="0.3">
      <c r="A21" s="43"/>
      <c r="B21" s="43"/>
      <c r="C21" s="43"/>
      <c r="D21" s="5" t="s">
        <v>23</v>
      </c>
      <c r="E21" s="5" t="s">
        <v>24</v>
      </c>
      <c r="F21" s="5">
        <v>70</v>
      </c>
      <c r="G21" s="10">
        <v>69</v>
      </c>
      <c r="H21" s="10">
        <v>73</v>
      </c>
      <c r="I21" s="11">
        <f t="shared" si="0"/>
        <v>70.666666666666671</v>
      </c>
      <c r="J21" s="12">
        <f t="shared" si="1"/>
        <v>0.70669999999999999</v>
      </c>
      <c r="K21" s="10" t="str">
        <f t="shared" si="2"/>
        <v>B</v>
      </c>
      <c r="L21" s="10">
        <v>76</v>
      </c>
      <c r="M21" s="10">
        <v>77</v>
      </c>
      <c r="N21" s="5">
        <v>66</v>
      </c>
      <c r="O21" s="11">
        <f t="shared" si="3"/>
        <v>73</v>
      </c>
      <c r="P21" s="12">
        <f t="shared" si="4"/>
        <v>0.73</v>
      </c>
      <c r="Q21" s="10" t="str">
        <f t="shared" si="5"/>
        <v>B</v>
      </c>
      <c r="R21" s="11">
        <v>73</v>
      </c>
      <c r="S21" s="26">
        <v>70</v>
      </c>
      <c r="T21">
        <v>73</v>
      </c>
      <c r="U21" s="24">
        <f t="shared" si="6"/>
        <v>72</v>
      </c>
      <c r="V21" s="25">
        <f t="shared" si="7"/>
        <v>0.72</v>
      </c>
      <c r="W21" s="16" t="str">
        <f t="shared" si="8"/>
        <v>B</v>
      </c>
      <c r="X21" s="16"/>
    </row>
    <row r="22" spans="1:24" ht="14.25" customHeight="1" x14ac:dyDescent="0.3">
      <c r="A22" s="43"/>
      <c r="B22" s="43"/>
      <c r="C22" s="43"/>
      <c r="D22" s="5" t="s">
        <v>25</v>
      </c>
      <c r="E22" s="5" t="s">
        <v>26</v>
      </c>
      <c r="F22" s="5">
        <v>76</v>
      </c>
      <c r="G22" s="10">
        <v>72</v>
      </c>
      <c r="H22" s="10">
        <v>77</v>
      </c>
      <c r="I22" s="11">
        <f t="shared" si="0"/>
        <v>75</v>
      </c>
      <c r="J22" s="12">
        <f t="shared" si="1"/>
        <v>0.75</v>
      </c>
      <c r="K22" s="10" t="str">
        <f t="shared" si="2"/>
        <v>B</v>
      </c>
      <c r="L22" s="10">
        <v>74</v>
      </c>
      <c r="M22" s="10">
        <v>85</v>
      </c>
      <c r="N22" s="5">
        <v>70</v>
      </c>
      <c r="O22" s="11">
        <f t="shared" si="3"/>
        <v>76.333333333333329</v>
      </c>
      <c r="P22" s="12">
        <f t="shared" si="4"/>
        <v>0.76329999999999998</v>
      </c>
      <c r="Q22" s="10" t="str">
        <f t="shared" si="5"/>
        <v>B</v>
      </c>
      <c r="R22" s="11">
        <v>80</v>
      </c>
      <c r="S22" s="26">
        <v>83</v>
      </c>
      <c r="T22">
        <v>77</v>
      </c>
      <c r="U22" s="24">
        <f t="shared" si="6"/>
        <v>80</v>
      </c>
      <c r="V22" s="25">
        <f t="shared" si="7"/>
        <v>0.8</v>
      </c>
      <c r="W22" s="16" t="str">
        <f t="shared" si="8"/>
        <v>A</v>
      </c>
      <c r="X22" s="16"/>
    </row>
    <row r="23" spans="1:24" ht="14.25" customHeight="1" x14ac:dyDescent="0.3">
      <c r="A23" s="43"/>
      <c r="B23" s="43"/>
      <c r="C23" s="43"/>
      <c r="D23" s="5" t="s">
        <v>34</v>
      </c>
      <c r="E23" s="5" t="s">
        <v>35</v>
      </c>
      <c r="F23" s="5">
        <v>66</v>
      </c>
      <c r="G23" s="10">
        <v>62</v>
      </c>
      <c r="H23" s="10">
        <v>62</v>
      </c>
      <c r="I23" s="11">
        <f t="shared" si="0"/>
        <v>63.333333333333336</v>
      </c>
      <c r="J23" s="12">
        <f t="shared" si="1"/>
        <v>0.63329999999999997</v>
      </c>
      <c r="K23" s="10" t="str">
        <f t="shared" si="2"/>
        <v>C</v>
      </c>
      <c r="L23" s="10">
        <v>62</v>
      </c>
      <c r="M23" s="10">
        <v>65</v>
      </c>
      <c r="N23" s="5">
        <v>64</v>
      </c>
      <c r="O23" s="11">
        <f t="shared" si="3"/>
        <v>63.666666666666664</v>
      </c>
      <c r="P23" s="12">
        <f t="shared" si="4"/>
        <v>0.63670000000000004</v>
      </c>
      <c r="Q23" s="10" t="str">
        <f t="shared" si="5"/>
        <v>C</v>
      </c>
      <c r="R23" s="11">
        <v>64</v>
      </c>
      <c r="S23" s="26">
        <v>75</v>
      </c>
      <c r="T23">
        <v>72</v>
      </c>
      <c r="U23" s="24">
        <f t="shared" si="6"/>
        <v>70.333333333333329</v>
      </c>
      <c r="V23" s="25">
        <f t="shared" si="7"/>
        <v>0.70330000000000004</v>
      </c>
      <c r="W23" s="16" t="str">
        <f t="shared" si="8"/>
        <v>B</v>
      </c>
      <c r="X23" s="16"/>
    </row>
    <row r="24" spans="1:24" ht="14.25" customHeight="1" x14ac:dyDescent="0.3">
      <c r="A24" s="43" t="s">
        <v>44</v>
      </c>
      <c r="B24" s="43" t="s">
        <v>45</v>
      </c>
      <c r="C24" s="43" t="s">
        <v>429</v>
      </c>
      <c r="D24" s="5" t="s">
        <v>12</v>
      </c>
      <c r="E24" s="5" t="s">
        <v>2</v>
      </c>
      <c r="F24" s="5">
        <v>65</v>
      </c>
      <c r="G24" s="10">
        <v>70</v>
      </c>
      <c r="H24" s="10">
        <v>63</v>
      </c>
      <c r="I24" s="11">
        <f t="shared" si="0"/>
        <v>66</v>
      </c>
      <c r="J24" s="12">
        <f t="shared" si="1"/>
        <v>0.66</v>
      </c>
      <c r="K24" s="10" t="str">
        <f t="shared" si="2"/>
        <v>C</v>
      </c>
      <c r="L24" s="10">
        <v>61</v>
      </c>
      <c r="M24" s="10">
        <v>67</v>
      </c>
      <c r="N24" s="5">
        <v>69</v>
      </c>
      <c r="O24" s="11">
        <f t="shared" si="3"/>
        <v>65.666666666666671</v>
      </c>
      <c r="P24" s="12">
        <f t="shared" si="4"/>
        <v>0.65669999999999995</v>
      </c>
      <c r="Q24" s="10" t="str">
        <f t="shared" si="5"/>
        <v>C</v>
      </c>
      <c r="R24" s="11">
        <v>66</v>
      </c>
      <c r="S24" s="26">
        <v>72</v>
      </c>
      <c r="T24">
        <v>62</v>
      </c>
      <c r="U24" s="24">
        <f t="shared" si="6"/>
        <v>66.666666666666671</v>
      </c>
      <c r="V24" s="25">
        <f t="shared" si="7"/>
        <v>0.66669999999999996</v>
      </c>
      <c r="W24" s="16" t="str">
        <f t="shared" si="8"/>
        <v>C</v>
      </c>
      <c r="X24" s="16"/>
    </row>
    <row r="25" spans="1:24" ht="14.25" customHeight="1" x14ac:dyDescent="0.3">
      <c r="A25" s="43"/>
      <c r="B25" s="43"/>
      <c r="C25" s="43"/>
      <c r="D25" s="5" t="s">
        <v>13</v>
      </c>
      <c r="E25" s="5" t="s">
        <v>14</v>
      </c>
      <c r="F25" s="5">
        <v>64</v>
      </c>
      <c r="G25" s="10">
        <v>71</v>
      </c>
      <c r="H25" s="10">
        <v>69</v>
      </c>
      <c r="I25" s="11">
        <f t="shared" si="0"/>
        <v>68</v>
      </c>
      <c r="J25" s="12">
        <f t="shared" si="1"/>
        <v>0.68</v>
      </c>
      <c r="K25" s="10" t="str">
        <f t="shared" si="2"/>
        <v>C</v>
      </c>
      <c r="L25" s="10">
        <v>74</v>
      </c>
      <c r="M25" s="10">
        <v>74</v>
      </c>
      <c r="N25" s="5">
        <v>74</v>
      </c>
      <c r="O25" s="11">
        <f t="shared" si="3"/>
        <v>74</v>
      </c>
      <c r="P25" s="12">
        <f t="shared" si="4"/>
        <v>0.74</v>
      </c>
      <c r="Q25" s="10" t="str">
        <f t="shared" si="5"/>
        <v>B</v>
      </c>
      <c r="R25" s="11">
        <v>72</v>
      </c>
      <c r="S25" s="26">
        <v>77</v>
      </c>
      <c r="T25">
        <v>75</v>
      </c>
      <c r="U25" s="24">
        <f t="shared" si="6"/>
        <v>74.666666666666671</v>
      </c>
      <c r="V25" s="25">
        <f t="shared" si="7"/>
        <v>0.74670000000000003</v>
      </c>
      <c r="W25" s="16" t="str">
        <f t="shared" si="8"/>
        <v>B</v>
      </c>
      <c r="X25" s="16"/>
    </row>
    <row r="26" spans="1:24" ht="14.25" customHeight="1" x14ac:dyDescent="0.3">
      <c r="A26" s="43"/>
      <c r="B26" s="43"/>
      <c r="C26" s="43"/>
      <c r="D26" s="5" t="s">
        <v>15</v>
      </c>
      <c r="E26" s="5" t="s">
        <v>16</v>
      </c>
      <c r="F26" s="5">
        <v>73</v>
      </c>
      <c r="G26" s="10">
        <v>73</v>
      </c>
      <c r="H26" s="10">
        <v>73</v>
      </c>
      <c r="I26" s="11">
        <f t="shared" si="0"/>
        <v>73</v>
      </c>
      <c r="J26" s="12">
        <f t="shared" si="1"/>
        <v>0.73</v>
      </c>
      <c r="K26" s="10" t="str">
        <f t="shared" si="2"/>
        <v>B</v>
      </c>
      <c r="L26" s="10">
        <v>73</v>
      </c>
      <c r="M26" s="10">
        <v>68</v>
      </c>
      <c r="N26" s="5">
        <v>75</v>
      </c>
      <c r="O26" s="11">
        <f t="shared" si="3"/>
        <v>72</v>
      </c>
      <c r="P26" s="12">
        <f t="shared" si="4"/>
        <v>0.72</v>
      </c>
      <c r="Q26" s="10" t="str">
        <f t="shared" si="5"/>
        <v>B</v>
      </c>
      <c r="R26" s="11">
        <v>73</v>
      </c>
      <c r="S26" s="26">
        <v>73</v>
      </c>
      <c r="T26">
        <v>75</v>
      </c>
      <c r="U26" s="24">
        <f t="shared" si="6"/>
        <v>73.666666666666671</v>
      </c>
      <c r="V26" s="25">
        <f t="shared" si="7"/>
        <v>0.73670000000000002</v>
      </c>
      <c r="W26" s="16" t="str">
        <f t="shared" si="8"/>
        <v>B</v>
      </c>
      <c r="X26" s="16"/>
    </row>
    <row r="27" spans="1:24" ht="14.25" customHeight="1" x14ac:dyDescent="0.3">
      <c r="A27" s="43"/>
      <c r="B27" s="43"/>
      <c r="C27" s="43"/>
      <c r="D27" s="5" t="s">
        <v>17</v>
      </c>
      <c r="E27" s="5" t="s">
        <v>18</v>
      </c>
      <c r="F27" s="5">
        <v>62</v>
      </c>
      <c r="G27" s="10">
        <v>69</v>
      </c>
      <c r="H27" s="10">
        <v>64</v>
      </c>
      <c r="I27" s="11">
        <f t="shared" si="0"/>
        <v>65</v>
      </c>
      <c r="J27" s="12">
        <f t="shared" si="1"/>
        <v>0.65</v>
      </c>
      <c r="K27" s="10" t="str">
        <f t="shared" si="2"/>
        <v>C</v>
      </c>
      <c r="L27" s="10">
        <v>57</v>
      </c>
      <c r="M27" s="10">
        <v>71</v>
      </c>
      <c r="N27" s="5">
        <v>71</v>
      </c>
      <c r="O27" s="11">
        <f t="shared" si="3"/>
        <v>66.333333333333329</v>
      </c>
      <c r="P27" s="12">
        <f t="shared" si="4"/>
        <v>0.6633</v>
      </c>
      <c r="Q27" s="10" t="str">
        <f t="shared" si="5"/>
        <v>C</v>
      </c>
      <c r="R27" s="11">
        <v>60</v>
      </c>
      <c r="S27" s="26">
        <v>66</v>
      </c>
      <c r="T27">
        <v>65</v>
      </c>
      <c r="U27" s="24">
        <f t="shared" si="6"/>
        <v>63.666666666666664</v>
      </c>
      <c r="V27" s="25">
        <f t="shared" si="7"/>
        <v>0.63670000000000004</v>
      </c>
      <c r="W27" s="16" t="str">
        <f t="shared" si="8"/>
        <v>C</v>
      </c>
      <c r="X27" s="16"/>
    </row>
    <row r="28" spans="1:24" ht="14.25" customHeight="1" x14ac:dyDescent="0.3">
      <c r="A28" s="43"/>
      <c r="B28" s="43"/>
      <c r="C28" s="43"/>
      <c r="D28" s="5" t="s">
        <v>19</v>
      </c>
      <c r="E28" s="5" t="s">
        <v>20</v>
      </c>
      <c r="F28" s="5">
        <v>61</v>
      </c>
      <c r="G28" s="10">
        <v>75</v>
      </c>
      <c r="H28" s="10">
        <v>65</v>
      </c>
      <c r="I28" s="11">
        <f t="shared" si="0"/>
        <v>67</v>
      </c>
      <c r="J28" s="12">
        <f t="shared" si="1"/>
        <v>0.67</v>
      </c>
      <c r="K28" s="10" t="str">
        <f t="shared" si="2"/>
        <v>C</v>
      </c>
      <c r="L28" s="10">
        <v>67</v>
      </c>
      <c r="M28" s="10">
        <v>70</v>
      </c>
      <c r="N28" s="5">
        <v>69</v>
      </c>
      <c r="O28" s="11">
        <f t="shared" si="3"/>
        <v>68.666666666666671</v>
      </c>
      <c r="P28" s="12">
        <f t="shared" si="4"/>
        <v>0.68669999999999998</v>
      </c>
      <c r="Q28" s="10" t="str">
        <f t="shared" si="5"/>
        <v>C</v>
      </c>
      <c r="R28" s="11">
        <v>69</v>
      </c>
      <c r="S28" s="26">
        <v>70</v>
      </c>
      <c r="T28">
        <v>78</v>
      </c>
      <c r="U28" s="24">
        <f t="shared" si="6"/>
        <v>72.333333333333329</v>
      </c>
      <c r="V28" s="25">
        <f t="shared" si="7"/>
        <v>0.72330000000000005</v>
      </c>
      <c r="W28" s="16" t="str">
        <f t="shared" si="8"/>
        <v>B</v>
      </c>
      <c r="X28" s="16"/>
    </row>
    <row r="29" spans="1:24" ht="14.25" customHeight="1" x14ac:dyDescent="0.3">
      <c r="A29" s="43"/>
      <c r="B29" s="43"/>
      <c r="C29" s="43"/>
      <c r="D29" s="5" t="s">
        <v>21</v>
      </c>
      <c r="E29" s="5" t="s">
        <v>22</v>
      </c>
      <c r="F29" s="5">
        <v>69</v>
      </c>
      <c r="G29" s="10">
        <v>75</v>
      </c>
      <c r="H29" s="10">
        <v>70</v>
      </c>
      <c r="I29" s="11">
        <f t="shared" si="0"/>
        <v>71.333333333333329</v>
      </c>
      <c r="J29" s="12">
        <f t="shared" si="1"/>
        <v>0.71330000000000005</v>
      </c>
      <c r="K29" s="10" t="str">
        <f t="shared" si="2"/>
        <v>B</v>
      </c>
      <c r="L29" s="10">
        <v>69</v>
      </c>
      <c r="M29" s="10">
        <v>74</v>
      </c>
      <c r="N29" s="5">
        <v>77</v>
      </c>
      <c r="O29" s="11">
        <f t="shared" si="3"/>
        <v>73.333333333333329</v>
      </c>
      <c r="P29" s="12">
        <f t="shared" si="4"/>
        <v>0.73329999999999995</v>
      </c>
      <c r="Q29" s="10" t="str">
        <f t="shared" si="5"/>
        <v>B</v>
      </c>
      <c r="R29" s="11">
        <v>82</v>
      </c>
      <c r="S29" s="26">
        <v>85</v>
      </c>
      <c r="T29">
        <v>80</v>
      </c>
      <c r="U29" s="24">
        <f t="shared" si="6"/>
        <v>82.333333333333329</v>
      </c>
      <c r="V29" s="25">
        <f t="shared" si="7"/>
        <v>0.82330000000000003</v>
      </c>
      <c r="W29" s="16" t="str">
        <f t="shared" si="8"/>
        <v>A</v>
      </c>
      <c r="X29" s="16"/>
    </row>
    <row r="30" spans="1:24" ht="14.25" customHeight="1" x14ac:dyDescent="0.3">
      <c r="A30" s="43"/>
      <c r="B30" s="43"/>
      <c r="C30" s="43"/>
      <c r="D30" s="5" t="s">
        <v>23</v>
      </c>
      <c r="E30" s="5" t="s">
        <v>24</v>
      </c>
      <c r="F30" s="5">
        <v>71</v>
      </c>
      <c r="G30" s="10">
        <v>65</v>
      </c>
      <c r="H30" s="10">
        <v>67</v>
      </c>
      <c r="I30" s="11">
        <f t="shared" si="0"/>
        <v>67.666666666666671</v>
      </c>
      <c r="J30" s="12">
        <f t="shared" si="1"/>
        <v>0.67669999999999997</v>
      </c>
      <c r="K30" s="10" t="str">
        <f t="shared" si="2"/>
        <v>C</v>
      </c>
      <c r="L30" s="10">
        <v>66</v>
      </c>
      <c r="M30" s="10">
        <v>67</v>
      </c>
      <c r="N30" s="5">
        <v>65</v>
      </c>
      <c r="O30" s="11">
        <f t="shared" si="3"/>
        <v>66</v>
      </c>
      <c r="P30" s="12">
        <f t="shared" si="4"/>
        <v>0.66</v>
      </c>
      <c r="Q30" s="10" t="str">
        <f t="shared" si="5"/>
        <v>C</v>
      </c>
      <c r="R30" s="11">
        <v>62</v>
      </c>
      <c r="S30" s="26">
        <v>77</v>
      </c>
      <c r="T30">
        <v>75</v>
      </c>
      <c r="U30" s="24">
        <f t="shared" si="6"/>
        <v>71.333333333333329</v>
      </c>
      <c r="V30" s="25">
        <f t="shared" si="7"/>
        <v>0.71330000000000005</v>
      </c>
      <c r="W30" s="16" t="str">
        <f t="shared" si="8"/>
        <v>B</v>
      </c>
      <c r="X30" s="16"/>
    </row>
    <row r="31" spans="1:24" ht="14.25" customHeight="1" x14ac:dyDescent="0.3">
      <c r="A31" s="43"/>
      <c r="B31" s="43"/>
      <c r="C31" s="43"/>
      <c r="D31" s="5" t="s">
        <v>46</v>
      </c>
      <c r="E31" s="5" t="s">
        <v>47</v>
      </c>
      <c r="F31" s="5">
        <v>71</v>
      </c>
      <c r="G31" s="10">
        <v>72</v>
      </c>
      <c r="H31" s="10">
        <v>69</v>
      </c>
      <c r="I31" s="11">
        <f t="shared" si="0"/>
        <v>70.666666666666671</v>
      </c>
      <c r="J31" s="12">
        <f t="shared" si="1"/>
        <v>0.70669999999999999</v>
      </c>
      <c r="K31" s="10" t="str">
        <f t="shared" si="2"/>
        <v>B</v>
      </c>
      <c r="L31" s="10">
        <v>75</v>
      </c>
      <c r="M31" s="10">
        <v>67</v>
      </c>
      <c r="N31" s="5">
        <v>69</v>
      </c>
      <c r="O31" s="11">
        <f t="shared" si="3"/>
        <v>70.333333333333329</v>
      </c>
      <c r="P31" s="12">
        <f t="shared" si="4"/>
        <v>0.70330000000000004</v>
      </c>
      <c r="Q31" s="10" t="str">
        <f t="shared" si="5"/>
        <v>B</v>
      </c>
      <c r="R31" s="11">
        <v>71</v>
      </c>
      <c r="S31" s="26">
        <v>72</v>
      </c>
      <c r="T31">
        <v>78</v>
      </c>
      <c r="U31" s="24">
        <f t="shared" si="6"/>
        <v>73.666666666666671</v>
      </c>
      <c r="V31" s="25">
        <f t="shared" si="7"/>
        <v>0.73670000000000002</v>
      </c>
      <c r="W31" s="16" t="str">
        <f t="shared" si="8"/>
        <v>B</v>
      </c>
      <c r="X31" s="16"/>
    </row>
    <row r="32" spans="1:24" ht="14.25" customHeight="1" x14ac:dyDescent="0.3">
      <c r="A32" s="43"/>
      <c r="B32" s="43"/>
      <c r="C32" s="43"/>
      <c r="D32" s="5" t="s">
        <v>34</v>
      </c>
      <c r="E32" s="5" t="s">
        <v>35</v>
      </c>
      <c r="F32" s="5">
        <v>63</v>
      </c>
      <c r="G32" s="10">
        <v>67</v>
      </c>
      <c r="H32" s="10">
        <v>68</v>
      </c>
      <c r="I32" s="11">
        <f t="shared" si="0"/>
        <v>66</v>
      </c>
      <c r="J32" s="12">
        <f t="shared" si="1"/>
        <v>0.66</v>
      </c>
      <c r="K32" s="10" t="str">
        <f t="shared" si="2"/>
        <v>C</v>
      </c>
      <c r="L32" s="10">
        <v>58</v>
      </c>
      <c r="M32" s="10">
        <v>63</v>
      </c>
      <c r="N32" s="5">
        <v>69</v>
      </c>
      <c r="O32" s="11">
        <f t="shared" si="3"/>
        <v>63.333333333333336</v>
      </c>
      <c r="P32" s="12">
        <f t="shared" si="4"/>
        <v>0.63329999999999997</v>
      </c>
      <c r="Q32" s="10" t="str">
        <f t="shared" si="5"/>
        <v>C</v>
      </c>
      <c r="R32" s="11">
        <v>65</v>
      </c>
      <c r="S32" s="26">
        <v>65</v>
      </c>
      <c r="T32">
        <v>75</v>
      </c>
      <c r="U32" s="24">
        <f t="shared" si="6"/>
        <v>68.333333333333329</v>
      </c>
      <c r="V32" s="25">
        <f t="shared" si="7"/>
        <v>0.68330000000000002</v>
      </c>
      <c r="W32" s="16" t="str">
        <f t="shared" si="8"/>
        <v>C</v>
      </c>
      <c r="X32" s="16"/>
    </row>
    <row r="33" spans="1:24" ht="14.25" customHeight="1" x14ac:dyDescent="0.3">
      <c r="A33" s="43" t="s">
        <v>48</v>
      </c>
      <c r="B33" s="43" t="s">
        <v>49</v>
      </c>
      <c r="C33" s="43" t="s">
        <v>429</v>
      </c>
      <c r="D33" s="5" t="s">
        <v>12</v>
      </c>
      <c r="E33" s="5" t="s">
        <v>2</v>
      </c>
      <c r="F33" s="5">
        <v>72</v>
      </c>
      <c r="G33" s="10">
        <v>68</v>
      </c>
      <c r="H33" s="10">
        <v>75</v>
      </c>
      <c r="I33" s="11">
        <f t="shared" si="0"/>
        <v>71.666666666666671</v>
      </c>
      <c r="J33" s="12">
        <f t="shared" si="1"/>
        <v>0.7167</v>
      </c>
      <c r="K33" s="10" t="str">
        <f t="shared" si="2"/>
        <v>B</v>
      </c>
      <c r="L33" s="10">
        <v>75</v>
      </c>
      <c r="M33" s="10">
        <v>67</v>
      </c>
      <c r="N33" s="5">
        <v>65</v>
      </c>
      <c r="O33" s="11">
        <f t="shared" si="3"/>
        <v>69</v>
      </c>
      <c r="P33" s="12">
        <f t="shared" si="4"/>
        <v>0.69</v>
      </c>
      <c r="Q33" s="10" t="str">
        <f t="shared" si="5"/>
        <v>C</v>
      </c>
      <c r="R33" s="11">
        <v>75</v>
      </c>
      <c r="S33" s="26">
        <v>68</v>
      </c>
      <c r="T33">
        <v>80</v>
      </c>
      <c r="U33" s="24">
        <f t="shared" si="6"/>
        <v>74.333333333333329</v>
      </c>
      <c r="V33" s="25">
        <f t="shared" si="7"/>
        <v>0.74329999999999996</v>
      </c>
      <c r="W33" s="16" t="str">
        <f t="shared" si="8"/>
        <v>B</v>
      </c>
      <c r="X33" s="16"/>
    </row>
    <row r="34" spans="1:24" ht="14.25" customHeight="1" x14ac:dyDescent="0.3">
      <c r="A34" s="43"/>
      <c r="B34" s="43"/>
      <c r="C34" s="43"/>
      <c r="D34" s="5" t="s">
        <v>13</v>
      </c>
      <c r="E34" s="5" t="s">
        <v>14</v>
      </c>
      <c r="F34" s="5">
        <v>67</v>
      </c>
      <c r="G34" s="10">
        <v>79</v>
      </c>
      <c r="H34" s="10">
        <v>80</v>
      </c>
      <c r="I34" s="11">
        <f t="shared" si="0"/>
        <v>75.333333333333329</v>
      </c>
      <c r="J34" s="12">
        <f t="shared" si="1"/>
        <v>0.75329999999999997</v>
      </c>
      <c r="K34" s="10" t="str">
        <f t="shared" si="2"/>
        <v>B</v>
      </c>
      <c r="L34" s="10">
        <v>68</v>
      </c>
      <c r="M34" s="10">
        <v>81</v>
      </c>
      <c r="N34" s="5">
        <v>70</v>
      </c>
      <c r="O34" s="11">
        <f t="shared" si="3"/>
        <v>73</v>
      </c>
      <c r="P34" s="12">
        <f t="shared" si="4"/>
        <v>0.73</v>
      </c>
      <c r="Q34" s="10" t="str">
        <f t="shared" si="5"/>
        <v>B</v>
      </c>
      <c r="R34" s="11">
        <v>71</v>
      </c>
      <c r="S34" s="26">
        <v>76</v>
      </c>
      <c r="T34">
        <v>77</v>
      </c>
      <c r="U34" s="24">
        <f t="shared" si="6"/>
        <v>74.666666666666671</v>
      </c>
      <c r="V34" s="25">
        <f t="shared" si="7"/>
        <v>0.74670000000000003</v>
      </c>
      <c r="W34" s="16" t="str">
        <f t="shared" si="8"/>
        <v>B</v>
      </c>
      <c r="X34" s="16"/>
    </row>
    <row r="35" spans="1:24" ht="14.25" customHeight="1" x14ac:dyDescent="0.3">
      <c r="A35" s="43"/>
      <c r="B35" s="43"/>
      <c r="C35" s="43"/>
      <c r="D35" s="5" t="s">
        <v>15</v>
      </c>
      <c r="E35" s="5" t="s">
        <v>16</v>
      </c>
      <c r="F35" s="5">
        <v>70</v>
      </c>
      <c r="G35" s="10">
        <v>76</v>
      </c>
      <c r="H35" s="10">
        <v>80</v>
      </c>
      <c r="I35" s="11">
        <f t="shared" si="0"/>
        <v>75.333333333333329</v>
      </c>
      <c r="J35" s="12">
        <f t="shared" si="1"/>
        <v>0.75329999999999997</v>
      </c>
      <c r="K35" s="10" t="str">
        <f t="shared" si="2"/>
        <v>B</v>
      </c>
      <c r="L35" s="10">
        <v>74</v>
      </c>
      <c r="M35" s="10">
        <v>82</v>
      </c>
      <c r="N35" s="5">
        <v>87</v>
      </c>
      <c r="O35" s="11">
        <f t="shared" si="3"/>
        <v>81</v>
      </c>
      <c r="P35" s="12">
        <f t="shared" si="4"/>
        <v>0.81</v>
      </c>
      <c r="Q35" s="10" t="str">
        <f t="shared" si="5"/>
        <v>A</v>
      </c>
      <c r="R35" s="11">
        <v>77</v>
      </c>
      <c r="S35" s="26">
        <v>87</v>
      </c>
      <c r="T35">
        <v>84</v>
      </c>
      <c r="U35" s="24">
        <f t="shared" si="6"/>
        <v>82.666666666666671</v>
      </c>
      <c r="V35" s="25">
        <f t="shared" si="7"/>
        <v>0.82669999999999999</v>
      </c>
      <c r="W35" s="16" t="str">
        <f t="shared" si="8"/>
        <v>A</v>
      </c>
      <c r="X35" s="16"/>
    </row>
    <row r="36" spans="1:24" ht="14.25" customHeight="1" x14ac:dyDescent="0.3">
      <c r="A36" s="43"/>
      <c r="B36" s="43"/>
      <c r="C36" s="43"/>
      <c r="D36" s="5" t="s">
        <v>17</v>
      </c>
      <c r="E36" s="5" t="s">
        <v>18</v>
      </c>
      <c r="F36" s="5">
        <v>75</v>
      </c>
      <c r="G36" s="10">
        <v>69</v>
      </c>
      <c r="H36" s="10">
        <v>68</v>
      </c>
      <c r="I36" s="11">
        <f t="shared" si="0"/>
        <v>70.666666666666671</v>
      </c>
      <c r="J36" s="12">
        <f t="shared" si="1"/>
        <v>0.70669999999999999</v>
      </c>
      <c r="K36" s="10" t="str">
        <f t="shared" si="2"/>
        <v>B</v>
      </c>
      <c r="L36" s="10">
        <v>66</v>
      </c>
      <c r="M36" s="10">
        <v>78</v>
      </c>
      <c r="N36" s="5">
        <v>66</v>
      </c>
      <c r="O36" s="11">
        <f t="shared" si="3"/>
        <v>70</v>
      </c>
      <c r="P36" s="12">
        <f t="shared" si="4"/>
        <v>0.7</v>
      </c>
      <c r="Q36" s="10" t="str">
        <f t="shared" si="5"/>
        <v>B</v>
      </c>
      <c r="R36" s="11">
        <v>69</v>
      </c>
      <c r="S36" s="26">
        <v>76</v>
      </c>
      <c r="T36">
        <v>80</v>
      </c>
      <c r="U36" s="24">
        <f t="shared" si="6"/>
        <v>75</v>
      </c>
      <c r="V36" s="25">
        <f t="shared" si="7"/>
        <v>0.75</v>
      </c>
      <c r="W36" s="16" t="str">
        <f t="shared" si="8"/>
        <v>B</v>
      </c>
      <c r="X36" s="16"/>
    </row>
    <row r="37" spans="1:24" ht="14.25" customHeight="1" x14ac:dyDescent="0.3">
      <c r="A37" s="43"/>
      <c r="B37" s="43"/>
      <c r="C37" s="43"/>
      <c r="D37" s="5" t="s">
        <v>19</v>
      </c>
      <c r="E37" s="5" t="s">
        <v>20</v>
      </c>
      <c r="F37" s="5">
        <v>73</v>
      </c>
      <c r="G37" s="10">
        <v>72</v>
      </c>
      <c r="H37" s="10">
        <v>73</v>
      </c>
      <c r="I37" s="11">
        <f t="shared" si="0"/>
        <v>72.666666666666671</v>
      </c>
      <c r="J37" s="12">
        <f t="shared" si="1"/>
        <v>0.72670000000000001</v>
      </c>
      <c r="K37" s="10" t="str">
        <f t="shared" si="2"/>
        <v>B</v>
      </c>
      <c r="L37" s="10">
        <v>69</v>
      </c>
      <c r="M37" s="10">
        <v>80</v>
      </c>
      <c r="N37" s="5">
        <v>72</v>
      </c>
      <c r="O37" s="11">
        <f t="shared" si="3"/>
        <v>73.666666666666671</v>
      </c>
      <c r="P37" s="12">
        <f t="shared" si="4"/>
        <v>0.73670000000000002</v>
      </c>
      <c r="Q37" s="10" t="str">
        <f t="shared" si="5"/>
        <v>B</v>
      </c>
      <c r="R37" s="11">
        <v>86</v>
      </c>
      <c r="S37" s="26">
        <v>84</v>
      </c>
      <c r="T37">
        <v>77</v>
      </c>
      <c r="U37" s="24">
        <f t="shared" si="6"/>
        <v>82.333333333333329</v>
      </c>
      <c r="V37" s="25">
        <f t="shared" si="7"/>
        <v>0.82330000000000003</v>
      </c>
      <c r="W37" s="16" t="str">
        <f t="shared" si="8"/>
        <v>A</v>
      </c>
      <c r="X37" s="16"/>
    </row>
    <row r="38" spans="1:24" ht="14.25" customHeight="1" x14ac:dyDescent="0.3">
      <c r="A38" s="43"/>
      <c r="B38" s="43"/>
      <c r="C38" s="43"/>
      <c r="D38" s="5" t="s">
        <v>21</v>
      </c>
      <c r="E38" s="5" t="s">
        <v>22</v>
      </c>
      <c r="F38" s="5">
        <v>83</v>
      </c>
      <c r="G38" s="10">
        <v>89</v>
      </c>
      <c r="H38" s="10">
        <v>77</v>
      </c>
      <c r="I38" s="11">
        <f t="shared" si="0"/>
        <v>83</v>
      </c>
      <c r="J38" s="12">
        <f t="shared" si="1"/>
        <v>0.83</v>
      </c>
      <c r="K38" s="10" t="str">
        <f t="shared" si="2"/>
        <v>A</v>
      </c>
      <c r="L38" s="10">
        <v>78</v>
      </c>
      <c r="M38" s="10">
        <v>81</v>
      </c>
      <c r="N38" s="5">
        <v>80</v>
      </c>
      <c r="O38" s="11">
        <f t="shared" si="3"/>
        <v>79.666666666666671</v>
      </c>
      <c r="P38" s="12">
        <f t="shared" si="4"/>
        <v>0.79669999999999996</v>
      </c>
      <c r="Q38" s="10" t="str">
        <f t="shared" si="5"/>
        <v>B</v>
      </c>
      <c r="R38" s="11">
        <v>83</v>
      </c>
      <c r="S38" s="26">
        <v>82</v>
      </c>
      <c r="T38">
        <v>88</v>
      </c>
      <c r="U38" s="24">
        <f t="shared" si="6"/>
        <v>84.333333333333329</v>
      </c>
      <c r="V38" s="25">
        <f t="shared" si="7"/>
        <v>0.84330000000000005</v>
      </c>
      <c r="W38" s="16" t="str">
        <f t="shared" si="8"/>
        <v>A</v>
      </c>
      <c r="X38" s="16"/>
    </row>
    <row r="39" spans="1:24" ht="14.25" customHeight="1" x14ac:dyDescent="0.3">
      <c r="A39" s="43"/>
      <c r="B39" s="43"/>
      <c r="C39" s="43"/>
      <c r="D39" s="5" t="s">
        <v>23</v>
      </c>
      <c r="E39" s="5" t="s">
        <v>24</v>
      </c>
      <c r="F39" s="5">
        <v>76</v>
      </c>
      <c r="G39" s="10">
        <v>80</v>
      </c>
      <c r="H39" s="10">
        <v>67</v>
      </c>
      <c r="I39" s="11">
        <f t="shared" si="0"/>
        <v>74.333333333333329</v>
      </c>
      <c r="J39" s="12">
        <f t="shared" si="1"/>
        <v>0.74329999999999996</v>
      </c>
      <c r="K39" s="10" t="str">
        <f t="shared" si="2"/>
        <v>B</v>
      </c>
      <c r="L39" s="10">
        <v>76</v>
      </c>
      <c r="M39" s="10">
        <v>73</v>
      </c>
      <c r="N39" s="5">
        <v>82</v>
      </c>
      <c r="O39" s="11">
        <f t="shared" si="3"/>
        <v>77</v>
      </c>
      <c r="P39" s="12">
        <f t="shared" si="4"/>
        <v>0.77</v>
      </c>
      <c r="Q39" s="10" t="str">
        <f t="shared" si="5"/>
        <v>B</v>
      </c>
      <c r="R39" s="11">
        <v>82</v>
      </c>
      <c r="S39" s="26">
        <v>86</v>
      </c>
      <c r="T39">
        <v>73</v>
      </c>
      <c r="U39" s="24">
        <f t="shared" si="6"/>
        <v>80.333333333333329</v>
      </c>
      <c r="V39" s="25">
        <f t="shared" si="7"/>
        <v>0.80330000000000001</v>
      </c>
      <c r="W39" s="16" t="str">
        <f t="shared" si="8"/>
        <v>A</v>
      </c>
      <c r="X39" s="16"/>
    </row>
    <row r="40" spans="1:24" ht="14.25" customHeight="1" x14ac:dyDescent="0.3">
      <c r="A40" s="43"/>
      <c r="B40" s="43"/>
      <c r="C40" s="43"/>
      <c r="D40" s="5" t="s">
        <v>25</v>
      </c>
      <c r="E40" s="5" t="s">
        <v>26</v>
      </c>
      <c r="F40" s="5">
        <v>77</v>
      </c>
      <c r="G40" s="10">
        <v>84</v>
      </c>
      <c r="H40" s="10">
        <v>74</v>
      </c>
      <c r="I40" s="11">
        <f t="shared" si="0"/>
        <v>78.333333333333329</v>
      </c>
      <c r="J40" s="12">
        <f t="shared" si="1"/>
        <v>0.7833</v>
      </c>
      <c r="K40" s="10" t="str">
        <f t="shared" si="2"/>
        <v>B</v>
      </c>
      <c r="L40" s="10">
        <v>75</v>
      </c>
      <c r="M40" s="10">
        <v>85</v>
      </c>
      <c r="N40" s="5">
        <v>82</v>
      </c>
      <c r="O40" s="11">
        <f t="shared" si="3"/>
        <v>80.666666666666671</v>
      </c>
      <c r="P40" s="12">
        <f t="shared" si="4"/>
        <v>0.80669999999999997</v>
      </c>
      <c r="Q40" s="10" t="str">
        <f t="shared" si="5"/>
        <v>A</v>
      </c>
      <c r="R40" s="11">
        <v>81</v>
      </c>
      <c r="S40" s="26">
        <v>77</v>
      </c>
      <c r="T40">
        <v>80</v>
      </c>
      <c r="U40" s="24">
        <f t="shared" si="6"/>
        <v>79.333333333333329</v>
      </c>
      <c r="V40" s="25">
        <f t="shared" si="7"/>
        <v>0.79330000000000001</v>
      </c>
      <c r="W40" s="16" t="str">
        <f t="shared" si="8"/>
        <v>B</v>
      </c>
      <c r="X40" s="16"/>
    </row>
    <row r="41" spans="1:24" ht="14.25" customHeight="1" x14ac:dyDescent="0.3">
      <c r="A41" s="43"/>
      <c r="B41" s="43"/>
      <c r="C41" s="43"/>
      <c r="D41" s="5" t="s">
        <v>27</v>
      </c>
      <c r="E41" s="5" t="s">
        <v>28</v>
      </c>
      <c r="F41" s="5">
        <v>71</v>
      </c>
      <c r="G41" s="10">
        <v>68</v>
      </c>
      <c r="H41" s="10">
        <v>75</v>
      </c>
      <c r="I41" s="11">
        <f t="shared" si="0"/>
        <v>71.333333333333329</v>
      </c>
      <c r="J41" s="12">
        <f t="shared" si="1"/>
        <v>0.71330000000000005</v>
      </c>
      <c r="K41" s="10" t="str">
        <f t="shared" si="2"/>
        <v>B</v>
      </c>
      <c r="L41" s="10">
        <v>74</v>
      </c>
      <c r="M41" s="10">
        <v>77</v>
      </c>
      <c r="N41" s="5">
        <v>75</v>
      </c>
      <c r="O41" s="11">
        <f t="shared" si="3"/>
        <v>75.333333333333329</v>
      </c>
      <c r="P41" s="12">
        <f t="shared" si="4"/>
        <v>0.75329999999999997</v>
      </c>
      <c r="Q41" s="10" t="str">
        <f t="shared" si="5"/>
        <v>B</v>
      </c>
      <c r="R41" s="11">
        <v>70</v>
      </c>
      <c r="S41" s="26">
        <v>80</v>
      </c>
      <c r="T41">
        <v>73</v>
      </c>
      <c r="U41" s="24">
        <f t="shared" si="6"/>
        <v>74.333333333333329</v>
      </c>
      <c r="V41" s="25">
        <f t="shared" si="7"/>
        <v>0.74329999999999996</v>
      </c>
      <c r="W41" s="16" t="str">
        <f t="shared" si="8"/>
        <v>B</v>
      </c>
      <c r="X41" s="16"/>
    </row>
    <row r="42" spans="1:24" ht="14.25" customHeight="1" x14ac:dyDescent="0.3">
      <c r="A42" s="43" t="s">
        <v>54</v>
      </c>
      <c r="B42" s="43" t="s">
        <v>55</v>
      </c>
      <c r="C42" s="43" t="s">
        <v>429</v>
      </c>
      <c r="D42" s="5" t="s">
        <v>12</v>
      </c>
      <c r="E42" s="5" t="s">
        <v>2</v>
      </c>
      <c r="F42" s="5">
        <v>55</v>
      </c>
      <c r="G42" s="10">
        <v>59</v>
      </c>
      <c r="H42" s="10">
        <v>65</v>
      </c>
      <c r="I42" s="11">
        <f t="shared" si="0"/>
        <v>59.666666666666664</v>
      </c>
      <c r="J42" s="12">
        <f t="shared" si="1"/>
        <v>0.59670000000000001</v>
      </c>
      <c r="K42" s="10" t="str">
        <f t="shared" si="2"/>
        <v>D</v>
      </c>
      <c r="L42" s="10">
        <v>57</v>
      </c>
      <c r="M42" s="10">
        <v>58</v>
      </c>
      <c r="N42" s="5">
        <v>67</v>
      </c>
      <c r="O42" s="11">
        <f t="shared" si="3"/>
        <v>60.666666666666664</v>
      </c>
      <c r="P42" s="12">
        <f t="shared" si="4"/>
        <v>0.60670000000000002</v>
      </c>
      <c r="Q42" s="10" t="str">
        <f t="shared" si="5"/>
        <v>C</v>
      </c>
      <c r="R42" s="11">
        <v>55</v>
      </c>
      <c r="S42" s="26">
        <v>67</v>
      </c>
      <c r="T42">
        <v>70</v>
      </c>
      <c r="U42" s="24">
        <f t="shared" si="6"/>
        <v>64</v>
      </c>
      <c r="V42" s="25">
        <f t="shared" si="7"/>
        <v>0.64</v>
      </c>
      <c r="W42" s="16" t="str">
        <f t="shared" si="8"/>
        <v>C</v>
      </c>
      <c r="X42" s="16"/>
    </row>
    <row r="43" spans="1:24" ht="14.25" customHeight="1" x14ac:dyDescent="0.3">
      <c r="A43" s="43"/>
      <c r="B43" s="43"/>
      <c r="C43" s="43"/>
      <c r="D43" s="5" t="s">
        <v>13</v>
      </c>
      <c r="E43" s="5" t="s">
        <v>14</v>
      </c>
      <c r="F43" s="5">
        <v>54</v>
      </c>
      <c r="G43" s="10">
        <v>67</v>
      </c>
      <c r="H43" s="10">
        <v>63</v>
      </c>
      <c r="I43" s="11">
        <f t="shared" si="0"/>
        <v>61.333333333333336</v>
      </c>
      <c r="J43" s="12">
        <f t="shared" si="1"/>
        <v>0.61329999999999996</v>
      </c>
      <c r="K43" s="10" t="str">
        <f t="shared" si="2"/>
        <v>C</v>
      </c>
      <c r="L43" s="10">
        <v>57</v>
      </c>
      <c r="M43" s="10">
        <v>71</v>
      </c>
      <c r="N43" s="5">
        <v>61</v>
      </c>
      <c r="O43" s="11">
        <f t="shared" si="3"/>
        <v>63</v>
      </c>
      <c r="P43" s="12">
        <f t="shared" si="4"/>
        <v>0.63</v>
      </c>
      <c r="Q43" s="10" t="str">
        <f t="shared" si="5"/>
        <v>C</v>
      </c>
      <c r="R43" s="11">
        <v>61</v>
      </c>
      <c r="S43" s="26">
        <v>69</v>
      </c>
      <c r="T43">
        <v>61</v>
      </c>
      <c r="U43" s="24">
        <f t="shared" si="6"/>
        <v>63.666666666666664</v>
      </c>
      <c r="V43" s="25">
        <f t="shared" si="7"/>
        <v>0.63670000000000004</v>
      </c>
      <c r="W43" s="16" t="str">
        <f t="shared" si="8"/>
        <v>C</v>
      </c>
      <c r="X43" s="16"/>
    </row>
    <row r="44" spans="1:24" ht="14.25" customHeight="1" x14ac:dyDescent="0.3">
      <c r="A44" s="43"/>
      <c r="B44" s="43"/>
      <c r="C44" s="43"/>
      <c r="D44" s="5" t="s">
        <v>15</v>
      </c>
      <c r="E44" s="5" t="s">
        <v>16</v>
      </c>
      <c r="F44" s="5">
        <v>72</v>
      </c>
      <c r="G44" s="10">
        <v>69</v>
      </c>
      <c r="H44" s="10">
        <v>61</v>
      </c>
      <c r="I44" s="11">
        <f t="shared" si="0"/>
        <v>67.333333333333329</v>
      </c>
      <c r="J44" s="12">
        <f t="shared" si="1"/>
        <v>0.67330000000000001</v>
      </c>
      <c r="K44" s="10" t="str">
        <f t="shared" si="2"/>
        <v>C</v>
      </c>
      <c r="L44" s="10">
        <v>72</v>
      </c>
      <c r="M44" s="10">
        <v>69</v>
      </c>
      <c r="N44" s="5">
        <v>63</v>
      </c>
      <c r="O44" s="11">
        <f t="shared" si="3"/>
        <v>68</v>
      </c>
      <c r="P44" s="12">
        <f t="shared" si="4"/>
        <v>0.68</v>
      </c>
      <c r="Q44" s="10" t="str">
        <f t="shared" si="5"/>
        <v>C</v>
      </c>
      <c r="R44" s="11">
        <v>75</v>
      </c>
      <c r="S44" s="26">
        <v>70</v>
      </c>
      <c r="T44">
        <v>67</v>
      </c>
      <c r="U44" s="24">
        <f t="shared" si="6"/>
        <v>70.666666666666671</v>
      </c>
      <c r="V44" s="25">
        <f t="shared" si="7"/>
        <v>0.70669999999999999</v>
      </c>
      <c r="W44" s="16" t="str">
        <f t="shared" si="8"/>
        <v>B</v>
      </c>
      <c r="X44" s="16"/>
    </row>
    <row r="45" spans="1:24" ht="14.25" customHeight="1" x14ac:dyDescent="0.3">
      <c r="A45" s="43"/>
      <c r="B45" s="43"/>
      <c r="C45" s="43"/>
      <c r="D45" s="5" t="s">
        <v>17</v>
      </c>
      <c r="E45" s="5" t="s">
        <v>18</v>
      </c>
      <c r="F45" s="5">
        <v>55</v>
      </c>
      <c r="G45" s="10">
        <v>63</v>
      </c>
      <c r="H45" s="10">
        <v>61</v>
      </c>
      <c r="I45" s="11">
        <f t="shared" si="0"/>
        <v>59.666666666666664</v>
      </c>
      <c r="J45" s="12">
        <f t="shared" si="1"/>
        <v>0.59670000000000001</v>
      </c>
      <c r="K45" s="10" t="str">
        <f t="shared" si="2"/>
        <v>D</v>
      </c>
      <c r="L45" s="10">
        <v>55</v>
      </c>
      <c r="M45" s="10">
        <v>67</v>
      </c>
      <c r="N45" s="5">
        <v>65</v>
      </c>
      <c r="O45" s="11">
        <f t="shared" si="3"/>
        <v>62.333333333333336</v>
      </c>
      <c r="P45" s="12">
        <f t="shared" si="4"/>
        <v>0.62329999999999997</v>
      </c>
      <c r="Q45" s="10" t="str">
        <f t="shared" si="5"/>
        <v>C</v>
      </c>
      <c r="R45" s="11">
        <v>67</v>
      </c>
      <c r="S45" s="26">
        <v>67</v>
      </c>
      <c r="T45">
        <v>58</v>
      </c>
      <c r="U45" s="24">
        <f t="shared" si="6"/>
        <v>64</v>
      </c>
      <c r="V45" s="25">
        <f t="shared" si="7"/>
        <v>0.64</v>
      </c>
      <c r="W45" s="16" t="str">
        <f t="shared" si="8"/>
        <v>C</v>
      </c>
      <c r="X45" s="16"/>
    </row>
    <row r="46" spans="1:24" ht="14.25" customHeight="1" x14ac:dyDescent="0.3">
      <c r="A46" s="43"/>
      <c r="B46" s="43"/>
      <c r="C46" s="43"/>
      <c r="D46" s="5" t="s">
        <v>19</v>
      </c>
      <c r="E46" s="5" t="s">
        <v>20</v>
      </c>
      <c r="F46" s="5">
        <v>69</v>
      </c>
      <c r="G46" s="10">
        <v>60</v>
      </c>
      <c r="H46" s="10">
        <v>72</v>
      </c>
      <c r="I46" s="11">
        <f t="shared" si="0"/>
        <v>67</v>
      </c>
      <c r="J46" s="12">
        <f t="shared" si="1"/>
        <v>0.67</v>
      </c>
      <c r="K46" s="10" t="str">
        <f t="shared" si="2"/>
        <v>C</v>
      </c>
      <c r="L46" s="10">
        <v>68</v>
      </c>
      <c r="M46" s="10">
        <v>70</v>
      </c>
      <c r="N46" s="5">
        <v>68</v>
      </c>
      <c r="O46" s="11">
        <f t="shared" si="3"/>
        <v>68.666666666666671</v>
      </c>
      <c r="P46" s="12">
        <f t="shared" si="4"/>
        <v>0.68669999999999998</v>
      </c>
      <c r="Q46" s="10" t="str">
        <f t="shared" si="5"/>
        <v>C</v>
      </c>
      <c r="R46" s="11">
        <v>64</v>
      </c>
      <c r="S46" s="26">
        <v>68</v>
      </c>
      <c r="T46">
        <v>65</v>
      </c>
      <c r="U46" s="24">
        <f t="shared" si="6"/>
        <v>65.666666666666671</v>
      </c>
      <c r="V46" s="25">
        <f t="shared" si="7"/>
        <v>0.65669999999999995</v>
      </c>
      <c r="W46" s="16" t="str">
        <f t="shared" si="8"/>
        <v>C</v>
      </c>
      <c r="X46" s="16"/>
    </row>
    <row r="47" spans="1:24" ht="14.25" customHeight="1" x14ac:dyDescent="0.3">
      <c r="A47" s="43"/>
      <c r="B47" s="43"/>
      <c r="C47" s="43"/>
      <c r="D47" s="5" t="s">
        <v>21</v>
      </c>
      <c r="E47" s="5" t="s">
        <v>22</v>
      </c>
      <c r="F47" s="5">
        <v>69</v>
      </c>
      <c r="G47" s="10">
        <v>67</v>
      </c>
      <c r="H47" s="10">
        <v>67</v>
      </c>
      <c r="I47" s="11">
        <f t="shared" si="0"/>
        <v>67.666666666666671</v>
      </c>
      <c r="J47" s="12">
        <f t="shared" si="1"/>
        <v>0.67669999999999997</v>
      </c>
      <c r="K47" s="10" t="str">
        <f t="shared" si="2"/>
        <v>C</v>
      </c>
      <c r="L47" s="10">
        <v>67</v>
      </c>
      <c r="M47" s="10">
        <v>70</v>
      </c>
      <c r="N47" s="5">
        <v>71</v>
      </c>
      <c r="O47" s="11">
        <f t="shared" si="3"/>
        <v>69.333333333333329</v>
      </c>
      <c r="P47" s="12">
        <f t="shared" si="4"/>
        <v>0.69330000000000003</v>
      </c>
      <c r="Q47" s="10" t="str">
        <f t="shared" si="5"/>
        <v>C</v>
      </c>
      <c r="R47" s="11">
        <v>68</v>
      </c>
      <c r="S47" s="26">
        <v>82</v>
      </c>
      <c r="T47">
        <v>70</v>
      </c>
      <c r="U47" s="24">
        <f t="shared" si="6"/>
        <v>73.333333333333329</v>
      </c>
      <c r="V47" s="25">
        <f t="shared" si="7"/>
        <v>0.73329999999999995</v>
      </c>
      <c r="W47" s="16" t="str">
        <f t="shared" si="8"/>
        <v>B</v>
      </c>
      <c r="X47" s="16"/>
    </row>
    <row r="48" spans="1:24" ht="14.25" customHeight="1" x14ac:dyDescent="0.3">
      <c r="A48" s="43"/>
      <c r="B48" s="43"/>
      <c r="C48" s="43"/>
      <c r="D48" s="5" t="s">
        <v>23</v>
      </c>
      <c r="E48" s="5" t="s">
        <v>24</v>
      </c>
      <c r="F48" s="5">
        <v>61</v>
      </c>
      <c r="G48" s="10">
        <v>68</v>
      </c>
      <c r="H48" s="10">
        <v>57</v>
      </c>
      <c r="I48" s="11">
        <f t="shared" si="0"/>
        <v>62</v>
      </c>
      <c r="J48" s="12">
        <f t="shared" si="1"/>
        <v>0.62</v>
      </c>
      <c r="K48" s="10" t="str">
        <f t="shared" si="2"/>
        <v>C</v>
      </c>
      <c r="L48" s="10">
        <v>62</v>
      </c>
      <c r="M48" s="10">
        <v>61</v>
      </c>
      <c r="N48" s="5">
        <v>63</v>
      </c>
      <c r="O48" s="11">
        <f t="shared" si="3"/>
        <v>62</v>
      </c>
      <c r="P48" s="12">
        <f t="shared" si="4"/>
        <v>0.62</v>
      </c>
      <c r="Q48" s="10" t="str">
        <f t="shared" si="5"/>
        <v>C</v>
      </c>
      <c r="R48" s="11">
        <v>65</v>
      </c>
      <c r="S48" s="26">
        <v>69</v>
      </c>
      <c r="T48">
        <v>64</v>
      </c>
      <c r="U48" s="24">
        <f t="shared" si="6"/>
        <v>66</v>
      </c>
      <c r="V48" s="25">
        <f t="shared" si="7"/>
        <v>0.66</v>
      </c>
      <c r="W48" s="16" t="str">
        <f t="shared" si="8"/>
        <v>C</v>
      </c>
      <c r="X48" s="16"/>
    </row>
    <row r="49" spans="1:24" ht="14.25" customHeight="1" x14ac:dyDescent="0.3">
      <c r="A49" s="43"/>
      <c r="B49" s="43"/>
      <c r="C49" s="43"/>
      <c r="D49" s="5" t="s">
        <v>25</v>
      </c>
      <c r="E49" s="5" t="s">
        <v>26</v>
      </c>
      <c r="F49" s="5">
        <v>61</v>
      </c>
      <c r="G49" s="10">
        <v>75</v>
      </c>
      <c r="H49" s="10">
        <v>63</v>
      </c>
      <c r="I49" s="11">
        <f t="shared" si="0"/>
        <v>66.333333333333329</v>
      </c>
      <c r="J49" s="12">
        <f t="shared" si="1"/>
        <v>0.6633</v>
      </c>
      <c r="K49" s="10" t="str">
        <f t="shared" si="2"/>
        <v>C</v>
      </c>
      <c r="L49" s="10">
        <v>74</v>
      </c>
      <c r="M49" s="10">
        <v>72</v>
      </c>
      <c r="N49" s="5">
        <v>70</v>
      </c>
      <c r="O49" s="11">
        <f t="shared" si="3"/>
        <v>72</v>
      </c>
      <c r="P49" s="12">
        <f t="shared" si="4"/>
        <v>0.72</v>
      </c>
      <c r="Q49" s="10" t="str">
        <f t="shared" si="5"/>
        <v>B</v>
      </c>
      <c r="R49" s="11">
        <v>74</v>
      </c>
      <c r="S49" s="26">
        <v>75</v>
      </c>
      <c r="T49">
        <v>66</v>
      </c>
      <c r="U49" s="24">
        <f t="shared" si="6"/>
        <v>71.666666666666671</v>
      </c>
      <c r="V49" s="25">
        <f t="shared" si="7"/>
        <v>0.7167</v>
      </c>
      <c r="W49" s="16" t="str">
        <f t="shared" si="8"/>
        <v>B</v>
      </c>
      <c r="X49" s="16"/>
    </row>
    <row r="50" spans="1:24" ht="14.25" customHeight="1" x14ac:dyDescent="0.3">
      <c r="A50" s="43"/>
      <c r="B50" s="43"/>
      <c r="C50" s="43"/>
      <c r="D50" s="5" t="s">
        <v>27</v>
      </c>
      <c r="E50" s="5" t="s">
        <v>28</v>
      </c>
      <c r="F50" s="5">
        <v>64</v>
      </c>
      <c r="G50" s="10">
        <v>60</v>
      </c>
      <c r="H50" s="10">
        <v>57</v>
      </c>
      <c r="I50" s="11">
        <f t="shared" si="0"/>
        <v>60.333333333333336</v>
      </c>
      <c r="J50" s="12">
        <f t="shared" si="1"/>
        <v>0.60329999999999995</v>
      </c>
      <c r="K50" s="10" t="str">
        <f t="shared" si="2"/>
        <v>C</v>
      </c>
      <c r="L50" s="10">
        <v>57</v>
      </c>
      <c r="M50" s="10">
        <v>55</v>
      </c>
      <c r="N50" s="5">
        <v>55</v>
      </c>
      <c r="O50" s="11">
        <f t="shared" si="3"/>
        <v>55.666666666666664</v>
      </c>
      <c r="P50" s="12">
        <f t="shared" si="4"/>
        <v>0.55669999999999997</v>
      </c>
      <c r="Q50" s="10" t="str">
        <f t="shared" si="5"/>
        <v>D</v>
      </c>
      <c r="R50" s="11">
        <v>55</v>
      </c>
      <c r="S50" s="26">
        <v>63</v>
      </c>
      <c r="T50">
        <v>58</v>
      </c>
      <c r="U50" s="24">
        <f t="shared" si="6"/>
        <v>58.666666666666664</v>
      </c>
      <c r="V50" s="25">
        <f t="shared" si="7"/>
        <v>0.5867</v>
      </c>
      <c r="W50" s="16" t="str">
        <f t="shared" si="8"/>
        <v>D</v>
      </c>
      <c r="X50" s="16"/>
    </row>
    <row r="51" spans="1:24" ht="14.25" customHeight="1" x14ac:dyDescent="0.3">
      <c r="A51" s="43" t="s">
        <v>56</v>
      </c>
      <c r="B51" s="43" t="s">
        <v>57</v>
      </c>
      <c r="C51" s="43" t="s">
        <v>429</v>
      </c>
      <c r="D51" s="5" t="s">
        <v>12</v>
      </c>
      <c r="E51" s="5" t="s">
        <v>2</v>
      </c>
      <c r="F51" s="5">
        <v>66</v>
      </c>
      <c r="G51" s="10">
        <v>73</v>
      </c>
      <c r="H51" s="10">
        <v>60</v>
      </c>
      <c r="I51" s="11">
        <f t="shared" si="0"/>
        <v>66.333333333333329</v>
      </c>
      <c r="J51" s="12">
        <f t="shared" si="1"/>
        <v>0.6633</v>
      </c>
      <c r="K51" s="10" t="str">
        <f t="shared" si="2"/>
        <v>C</v>
      </c>
      <c r="L51" s="10">
        <v>64</v>
      </c>
      <c r="M51" s="10">
        <v>68</v>
      </c>
      <c r="N51" s="5">
        <v>71</v>
      </c>
      <c r="O51" s="11">
        <f t="shared" si="3"/>
        <v>67.666666666666671</v>
      </c>
      <c r="P51" s="12">
        <f t="shared" si="4"/>
        <v>0.67669999999999997</v>
      </c>
      <c r="Q51" s="10" t="str">
        <f t="shared" si="5"/>
        <v>C</v>
      </c>
      <c r="R51" s="11">
        <v>63</v>
      </c>
      <c r="S51" s="26">
        <v>72</v>
      </c>
      <c r="T51">
        <v>72</v>
      </c>
      <c r="U51" s="24">
        <f t="shared" si="6"/>
        <v>69</v>
      </c>
      <c r="V51" s="25">
        <f t="shared" si="7"/>
        <v>0.69</v>
      </c>
      <c r="W51" s="16" t="str">
        <f t="shared" si="8"/>
        <v>C</v>
      </c>
      <c r="X51" s="16"/>
    </row>
    <row r="52" spans="1:24" ht="14.25" customHeight="1" x14ac:dyDescent="0.3">
      <c r="A52" s="43"/>
      <c r="B52" s="43"/>
      <c r="C52" s="43"/>
      <c r="D52" s="5" t="s">
        <v>13</v>
      </c>
      <c r="E52" s="5" t="s">
        <v>14</v>
      </c>
      <c r="F52" s="5">
        <v>65</v>
      </c>
      <c r="G52" s="10">
        <v>69</v>
      </c>
      <c r="H52" s="10">
        <v>63</v>
      </c>
      <c r="I52" s="11">
        <f t="shared" si="0"/>
        <v>65.666666666666671</v>
      </c>
      <c r="J52" s="12">
        <f t="shared" si="1"/>
        <v>0.65669999999999995</v>
      </c>
      <c r="K52" s="10" t="str">
        <f t="shared" si="2"/>
        <v>C</v>
      </c>
      <c r="L52" s="10">
        <v>73</v>
      </c>
      <c r="M52" s="10">
        <v>68</v>
      </c>
      <c r="N52" s="5">
        <v>79</v>
      </c>
      <c r="O52" s="11">
        <f t="shared" si="3"/>
        <v>73.333333333333329</v>
      </c>
      <c r="P52" s="12">
        <f t="shared" si="4"/>
        <v>0.73329999999999995</v>
      </c>
      <c r="Q52" s="10" t="str">
        <f t="shared" si="5"/>
        <v>B</v>
      </c>
      <c r="R52" s="11">
        <v>73</v>
      </c>
      <c r="S52" s="26">
        <v>74</v>
      </c>
      <c r="T52">
        <v>75</v>
      </c>
      <c r="U52" s="24">
        <f t="shared" si="6"/>
        <v>74</v>
      </c>
      <c r="V52" s="25">
        <f t="shared" si="7"/>
        <v>0.74</v>
      </c>
      <c r="W52" s="16" t="str">
        <f t="shared" si="8"/>
        <v>B</v>
      </c>
      <c r="X52" s="16"/>
    </row>
    <row r="53" spans="1:24" ht="14.25" customHeight="1" x14ac:dyDescent="0.3">
      <c r="A53" s="43"/>
      <c r="B53" s="43"/>
      <c r="C53" s="43"/>
      <c r="D53" s="5" t="s">
        <v>15</v>
      </c>
      <c r="E53" s="5" t="s">
        <v>16</v>
      </c>
      <c r="F53" s="5">
        <v>69</v>
      </c>
      <c r="G53" s="10">
        <v>76</v>
      </c>
      <c r="H53" s="10">
        <v>78</v>
      </c>
      <c r="I53" s="11">
        <f t="shared" si="0"/>
        <v>74.333333333333329</v>
      </c>
      <c r="J53" s="12">
        <f t="shared" si="1"/>
        <v>0.74329999999999996</v>
      </c>
      <c r="K53" s="10" t="str">
        <f t="shared" si="2"/>
        <v>B</v>
      </c>
      <c r="L53" s="10">
        <v>73</v>
      </c>
      <c r="M53" s="10">
        <v>85</v>
      </c>
      <c r="N53" s="5">
        <v>80</v>
      </c>
      <c r="O53" s="11">
        <f t="shared" si="3"/>
        <v>79.333333333333329</v>
      </c>
      <c r="P53" s="12">
        <f t="shared" si="4"/>
        <v>0.79330000000000001</v>
      </c>
      <c r="Q53" s="10" t="str">
        <f t="shared" si="5"/>
        <v>B</v>
      </c>
      <c r="R53" s="11">
        <v>71</v>
      </c>
      <c r="S53" s="26">
        <v>80</v>
      </c>
      <c r="T53">
        <v>78</v>
      </c>
      <c r="U53" s="24">
        <f t="shared" si="6"/>
        <v>76.333333333333329</v>
      </c>
      <c r="V53" s="25">
        <f t="shared" si="7"/>
        <v>0.76329999999999998</v>
      </c>
      <c r="W53" s="16" t="str">
        <f t="shared" si="8"/>
        <v>B</v>
      </c>
      <c r="X53" s="16"/>
    </row>
    <row r="54" spans="1:24" ht="14.25" customHeight="1" x14ac:dyDescent="0.3">
      <c r="A54" s="43"/>
      <c r="B54" s="43"/>
      <c r="C54" s="43"/>
      <c r="D54" s="5" t="s">
        <v>17</v>
      </c>
      <c r="E54" s="5" t="s">
        <v>18</v>
      </c>
      <c r="F54" s="5">
        <v>61</v>
      </c>
      <c r="G54" s="10">
        <v>66</v>
      </c>
      <c r="H54" s="10">
        <v>61</v>
      </c>
      <c r="I54" s="11">
        <f t="shared" si="0"/>
        <v>62.666666666666664</v>
      </c>
      <c r="J54" s="12">
        <f t="shared" si="1"/>
        <v>0.62670000000000003</v>
      </c>
      <c r="K54" s="10" t="str">
        <f t="shared" si="2"/>
        <v>C</v>
      </c>
      <c r="L54" s="10">
        <v>64</v>
      </c>
      <c r="M54" s="10">
        <v>63</v>
      </c>
      <c r="N54" s="5">
        <v>72</v>
      </c>
      <c r="O54" s="11">
        <f t="shared" si="3"/>
        <v>66.333333333333329</v>
      </c>
      <c r="P54" s="12">
        <f t="shared" si="4"/>
        <v>0.6633</v>
      </c>
      <c r="Q54" s="10" t="str">
        <f t="shared" si="5"/>
        <v>C</v>
      </c>
      <c r="R54" s="11">
        <v>64</v>
      </c>
      <c r="S54" s="26">
        <v>72</v>
      </c>
      <c r="T54">
        <v>76</v>
      </c>
      <c r="U54" s="24">
        <f t="shared" si="6"/>
        <v>70.666666666666671</v>
      </c>
      <c r="V54" s="25">
        <f t="shared" si="7"/>
        <v>0.70669999999999999</v>
      </c>
      <c r="W54" s="16" t="str">
        <f t="shared" si="8"/>
        <v>B</v>
      </c>
      <c r="X54" s="16"/>
    </row>
    <row r="55" spans="1:24" ht="14.25" customHeight="1" x14ac:dyDescent="0.3">
      <c r="A55" s="43"/>
      <c r="B55" s="43"/>
      <c r="C55" s="43"/>
      <c r="D55" s="5" t="s">
        <v>19</v>
      </c>
      <c r="E55" s="5" t="s">
        <v>20</v>
      </c>
      <c r="F55" s="5">
        <v>74</v>
      </c>
      <c r="G55" s="10">
        <v>74</v>
      </c>
      <c r="H55" s="10">
        <v>67</v>
      </c>
      <c r="I55" s="11">
        <f t="shared" si="0"/>
        <v>71.666666666666671</v>
      </c>
      <c r="J55" s="12">
        <f t="shared" si="1"/>
        <v>0.7167</v>
      </c>
      <c r="K55" s="10" t="str">
        <f t="shared" si="2"/>
        <v>B</v>
      </c>
      <c r="L55" s="10">
        <v>78</v>
      </c>
      <c r="M55" s="10">
        <v>76</v>
      </c>
      <c r="N55" s="5">
        <v>70</v>
      </c>
      <c r="O55" s="11">
        <f t="shared" si="3"/>
        <v>74.666666666666671</v>
      </c>
      <c r="P55" s="12">
        <f t="shared" si="4"/>
        <v>0.74670000000000003</v>
      </c>
      <c r="Q55" s="10" t="str">
        <f t="shared" si="5"/>
        <v>B</v>
      </c>
      <c r="R55" s="11">
        <v>79</v>
      </c>
      <c r="S55" s="26">
        <v>79</v>
      </c>
      <c r="T55">
        <v>78</v>
      </c>
      <c r="U55" s="24">
        <f t="shared" si="6"/>
        <v>78.666666666666671</v>
      </c>
      <c r="V55" s="25">
        <f t="shared" si="7"/>
        <v>0.78669999999999995</v>
      </c>
      <c r="W55" s="16" t="str">
        <f t="shared" si="8"/>
        <v>B</v>
      </c>
      <c r="X55" s="16"/>
    </row>
    <row r="56" spans="1:24" ht="14.25" customHeight="1" x14ac:dyDescent="0.3">
      <c r="A56" s="43"/>
      <c r="B56" s="43"/>
      <c r="C56" s="43"/>
      <c r="D56" s="5" t="s">
        <v>21</v>
      </c>
      <c r="E56" s="5" t="s">
        <v>22</v>
      </c>
      <c r="F56" s="5">
        <v>69</v>
      </c>
      <c r="G56" s="10">
        <v>71</v>
      </c>
      <c r="H56" s="10">
        <v>84</v>
      </c>
      <c r="I56" s="11">
        <f t="shared" si="0"/>
        <v>74.666666666666671</v>
      </c>
      <c r="J56" s="12">
        <f t="shared" si="1"/>
        <v>0.74670000000000003</v>
      </c>
      <c r="K56" s="10" t="str">
        <f t="shared" si="2"/>
        <v>B</v>
      </c>
      <c r="L56" s="10">
        <v>70</v>
      </c>
      <c r="M56" s="10">
        <v>84</v>
      </c>
      <c r="N56" s="5">
        <v>77</v>
      </c>
      <c r="O56" s="11">
        <f t="shared" si="3"/>
        <v>77</v>
      </c>
      <c r="P56" s="12">
        <f t="shared" si="4"/>
        <v>0.77</v>
      </c>
      <c r="Q56" s="10" t="str">
        <f t="shared" si="5"/>
        <v>B</v>
      </c>
      <c r="R56" s="11">
        <v>84</v>
      </c>
      <c r="S56" s="26">
        <v>88</v>
      </c>
      <c r="T56">
        <v>87</v>
      </c>
      <c r="U56" s="24">
        <f t="shared" si="6"/>
        <v>86.333333333333329</v>
      </c>
      <c r="V56" s="25">
        <f t="shared" si="7"/>
        <v>0.86329999999999996</v>
      </c>
      <c r="W56" s="16" t="str">
        <f t="shared" si="8"/>
        <v>A</v>
      </c>
      <c r="X56" s="16"/>
    </row>
    <row r="57" spans="1:24" ht="14.25" customHeight="1" x14ac:dyDescent="0.3">
      <c r="A57" s="43"/>
      <c r="B57" s="43"/>
      <c r="C57" s="43"/>
      <c r="D57" s="5" t="s">
        <v>23</v>
      </c>
      <c r="E57" s="5" t="s">
        <v>24</v>
      </c>
      <c r="F57" s="5">
        <v>61</v>
      </c>
      <c r="G57" s="10">
        <v>73</v>
      </c>
      <c r="H57" s="10">
        <v>71</v>
      </c>
      <c r="I57" s="11">
        <f t="shared" si="0"/>
        <v>68.333333333333329</v>
      </c>
      <c r="J57" s="12">
        <f t="shared" si="1"/>
        <v>0.68330000000000002</v>
      </c>
      <c r="K57" s="10" t="str">
        <f t="shared" si="2"/>
        <v>C</v>
      </c>
      <c r="L57" s="10">
        <v>68</v>
      </c>
      <c r="M57" s="10">
        <v>66</v>
      </c>
      <c r="N57" s="5">
        <v>67</v>
      </c>
      <c r="O57" s="11">
        <f t="shared" si="3"/>
        <v>67</v>
      </c>
      <c r="P57" s="12">
        <f t="shared" si="4"/>
        <v>0.67</v>
      </c>
      <c r="Q57" s="10" t="str">
        <f t="shared" si="5"/>
        <v>C</v>
      </c>
      <c r="R57" s="11">
        <v>77</v>
      </c>
      <c r="S57" s="26">
        <v>72</v>
      </c>
      <c r="T57">
        <v>72</v>
      </c>
      <c r="U57" s="24">
        <f t="shared" si="6"/>
        <v>73.666666666666671</v>
      </c>
      <c r="V57" s="25">
        <f t="shared" si="7"/>
        <v>0.73670000000000002</v>
      </c>
      <c r="W57" s="16" t="str">
        <f t="shared" si="8"/>
        <v>B</v>
      </c>
      <c r="X57" s="16"/>
    </row>
    <row r="58" spans="1:24" ht="14.25" customHeight="1" x14ac:dyDescent="0.3">
      <c r="A58" s="43"/>
      <c r="B58" s="43"/>
      <c r="C58" s="43"/>
      <c r="D58" s="5" t="s">
        <v>25</v>
      </c>
      <c r="E58" s="5" t="s">
        <v>26</v>
      </c>
      <c r="F58" s="5">
        <v>65</v>
      </c>
      <c r="G58" s="10">
        <v>79</v>
      </c>
      <c r="H58" s="10">
        <v>71</v>
      </c>
      <c r="I58" s="11">
        <f t="shared" si="0"/>
        <v>71.666666666666671</v>
      </c>
      <c r="J58" s="12">
        <f t="shared" si="1"/>
        <v>0.7167</v>
      </c>
      <c r="K58" s="10" t="str">
        <f t="shared" si="2"/>
        <v>B</v>
      </c>
      <c r="L58" s="10">
        <v>76</v>
      </c>
      <c r="M58" s="10">
        <v>73</v>
      </c>
      <c r="N58" s="5">
        <v>72</v>
      </c>
      <c r="O58" s="11">
        <f t="shared" si="3"/>
        <v>73.666666666666671</v>
      </c>
      <c r="P58" s="12">
        <f t="shared" si="4"/>
        <v>0.73670000000000002</v>
      </c>
      <c r="Q58" s="10" t="str">
        <f t="shared" si="5"/>
        <v>B</v>
      </c>
      <c r="R58" s="11">
        <v>83</v>
      </c>
      <c r="S58" s="26">
        <v>75</v>
      </c>
      <c r="T58">
        <v>85</v>
      </c>
      <c r="U58" s="24">
        <f t="shared" si="6"/>
        <v>81</v>
      </c>
      <c r="V58" s="25">
        <f t="shared" si="7"/>
        <v>0.81</v>
      </c>
      <c r="W58" s="16" t="str">
        <f t="shared" si="8"/>
        <v>A</v>
      </c>
      <c r="X58" s="16"/>
    </row>
    <row r="59" spans="1:24" ht="14.25" customHeight="1" x14ac:dyDescent="0.3">
      <c r="A59" s="43"/>
      <c r="B59" s="43"/>
      <c r="C59" s="43"/>
      <c r="D59" s="5" t="s">
        <v>27</v>
      </c>
      <c r="E59" s="5" t="s">
        <v>28</v>
      </c>
      <c r="F59" s="5">
        <v>67</v>
      </c>
      <c r="G59" s="10">
        <v>72</v>
      </c>
      <c r="H59" s="10">
        <v>71</v>
      </c>
      <c r="I59" s="11">
        <f t="shared" si="0"/>
        <v>70</v>
      </c>
      <c r="J59" s="12">
        <f t="shared" si="1"/>
        <v>0.7</v>
      </c>
      <c r="K59" s="10" t="str">
        <f t="shared" si="2"/>
        <v>B</v>
      </c>
      <c r="L59" s="10">
        <v>66</v>
      </c>
      <c r="M59" s="10">
        <v>70</v>
      </c>
      <c r="N59" s="5">
        <v>63</v>
      </c>
      <c r="O59" s="11">
        <f t="shared" si="3"/>
        <v>66.333333333333329</v>
      </c>
      <c r="P59" s="12">
        <f t="shared" si="4"/>
        <v>0.6633</v>
      </c>
      <c r="Q59" s="10" t="str">
        <f t="shared" si="5"/>
        <v>C</v>
      </c>
      <c r="R59" s="11">
        <v>67</v>
      </c>
      <c r="S59" s="26">
        <v>72</v>
      </c>
      <c r="T59">
        <v>64</v>
      </c>
      <c r="U59" s="24">
        <f t="shared" si="6"/>
        <v>67.666666666666671</v>
      </c>
      <c r="V59" s="25">
        <f t="shared" si="7"/>
        <v>0.67669999999999997</v>
      </c>
      <c r="W59" s="16" t="str">
        <f t="shared" si="8"/>
        <v>C</v>
      </c>
      <c r="X59" s="16"/>
    </row>
    <row r="60" spans="1:24" ht="14.25" customHeight="1" x14ac:dyDescent="0.3">
      <c r="A60" s="43" t="s">
        <v>58</v>
      </c>
      <c r="B60" s="43" t="s">
        <v>59</v>
      </c>
      <c r="C60" s="43" t="s">
        <v>429</v>
      </c>
      <c r="D60" s="5" t="s">
        <v>12</v>
      </c>
      <c r="E60" s="5" t="s">
        <v>2</v>
      </c>
      <c r="F60" s="5">
        <v>77</v>
      </c>
      <c r="G60" s="10">
        <v>70</v>
      </c>
      <c r="H60" s="10">
        <v>76</v>
      </c>
      <c r="I60" s="11">
        <f t="shared" si="0"/>
        <v>74.333333333333329</v>
      </c>
      <c r="J60" s="12">
        <f t="shared" si="1"/>
        <v>0.74329999999999996</v>
      </c>
      <c r="K60" s="10" t="str">
        <f t="shared" si="2"/>
        <v>B</v>
      </c>
      <c r="L60" s="10">
        <v>70</v>
      </c>
      <c r="M60" s="10">
        <v>76</v>
      </c>
      <c r="N60" s="5">
        <v>79</v>
      </c>
      <c r="O60" s="11">
        <f t="shared" si="3"/>
        <v>75</v>
      </c>
      <c r="P60" s="12">
        <f t="shared" si="4"/>
        <v>0.75</v>
      </c>
      <c r="Q60" s="10" t="str">
        <f t="shared" si="5"/>
        <v>B</v>
      </c>
      <c r="R60" s="11">
        <v>75</v>
      </c>
      <c r="S60" s="26">
        <v>78</v>
      </c>
      <c r="T60">
        <v>72</v>
      </c>
      <c r="U60" s="24">
        <f t="shared" si="6"/>
        <v>75</v>
      </c>
      <c r="V60" s="25">
        <f t="shared" si="7"/>
        <v>0.75</v>
      </c>
      <c r="W60" s="16" t="str">
        <f t="shared" si="8"/>
        <v>B</v>
      </c>
      <c r="X60" s="16"/>
    </row>
    <row r="61" spans="1:24" ht="14.25" customHeight="1" x14ac:dyDescent="0.3">
      <c r="A61" s="43"/>
      <c r="B61" s="43"/>
      <c r="C61" s="43"/>
      <c r="D61" s="5" t="s">
        <v>13</v>
      </c>
      <c r="E61" s="5" t="s">
        <v>14</v>
      </c>
      <c r="F61" s="5">
        <v>74</v>
      </c>
      <c r="G61" s="10">
        <v>75</v>
      </c>
      <c r="H61" s="10">
        <v>81</v>
      </c>
      <c r="I61" s="11">
        <f t="shared" si="0"/>
        <v>76.666666666666671</v>
      </c>
      <c r="J61" s="12">
        <f t="shared" si="1"/>
        <v>0.76670000000000005</v>
      </c>
      <c r="K61" s="10" t="str">
        <f t="shared" si="2"/>
        <v>B</v>
      </c>
      <c r="L61" s="10">
        <v>75</v>
      </c>
      <c r="M61" s="10">
        <v>78</v>
      </c>
      <c r="N61" s="5">
        <v>82</v>
      </c>
      <c r="O61" s="11">
        <f t="shared" si="3"/>
        <v>78.333333333333329</v>
      </c>
      <c r="P61" s="12">
        <f t="shared" si="4"/>
        <v>0.7833</v>
      </c>
      <c r="Q61" s="10" t="str">
        <f t="shared" si="5"/>
        <v>B</v>
      </c>
      <c r="R61" s="11">
        <v>73</v>
      </c>
      <c r="S61" s="26">
        <v>88</v>
      </c>
      <c r="T61">
        <v>88</v>
      </c>
      <c r="U61" s="24">
        <f t="shared" si="6"/>
        <v>83</v>
      </c>
      <c r="V61" s="25">
        <f t="shared" si="7"/>
        <v>0.83</v>
      </c>
      <c r="W61" s="16" t="str">
        <f t="shared" si="8"/>
        <v>A</v>
      </c>
      <c r="X61" s="16"/>
    </row>
    <row r="62" spans="1:24" ht="14.25" customHeight="1" x14ac:dyDescent="0.3">
      <c r="A62" s="43"/>
      <c r="B62" s="43"/>
      <c r="C62" s="43"/>
      <c r="D62" s="5" t="s">
        <v>15</v>
      </c>
      <c r="E62" s="5" t="s">
        <v>16</v>
      </c>
      <c r="F62" s="5">
        <v>81</v>
      </c>
      <c r="G62" s="10">
        <v>77</v>
      </c>
      <c r="H62" s="10">
        <v>80</v>
      </c>
      <c r="I62" s="11">
        <f t="shared" si="0"/>
        <v>79.333333333333329</v>
      </c>
      <c r="J62" s="12">
        <f t="shared" si="1"/>
        <v>0.79330000000000001</v>
      </c>
      <c r="K62" s="10" t="str">
        <f t="shared" si="2"/>
        <v>B</v>
      </c>
      <c r="L62" s="10">
        <v>88</v>
      </c>
      <c r="M62" s="10">
        <v>84</v>
      </c>
      <c r="N62" s="5">
        <v>88</v>
      </c>
      <c r="O62" s="11">
        <f t="shared" si="3"/>
        <v>86.666666666666671</v>
      </c>
      <c r="P62" s="12">
        <f t="shared" si="4"/>
        <v>0.86670000000000003</v>
      </c>
      <c r="Q62" s="10" t="str">
        <f t="shared" si="5"/>
        <v>A</v>
      </c>
      <c r="R62" s="11">
        <v>83</v>
      </c>
      <c r="S62" s="26">
        <v>83</v>
      </c>
      <c r="T62">
        <v>91</v>
      </c>
      <c r="U62" s="24">
        <f t="shared" si="6"/>
        <v>85.666666666666671</v>
      </c>
      <c r="V62" s="25">
        <f t="shared" si="7"/>
        <v>0.85670000000000002</v>
      </c>
      <c r="W62" s="16" t="str">
        <f t="shared" si="8"/>
        <v>A</v>
      </c>
      <c r="X62" s="16"/>
    </row>
    <row r="63" spans="1:24" ht="14.25" customHeight="1" x14ac:dyDescent="0.3">
      <c r="A63" s="43"/>
      <c r="B63" s="43"/>
      <c r="C63" s="43"/>
      <c r="D63" s="5" t="s">
        <v>17</v>
      </c>
      <c r="E63" s="5" t="s">
        <v>18</v>
      </c>
      <c r="F63" s="5">
        <v>72</v>
      </c>
      <c r="G63" s="10">
        <v>81</v>
      </c>
      <c r="H63" s="10">
        <v>71</v>
      </c>
      <c r="I63" s="11">
        <f t="shared" si="0"/>
        <v>74.666666666666671</v>
      </c>
      <c r="J63" s="12">
        <f t="shared" si="1"/>
        <v>0.74670000000000003</v>
      </c>
      <c r="K63" s="10" t="str">
        <f t="shared" si="2"/>
        <v>B</v>
      </c>
      <c r="L63" s="10">
        <v>68</v>
      </c>
      <c r="M63" s="10">
        <v>75</v>
      </c>
      <c r="N63" s="5">
        <v>69</v>
      </c>
      <c r="O63" s="11">
        <f t="shared" si="3"/>
        <v>70.666666666666671</v>
      </c>
      <c r="P63" s="12">
        <f t="shared" si="4"/>
        <v>0.70669999999999999</v>
      </c>
      <c r="Q63" s="10" t="str">
        <f t="shared" si="5"/>
        <v>B</v>
      </c>
      <c r="R63" s="11">
        <v>73</v>
      </c>
      <c r="S63" s="26">
        <v>77</v>
      </c>
      <c r="T63">
        <v>85</v>
      </c>
      <c r="U63" s="24">
        <f t="shared" si="6"/>
        <v>78.333333333333329</v>
      </c>
      <c r="V63" s="25">
        <f t="shared" si="7"/>
        <v>0.7833</v>
      </c>
      <c r="W63" s="16" t="str">
        <f t="shared" si="8"/>
        <v>B</v>
      </c>
      <c r="X63" s="16"/>
    </row>
    <row r="64" spans="1:24" ht="14.25" customHeight="1" x14ac:dyDescent="0.3">
      <c r="A64" s="43"/>
      <c r="B64" s="43"/>
      <c r="C64" s="43"/>
      <c r="D64" s="5" t="s">
        <v>19</v>
      </c>
      <c r="E64" s="5" t="s">
        <v>20</v>
      </c>
      <c r="F64" s="5">
        <v>70</v>
      </c>
      <c r="G64" s="10">
        <v>77</v>
      </c>
      <c r="H64" s="10">
        <v>77</v>
      </c>
      <c r="I64" s="11">
        <f t="shared" si="0"/>
        <v>74.666666666666671</v>
      </c>
      <c r="J64" s="12">
        <f t="shared" si="1"/>
        <v>0.74670000000000003</v>
      </c>
      <c r="K64" s="10" t="str">
        <f t="shared" si="2"/>
        <v>B</v>
      </c>
      <c r="L64" s="10">
        <v>85</v>
      </c>
      <c r="M64" s="10">
        <v>76</v>
      </c>
      <c r="N64" s="5">
        <v>81</v>
      </c>
      <c r="O64" s="11">
        <f t="shared" si="3"/>
        <v>80.666666666666671</v>
      </c>
      <c r="P64" s="12">
        <f t="shared" si="4"/>
        <v>0.80669999999999997</v>
      </c>
      <c r="Q64" s="10" t="str">
        <f t="shared" si="5"/>
        <v>A</v>
      </c>
      <c r="R64" s="11">
        <v>89</v>
      </c>
      <c r="S64" s="26">
        <v>91</v>
      </c>
      <c r="T64">
        <v>81</v>
      </c>
      <c r="U64" s="24">
        <f t="shared" si="6"/>
        <v>87</v>
      </c>
      <c r="V64" s="25">
        <f t="shared" si="7"/>
        <v>0.87</v>
      </c>
      <c r="W64" s="16" t="str">
        <f t="shared" si="8"/>
        <v>A</v>
      </c>
      <c r="X64" s="16"/>
    </row>
    <row r="65" spans="1:24" ht="14.25" customHeight="1" x14ac:dyDescent="0.3">
      <c r="A65" s="43"/>
      <c r="B65" s="43"/>
      <c r="C65" s="43"/>
      <c r="D65" s="5" t="s">
        <v>21</v>
      </c>
      <c r="E65" s="5" t="s">
        <v>22</v>
      </c>
      <c r="F65" s="5">
        <v>81</v>
      </c>
      <c r="G65" s="10">
        <v>83</v>
      </c>
      <c r="H65" s="10">
        <v>83</v>
      </c>
      <c r="I65" s="11">
        <f t="shared" si="0"/>
        <v>82.333333333333329</v>
      </c>
      <c r="J65" s="12">
        <f t="shared" si="1"/>
        <v>0.82330000000000003</v>
      </c>
      <c r="K65" s="10" t="str">
        <f t="shared" si="2"/>
        <v>A</v>
      </c>
      <c r="L65" s="10">
        <v>90</v>
      </c>
      <c r="M65" s="10">
        <v>91</v>
      </c>
      <c r="N65" s="5">
        <v>93</v>
      </c>
      <c r="O65" s="11">
        <f t="shared" si="3"/>
        <v>91.333333333333329</v>
      </c>
      <c r="P65" s="12">
        <f t="shared" si="4"/>
        <v>0.9133</v>
      </c>
      <c r="Q65" s="10" t="str">
        <f t="shared" si="5"/>
        <v>A</v>
      </c>
      <c r="R65" s="11">
        <v>91</v>
      </c>
      <c r="S65" s="26">
        <v>83</v>
      </c>
      <c r="T65">
        <v>82</v>
      </c>
      <c r="U65" s="24">
        <f t="shared" si="6"/>
        <v>85.333333333333329</v>
      </c>
      <c r="V65" s="25">
        <f t="shared" si="7"/>
        <v>0.85329999999999995</v>
      </c>
      <c r="W65" s="16" t="str">
        <f t="shared" si="8"/>
        <v>A</v>
      </c>
      <c r="X65" s="16"/>
    </row>
    <row r="66" spans="1:24" ht="14.25" customHeight="1" x14ac:dyDescent="0.3">
      <c r="A66" s="43"/>
      <c r="B66" s="43"/>
      <c r="C66" s="43"/>
      <c r="D66" s="5" t="s">
        <v>23</v>
      </c>
      <c r="E66" s="5" t="s">
        <v>24</v>
      </c>
      <c r="F66" s="5">
        <v>68</v>
      </c>
      <c r="G66" s="10">
        <v>76</v>
      </c>
      <c r="H66" s="10">
        <v>77</v>
      </c>
      <c r="I66" s="11">
        <f t="shared" si="0"/>
        <v>73.666666666666671</v>
      </c>
      <c r="J66" s="12">
        <f t="shared" si="1"/>
        <v>0.73670000000000002</v>
      </c>
      <c r="K66" s="10" t="str">
        <f t="shared" si="2"/>
        <v>B</v>
      </c>
      <c r="L66" s="10">
        <v>71</v>
      </c>
      <c r="M66" s="10">
        <v>80</v>
      </c>
      <c r="N66" s="5">
        <v>81</v>
      </c>
      <c r="O66" s="11">
        <f t="shared" si="3"/>
        <v>77.333333333333329</v>
      </c>
      <c r="P66" s="12">
        <f t="shared" si="4"/>
        <v>0.77329999999999999</v>
      </c>
      <c r="Q66" s="10" t="str">
        <f t="shared" si="5"/>
        <v>B</v>
      </c>
      <c r="R66" s="11">
        <v>76</v>
      </c>
      <c r="S66" s="26">
        <v>84</v>
      </c>
      <c r="T66">
        <v>81</v>
      </c>
      <c r="U66" s="24">
        <f t="shared" si="6"/>
        <v>80.333333333333329</v>
      </c>
      <c r="V66" s="25">
        <f t="shared" si="7"/>
        <v>0.80330000000000001</v>
      </c>
      <c r="W66" s="16" t="str">
        <f t="shared" si="8"/>
        <v>A</v>
      </c>
      <c r="X66" s="16"/>
    </row>
    <row r="67" spans="1:24" ht="14.25" customHeight="1" x14ac:dyDescent="0.3">
      <c r="A67" s="43"/>
      <c r="B67" s="43"/>
      <c r="C67" s="43"/>
      <c r="D67" s="5" t="s">
        <v>25</v>
      </c>
      <c r="E67" s="5" t="s">
        <v>26</v>
      </c>
      <c r="F67" s="5">
        <v>81</v>
      </c>
      <c r="G67" s="10">
        <v>83</v>
      </c>
      <c r="H67" s="10">
        <v>76</v>
      </c>
      <c r="I67" s="11">
        <f t="shared" si="0"/>
        <v>80</v>
      </c>
      <c r="J67" s="12">
        <f t="shared" si="1"/>
        <v>0.8</v>
      </c>
      <c r="K67" s="10" t="str">
        <f t="shared" si="2"/>
        <v>A</v>
      </c>
      <c r="L67" s="10">
        <v>78</v>
      </c>
      <c r="M67" s="10">
        <v>87</v>
      </c>
      <c r="N67" s="5">
        <v>88</v>
      </c>
      <c r="O67" s="11">
        <f t="shared" si="3"/>
        <v>84.333333333333329</v>
      </c>
      <c r="P67" s="12">
        <f t="shared" si="4"/>
        <v>0.84330000000000005</v>
      </c>
      <c r="Q67" s="10" t="str">
        <f t="shared" si="5"/>
        <v>A</v>
      </c>
      <c r="R67" s="11">
        <v>82</v>
      </c>
      <c r="S67" s="26">
        <v>87</v>
      </c>
      <c r="T67">
        <v>80</v>
      </c>
      <c r="U67" s="24">
        <f t="shared" si="6"/>
        <v>83</v>
      </c>
      <c r="V67" s="25">
        <f t="shared" si="7"/>
        <v>0.83</v>
      </c>
      <c r="W67" s="16" t="str">
        <f t="shared" si="8"/>
        <v>A</v>
      </c>
      <c r="X67" s="16"/>
    </row>
    <row r="68" spans="1:24" ht="14.25" customHeight="1" x14ac:dyDescent="0.3">
      <c r="A68" s="43"/>
      <c r="B68" s="43"/>
      <c r="C68" s="43"/>
      <c r="D68" s="5" t="s">
        <v>27</v>
      </c>
      <c r="E68" s="5" t="s">
        <v>28</v>
      </c>
      <c r="F68" s="5">
        <v>76</v>
      </c>
      <c r="G68" s="10">
        <v>73</v>
      </c>
      <c r="H68" s="10">
        <v>76</v>
      </c>
      <c r="I68" s="11">
        <f t="shared" si="0"/>
        <v>75</v>
      </c>
      <c r="J68" s="12">
        <f t="shared" si="1"/>
        <v>0.75</v>
      </c>
      <c r="K68" s="10" t="str">
        <f t="shared" si="2"/>
        <v>B</v>
      </c>
      <c r="L68" s="10">
        <v>78</v>
      </c>
      <c r="M68" s="10">
        <v>82</v>
      </c>
      <c r="N68" s="5">
        <v>75</v>
      </c>
      <c r="O68" s="11">
        <f t="shared" si="3"/>
        <v>78.333333333333329</v>
      </c>
      <c r="P68" s="12">
        <f t="shared" si="4"/>
        <v>0.7833</v>
      </c>
      <c r="Q68" s="10" t="str">
        <f t="shared" si="5"/>
        <v>B</v>
      </c>
      <c r="R68" s="11">
        <v>76</v>
      </c>
      <c r="S68" s="26">
        <v>84</v>
      </c>
      <c r="T68">
        <v>84</v>
      </c>
      <c r="U68" s="24">
        <f t="shared" si="6"/>
        <v>81.333333333333329</v>
      </c>
      <c r="V68" s="25">
        <f t="shared" si="7"/>
        <v>0.81330000000000002</v>
      </c>
      <c r="W68" s="16" t="str">
        <f t="shared" si="8"/>
        <v>A</v>
      </c>
      <c r="X68" s="16"/>
    </row>
    <row r="69" spans="1:24" ht="14.25" customHeight="1" x14ac:dyDescent="0.3">
      <c r="A69" s="43" t="s">
        <v>60</v>
      </c>
      <c r="B69" s="43" t="s">
        <v>61</v>
      </c>
      <c r="C69" s="43" t="s">
        <v>429</v>
      </c>
      <c r="D69" s="5" t="s">
        <v>12</v>
      </c>
      <c r="E69" s="5" t="s">
        <v>2</v>
      </c>
      <c r="F69" s="5">
        <v>73</v>
      </c>
      <c r="G69" s="10">
        <v>85</v>
      </c>
      <c r="H69" s="10">
        <v>75</v>
      </c>
      <c r="I69" s="11">
        <f t="shared" si="0"/>
        <v>77.666666666666671</v>
      </c>
      <c r="J69" s="12">
        <f t="shared" si="1"/>
        <v>0.77669999999999995</v>
      </c>
      <c r="K69" s="10" t="str">
        <f t="shared" si="2"/>
        <v>B</v>
      </c>
      <c r="L69" s="10">
        <v>77</v>
      </c>
      <c r="M69" s="10">
        <v>78</v>
      </c>
      <c r="N69" s="5">
        <v>82</v>
      </c>
      <c r="O69" s="11">
        <f t="shared" si="3"/>
        <v>79</v>
      </c>
      <c r="P69" s="12">
        <f t="shared" si="4"/>
        <v>0.79</v>
      </c>
      <c r="Q69" s="10" t="str">
        <f t="shared" si="5"/>
        <v>B</v>
      </c>
      <c r="R69" s="11">
        <v>83</v>
      </c>
      <c r="S69" s="26">
        <v>89</v>
      </c>
      <c r="T69">
        <v>88</v>
      </c>
      <c r="U69" s="24">
        <f t="shared" si="6"/>
        <v>86.666666666666671</v>
      </c>
      <c r="V69" s="25">
        <f t="shared" si="7"/>
        <v>0.86670000000000003</v>
      </c>
      <c r="W69" s="16" t="str">
        <f t="shared" si="8"/>
        <v>A</v>
      </c>
      <c r="X69" s="16"/>
    </row>
    <row r="70" spans="1:24" ht="14.25" customHeight="1" x14ac:dyDescent="0.3">
      <c r="A70" s="43"/>
      <c r="B70" s="43"/>
      <c r="C70" s="43"/>
      <c r="D70" s="5" t="s">
        <v>13</v>
      </c>
      <c r="E70" s="5" t="s">
        <v>14</v>
      </c>
      <c r="F70" s="5">
        <v>81</v>
      </c>
      <c r="G70" s="10">
        <v>87</v>
      </c>
      <c r="H70" s="10">
        <v>78</v>
      </c>
      <c r="I70" s="11">
        <f t="shared" ref="I70:I133" si="9">IF(COUNT(F70:H70)=0,"",AVERAGE(F70:H70))</f>
        <v>82</v>
      </c>
      <c r="J70" s="12">
        <f t="shared" ref="J70:J133" si="10">IF(I70="","",ROUND(I70/100,4))</f>
        <v>0.82</v>
      </c>
      <c r="K70" s="10" t="str">
        <f t="shared" ref="K70:K133" si="11">IF(I70="","",IF(I70&gt;=80,"A",IF(I70&gt;=70,"B",IF(I70&gt;=60,"C",IF(I70&gt;=50,"D","F")))))</f>
        <v>A</v>
      </c>
      <c r="L70" s="10">
        <v>90</v>
      </c>
      <c r="M70" s="10">
        <v>93</v>
      </c>
      <c r="N70" s="5">
        <v>84</v>
      </c>
      <c r="O70" s="11">
        <f t="shared" ref="O70:O133" si="12">IF(COUNT(L70:N70)=0,"",AVERAGE(L70:N70))</f>
        <v>89</v>
      </c>
      <c r="P70" s="12">
        <f t="shared" ref="P70:P133" si="13">IF(O70="","",ROUND(O70/100,4))</f>
        <v>0.89</v>
      </c>
      <c r="Q70" s="10" t="str">
        <f t="shared" ref="Q70:Q133" si="14">IF(O70="","",IF(O70&gt;=80,"A",IF(O70&gt;=70,"B",IF(O70&gt;=60,"C",IF(O70&gt;=50,"D","F")))))</f>
        <v>A</v>
      </c>
      <c r="R70" s="11">
        <v>84</v>
      </c>
      <c r="S70" s="26">
        <v>94</v>
      </c>
      <c r="T70">
        <v>93</v>
      </c>
      <c r="U70" s="24">
        <f t="shared" ref="U70:U133" si="15">IF(COUNT(R70:T70)=0,"",AVERAGE(R70:T70))</f>
        <v>90.333333333333329</v>
      </c>
      <c r="V70" s="25">
        <f t="shared" ref="V70:V133" si="16">IF(U70="","",ROUND(U70/100,4))</f>
        <v>0.90329999999999999</v>
      </c>
      <c r="W70" s="16" t="str">
        <f t="shared" ref="W70:W133" si="17">IF(U70="","",IF(U70&gt;=80,"A",IF(U70&gt;=70,"B",IF(U70&gt;=60,"C",IF(U70&gt;=50,"D","F")))))</f>
        <v>A</v>
      </c>
      <c r="X70" s="16"/>
    </row>
    <row r="71" spans="1:24" ht="14.25" customHeight="1" x14ac:dyDescent="0.3">
      <c r="A71" s="43"/>
      <c r="B71" s="43"/>
      <c r="C71" s="43"/>
      <c r="D71" s="5" t="s">
        <v>15</v>
      </c>
      <c r="E71" s="5" t="s">
        <v>16</v>
      </c>
      <c r="F71" s="5">
        <v>85</v>
      </c>
      <c r="G71" s="10">
        <v>90</v>
      </c>
      <c r="H71" s="10">
        <v>83</v>
      </c>
      <c r="I71" s="11">
        <f t="shared" si="9"/>
        <v>86</v>
      </c>
      <c r="J71" s="12">
        <f t="shared" si="10"/>
        <v>0.86</v>
      </c>
      <c r="K71" s="10" t="str">
        <f t="shared" si="11"/>
        <v>A</v>
      </c>
      <c r="L71" s="10">
        <v>85</v>
      </c>
      <c r="M71" s="10">
        <v>88</v>
      </c>
      <c r="N71" s="5">
        <v>90</v>
      </c>
      <c r="O71" s="11">
        <f t="shared" si="12"/>
        <v>87.666666666666671</v>
      </c>
      <c r="P71" s="12">
        <f t="shared" si="13"/>
        <v>0.87670000000000003</v>
      </c>
      <c r="Q71" s="10" t="str">
        <f t="shared" si="14"/>
        <v>A</v>
      </c>
      <c r="R71" s="11">
        <v>91</v>
      </c>
      <c r="S71" s="26">
        <v>95</v>
      </c>
      <c r="T71">
        <v>97</v>
      </c>
      <c r="U71" s="24">
        <f t="shared" si="15"/>
        <v>94.333333333333329</v>
      </c>
      <c r="V71" s="25">
        <f t="shared" si="16"/>
        <v>0.94330000000000003</v>
      </c>
      <c r="W71" s="16" t="str">
        <f t="shared" si="17"/>
        <v>A</v>
      </c>
      <c r="X71" s="16"/>
    </row>
    <row r="72" spans="1:24" ht="14.25" customHeight="1" x14ac:dyDescent="0.3">
      <c r="A72" s="43"/>
      <c r="B72" s="43"/>
      <c r="C72" s="43"/>
      <c r="D72" s="5" t="s">
        <v>17</v>
      </c>
      <c r="E72" s="5" t="s">
        <v>18</v>
      </c>
      <c r="F72" s="5">
        <v>76</v>
      </c>
      <c r="G72" s="10">
        <v>84</v>
      </c>
      <c r="H72" s="10">
        <v>79</v>
      </c>
      <c r="I72" s="11">
        <f t="shared" si="9"/>
        <v>79.666666666666671</v>
      </c>
      <c r="J72" s="12">
        <f t="shared" si="10"/>
        <v>0.79669999999999996</v>
      </c>
      <c r="K72" s="10" t="str">
        <f t="shared" si="11"/>
        <v>B</v>
      </c>
      <c r="L72" s="10">
        <v>78</v>
      </c>
      <c r="M72" s="10">
        <v>81</v>
      </c>
      <c r="N72" s="5">
        <v>89</v>
      </c>
      <c r="O72" s="11">
        <f t="shared" si="12"/>
        <v>82.666666666666671</v>
      </c>
      <c r="P72" s="12">
        <f t="shared" si="13"/>
        <v>0.82669999999999999</v>
      </c>
      <c r="Q72" s="10" t="str">
        <f t="shared" si="14"/>
        <v>A</v>
      </c>
      <c r="R72" s="11">
        <v>89</v>
      </c>
      <c r="S72" s="26">
        <v>94</v>
      </c>
      <c r="T72">
        <v>91</v>
      </c>
      <c r="U72" s="24">
        <f t="shared" si="15"/>
        <v>91.333333333333329</v>
      </c>
      <c r="V72" s="25">
        <f t="shared" si="16"/>
        <v>0.9133</v>
      </c>
      <c r="W72" s="16" t="str">
        <f t="shared" si="17"/>
        <v>A</v>
      </c>
      <c r="X72" s="16"/>
    </row>
    <row r="73" spans="1:24" ht="14.25" customHeight="1" x14ac:dyDescent="0.3">
      <c r="A73" s="43"/>
      <c r="B73" s="43"/>
      <c r="C73" s="43"/>
      <c r="D73" s="5" t="s">
        <v>19</v>
      </c>
      <c r="E73" s="5" t="s">
        <v>20</v>
      </c>
      <c r="F73" s="5">
        <v>86</v>
      </c>
      <c r="G73" s="10">
        <v>81</v>
      </c>
      <c r="H73" s="10">
        <v>92</v>
      </c>
      <c r="I73" s="11">
        <f t="shared" si="9"/>
        <v>86.333333333333329</v>
      </c>
      <c r="J73" s="12">
        <f t="shared" si="10"/>
        <v>0.86329999999999996</v>
      </c>
      <c r="K73" s="10" t="str">
        <f t="shared" si="11"/>
        <v>A</v>
      </c>
      <c r="L73" s="10">
        <v>87</v>
      </c>
      <c r="M73" s="10">
        <v>88</v>
      </c>
      <c r="N73" s="5">
        <v>95</v>
      </c>
      <c r="O73" s="11">
        <f t="shared" si="12"/>
        <v>90</v>
      </c>
      <c r="P73" s="12">
        <f t="shared" si="13"/>
        <v>0.9</v>
      </c>
      <c r="Q73" s="10" t="str">
        <f t="shared" si="14"/>
        <v>A</v>
      </c>
      <c r="R73" s="11">
        <v>88</v>
      </c>
      <c r="S73" s="26">
        <v>93</v>
      </c>
      <c r="T73">
        <v>94</v>
      </c>
      <c r="U73" s="24">
        <f t="shared" si="15"/>
        <v>91.666666666666671</v>
      </c>
      <c r="V73" s="25">
        <f t="shared" si="16"/>
        <v>0.91669999999999996</v>
      </c>
      <c r="W73" s="16" t="str">
        <f t="shared" si="17"/>
        <v>A</v>
      </c>
      <c r="X73" s="16"/>
    </row>
    <row r="74" spans="1:24" ht="14.25" customHeight="1" x14ac:dyDescent="0.3">
      <c r="A74" s="43"/>
      <c r="B74" s="43"/>
      <c r="C74" s="43"/>
      <c r="D74" s="5" t="s">
        <v>21</v>
      </c>
      <c r="E74" s="5" t="s">
        <v>22</v>
      </c>
      <c r="F74" s="5">
        <v>93</v>
      </c>
      <c r="G74" s="10">
        <v>98</v>
      </c>
      <c r="H74" s="10">
        <v>87</v>
      </c>
      <c r="I74" s="11">
        <f t="shared" si="9"/>
        <v>92.666666666666671</v>
      </c>
      <c r="J74" s="12">
        <f t="shared" si="10"/>
        <v>0.92669999999999997</v>
      </c>
      <c r="K74" s="10" t="str">
        <f t="shared" si="11"/>
        <v>A</v>
      </c>
      <c r="L74" s="10">
        <v>95</v>
      </c>
      <c r="M74" s="10">
        <v>97</v>
      </c>
      <c r="N74" s="5">
        <v>98</v>
      </c>
      <c r="O74" s="11">
        <f t="shared" si="12"/>
        <v>96.666666666666671</v>
      </c>
      <c r="P74" s="12">
        <f t="shared" si="13"/>
        <v>0.9667</v>
      </c>
      <c r="Q74" s="10" t="str">
        <f t="shared" si="14"/>
        <v>A</v>
      </c>
      <c r="R74" s="11">
        <v>87</v>
      </c>
      <c r="S74" s="26">
        <v>94</v>
      </c>
      <c r="T74">
        <v>98</v>
      </c>
      <c r="U74" s="24">
        <f t="shared" si="15"/>
        <v>93</v>
      </c>
      <c r="V74" s="25">
        <f t="shared" si="16"/>
        <v>0.93</v>
      </c>
      <c r="W74" s="16" t="str">
        <f t="shared" si="17"/>
        <v>A</v>
      </c>
      <c r="X74" s="16"/>
    </row>
    <row r="75" spans="1:24" ht="14.25" customHeight="1" x14ac:dyDescent="0.3">
      <c r="A75" s="43"/>
      <c r="B75" s="43"/>
      <c r="C75" s="43"/>
      <c r="D75" s="5" t="s">
        <v>23</v>
      </c>
      <c r="E75" s="5" t="s">
        <v>24</v>
      </c>
      <c r="F75" s="5">
        <v>80</v>
      </c>
      <c r="G75" s="10">
        <v>88</v>
      </c>
      <c r="H75" s="10">
        <v>80</v>
      </c>
      <c r="I75" s="11">
        <f t="shared" si="9"/>
        <v>82.666666666666671</v>
      </c>
      <c r="J75" s="12">
        <f t="shared" si="10"/>
        <v>0.82669999999999999</v>
      </c>
      <c r="K75" s="10" t="str">
        <f t="shared" si="11"/>
        <v>A</v>
      </c>
      <c r="L75" s="10">
        <v>89</v>
      </c>
      <c r="M75" s="10">
        <v>89</v>
      </c>
      <c r="N75" s="5">
        <v>79</v>
      </c>
      <c r="O75" s="11">
        <f t="shared" si="12"/>
        <v>85.666666666666671</v>
      </c>
      <c r="P75" s="12">
        <f t="shared" si="13"/>
        <v>0.85670000000000002</v>
      </c>
      <c r="Q75" s="10" t="str">
        <f t="shared" si="14"/>
        <v>A</v>
      </c>
      <c r="R75" s="11">
        <v>89</v>
      </c>
      <c r="S75" s="26">
        <v>96</v>
      </c>
      <c r="T75">
        <v>82</v>
      </c>
      <c r="U75" s="24">
        <f t="shared" si="15"/>
        <v>89</v>
      </c>
      <c r="V75" s="25">
        <f t="shared" si="16"/>
        <v>0.89</v>
      </c>
      <c r="W75" s="16" t="str">
        <f t="shared" si="17"/>
        <v>A</v>
      </c>
      <c r="X75" s="16"/>
    </row>
    <row r="76" spans="1:24" ht="14.25" customHeight="1" x14ac:dyDescent="0.3">
      <c r="A76" s="43"/>
      <c r="B76" s="43"/>
      <c r="C76" s="43"/>
      <c r="D76" s="5" t="s">
        <v>46</v>
      </c>
      <c r="E76" s="5" t="s">
        <v>47</v>
      </c>
      <c r="F76" s="5">
        <v>90</v>
      </c>
      <c r="G76" s="10">
        <v>90</v>
      </c>
      <c r="H76" s="10">
        <v>81</v>
      </c>
      <c r="I76" s="11">
        <f t="shared" si="9"/>
        <v>87</v>
      </c>
      <c r="J76" s="12">
        <f t="shared" si="10"/>
        <v>0.87</v>
      </c>
      <c r="K76" s="10" t="str">
        <f t="shared" si="11"/>
        <v>A</v>
      </c>
      <c r="L76" s="10">
        <v>95</v>
      </c>
      <c r="M76" s="10">
        <v>94</v>
      </c>
      <c r="N76" s="5">
        <v>84</v>
      </c>
      <c r="O76" s="11">
        <f t="shared" si="12"/>
        <v>91</v>
      </c>
      <c r="P76" s="12">
        <f t="shared" si="13"/>
        <v>0.91</v>
      </c>
      <c r="Q76" s="10" t="str">
        <f t="shared" si="14"/>
        <v>A</v>
      </c>
      <c r="R76" s="11">
        <v>95</v>
      </c>
      <c r="S76" s="26">
        <v>97</v>
      </c>
      <c r="T76">
        <v>98</v>
      </c>
      <c r="U76" s="24">
        <f t="shared" si="15"/>
        <v>96.666666666666671</v>
      </c>
      <c r="V76" s="25">
        <f t="shared" si="16"/>
        <v>0.9667</v>
      </c>
      <c r="W76" s="16" t="str">
        <f t="shared" si="17"/>
        <v>A</v>
      </c>
      <c r="X76" s="16"/>
    </row>
    <row r="77" spans="1:24" ht="14.25" customHeight="1" x14ac:dyDescent="0.3">
      <c r="A77" s="43"/>
      <c r="B77" s="43"/>
      <c r="C77" s="43"/>
      <c r="D77" s="5" t="s">
        <v>34</v>
      </c>
      <c r="E77" s="5" t="s">
        <v>35</v>
      </c>
      <c r="F77" s="5">
        <v>78</v>
      </c>
      <c r="G77" s="10">
        <v>87</v>
      </c>
      <c r="H77" s="10">
        <v>73</v>
      </c>
      <c r="I77" s="11">
        <f t="shared" si="9"/>
        <v>79.333333333333329</v>
      </c>
      <c r="J77" s="12">
        <f t="shared" si="10"/>
        <v>0.79330000000000001</v>
      </c>
      <c r="K77" s="10" t="str">
        <f t="shared" si="11"/>
        <v>B</v>
      </c>
      <c r="L77" s="10">
        <v>84</v>
      </c>
      <c r="M77" s="10">
        <v>86</v>
      </c>
      <c r="N77" s="5">
        <v>81</v>
      </c>
      <c r="O77" s="11">
        <f t="shared" si="12"/>
        <v>83.666666666666671</v>
      </c>
      <c r="P77" s="12">
        <f t="shared" si="13"/>
        <v>0.8367</v>
      </c>
      <c r="Q77" s="10" t="str">
        <f t="shared" si="14"/>
        <v>A</v>
      </c>
      <c r="R77" s="11">
        <v>80</v>
      </c>
      <c r="S77" s="26">
        <v>92</v>
      </c>
      <c r="T77">
        <v>90</v>
      </c>
      <c r="U77" s="24">
        <f t="shared" si="15"/>
        <v>87.333333333333329</v>
      </c>
      <c r="V77" s="25">
        <f t="shared" si="16"/>
        <v>0.87329999999999997</v>
      </c>
      <c r="W77" s="16" t="str">
        <f t="shared" si="17"/>
        <v>A</v>
      </c>
      <c r="X77" s="16"/>
    </row>
    <row r="78" spans="1:24" ht="14.25" customHeight="1" x14ac:dyDescent="0.3">
      <c r="A78" s="43" t="s">
        <v>64</v>
      </c>
      <c r="B78" s="43" t="s">
        <v>65</v>
      </c>
      <c r="C78" s="43" t="s">
        <v>429</v>
      </c>
      <c r="D78" s="5" t="s">
        <v>12</v>
      </c>
      <c r="E78" s="5" t="s">
        <v>2</v>
      </c>
      <c r="F78" s="5">
        <v>53</v>
      </c>
      <c r="G78" s="10">
        <v>61</v>
      </c>
      <c r="H78" s="10">
        <v>59</v>
      </c>
      <c r="I78" s="11">
        <f t="shared" si="9"/>
        <v>57.666666666666664</v>
      </c>
      <c r="J78" s="12">
        <f t="shared" si="10"/>
        <v>0.57669999999999999</v>
      </c>
      <c r="K78" s="10" t="str">
        <f t="shared" si="11"/>
        <v>D</v>
      </c>
      <c r="L78" s="10">
        <v>57</v>
      </c>
      <c r="M78" s="10">
        <v>57</v>
      </c>
      <c r="N78" s="5">
        <v>63</v>
      </c>
      <c r="O78" s="11">
        <f t="shared" si="12"/>
        <v>59</v>
      </c>
      <c r="P78" s="12">
        <f t="shared" si="13"/>
        <v>0.59</v>
      </c>
      <c r="Q78" s="10" t="str">
        <f t="shared" si="14"/>
        <v>D</v>
      </c>
      <c r="R78" s="11">
        <v>61</v>
      </c>
      <c r="S78" s="26">
        <v>71</v>
      </c>
      <c r="T78">
        <v>72</v>
      </c>
      <c r="U78" s="24">
        <f t="shared" si="15"/>
        <v>68</v>
      </c>
      <c r="V78" s="25">
        <f t="shared" si="16"/>
        <v>0.68</v>
      </c>
      <c r="W78" s="16" t="str">
        <f t="shared" si="17"/>
        <v>C</v>
      </c>
      <c r="X78" s="16"/>
    </row>
    <row r="79" spans="1:24" ht="14.25" customHeight="1" x14ac:dyDescent="0.3">
      <c r="A79" s="43"/>
      <c r="B79" s="43"/>
      <c r="C79" s="43"/>
      <c r="D79" s="5" t="s">
        <v>13</v>
      </c>
      <c r="E79" s="5" t="s">
        <v>14</v>
      </c>
      <c r="F79" s="5">
        <v>65</v>
      </c>
      <c r="G79" s="10">
        <v>73</v>
      </c>
      <c r="H79" s="10">
        <v>69</v>
      </c>
      <c r="I79" s="11">
        <f t="shared" si="9"/>
        <v>69</v>
      </c>
      <c r="J79" s="12">
        <f t="shared" si="10"/>
        <v>0.69</v>
      </c>
      <c r="K79" s="10" t="str">
        <f t="shared" si="11"/>
        <v>C</v>
      </c>
      <c r="L79" s="10">
        <v>60</v>
      </c>
      <c r="M79" s="10">
        <v>62</v>
      </c>
      <c r="N79" s="5">
        <v>64</v>
      </c>
      <c r="O79" s="11">
        <f t="shared" si="12"/>
        <v>62</v>
      </c>
      <c r="P79" s="12">
        <f t="shared" si="13"/>
        <v>0.62</v>
      </c>
      <c r="Q79" s="10" t="str">
        <f t="shared" si="14"/>
        <v>C</v>
      </c>
      <c r="R79" s="11">
        <v>71</v>
      </c>
      <c r="S79" s="26">
        <v>73</v>
      </c>
      <c r="T79">
        <v>66</v>
      </c>
      <c r="U79" s="24">
        <f t="shared" si="15"/>
        <v>70</v>
      </c>
      <c r="V79" s="25">
        <f t="shared" si="16"/>
        <v>0.7</v>
      </c>
      <c r="W79" s="16" t="str">
        <f t="shared" si="17"/>
        <v>B</v>
      </c>
      <c r="X79" s="16"/>
    </row>
    <row r="80" spans="1:24" ht="14.25" customHeight="1" x14ac:dyDescent="0.3">
      <c r="A80" s="43"/>
      <c r="B80" s="43"/>
      <c r="C80" s="43"/>
      <c r="D80" s="5" t="s">
        <v>15</v>
      </c>
      <c r="E80" s="5" t="s">
        <v>16</v>
      </c>
      <c r="F80" s="5">
        <v>71</v>
      </c>
      <c r="G80" s="10">
        <v>74</v>
      </c>
      <c r="H80" s="10">
        <v>70</v>
      </c>
      <c r="I80" s="11">
        <f t="shared" si="9"/>
        <v>71.666666666666671</v>
      </c>
      <c r="J80" s="12">
        <f t="shared" si="10"/>
        <v>0.7167</v>
      </c>
      <c r="K80" s="10" t="str">
        <f t="shared" si="11"/>
        <v>B</v>
      </c>
      <c r="L80" s="10">
        <v>68</v>
      </c>
      <c r="M80" s="10">
        <v>70</v>
      </c>
      <c r="N80" s="5">
        <v>73</v>
      </c>
      <c r="O80" s="11">
        <f t="shared" si="12"/>
        <v>70.333333333333329</v>
      </c>
      <c r="P80" s="12">
        <f t="shared" si="13"/>
        <v>0.70330000000000004</v>
      </c>
      <c r="Q80" s="10" t="str">
        <f t="shared" si="14"/>
        <v>B</v>
      </c>
      <c r="R80" s="11">
        <v>81</v>
      </c>
      <c r="S80" s="26">
        <v>75</v>
      </c>
      <c r="T80">
        <v>83</v>
      </c>
      <c r="U80" s="24">
        <f t="shared" si="15"/>
        <v>79.666666666666671</v>
      </c>
      <c r="V80" s="25">
        <f t="shared" si="16"/>
        <v>0.79669999999999996</v>
      </c>
      <c r="W80" s="16" t="str">
        <f t="shared" si="17"/>
        <v>B</v>
      </c>
      <c r="X80" s="16"/>
    </row>
    <row r="81" spans="1:24" ht="14.25" customHeight="1" x14ac:dyDescent="0.3">
      <c r="A81" s="43"/>
      <c r="B81" s="43"/>
      <c r="C81" s="43"/>
      <c r="D81" s="5" t="s">
        <v>17</v>
      </c>
      <c r="E81" s="5" t="s">
        <v>18</v>
      </c>
      <c r="F81" s="5">
        <v>68</v>
      </c>
      <c r="G81" s="10">
        <v>62</v>
      </c>
      <c r="H81" s="10">
        <v>63</v>
      </c>
      <c r="I81" s="11">
        <f t="shared" si="9"/>
        <v>64.333333333333329</v>
      </c>
      <c r="J81" s="12">
        <f t="shared" si="10"/>
        <v>0.64329999999999998</v>
      </c>
      <c r="K81" s="10" t="str">
        <f t="shared" si="11"/>
        <v>C</v>
      </c>
      <c r="L81" s="10">
        <v>63</v>
      </c>
      <c r="M81" s="10">
        <v>65</v>
      </c>
      <c r="N81" s="5">
        <v>63</v>
      </c>
      <c r="O81" s="11">
        <f t="shared" si="12"/>
        <v>63.666666666666664</v>
      </c>
      <c r="P81" s="12">
        <f t="shared" si="13"/>
        <v>0.63670000000000004</v>
      </c>
      <c r="Q81" s="10" t="str">
        <f t="shared" si="14"/>
        <v>C</v>
      </c>
      <c r="R81" s="11">
        <v>72</v>
      </c>
      <c r="S81" s="26">
        <v>69</v>
      </c>
      <c r="T81">
        <v>68</v>
      </c>
      <c r="U81" s="24">
        <f t="shared" si="15"/>
        <v>69.666666666666671</v>
      </c>
      <c r="V81" s="25">
        <f t="shared" si="16"/>
        <v>0.69669999999999999</v>
      </c>
      <c r="W81" s="16" t="str">
        <f t="shared" si="17"/>
        <v>C</v>
      </c>
      <c r="X81" s="16"/>
    </row>
    <row r="82" spans="1:24" ht="14.25" customHeight="1" x14ac:dyDescent="0.3">
      <c r="A82" s="43"/>
      <c r="B82" s="43"/>
      <c r="C82" s="43"/>
      <c r="D82" s="5" t="s">
        <v>19</v>
      </c>
      <c r="E82" s="5" t="s">
        <v>20</v>
      </c>
      <c r="F82" s="5">
        <v>62</v>
      </c>
      <c r="G82" s="10">
        <v>68</v>
      </c>
      <c r="H82" s="10">
        <v>72</v>
      </c>
      <c r="I82" s="11">
        <f t="shared" si="9"/>
        <v>67.333333333333329</v>
      </c>
      <c r="J82" s="12">
        <f t="shared" si="10"/>
        <v>0.67330000000000001</v>
      </c>
      <c r="K82" s="10" t="str">
        <f t="shared" si="11"/>
        <v>C</v>
      </c>
      <c r="L82" s="10">
        <v>72</v>
      </c>
      <c r="M82" s="10">
        <v>76</v>
      </c>
      <c r="N82" s="5">
        <v>73</v>
      </c>
      <c r="O82" s="11">
        <f t="shared" si="12"/>
        <v>73.666666666666671</v>
      </c>
      <c r="P82" s="12">
        <f t="shared" si="13"/>
        <v>0.73670000000000002</v>
      </c>
      <c r="Q82" s="10" t="str">
        <f t="shared" si="14"/>
        <v>B</v>
      </c>
      <c r="R82" s="11">
        <v>77</v>
      </c>
      <c r="S82" s="26">
        <v>71</v>
      </c>
      <c r="T82">
        <v>76</v>
      </c>
      <c r="U82" s="24">
        <f t="shared" si="15"/>
        <v>74.666666666666671</v>
      </c>
      <c r="V82" s="25">
        <f t="shared" si="16"/>
        <v>0.74670000000000003</v>
      </c>
      <c r="W82" s="16" t="str">
        <f t="shared" si="17"/>
        <v>B</v>
      </c>
      <c r="X82" s="16"/>
    </row>
    <row r="83" spans="1:24" ht="14.25" customHeight="1" x14ac:dyDescent="0.3">
      <c r="A83" s="43"/>
      <c r="B83" s="43"/>
      <c r="C83" s="43"/>
      <c r="D83" s="5" t="s">
        <v>21</v>
      </c>
      <c r="E83" s="5" t="s">
        <v>22</v>
      </c>
      <c r="F83" s="5">
        <v>77</v>
      </c>
      <c r="G83" s="10">
        <v>77</v>
      </c>
      <c r="H83" s="10">
        <v>68</v>
      </c>
      <c r="I83" s="11">
        <f t="shared" si="9"/>
        <v>74</v>
      </c>
      <c r="J83" s="12">
        <f t="shared" si="10"/>
        <v>0.74</v>
      </c>
      <c r="K83" s="10" t="str">
        <f t="shared" si="11"/>
        <v>B</v>
      </c>
      <c r="L83" s="10">
        <v>79</v>
      </c>
      <c r="M83" s="10">
        <v>69</v>
      </c>
      <c r="N83" s="5">
        <v>72</v>
      </c>
      <c r="O83" s="11">
        <f t="shared" si="12"/>
        <v>73.333333333333329</v>
      </c>
      <c r="P83" s="12">
        <f t="shared" si="13"/>
        <v>0.73329999999999995</v>
      </c>
      <c r="Q83" s="10" t="str">
        <f t="shared" si="14"/>
        <v>B</v>
      </c>
      <c r="R83" s="11">
        <v>81</v>
      </c>
      <c r="S83" s="26">
        <v>78</v>
      </c>
      <c r="T83">
        <v>71</v>
      </c>
      <c r="U83" s="24">
        <f t="shared" si="15"/>
        <v>76.666666666666671</v>
      </c>
      <c r="V83" s="25">
        <f t="shared" si="16"/>
        <v>0.76670000000000005</v>
      </c>
      <c r="W83" s="16" t="str">
        <f t="shared" si="17"/>
        <v>B</v>
      </c>
      <c r="X83" s="16"/>
    </row>
    <row r="84" spans="1:24" ht="14.25" customHeight="1" x14ac:dyDescent="0.3">
      <c r="A84" s="43"/>
      <c r="B84" s="43"/>
      <c r="C84" s="43"/>
      <c r="D84" s="5" t="s">
        <v>23</v>
      </c>
      <c r="E84" s="5" t="s">
        <v>24</v>
      </c>
      <c r="F84" s="5">
        <v>56</v>
      </c>
      <c r="G84" s="10">
        <v>65</v>
      </c>
      <c r="H84" s="10">
        <v>63</v>
      </c>
      <c r="I84" s="11">
        <f t="shared" si="9"/>
        <v>61.333333333333336</v>
      </c>
      <c r="J84" s="12">
        <f t="shared" si="10"/>
        <v>0.61329999999999996</v>
      </c>
      <c r="K84" s="10" t="str">
        <f t="shared" si="11"/>
        <v>C</v>
      </c>
      <c r="L84" s="10">
        <v>64</v>
      </c>
      <c r="M84" s="10">
        <v>62</v>
      </c>
      <c r="N84" s="5">
        <v>61</v>
      </c>
      <c r="O84" s="11">
        <f t="shared" si="12"/>
        <v>62.333333333333336</v>
      </c>
      <c r="P84" s="12">
        <f t="shared" si="13"/>
        <v>0.62329999999999997</v>
      </c>
      <c r="Q84" s="10" t="str">
        <f t="shared" si="14"/>
        <v>C</v>
      </c>
      <c r="R84" s="11">
        <v>75</v>
      </c>
      <c r="S84" s="26">
        <v>77</v>
      </c>
      <c r="T84">
        <v>65</v>
      </c>
      <c r="U84" s="24">
        <f t="shared" si="15"/>
        <v>72.333333333333329</v>
      </c>
      <c r="V84" s="25">
        <f t="shared" si="16"/>
        <v>0.72330000000000005</v>
      </c>
      <c r="W84" s="16" t="str">
        <f t="shared" si="17"/>
        <v>B</v>
      </c>
      <c r="X84" s="16"/>
    </row>
    <row r="85" spans="1:24" ht="14.25" customHeight="1" x14ac:dyDescent="0.3">
      <c r="A85" s="43"/>
      <c r="B85" s="43"/>
      <c r="C85" s="43"/>
      <c r="D85" s="5" t="s">
        <v>46</v>
      </c>
      <c r="E85" s="5" t="s">
        <v>47</v>
      </c>
      <c r="F85" s="5">
        <v>62</v>
      </c>
      <c r="G85" s="10">
        <v>78</v>
      </c>
      <c r="H85" s="10">
        <v>69</v>
      </c>
      <c r="I85" s="11">
        <f t="shared" si="9"/>
        <v>69.666666666666671</v>
      </c>
      <c r="J85" s="12">
        <f t="shared" si="10"/>
        <v>0.69669999999999999</v>
      </c>
      <c r="K85" s="10" t="str">
        <f t="shared" si="11"/>
        <v>C</v>
      </c>
      <c r="L85" s="10">
        <v>76</v>
      </c>
      <c r="M85" s="10">
        <v>69</v>
      </c>
      <c r="N85" s="5">
        <v>75</v>
      </c>
      <c r="O85" s="11">
        <f t="shared" si="12"/>
        <v>73.333333333333329</v>
      </c>
      <c r="P85" s="12">
        <f t="shared" si="13"/>
        <v>0.73329999999999995</v>
      </c>
      <c r="Q85" s="10" t="str">
        <f t="shared" si="14"/>
        <v>B</v>
      </c>
      <c r="R85" s="11">
        <v>79</v>
      </c>
      <c r="S85" s="26">
        <v>81</v>
      </c>
      <c r="T85">
        <v>80</v>
      </c>
      <c r="U85" s="24">
        <f t="shared" si="15"/>
        <v>80</v>
      </c>
      <c r="V85" s="25">
        <f t="shared" si="16"/>
        <v>0.8</v>
      </c>
      <c r="W85" s="16" t="str">
        <f t="shared" si="17"/>
        <v>A</v>
      </c>
      <c r="X85" s="16"/>
    </row>
    <row r="86" spans="1:24" ht="14.25" customHeight="1" x14ac:dyDescent="0.3">
      <c r="A86" s="43"/>
      <c r="B86" s="43"/>
      <c r="C86" s="43"/>
      <c r="D86" s="5" t="s">
        <v>34</v>
      </c>
      <c r="E86" s="5" t="s">
        <v>35</v>
      </c>
      <c r="F86" s="5">
        <v>66</v>
      </c>
      <c r="G86" s="10">
        <v>68</v>
      </c>
      <c r="H86" s="10">
        <v>61</v>
      </c>
      <c r="I86" s="11">
        <f t="shared" si="9"/>
        <v>65</v>
      </c>
      <c r="J86" s="12">
        <f t="shared" si="10"/>
        <v>0.65</v>
      </c>
      <c r="K86" s="10" t="str">
        <f t="shared" si="11"/>
        <v>C</v>
      </c>
      <c r="L86" s="10">
        <v>68</v>
      </c>
      <c r="M86" s="10">
        <v>72</v>
      </c>
      <c r="N86" s="5">
        <v>65</v>
      </c>
      <c r="O86" s="11">
        <f t="shared" si="12"/>
        <v>68.333333333333329</v>
      </c>
      <c r="P86" s="12">
        <f t="shared" si="13"/>
        <v>0.68330000000000002</v>
      </c>
      <c r="Q86" s="10" t="str">
        <f t="shared" si="14"/>
        <v>C</v>
      </c>
      <c r="R86" s="11">
        <v>59</v>
      </c>
      <c r="S86" s="26">
        <v>70</v>
      </c>
      <c r="T86">
        <v>74</v>
      </c>
      <c r="U86" s="24">
        <f t="shared" si="15"/>
        <v>67.666666666666671</v>
      </c>
      <c r="V86" s="25">
        <f t="shared" si="16"/>
        <v>0.67669999999999997</v>
      </c>
      <c r="W86" s="16" t="str">
        <f t="shared" si="17"/>
        <v>C</v>
      </c>
      <c r="X86" s="16"/>
    </row>
    <row r="87" spans="1:24" ht="14.25" customHeight="1" x14ac:dyDescent="0.3">
      <c r="A87" s="43" t="s">
        <v>68</v>
      </c>
      <c r="B87" s="43" t="s">
        <v>69</v>
      </c>
      <c r="C87" s="43" t="s">
        <v>429</v>
      </c>
      <c r="D87" s="5" t="s">
        <v>12</v>
      </c>
      <c r="E87" s="5" t="s">
        <v>2</v>
      </c>
      <c r="F87" s="5">
        <v>66</v>
      </c>
      <c r="G87" s="10">
        <v>83</v>
      </c>
      <c r="H87" s="10">
        <v>72</v>
      </c>
      <c r="I87" s="11">
        <f t="shared" si="9"/>
        <v>73.666666666666671</v>
      </c>
      <c r="J87" s="12">
        <f t="shared" si="10"/>
        <v>0.73670000000000002</v>
      </c>
      <c r="K87" s="10" t="str">
        <f t="shared" si="11"/>
        <v>B</v>
      </c>
      <c r="L87" s="10">
        <v>71</v>
      </c>
      <c r="M87" s="10">
        <v>78</v>
      </c>
      <c r="N87" s="5">
        <v>82</v>
      </c>
      <c r="O87" s="11">
        <f t="shared" si="12"/>
        <v>77</v>
      </c>
      <c r="P87" s="12">
        <f t="shared" si="13"/>
        <v>0.77</v>
      </c>
      <c r="Q87" s="10" t="str">
        <f t="shared" si="14"/>
        <v>B</v>
      </c>
      <c r="R87" s="11">
        <v>85</v>
      </c>
      <c r="S87" s="26">
        <v>77</v>
      </c>
      <c r="T87">
        <v>75</v>
      </c>
      <c r="U87" s="24">
        <f t="shared" si="15"/>
        <v>79</v>
      </c>
      <c r="V87" s="25">
        <f t="shared" si="16"/>
        <v>0.79</v>
      </c>
      <c r="W87" s="16" t="str">
        <f t="shared" si="17"/>
        <v>B</v>
      </c>
      <c r="X87" s="16"/>
    </row>
    <row r="88" spans="1:24" ht="14.25" customHeight="1" x14ac:dyDescent="0.3">
      <c r="A88" s="43"/>
      <c r="B88" s="43"/>
      <c r="C88" s="43"/>
      <c r="D88" s="5" t="s">
        <v>13</v>
      </c>
      <c r="E88" s="5" t="s">
        <v>14</v>
      </c>
      <c r="F88" s="5">
        <v>84</v>
      </c>
      <c r="G88" s="10">
        <v>80</v>
      </c>
      <c r="H88" s="10">
        <v>80</v>
      </c>
      <c r="I88" s="11">
        <f t="shared" si="9"/>
        <v>81.333333333333329</v>
      </c>
      <c r="J88" s="12">
        <f t="shared" si="10"/>
        <v>0.81330000000000002</v>
      </c>
      <c r="K88" s="10" t="str">
        <f t="shared" si="11"/>
        <v>A</v>
      </c>
      <c r="L88" s="10">
        <v>79</v>
      </c>
      <c r="M88" s="10">
        <v>81</v>
      </c>
      <c r="N88" s="5">
        <v>84</v>
      </c>
      <c r="O88" s="11">
        <f t="shared" si="12"/>
        <v>81.333333333333329</v>
      </c>
      <c r="P88" s="12">
        <f t="shared" si="13"/>
        <v>0.81330000000000002</v>
      </c>
      <c r="Q88" s="10" t="str">
        <f t="shared" si="14"/>
        <v>A</v>
      </c>
      <c r="R88" s="11">
        <v>77</v>
      </c>
      <c r="S88" s="26">
        <v>82</v>
      </c>
      <c r="T88">
        <v>88</v>
      </c>
      <c r="U88" s="24">
        <f t="shared" si="15"/>
        <v>82.333333333333329</v>
      </c>
      <c r="V88" s="25">
        <f t="shared" si="16"/>
        <v>0.82330000000000003</v>
      </c>
      <c r="W88" s="16" t="str">
        <f t="shared" si="17"/>
        <v>A</v>
      </c>
      <c r="X88" s="16"/>
    </row>
    <row r="89" spans="1:24" ht="14.25" customHeight="1" x14ac:dyDescent="0.3">
      <c r="A89" s="43"/>
      <c r="B89" s="43"/>
      <c r="C89" s="43"/>
      <c r="D89" s="5" t="s">
        <v>15</v>
      </c>
      <c r="E89" s="5" t="s">
        <v>16</v>
      </c>
      <c r="F89" s="5">
        <v>90</v>
      </c>
      <c r="G89" s="10">
        <v>93</v>
      </c>
      <c r="H89" s="10">
        <v>80</v>
      </c>
      <c r="I89" s="11">
        <f t="shared" si="9"/>
        <v>87.666666666666671</v>
      </c>
      <c r="J89" s="12">
        <f t="shared" si="10"/>
        <v>0.87670000000000003</v>
      </c>
      <c r="K89" s="10" t="str">
        <f t="shared" si="11"/>
        <v>A</v>
      </c>
      <c r="L89" s="10">
        <v>92</v>
      </c>
      <c r="M89" s="10">
        <v>86</v>
      </c>
      <c r="N89" s="5">
        <v>82</v>
      </c>
      <c r="O89" s="11">
        <f t="shared" si="12"/>
        <v>86.666666666666671</v>
      </c>
      <c r="P89" s="12">
        <f t="shared" si="13"/>
        <v>0.86670000000000003</v>
      </c>
      <c r="Q89" s="10" t="str">
        <f t="shared" si="14"/>
        <v>A</v>
      </c>
      <c r="R89" s="11">
        <v>88</v>
      </c>
      <c r="S89" s="26">
        <v>87</v>
      </c>
      <c r="T89">
        <v>89</v>
      </c>
      <c r="U89" s="24">
        <f t="shared" si="15"/>
        <v>88</v>
      </c>
      <c r="V89" s="25">
        <f t="shared" si="16"/>
        <v>0.88</v>
      </c>
      <c r="W89" s="16" t="str">
        <f t="shared" si="17"/>
        <v>A</v>
      </c>
      <c r="X89" s="16"/>
    </row>
    <row r="90" spans="1:24" ht="14.25" customHeight="1" x14ac:dyDescent="0.3">
      <c r="A90" s="43"/>
      <c r="B90" s="43"/>
      <c r="C90" s="43"/>
      <c r="D90" s="5" t="s">
        <v>17</v>
      </c>
      <c r="E90" s="5" t="s">
        <v>18</v>
      </c>
      <c r="F90" s="5">
        <v>78</v>
      </c>
      <c r="G90" s="10">
        <v>81</v>
      </c>
      <c r="H90" s="10">
        <v>78</v>
      </c>
      <c r="I90" s="11">
        <f t="shared" si="9"/>
        <v>79</v>
      </c>
      <c r="J90" s="12">
        <f t="shared" si="10"/>
        <v>0.79</v>
      </c>
      <c r="K90" s="10" t="str">
        <f t="shared" si="11"/>
        <v>B</v>
      </c>
      <c r="L90" s="10">
        <v>77</v>
      </c>
      <c r="M90" s="10">
        <v>79</v>
      </c>
      <c r="N90" s="5">
        <v>82</v>
      </c>
      <c r="O90" s="11">
        <f t="shared" si="12"/>
        <v>79.333333333333329</v>
      </c>
      <c r="P90" s="12">
        <f t="shared" si="13"/>
        <v>0.79330000000000001</v>
      </c>
      <c r="Q90" s="10" t="str">
        <f t="shared" si="14"/>
        <v>B</v>
      </c>
      <c r="R90" s="11">
        <v>78</v>
      </c>
      <c r="S90" s="26">
        <v>83</v>
      </c>
      <c r="T90">
        <v>77</v>
      </c>
      <c r="U90" s="24">
        <f t="shared" si="15"/>
        <v>79.333333333333329</v>
      </c>
      <c r="V90" s="25">
        <f t="shared" si="16"/>
        <v>0.79330000000000001</v>
      </c>
      <c r="W90" s="16" t="str">
        <f t="shared" si="17"/>
        <v>B</v>
      </c>
      <c r="X90" s="16"/>
    </row>
    <row r="91" spans="1:24" ht="14.25" customHeight="1" x14ac:dyDescent="0.3">
      <c r="A91" s="43"/>
      <c r="B91" s="43"/>
      <c r="C91" s="43"/>
      <c r="D91" s="5" t="s">
        <v>19</v>
      </c>
      <c r="E91" s="5" t="s">
        <v>20</v>
      </c>
      <c r="F91" s="5">
        <v>75</v>
      </c>
      <c r="G91" s="10">
        <v>87</v>
      </c>
      <c r="H91" s="10">
        <v>84</v>
      </c>
      <c r="I91" s="11">
        <f t="shared" si="9"/>
        <v>82</v>
      </c>
      <c r="J91" s="12">
        <f t="shared" si="10"/>
        <v>0.82</v>
      </c>
      <c r="K91" s="10" t="str">
        <f t="shared" si="11"/>
        <v>A</v>
      </c>
      <c r="L91" s="10">
        <v>75</v>
      </c>
      <c r="M91" s="10">
        <v>89</v>
      </c>
      <c r="N91" s="5">
        <v>86</v>
      </c>
      <c r="O91" s="11">
        <f t="shared" si="12"/>
        <v>83.333333333333329</v>
      </c>
      <c r="P91" s="12">
        <f t="shared" si="13"/>
        <v>0.83330000000000004</v>
      </c>
      <c r="Q91" s="10" t="str">
        <f t="shared" si="14"/>
        <v>A</v>
      </c>
      <c r="R91" s="11">
        <v>81</v>
      </c>
      <c r="S91" s="26">
        <v>95</v>
      </c>
      <c r="T91">
        <v>86</v>
      </c>
      <c r="U91" s="24">
        <f t="shared" si="15"/>
        <v>87.333333333333329</v>
      </c>
      <c r="V91" s="25">
        <f t="shared" si="16"/>
        <v>0.87329999999999997</v>
      </c>
      <c r="W91" s="16" t="str">
        <f t="shared" si="17"/>
        <v>A</v>
      </c>
      <c r="X91" s="16"/>
    </row>
    <row r="92" spans="1:24" ht="14.25" customHeight="1" x14ac:dyDescent="0.3">
      <c r="A92" s="43"/>
      <c r="B92" s="43"/>
      <c r="C92" s="43"/>
      <c r="D92" s="5" t="s">
        <v>21</v>
      </c>
      <c r="E92" s="5" t="s">
        <v>22</v>
      </c>
      <c r="F92" s="5">
        <v>83</v>
      </c>
      <c r="G92" s="10">
        <v>90</v>
      </c>
      <c r="H92" s="10">
        <v>85</v>
      </c>
      <c r="I92" s="11">
        <f t="shared" si="9"/>
        <v>86</v>
      </c>
      <c r="J92" s="12">
        <f t="shared" si="10"/>
        <v>0.86</v>
      </c>
      <c r="K92" s="10" t="str">
        <f t="shared" si="11"/>
        <v>A</v>
      </c>
      <c r="L92" s="10">
        <v>88</v>
      </c>
      <c r="M92" s="10">
        <v>90</v>
      </c>
      <c r="N92" s="5">
        <v>90</v>
      </c>
      <c r="O92" s="11">
        <f t="shared" si="12"/>
        <v>89.333333333333329</v>
      </c>
      <c r="P92" s="12">
        <f t="shared" si="13"/>
        <v>0.89329999999999998</v>
      </c>
      <c r="Q92" s="10" t="str">
        <f t="shared" si="14"/>
        <v>A</v>
      </c>
      <c r="R92" s="11">
        <v>85</v>
      </c>
      <c r="S92" s="26">
        <v>92</v>
      </c>
      <c r="T92">
        <v>88</v>
      </c>
      <c r="U92" s="24">
        <f t="shared" si="15"/>
        <v>88.333333333333329</v>
      </c>
      <c r="V92" s="25">
        <f t="shared" si="16"/>
        <v>0.88329999999999997</v>
      </c>
      <c r="W92" s="16" t="str">
        <f t="shared" si="17"/>
        <v>A</v>
      </c>
      <c r="X92" s="16"/>
    </row>
    <row r="93" spans="1:24" ht="14.25" customHeight="1" x14ac:dyDescent="0.3">
      <c r="A93" s="43"/>
      <c r="B93" s="43"/>
      <c r="C93" s="43"/>
      <c r="D93" s="5" t="s">
        <v>23</v>
      </c>
      <c r="E93" s="5" t="s">
        <v>24</v>
      </c>
      <c r="F93" s="5">
        <v>75</v>
      </c>
      <c r="G93" s="10">
        <v>86</v>
      </c>
      <c r="H93" s="10">
        <v>72</v>
      </c>
      <c r="I93" s="11">
        <f t="shared" si="9"/>
        <v>77.666666666666671</v>
      </c>
      <c r="J93" s="12">
        <f t="shared" si="10"/>
        <v>0.77669999999999995</v>
      </c>
      <c r="K93" s="10" t="str">
        <f t="shared" si="11"/>
        <v>B</v>
      </c>
      <c r="L93" s="10">
        <v>86</v>
      </c>
      <c r="M93" s="10">
        <v>82</v>
      </c>
      <c r="N93" s="5">
        <v>82</v>
      </c>
      <c r="O93" s="11">
        <f t="shared" si="12"/>
        <v>83.333333333333329</v>
      </c>
      <c r="P93" s="12">
        <f t="shared" si="13"/>
        <v>0.83330000000000004</v>
      </c>
      <c r="Q93" s="10" t="str">
        <f t="shared" si="14"/>
        <v>A</v>
      </c>
      <c r="R93" s="11">
        <v>89</v>
      </c>
      <c r="S93" s="26">
        <v>78</v>
      </c>
      <c r="T93">
        <v>79</v>
      </c>
      <c r="U93" s="24">
        <f t="shared" si="15"/>
        <v>82</v>
      </c>
      <c r="V93" s="25">
        <f t="shared" si="16"/>
        <v>0.82</v>
      </c>
      <c r="W93" s="16" t="str">
        <f t="shared" si="17"/>
        <v>A</v>
      </c>
      <c r="X93" s="16"/>
    </row>
    <row r="94" spans="1:24" ht="14.25" customHeight="1" x14ac:dyDescent="0.3">
      <c r="A94" s="43"/>
      <c r="B94" s="43"/>
      <c r="C94" s="43"/>
      <c r="D94" s="5" t="s">
        <v>25</v>
      </c>
      <c r="E94" s="5" t="s">
        <v>26</v>
      </c>
      <c r="F94" s="5">
        <v>83</v>
      </c>
      <c r="G94" s="10">
        <v>92</v>
      </c>
      <c r="H94" s="10">
        <v>86</v>
      </c>
      <c r="I94" s="11">
        <f t="shared" si="9"/>
        <v>87</v>
      </c>
      <c r="J94" s="12">
        <f t="shared" si="10"/>
        <v>0.87</v>
      </c>
      <c r="K94" s="10" t="str">
        <f t="shared" si="11"/>
        <v>A</v>
      </c>
      <c r="L94" s="10">
        <v>81</v>
      </c>
      <c r="M94" s="10">
        <v>83</v>
      </c>
      <c r="N94" s="5">
        <v>87</v>
      </c>
      <c r="O94" s="11">
        <f t="shared" si="12"/>
        <v>83.666666666666671</v>
      </c>
      <c r="P94" s="12">
        <f t="shared" si="13"/>
        <v>0.8367</v>
      </c>
      <c r="Q94" s="10" t="str">
        <f t="shared" si="14"/>
        <v>A</v>
      </c>
      <c r="R94" s="11">
        <v>81</v>
      </c>
      <c r="S94" s="26">
        <v>84</v>
      </c>
      <c r="T94">
        <v>82</v>
      </c>
      <c r="U94" s="24">
        <f t="shared" si="15"/>
        <v>82.333333333333329</v>
      </c>
      <c r="V94" s="25">
        <f t="shared" si="16"/>
        <v>0.82330000000000003</v>
      </c>
      <c r="W94" s="16" t="str">
        <f t="shared" si="17"/>
        <v>A</v>
      </c>
      <c r="X94" s="16"/>
    </row>
    <row r="95" spans="1:24" ht="14.25" customHeight="1" x14ac:dyDescent="0.3">
      <c r="A95" s="43"/>
      <c r="B95" s="43"/>
      <c r="C95" s="43"/>
      <c r="D95" s="5" t="s">
        <v>27</v>
      </c>
      <c r="E95" s="5" t="s">
        <v>28</v>
      </c>
      <c r="F95" s="5">
        <v>80</v>
      </c>
      <c r="G95" s="10">
        <v>76</v>
      </c>
      <c r="H95" s="10">
        <v>71</v>
      </c>
      <c r="I95" s="11">
        <f t="shared" si="9"/>
        <v>75.666666666666671</v>
      </c>
      <c r="J95" s="12">
        <f t="shared" si="10"/>
        <v>0.75670000000000004</v>
      </c>
      <c r="K95" s="10" t="str">
        <f t="shared" si="11"/>
        <v>B</v>
      </c>
      <c r="L95" s="10">
        <v>79</v>
      </c>
      <c r="M95" s="10">
        <v>82</v>
      </c>
      <c r="N95" s="5">
        <v>82</v>
      </c>
      <c r="O95" s="11">
        <f t="shared" si="12"/>
        <v>81</v>
      </c>
      <c r="P95" s="12">
        <f t="shared" si="13"/>
        <v>0.81</v>
      </c>
      <c r="Q95" s="10" t="str">
        <f t="shared" si="14"/>
        <v>A</v>
      </c>
      <c r="R95" s="11">
        <v>72</v>
      </c>
      <c r="S95" s="26">
        <v>75</v>
      </c>
      <c r="T95">
        <v>79</v>
      </c>
      <c r="U95" s="24">
        <f t="shared" si="15"/>
        <v>75.333333333333329</v>
      </c>
      <c r="V95" s="25">
        <f t="shared" si="16"/>
        <v>0.75329999999999997</v>
      </c>
      <c r="W95" s="16" t="str">
        <f t="shared" si="17"/>
        <v>B</v>
      </c>
      <c r="X95" s="16"/>
    </row>
    <row r="96" spans="1:24" ht="14.25" customHeight="1" x14ac:dyDescent="0.3">
      <c r="A96" s="43" t="s">
        <v>72</v>
      </c>
      <c r="B96" s="43" t="s">
        <v>73</v>
      </c>
      <c r="C96" s="43" t="s">
        <v>429</v>
      </c>
      <c r="D96" s="5" t="s">
        <v>12</v>
      </c>
      <c r="E96" s="5" t="s">
        <v>2</v>
      </c>
      <c r="F96" s="5">
        <v>48</v>
      </c>
      <c r="G96" s="10">
        <v>60</v>
      </c>
      <c r="H96" s="10">
        <v>51</v>
      </c>
      <c r="I96" s="11">
        <f t="shared" si="9"/>
        <v>53</v>
      </c>
      <c r="J96" s="12">
        <f t="shared" si="10"/>
        <v>0.53</v>
      </c>
      <c r="K96" s="10" t="str">
        <f t="shared" si="11"/>
        <v>D</v>
      </c>
      <c r="L96" s="10">
        <v>60</v>
      </c>
      <c r="M96" s="10">
        <v>58</v>
      </c>
      <c r="N96" s="5">
        <v>61</v>
      </c>
      <c r="O96" s="11">
        <f t="shared" si="12"/>
        <v>59.666666666666664</v>
      </c>
      <c r="P96" s="12">
        <f t="shared" si="13"/>
        <v>0.59670000000000001</v>
      </c>
      <c r="Q96" s="10" t="str">
        <f t="shared" si="14"/>
        <v>D</v>
      </c>
      <c r="R96" s="11">
        <v>62</v>
      </c>
      <c r="S96" s="26">
        <v>66</v>
      </c>
      <c r="T96">
        <v>68</v>
      </c>
      <c r="U96" s="24">
        <f t="shared" si="15"/>
        <v>65.333333333333329</v>
      </c>
      <c r="V96" s="25">
        <f t="shared" si="16"/>
        <v>0.65329999999999999</v>
      </c>
      <c r="W96" s="16" t="str">
        <f t="shared" si="17"/>
        <v>C</v>
      </c>
      <c r="X96" s="16"/>
    </row>
    <row r="97" spans="1:24" ht="14.25" customHeight="1" x14ac:dyDescent="0.3">
      <c r="A97" s="43"/>
      <c r="B97" s="43"/>
      <c r="C97" s="43"/>
      <c r="D97" s="5" t="s">
        <v>13</v>
      </c>
      <c r="E97" s="5" t="s">
        <v>14</v>
      </c>
      <c r="F97" s="5">
        <v>55</v>
      </c>
      <c r="G97" s="10">
        <v>69</v>
      </c>
      <c r="H97" s="10">
        <v>58</v>
      </c>
      <c r="I97" s="11">
        <f t="shared" si="9"/>
        <v>60.666666666666664</v>
      </c>
      <c r="J97" s="12">
        <f t="shared" si="10"/>
        <v>0.60670000000000002</v>
      </c>
      <c r="K97" s="10" t="str">
        <f t="shared" si="11"/>
        <v>C</v>
      </c>
      <c r="L97" s="10">
        <v>62</v>
      </c>
      <c r="M97" s="10">
        <v>59</v>
      </c>
      <c r="N97" s="5">
        <v>61</v>
      </c>
      <c r="O97" s="11">
        <f t="shared" si="12"/>
        <v>60.666666666666664</v>
      </c>
      <c r="P97" s="12">
        <f t="shared" si="13"/>
        <v>0.60670000000000002</v>
      </c>
      <c r="Q97" s="10" t="str">
        <f t="shared" si="14"/>
        <v>C</v>
      </c>
      <c r="R97" s="11">
        <v>59</v>
      </c>
      <c r="S97" s="26">
        <v>67</v>
      </c>
      <c r="T97">
        <v>68</v>
      </c>
      <c r="U97" s="24">
        <f t="shared" si="15"/>
        <v>64.666666666666671</v>
      </c>
      <c r="V97" s="25">
        <f t="shared" si="16"/>
        <v>0.64670000000000005</v>
      </c>
      <c r="W97" s="16" t="str">
        <f t="shared" si="17"/>
        <v>C</v>
      </c>
      <c r="X97" s="16"/>
    </row>
    <row r="98" spans="1:24" ht="14.25" customHeight="1" x14ac:dyDescent="0.3">
      <c r="A98" s="43"/>
      <c r="B98" s="43"/>
      <c r="C98" s="43"/>
      <c r="D98" s="5" t="s">
        <v>15</v>
      </c>
      <c r="E98" s="5" t="s">
        <v>16</v>
      </c>
      <c r="F98" s="5">
        <v>71</v>
      </c>
      <c r="G98" s="10">
        <v>69</v>
      </c>
      <c r="H98" s="10">
        <v>62</v>
      </c>
      <c r="I98" s="11">
        <f t="shared" si="9"/>
        <v>67.333333333333329</v>
      </c>
      <c r="J98" s="12">
        <f t="shared" si="10"/>
        <v>0.67330000000000001</v>
      </c>
      <c r="K98" s="10" t="str">
        <f t="shared" si="11"/>
        <v>C</v>
      </c>
      <c r="L98" s="10">
        <v>73</v>
      </c>
      <c r="M98" s="10">
        <v>76</v>
      </c>
      <c r="N98" s="5">
        <v>73</v>
      </c>
      <c r="O98" s="11">
        <f t="shared" si="12"/>
        <v>74</v>
      </c>
      <c r="P98" s="12">
        <f t="shared" si="13"/>
        <v>0.74</v>
      </c>
      <c r="Q98" s="10" t="str">
        <f t="shared" si="14"/>
        <v>B</v>
      </c>
      <c r="R98" s="11">
        <v>66</v>
      </c>
      <c r="S98" s="26">
        <v>77</v>
      </c>
      <c r="T98">
        <v>67</v>
      </c>
      <c r="U98" s="24">
        <f t="shared" si="15"/>
        <v>70</v>
      </c>
      <c r="V98" s="25">
        <f t="shared" si="16"/>
        <v>0.7</v>
      </c>
      <c r="W98" s="16" t="str">
        <f t="shared" si="17"/>
        <v>B</v>
      </c>
      <c r="X98" s="16"/>
    </row>
    <row r="99" spans="1:24" ht="14.25" customHeight="1" x14ac:dyDescent="0.3">
      <c r="A99" s="43"/>
      <c r="B99" s="43"/>
      <c r="C99" s="43"/>
      <c r="D99" s="5" t="s">
        <v>17</v>
      </c>
      <c r="E99" s="5" t="s">
        <v>18</v>
      </c>
      <c r="F99" s="5">
        <v>57</v>
      </c>
      <c r="G99" s="10">
        <v>54</v>
      </c>
      <c r="H99" s="10">
        <v>64</v>
      </c>
      <c r="I99" s="11">
        <f t="shared" si="9"/>
        <v>58.333333333333336</v>
      </c>
      <c r="J99" s="12">
        <f t="shared" si="10"/>
        <v>0.58330000000000004</v>
      </c>
      <c r="K99" s="10" t="str">
        <f t="shared" si="11"/>
        <v>D</v>
      </c>
      <c r="L99" s="10">
        <v>55</v>
      </c>
      <c r="M99" s="10">
        <v>55</v>
      </c>
      <c r="N99" s="5">
        <v>63</v>
      </c>
      <c r="O99" s="11">
        <f t="shared" si="12"/>
        <v>57.666666666666664</v>
      </c>
      <c r="P99" s="12">
        <f t="shared" si="13"/>
        <v>0.57669999999999999</v>
      </c>
      <c r="Q99" s="10" t="str">
        <f t="shared" si="14"/>
        <v>D</v>
      </c>
      <c r="R99" s="11">
        <v>68</v>
      </c>
      <c r="S99" s="26">
        <v>61</v>
      </c>
      <c r="T99">
        <v>65</v>
      </c>
      <c r="U99" s="24">
        <f t="shared" si="15"/>
        <v>64.666666666666671</v>
      </c>
      <c r="V99" s="25">
        <f t="shared" si="16"/>
        <v>0.64670000000000005</v>
      </c>
      <c r="W99" s="16" t="str">
        <f t="shared" si="17"/>
        <v>C</v>
      </c>
      <c r="X99" s="16"/>
    </row>
    <row r="100" spans="1:24" ht="14.25" customHeight="1" x14ac:dyDescent="0.3">
      <c r="A100" s="43"/>
      <c r="B100" s="43"/>
      <c r="C100" s="43"/>
      <c r="D100" s="5" t="s">
        <v>19</v>
      </c>
      <c r="E100" s="5" t="s">
        <v>20</v>
      </c>
      <c r="F100" s="5">
        <v>67</v>
      </c>
      <c r="G100" s="10">
        <v>70</v>
      </c>
      <c r="H100" s="10">
        <v>65</v>
      </c>
      <c r="I100" s="11">
        <f t="shared" si="9"/>
        <v>67.333333333333329</v>
      </c>
      <c r="J100" s="12">
        <f t="shared" si="10"/>
        <v>0.67330000000000001</v>
      </c>
      <c r="K100" s="10" t="str">
        <f t="shared" si="11"/>
        <v>C</v>
      </c>
      <c r="L100" s="10">
        <v>58</v>
      </c>
      <c r="M100" s="10">
        <v>62</v>
      </c>
      <c r="N100" s="5">
        <v>72</v>
      </c>
      <c r="O100" s="11">
        <f t="shared" si="12"/>
        <v>64</v>
      </c>
      <c r="P100" s="12">
        <f t="shared" si="13"/>
        <v>0.64</v>
      </c>
      <c r="Q100" s="10" t="str">
        <f t="shared" si="14"/>
        <v>C</v>
      </c>
      <c r="R100" s="11">
        <v>71</v>
      </c>
      <c r="S100" s="26">
        <v>64</v>
      </c>
      <c r="T100">
        <v>66</v>
      </c>
      <c r="U100" s="24">
        <f t="shared" si="15"/>
        <v>67</v>
      </c>
      <c r="V100" s="25">
        <f t="shared" si="16"/>
        <v>0.67</v>
      </c>
      <c r="W100" s="16" t="str">
        <f t="shared" si="17"/>
        <v>C</v>
      </c>
      <c r="X100" s="16"/>
    </row>
    <row r="101" spans="1:24" ht="14.25" customHeight="1" x14ac:dyDescent="0.3">
      <c r="A101" s="43"/>
      <c r="B101" s="43"/>
      <c r="C101" s="43"/>
      <c r="D101" s="5" t="s">
        <v>21</v>
      </c>
      <c r="E101" s="5" t="s">
        <v>22</v>
      </c>
      <c r="F101" s="5">
        <v>61</v>
      </c>
      <c r="G101" s="10">
        <v>64</v>
      </c>
      <c r="H101" s="10">
        <v>63</v>
      </c>
      <c r="I101" s="11">
        <f t="shared" si="9"/>
        <v>62.666666666666664</v>
      </c>
      <c r="J101" s="12">
        <f t="shared" si="10"/>
        <v>0.62670000000000003</v>
      </c>
      <c r="K101" s="10" t="str">
        <f t="shared" si="11"/>
        <v>C</v>
      </c>
      <c r="L101" s="10">
        <v>68</v>
      </c>
      <c r="M101" s="10">
        <v>75</v>
      </c>
      <c r="N101" s="5">
        <v>66</v>
      </c>
      <c r="O101" s="11">
        <f t="shared" si="12"/>
        <v>69.666666666666671</v>
      </c>
      <c r="P101" s="12">
        <f t="shared" si="13"/>
        <v>0.69669999999999999</v>
      </c>
      <c r="Q101" s="10" t="str">
        <f t="shared" si="14"/>
        <v>C</v>
      </c>
      <c r="R101" s="11">
        <v>73</v>
      </c>
      <c r="S101" s="26">
        <v>69</v>
      </c>
      <c r="T101">
        <v>73</v>
      </c>
      <c r="U101" s="24">
        <f t="shared" si="15"/>
        <v>71.666666666666671</v>
      </c>
      <c r="V101" s="25">
        <f t="shared" si="16"/>
        <v>0.7167</v>
      </c>
      <c r="W101" s="16" t="str">
        <f t="shared" si="17"/>
        <v>B</v>
      </c>
      <c r="X101" s="16"/>
    </row>
    <row r="102" spans="1:24" ht="14.25" customHeight="1" x14ac:dyDescent="0.3">
      <c r="A102" s="43"/>
      <c r="B102" s="43"/>
      <c r="C102" s="43"/>
      <c r="D102" s="5" t="s">
        <v>23</v>
      </c>
      <c r="E102" s="5" t="s">
        <v>24</v>
      </c>
      <c r="F102" s="5">
        <v>58</v>
      </c>
      <c r="G102" s="10">
        <v>66</v>
      </c>
      <c r="H102" s="10">
        <v>66</v>
      </c>
      <c r="I102" s="11">
        <f t="shared" si="9"/>
        <v>63.333333333333336</v>
      </c>
      <c r="J102" s="12">
        <f t="shared" si="10"/>
        <v>0.63329999999999997</v>
      </c>
      <c r="K102" s="10" t="str">
        <f t="shared" si="11"/>
        <v>C</v>
      </c>
      <c r="L102" s="10">
        <v>59</v>
      </c>
      <c r="M102" s="10">
        <v>67</v>
      </c>
      <c r="N102" s="5">
        <v>65</v>
      </c>
      <c r="O102" s="11">
        <f t="shared" si="12"/>
        <v>63.666666666666664</v>
      </c>
      <c r="P102" s="12">
        <f t="shared" si="13"/>
        <v>0.63670000000000004</v>
      </c>
      <c r="Q102" s="10" t="str">
        <f t="shared" si="14"/>
        <v>C</v>
      </c>
      <c r="R102" s="11">
        <v>66</v>
      </c>
      <c r="S102" s="26">
        <v>70</v>
      </c>
      <c r="T102">
        <v>60</v>
      </c>
      <c r="U102" s="24">
        <f t="shared" si="15"/>
        <v>65.333333333333329</v>
      </c>
      <c r="V102" s="25">
        <f t="shared" si="16"/>
        <v>0.65329999999999999</v>
      </c>
      <c r="W102" s="16" t="str">
        <f t="shared" si="17"/>
        <v>C</v>
      </c>
      <c r="X102" s="16"/>
    </row>
    <row r="103" spans="1:24" ht="14.25" customHeight="1" x14ac:dyDescent="0.3">
      <c r="A103" s="43"/>
      <c r="B103" s="43"/>
      <c r="C103" s="43"/>
      <c r="D103" s="5" t="s">
        <v>46</v>
      </c>
      <c r="E103" s="5" t="s">
        <v>47</v>
      </c>
      <c r="F103" s="5">
        <v>65</v>
      </c>
      <c r="G103" s="10">
        <v>71</v>
      </c>
      <c r="H103" s="10">
        <v>59</v>
      </c>
      <c r="I103" s="11">
        <f t="shared" si="9"/>
        <v>65</v>
      </c>
      <c r="J103" s="12">
        <f t="shared" si="10"/>
        <v>0.65</v>
      </c>
      <c r="K103" s="10" t="str">
        <f t="shared" si="11"/>
        <v>C</v>
      </c>
      <c r="L103" s="10">
        <v>61</v>
      </c>
      <c r="M103" s="10">
        <v>76</v>
      </c>
      <c r="N103" s="5">
        <v>70</v>
      </c>
      <c r="O103" s="11">
        <f t="shared" si="12"/>
        <v>69</v>
      </c>
      <c r="P103" s="12">
        <f t="shared" si="13"/>
        <v>0.69</v>
      </c>
      <c r="Q103" s="10" t="str">
        <f t="shared" si="14"/>
        <v>C</v>
      </c>
      <c r="R103" s="11">
        <v>66</v>
      </c>
      <c r="S103" s="26">
        <v>71</v>
      </c>
      <c r="T103">
        <v>67</v>
      </c>
      <c r="U103" s="24">
        <f t="shared" si="15"/>
        <v>68</v>
      </c>
      <c r="V103" s="25">
        <f t="shared" si="16"/>
        <v>0.68</v>
      </c>
      <c r="W103" s="16" t="str">
        <f t="shared" si="17"/>
        <v>C</v>
      </c>
      <c r="X103" s="16"/>
    </row>
    <row r="104" spans="1:24" ht="14.25" customHeight="1" x14ac:dyDescent="0.3">
      <c r="A104" s="43"/>
      <c r="B104" s="43"/>
      <c r="C104" s="43"/>
      <c r="D104" s="5" t="s">
        <v>34</v>
      </c>
      <c r="E104" s="5" t="s">
        <v>35</v>
      </c>
      <c r="F104" s="5">
        <v>55</v>
      </c>
      <c r="G104" s="10">
        <v>63</v>
      </c>
      <c r="H104" s="10">
        <v>58</v>
      </c>
      <c r="I104" s="11">
        <f t="shared" si="9"/>
        <v>58.666666666666664</v>
      </c>
      <c r="J104" s="12">
        <f t="shared" si="10"/>
        <v>0.5867</v>
      </c>
      <c r="K104" s="10" t="str">
        <f t="shared" si="11"/>
        <v>D</v>
      </c>
      <c r="L104" s="10">
        <v>56</v>
      </c>
      <c r="M104" s="10">
        <v>60</v>
      </c>
      <c r="N104" s="5">
        <v>55</v>
      </c>
      <c r="O104" s="11">
        <f t="shared" si="12"/>
        <v>57</v>
      </c>
      <c r="P104" s="12">
        <f t="shared" si="13"/>
        <v>0.56999999999999995</v>
      </c>
      <c r="Q104" s="10" t="str">
        <f t="shared" si="14"/>
        <v>D</v>
      </c>
      <c r="R104" s="11">
        <v>63</v>
      </c>
      <c r="S104" s="26">
        <v>66</v>
      </c>
      <c r="T104">
        <v>57</v>
      </c>
      <c r="U104" s="24">
        <f t="shared" si="15"/>
        <v>62</v>
      </c>
      <c r="V104" s="25">
        <f t="shared" si="16"/>
        <v>0.62</v>
      </c>
      <c r="W104" s="16" t="str">
        <f t="shared" si="17"/>
        <v>C</v>
      </c>
      <c r="X104" s="16"/>
    </row>
    <row r="105" spans="1:24" ht="14.25" customHeight="1" x14ac:dyDescent="0.3">
      <c r="A105" s="43" t="s">
        <v>84</v>
      </c>
      <c r="B105" s="43" t="s">
        <v>85</v>
      </c>
      <c r="C105" s="43" t="s">
        <v>429</v>
      </c>
      <c r="D105" s="5" t="s">
        <v>12</v>
      </c>
      <c r="E105" s="5" t="s">
        <v>2</v>
      </c>
      <c r="F105" s="5">
        <v>68</v>
      </c>
      <c r="G105" s="10">
        <v>73</v>
      </c>
      <c r="H105" s="10">
        <v>65</v>
      </c>
      <c r="I105" s="11">
        <f t="shared" si="9"/>
        <v>68.666666666666671</v>
      </c>
      <c r="J105" s="12">
        <f t="shared" si="10"/>
        <v>0.68669999999999998</v>
      </c>
      <c r="K105" s="10" t="str">
        <f t="shared" si="11"/>
        <v>C</v>
      </c>
      <c r="L105" s="10">
        <v>68</v>
      </c>
      <c r="M105" s="10">
        <v>77</v>
      </c>
      <c r="N105" s="5">
        <v>69</v>
      </c>
      <c r="O105" s="11">
        <f t="shared" si="12"/>
        <v>71.333333333333329</v>
      </c>
      <c r="P105" s="12">
        <f t="shared" si="13"/>
        <v>0.71330000000000005</v>
      </c>
      <c r="Q105" s="10" t="str">
        <f t="shared" si="14"/>
        <v>B</v>
      </c>
      <c r="R105" s="11">
        <v>72</v>
      </c>
      <c r="S105" s="26">
        <v>80</v>
      </c>
      <c r="T105">
        <v>75</v>
      </c>
      <c r="U105" s="24">
        <f t="shared" si="15"/>
        <v>75.666666666666671</v>
      </c>
      <c r="V105" s="25">
        <f t="shared" si="16"/>
        <v>0.75670000000000004</v>
      </c>
      <c r="W105" s="16" t="str">
        <f t="shared" si="17"/>
        <v>B</v>
      </c>
      <c r="X105" s="16"/>
    </row>
    <row r="106" spans="1:24" ht="14.25" customHeight="1" x14ac:dyDescent="0.3">
      <c r="A106" s="43"/>
      <c r="B106" s="43"/>
      <c r="C106" s="43"/>
      <c r="D106" s="5" t="s">
        <v>13</v>
      </c>
      <c r="E106" s="5" t="s">
        <v>14</v>
      </c>
      <c r="F106" s="5">
        <v>74</v>
      </c>
      <c r="G106" s="10">
        <v>76</v>
      </c>
      <c r="H106" s="10">
        <v>73</v>
      </c>
      <c r="I106" s="11">
        <f t="shared" si="9"/>
        <v>74.333333333333329</v>
      </c>
      <c r="J106" s="12">
        <f t="shared" si="10"/>
        <v>0.74329999999999996</v>
      </c>
      <c r="K106" s="10" t="str">
        <f t="shared" si="11"/>
        <v>B</v>
      </c>
      <c r="L106" s="10">
        <v>69</v>
      </c>
      <c r="M106" s="10">
        <v>77</v>
      </c>
      <c r="N106" s="5">
        <v>76</v>
      </c>
      <c r="O106" s="11">
        <f t="shared" si="12"/>
        <v>74</v>
      </c>
      <c r="P106" s="12">
        <f t="shared" si="13"/>
        <v>0.74</v>
      </c>
      <c r="Q106" s="10" t="str">
        <f t="shared" si="14"/>
        <v>B</v>
      </c>
      <c r="R106" s="11">
        <v>81</v>
      </c>
      <c r="S106" s="26">
        <v>74</v>
      </c>
      <c r="T106">
        <v>75</v>
      </c>
      <c r="U106" s="24">
        <f t="shared" si="15"/>
        <v>76.666666666666671</v>
      </c>
      <c r="V106" s="25">
        <f t="shared" si="16"/>
        <v>0.76670000000000005</v>
      </c>
      <c r="W106" s="16" t="str">
        <f t="shared" si="17"/>
        <v>B</v>
      </c>
      <c r="X106" s="16"/>
    </row>
    <row r="107" spans="1:24" ht="14.25" customHeight="1" x14ac:dyDescent="0.3">
      <c r="A107" s="43"/>
      <c r="B107" s="43"/>
      <c r="C107" s="43"/>
      <c r="D107" s="5" t="s">
        <v>15</v>
      </c>
      <c r="E107" s="5" t="s">
        <v>16</v>
      </c>
      <c r="F107" s="5">
        <v>69</v>
      </c>
      <c r="G107" s="10">
        <v>79</v>
      </c>
      <c r="H107" s="10">
        <v>74</v>
      </c>
      <c r="I107" s="11">
        <f t="shared" si="9"/>
        <v>74</v>
      </c>
      <c r="J107" s="12">
        <f t="shared" si="10"/>
        <v>0.74</v>
      </c>
      <c r="K107" s="10" t="str">
        <f t="shared" si="11"/>
        <v>B</v>
      </c>
      <c r="L107" s="10">
        <v>83</v>
      </c>
      <c r="M107" s="10">
        <v>76</v>
      </c>
      <c r="N107" s="5">
        <v>79</v>
      </c>
      <c r="O107" s="11">
        <f t="shared" si="12"/>
        <v>79.333333333333329</v>
      </c>
      <c r="P107" s="12">
        <f t="shared" si="13"/>
        <v>0.79330000000000001</v>
      </c>
      <c r="Q107" s="10" t="str">
        <f t="shared" si="14"/>
        <v>B</v>
      </c>
      <c r="R107" s="11">
        <v>77</v>
      </c>
      <c r="S107" s="26">
        <v>79</v>
      </c>
      <c r="T107">
        <v>83</v>
      </c>
      <c r="U107" s="24">
        <f t="shared" si="15"/>
        <v>79.666666666666671</v>
      </c>
      <c r="V107" s="25">
        <f t="shared" si="16"/>
        <v>0.79669999999999996</v>
      </c>
      <c r="W107" s="16" t="str">
        <f t="shared" si="17"/>
        <v>B</v>
      </c>
      <c r="X107" s="16"/>
    </row>
    <row r="108" spans="1:24" ht="14.25" customHeight="1" x14ac:dyDescent="0.3">
      <c r="A108" s="43"/>
      <c r="B108" s="43"/>
      <c r="C108" s="43"/>
      <c r="D108" s="5" t="s">
        <v>17</v>
      </c>
      <c r="E108" s="5" t="s">
        <v>18</v>
      </c>
      <c r="F108" s="5">
        <v>72</v>
      </c>
      <c r="G108" s="10">
        <v>77</v>
      </c>
      <c r="H108" s="10">
        <v>69</v>
      </c>
      <c r="I108" s="11">
        <f t="shared" si="9"/>
        <v>72.666666666666671</v>
      </c>
      <c r="J108" s="12">
        <f t="shared" si="10"/>
        <v>0.72670000000000001</v>
      </c>
      <c r="K108" s="10" t="str">
        <f t="shared" si="11"/>
        <v>B</v>
      </c>
      <c r="L108" s="10">
        <v>71</v>
      </c>
      <c r="M108" s="10">
        <v>66</v>
      </c>
      <c r="N108" s="5">
        <v>78</v>
      </c>
      <c r="O108" s="11">
        <f t="shared" si="12"/>
        <v>71.666666666666671</v>
      </c>
      <c r="P108" s="12">
        <f t="shared" si="13"/>
        <v>0.7167</v>
      </c>
      <c r="Q108" s="10" t="str">
        <f t="shared" si="14"/>
        <v>B</v>
      </c>
      <c r="R108" s="11">
        <v>73</v>
      </c>
      <c r="S108" s="26">
        <v>70</v>
      </c>
      <c r="T108">
        <v>76</v>
      </c>
      <c r="U108" s="24">
        <f t="shared" si="15"/>
        <v>73</v>
      </c>
      <c r="V108" s="25">
        <f t="shared" si="16"/>
        <v>0.73</v>
      </c>
      <c r="W108" s="16" t="str">
        <f t="shared" si="17"/>
        <v>B</v>
      </c>
      <c r="X108" s="16"/>
    </row>
    <row r="109" spans="1:24" ht="14.25" customHeight="1" x14ac:dyDescent="0.3">
      <c r="A109" s="43"/>
      <c r="B109" s="43"/>
      <c r="C109" s="43"/>
      <c r="D109" s="5" t="s">
        <v>19</v>
      </c>
      <c r="E109" s="5" t="s">
        <v>20</v>
      </c>
      <c r="F109" s="5">
        <v>75</v>
      </c>
      <c r="G109" s="10">
        <v>81</v>
      </c>
      <c r="H109" s="10">
        <v>76</v>
      </c>
      <c r="I109" s="11">
        <f t="shared" si="9"/>
        <v>77.333333333333329</v>
      </c>
      <c r="J109" s="12">
        <f t="shared" si="10"/>
        <v>0.77329999999999999</v>
      </c>
      <c r="K109" s="10" t="str">
        <f t="shared" si="11"/>
        <v>B</v>
      </c>
      <c r="L109" s="10">
        <v>79</v>
      </c>
      <c r="M109" s="10">
        <v>78</v>
      </c>
      <c r="N109" s="5">
        <v>77</v>
      </c>
      <c r="O109" s="11">
        <f t="shared" si="12"/>
        <v>78</v>
      </c>
      <c r="P109" s="12">
        <f t="shared" si="13"/>
        <v>0.78</v>
      </c>
      <c r="Q109" s="10" t="str">
        <f t="shared" si="14"/>
        <v>B</v>
      </c>
      <c r="R109" s="11">
        <v>73</v>
      </c>
      <c r="S109" s="26">
        <v>82</v>
      </c>
      <c r="T109">
        <v>80</v>
      </c>
      <c r="U109" s="24">
        <f t="shared" si="15"/>
        <v>78.333333333333329</v>
      </c>
      <c r="V109" s="25">
        <f t="shared" si="16"/>
        <v>0.7833</v>
      </c>
      <c r="W109" s="16" t="str">
        <f t="shared" si="17"/>
        <v>B</v>
      </c>
      <c r="X109" s="16"/>
    </row>
    <row r="110" spans="1:24" ht="14.25" customHeight="1" x14ac:dyDescent="0.3">
      <c r="A110" s="43"/>
      <c r="B110" s="43"/>
      <c r="C110" s="43"/>
      <c r="D110" s="5" t="s">
        <v>21</v>
      </c>
      <c r="E110" s="5" t="s">
        <v>22</v>
      </c>
      <c r="F110" s="5">
        <v>83</v>
      </c>
      <c r="G110" s="10">
        <v>78</v>
      </c>
      <c r="H110" s="10">
        <v>83</v>
      </c>
      <c r="I110" s="11">
        <f t="shared" si="9"/>
        <v>81.333333333333329</v>
      </c>
      <c r="J110" s="12">
        <f t="shared" si="10"/>
        <v>0.81330000000000002</v>
      </c>
      <c r="K110" s="10" t="str">
        <f t="shared" si="11"/>
        <v>A</v>
      </c>
      <c r="L110" s="10">
        <v>74</v>
      </c>
      <c r="M110" s="10">
        <v>86</v>
      </c>
      <c r="N110" s="5">
        <v>78</v>
      </c>
      <c r="O110" s="11">
        <f t="shared" si="12"/>
        <v>79.333333333333329</v>
      </c>
      <c r="P110" s="12">
        <f t="shared" si="13"/>
        <v>0.79330000000000001</v>
      </c>
      <c r="Q110" s="10" t="str">
        <f t="shared" si="14"/>
        <v>B</v>
      </c>
      <c r="R110" s="11">
        <v>79</v>
      </c>
      <c r="S110" s="26">
        <v>83</v>
      </c>
      <c r="T110">
        <v>90</v>
      </c>
      <c r="U110" s="24">
        <f t="shared" si="15"/>
        <v>84</v>
      </c>
      <c r="V110" s="25">
        <f t="shared" si="16"/>
        <v>0.84</v>
      </c>
      <c r="W110" s="16" t="str">
        <f t="shared" si="17"/>
        <v>A</v>
      </c>
      <c r="X110" s="16"/>
    </row>
    <row r="111" spans="1:24" ht="14.25" customHeight="1" x14ac:dyDescent="0.3">
      <c r="A111" s="43"/>
      <c r="B111" s="43"/>
      <c r="C111" s="43"/>
      <c r="D111" s="5" t="s">
        <v>23</v>
      </c>
      <c r="E111" s="5" t="s">
        <v>24</v>
      </c>
      <c r="F111" s="5">
        <v>75</v>
      </c>
      <c r="G111" s="10">
        <v>65</v>
      </c>
      <c r="H111" s="10">
        <v>73</v>
      </c>
      <c r="I111" s="11">
        <f t="shared" si="9"/>
        <v>71</v>
      </c>
      <c r="J111" s="12">
        <f t="shared" si="10"/>
        <v>0.71</v>
      </c>
      <c r="K111" s="10" t="str">
        <f t="shared" si="11"/>
        <v>B</v>
      </c>
      <c r="L111" s="10">
        <v>69</v>
      </c>
      <c r="M111" s="10">
        <v>78</v>
      </c>
      <c r="N111" s="5">
        <v>78</v>
      </c>
      <c r="O111" s="11">
        <f t="shared" si="12"/>
        <v>75</v>
      </c>
      <c r="P111" s="12">
        <f t="shared" si="13"/>
        <v>0.75</v>
      </c>
      <c r="Q111" s="10" t="str">
        <f t="shared" si="14"/>
        <v>B</v>
      </c>
      <c r="R111" s="11">
        <v>70</v>
      </c>
      <c r="S111" s="26">
        <v>76</v>
      </c>
      <c r="T111">
        <v>82</v>
      </c>
      <c r="U111" s="24">
        <f t="shared" si="15"/>
        <v>76</v>
      </c>
      <c r="V111" s="25">
        <f t="shared" si="16"/>
        <v>0.76</v>
      </c>
      <c r="W111" s="16" t="str">
        <f t="shared" si="17"/>
        <v>B</v>
      </c>
      <c r="X111" s="16"/>
    </row>
    <row r="112" spans="1:24" ht="14.25" customHeight="1" x14ac:dyDescent="0.3">
      <c r="A112" s="43"/>
      <c r="B112" s="43"/>
      <c r="C112" s="43"/>
      <c r="D112" s="5" t="s">
        <v>46</v>
      </c>
      <c r="E112" s="5" t="s">
        <v>47</v>
      </c>
      <c r="F112" s="5">
        <v>79</v>
      </c>
      <c r="G112" s="10">
        <v>75</v>
      </c>
      <c r="H112" s="10">
        <v>78</v>
      </c>
      <c r="I112" s="11">
        <f t="shared" si="9"/>
        <v>77.333333333333329</v>
      </c>
      <c r="J112" s="12">
        <f t="shared" si="10"/>
        <v>0.77329999999999999</v>
      </c>
      <c r="K112" s="10" t="str">
        <f t="shared" si="11"/>
        <v>B</v>
      </c>
      <c r="L112" s="10">
        <v>83</v>
      </c>
      <c r="M112" s="10">
        <v>74</v>
      </c>
      <c r="N112" s="5">
        <v>77</v>
      </c>
      <c r="O112" s="11">
        <f t="shared" si="12"/>
        <v>78</v>
      </c>
      <c r="P112" s="12">
        <f t="shared" si="13"/>
        <v>0.78</v>
      </c>
      <c r="Q112" s="10" t="str">
        <f t="shared" si="14"/>
        <v>B</v>
      </c>
      <c r="R112" s="11">
        <v>72</v>
      </c>
      <c r="S112" s="26">
        <v>87</v>
      </c>
      <c r="T112">
        <v>80</v>
      </c>
      <c r="U112" s="24">
        <f t="shared" si="15"/>
        <v>79.666666666666671</v>
      </c>
      <c r="V112" s="25">
        <f t="shared" si="16"/>
        <v>0.79669999999999996</v>
      </c>
      <c r="W112" s="16" t="str">
        <f t="shared" si="17"/>
        <v>B</v>
      </c>
      <c r="X112" s="16"/>
    </row>
    <row r="113" spans="1:24" ht="14.25" customHeight="1" x14ac:dyDescent="0.3">
      <c r="A113" s="43"/>
      <c r="B113" s="43"/>
      <c r="C113" s="43"/>
      <c r="D113" s="5" t="s">
        <v>27</v>
      </c>
      <c r="E113" s="5" t="s">
        <v>28</v>
      </c>
      <c r="F113" s="5">
        <v>61</v>
      </c>
      <c r="G113" s="10">
        <v>63</v>
      </c>
      <c r="H113" s="10">
        <v>70</v>
      </c>
      <c r="I113" s="11">
        <f t="shared" si="9"/>
        <v>64.666666666666671</v>
      </c>
      <c r="J113" s="12">
        <f t="shared" si="10"/>
        <v>0.64670000000000005</v>
      </c>
      <c r="K113" s="10" t="str">
        <f t="shared" si="11"/>
        <v>C</v>
      </c>
      <c r="L113" s="10">
        <v>72</v>
      </c>
      <c r="M113" s="10">
        <v>65</v>
      </c>
      <c r="N113" s="5">
        <v>74</v>
      </c>
      <c r="O113" s="11">
        <f t="shared" si="12"/>
        <v>70.333333333333329</v>
      </c>
      <c r="P113" s="12">
        <f t="shared" si="13"/>
        <v>0.70330000000000004</v>
      </c>
      <c r="Q113" s="10" t="str">
        <f t="shared" si="14"/>
        <v>B</v>
      </c>
      <c r="R113" s="11">
        <v>69</v>
      </c>
      <c r="S113" s="26">
        <v>77</v>
      </c>
      <c r="T113">
        <v>66</v>
      </c>
      <c r="U113" s="24">
        <f t="shared" si="15"/>
        <v>70.666666666666671</v>
      </c>
      <c r="V113" s="25">
        <f t="shared" si="16"/>
        <v>0.70669999999999999</v>
      </c>
      <c r="W113" s="16" t="str">
        <f t="shared" si="17"/>
        <v>B</v>
      </c>
      <c r="X113" s="16"/>
    </row>
    <row r="114" spans="1:24" ht="14.25" customHeight="1" x14ac:dyDescent="0.3">
      <c r="A114" s="43" t="s">
        <v>86</v>
      </c>
      <c r="B114" s="43" t="s">
        <v>87</v>
      </c>
      <c r="C114" s="43" t="s">
        <v>429</v>
      </c>
      <c r="D114" s="5" t="s">
        <v>12</v>
      </c>
      <c r="E114" s="5" t="s">
        <v>2</v>
      </c>
      <c r="F114" s="5">
        <v>75</v>
      </c>
      <c r="G114" s="10">
        <v>78</v>
      </c>
      <c r="H114" s="10">
        <v>81</v>
      </c>
      <c r="I114" s="11">
        <f t="shared" si="9"/>
        <v>78</v>
      </c>
      <c r="J114" s="12">
        <f t="shared" si="10"/>
        <v>0.78</v>
      </c>
      <c r="K114" s="10" t="str">
        <f t="shared" si="11"/>
        <v>B</v>
      </c>
      <c r="L114" s="10">
        <v>75</v>
      </c>
      <c r="M114" s="10">
        <v>70</v>
      </c>
      <c r="N114" s="5">
        <v>80</v>
      </c>
      <c r="O114" s="11">
        <f t="shared" si="12"/>
        <v>75</v>
      </c>
      <c r="P114" s="12">
        <f t="shared" si="13"/>
        <v>0.75</v>
      </c>
      <c r="Q114" s="10" t="str">
        <f t="shared" si="14"/>
        <v>B</v>
      </c>
      <c r="R114" s="11">
        <v>73</v>
      </c>
      <c r="S114" s="26">
        <v>73</v>
      </c>
      <c r="T114">
        <v>83</v>
      </c>
      <c r="U114" s="24">
        <f t="shared" si="15"/>
        <v>76.333333333333329</v>
      </c>
      <c r="V114" s="25">
        <f t="shared" si="16"/>
        <v>0.76329999999999998</v>
      </c>
      <c r="W114" s="16" t="str">
        <f t="shared" si="17"/>
        <v>B</v>
      </c>
      <c r="X114" s="16"/>
    </row>
    <row r="115" spans="1:24" ht="14.25" customHeight="1" x14ac:dyDescent="0.3">
      <c r="A115" s="43"/>
      <c r="B115" s="43"/>
      <c r="C115" s="43"/>
      <c r="D115" s="5" t="s">
        <v>13</v>
      </c>
      <c r="E115" s="5" t="s">
        <v>14</v>
      </c>
      <c r="F115" s="5">
        <v>71</v>
      </c>
      <c r="G115" s="10">
        <v>74</v>
      </c>
      <c r="H115" s="10">
        <v>76</v>
      </c>
      <c r="I115" s="11">
        <f t="shared" si="9"/>
        <v>73.666666666666671</v>
      </c>
      <c r="J115" s="12">
        <f t="shared" si="10"/>
        <v>0.73670000000000002</v>
      </c>
      <c r="K115" s="10" t="str">
        <f t="shared" si="11"/>
        <v>B</v>
      </c>
      <c r="L115" s="10">
        <v>80</v>
      </c>
      <c r="M115" s="10">
        <v>82</v>
      </c>
      <c r="N115" s="5">
        <v>78</v>
      </c>
      <c r="O115" s="11">
        <f t="shared" si="12"/>
        <v>80</v>
      </c>
      <c r="P115" s="12">
        <f t="shared" si="13"/>
        <v>0.8</v>
      </c>
      <c r="Q115" s="10" t="str">
        <f t="shared" si="14"/>
        <v>A</v>
      </c>
      <c r="R115" s="11">
        <v>83</v>
      </c>
      <c r="S115" s="26">
        <v>88</v>
      </c>
      <c r="T115">
        <v>80</v>
      </c>
      <c r="U115" s="24">
        <f t="shared" si="15"/>
        <v>83.666666666666671</v>
      </c>
      <c r="V115" s="25">
        <f t="shared" si="16"/>
        <v>0.8367</v>
      </c>
      <c r="W115" s="16" t="str">
        <f t="shared" si="17"/>
        <v>A</v>
      </c>
      <c r="X115" s="16"/>
    </row>
    <row r="116" spans="1:24" ht="14.25" customHeight="1" x14ac:dyDescent="0.3">
      <c r="A116" s="43"/>
      <c r="B116" s="43"/>
      <c r="C116" s="43"/>
      <c r="D116" s="5" t="s">
        <v>15</v>
      </c>
      <c r="E116" s="5" t="s">
        <v>16</v>
      </c>
      <c r="F116" s="5">
        <v>86</v>
      </c>
      <c r="G116" s="10">
        <v>78</v>
      </c>
      <c r="H116" s="10">
        <v>86</v>
      </c>
      <c r="I116" s="11">
        <f t="shared" si="9"/>
        <v>83.333333333333329</v>
      </c>
      <c r="J116" s="12">
        <f t="shared" si="10"/>
        <v>0.83330000000000004</v>
      </c>
      <c r="K116" s="10" t="str">
        <f t="shared" si="11"/>
        <v>A</v>
      </c>
      <c r="L116" s="10">
        <v>89</v>
      </c>
      <c r="M116" s="10">
        <v>85</v>
      </c>
      <c r="N116" s="5">
        <v>93</v>
      </c>
      <c r="O116" s="11">
        <f t="shared" si="12"/>
        <v>89</v>
      </c>
      <c r="P116" s="12">
        <f t="shared" si="13"/>
        <v>0.89</v>
      </c>
      <c r="Q116" s="10" t="str">
        <f t="shared" si="14"/>
        <v>A</v>
      </c>
      <c r="R116" s="11">
        <v>83</v>
      </c>
      <c r="S116" s="26">
        <v>94</v>
      </c>
      <c r="T116">
        <v>87</v>
      </c>
      <c r="U116" s="24">
        <f t="shared" si="15"/>
        <v>88</v>
      </c>
      <c r="V116" s="25">
        <f t="shared" si="16"/>
        <v>0.88</v>
      </c>
      <c r="W116" s="16" t="str">
        <f t="shared" si="17"/>
        <v>A</v>
      </c>
      <c r="X116" s="16"/>
    </row>
    <row r="117" spans="1:24" ht="14.25" customHeight="1" x14ac:dyDescent="0.3">
      <c r="A117" s="43"/>
      <c r="B117" s="43"/>
      <c r="C117" s="43"/>
      <c r="D117" s="5" t="s">
        <v>17</v>
      </c>
      <c r="E117" s="5" t="s">
        <v>18</v>
      </c>
      <c r="F117" s="5">
        <v>72</v>
      </c>
      <c r="G117" s="10">
        <v>83</v>
      </c>
      <c r="H117" s="10">
        <v>73</v>
      </c>
      <c r="I117" s="11">
        <f t="shared" si="9"/>
        <v>76</v>
      </c>
      <c r="J117" s="12">
        <f t="shared" si="10"/>
        <v>0.76</v>
      </c>
      <c r="K117" s="10" t="str">
        <f t="shared" si="11"/>
        <v>B</v>
      </c>
      <c r="L117" s="10">
        <v>69</v>
      </c>
      <c r="M117" s="10">
        <v>73</v>
      </c>
      <c r="N117" s="5">
        <v>85</v>
      </c>
      <c r="O117" s="11">
        <f t="shared" si="12"/>
        <v>75.666666666666671</v>
      </c>
      <c r="P117" s="12">
        <f t="shared" si="13"/>
        <v>0.75670000000000004</v>
      </c>
      <c r="Q117" s="10" t="str">
        <f t="shared" si="14"/>
        <v>B</v>
      </c>
      <c r="R117" s="11">
        <v>80</v>
      </c>
      <c r="S117" s="26">
        <v>76</v>
      </c>
      <c r="T117">
        <v>79</v>
      </c>
      <c r="U117" s="24">
        <f t="shared" si="15"/>
        <v>78.333333333333329</v>
      </c>
      <c r="V117" s="25">
        <f t="shared" si="16"/>
        <v>0.7833</v>
      </c>
      <c r="W117" s="16" t="str">
        <f t="shared" si="17"/>
        <v>B</v>
      </c>
      <c r="X117" s="16"/>
    </row>
    <row r="118" spans="1:24" ht="14.25" customHeight="1" x14ac:dyDescent="0.3">
      <c r="A118" s="43"/>
      <c r="B118" s="43"/>
      <c r="C118" s="43"/>
      <c r="D118" s="5" t="s">
        <v>19</v>
      </c>
      <c r="E118" s="5" t="s">
        <v>20</v>
      </c>
      <c r="F118" s="5">
        <v>76</v>
      </c>
      <c r="G118" s="10">
        <v>86</v>
      </c>
      <c r="H118" s="10">
        <v>80</v>
      </c>
      <c r="I118" s="11">
        <f t="shared" si="9"/>
        <v>80.666666666666671</v>
      </c>
      <c r="J118" s="12">
        <f t="shared" si="10"/>
        <v>0.80669999999999997</v>
      </c>
      <c r="K118" s="10" t="str">
        <f t="shared" si="11"/>
        <v>A</v>
      </c>
      <c r="L118" s="10">
        <v>86</v>
      </c>
      <c r="M118" s="10">
        <v>86</v>
      </c>
      <c r="N118" s="5">
        <v>76</v>
      </c>
      <c r="O118" s="11">
        <f t="shared" si="12"/>
        <v>82.666666666666671</v>
      </c>
      <c r="P118" s="12">
        <f t="shared" si="13"/>
        <v>0.82669999999999999</v>
      </c>
      <c r="Q118" s="10" t="str">
        <f t="shared" si="14"/>
        <v>A</v>
      </c>
      <c r="R118" s="11">
        <v>84</v>
      </c>
      <c r="S118" s="26">
        <v>86</v>
      </c>
      <c r="T118">
        <v>84</v>
      </c>
      <c r="U118" s="24">
        <f t="shared" si="15"/>
        <v>84.666666666666671</v>
      </c>
      <c r="V118" s="25">
        <f t="shared" si="16"/>
        <v>0.84670000000000001</v>
      </c>
      <c r="W118" s="16" t="str">
        <f t="shared" si="17"/>
        <v>A</v>
      </c>
      <c r="X118" s="16"/>
    </row>
    <row r="119" spans="1:24" ht="14.25" customHeight="1" x14ac:dyDescent="0.3">
      <c r="A119" s="43"/>
      <c r="B119" s="43"/>
      <c r="C119" s="43"/>
      <c r="D119" s="5" t="s">
        <v>21</v>
      </c>
      <c r="E119" s="5" t="s">
        <v>22</v>
      </c>
      <c r="F119" s="5">
        <v>91</v>
      </c>
      <c r="G119" s="10">
        <v>85</v>
      </c>
      <c r="H119" s="10">
        <v>86</v>
      </c>
      <c r="I119" s="11">
        <f t="shared" si="9"/>
        <v>87.333333333333329</v>
      </c>
      <c r="J119" s="12">
        <f t="shared" si="10"/>
        <v>0.87329999999999997</v>
      </c>
      <c r="K119" s="10" t="str">
        <f t="shared" si="11"/>
        <v>A</v>
      </c>
      <c r="L119" s="10">
        <v>89</v>
      </c>
      <c r="M119" s="10">
        <v>83</v>
      </c>
      <c r="N119" s="5">
        <v>84</v>
      </c>
      <c r="O119" s="11">
        <f t="shared" si="12"/>
        <v>85.333333333333329</v>
      </c>
      <c r="P119" s="12">
        <f t="shared" si="13"/>
        <v>0.85329999999999995</v>
      </c>
      <c r="Q119" s="10" t="str">
        <f t="shared" si="14"/>
        <v>A</v>
      </c>
      <c r="R119" s="11">
        <v>88</v>
      </c>
      <c r="S119" s="26">
        <v>95</v>
      </c>
      <c r="T119">
        <v>96</v>
      </c>
      <c r="U119" s="24">
        <f t="shared" si="15"/>
        <v>93</v>
      </c>
      <c r="V119" s="25">
        <f t="shared" si="16"/>
        <v>0.93</v>
      </c>
      <c r="W119" s="16" t="str">
        <f t="shared" si="17"/>
        <v>A</v>
      </c>
      <c r="X119" s="16"/>
    </row>
    <row r="120" spans="1:24" ht="14.25" customHeight="1" x14ac:dyDescent="0.3">
      <c r="A120" s="43"/>
      <c r="B120" s="43"/>
      <c r="C120" s="43"/>
      <c r="D120" s="5" t="s">
        <v>23</v>
      </c>
      <c r="E120" s="5" t="s">
        <v>24</v>
      </c>
      <c r="F120" s="5">
        <v>77</v>
      </c>
      <c r="G120" s="10">
        <v>78</v>
      </c>
      <c r="H120" s="10">
        <v>76</v>
      </c>
      <c r="I120" s="11">
        <f t="shared" si="9"/>
        <v>77</v>
      </c>
      <c r="J120" s="12">
        <f t="shared" si="10"/>
        <v>0.77</v>
      </c>
      <c r="K120" s="10" t="str">
        <f t="shared" si="11"/>
        <v>B</v>
      </c>
      <c r="L120" s="10">
        <v>73</v>
      </c>
      <c r="M120" s="10">
        <v>78</v>
      </c>
      <c r="N120" s="5">
        <v>83</v>
      </c>
      <c r="O120" s="11">
        <f t="shared" si="12"/>
        <v>78</v>
      </c>
      <c r="P120" s="12">
        <f t="shared" si="13"/>
        <v>0.78</v>
      </c>
      <c r="Q120" s="10" t="str">
        <f t="shared" si="14"/>
        <v>B</v>
      </c>
      <c r="R120" s="11">
        <v>85</v>
      </c>
      <c r="S120" s="26">
        <v>83</v>
      </c>
      <c r="T120">
        <v>82</v>
      </c>
      <c r="U120" s="24">
        <f t="shared" si="15"/>
        <v>83.333333333333329</v>
      </c>
      <c r="V120" s="25">
        <f t="shared" si="16"/>
        <v>0.83330000000000004</v>
      </c>
      <c r="W120" s="16" t="str">
        <f t="shared" si="17"/>
        <v>A</v>
      </c>
      <c r="X120" s="16"/>
    </row>
    <row r="121" spans="1:24" ht="14.25" customHeight="1" x14ac:dyDescent="0.3">
      <c r="A121" s="43"/>
      <c r="B121" s="43"/>
      <c r="C121" s="43"/>
      <c r="D121" s="5" t="s">
        <v>46</v>
      </c>
      <c r="E121" s="5" t="s">
        <v>47</v>
      </c>
      <c r="F121" s="5">
        <v>83</v>
      </c>
      <c r="G121" s="10">
        <v>88</v>
      </c>
      <c r="H121" s="10">
        <v>84</v>
      </c>
      <c r="I121" s="11">
        <f t="shared" si="9"/>
        <v>85</v>
      </c>
      <c r="J121" s="12">
        <f t="shared" si="10"/>
        <v>0.85</v>
      </c>
      <c r="K121" s="10" t="str">
        <f t="shared" si="11"/>
        <v>A</v>
      </c>
      <c r="L121" s="10">
        <v>86</v>
      </c>
      <c r="M121" s="10">
        <v>92</v>
      </c>
      <c r="N121" s="5">
        <v>83</v>
      </c>
      <c r="O121" s="11">
        <f t="shared" si="12"/>
        <v>87</v>
      </c>
      <c r="P121" s="12">
        <f t="shared" si="13"/>
        <v>0.87</v>
      </c>
      <c r="Q121" s="10" t="str">
        <f t="shared" si="14"/>
        <v>A</v>
      </c>
      <c r="R121" s="11">
        <v>92</v>
      </c>
      <c r="S121" s="26">
        <v>96</v>
      </c>
      <c r="T121">
        <v>94</v>
      </c>
      <c r="U121" s="24">
        <f t="shared" si="15"/>
        <v>94</v>
      </c>
      <c r="V121" s="25">
        <f t="shared" si="16"/>
        <v>0.94</v>
      </c>
      <c r="W121" s="16" t="str">
        <f t="shared" si="17"/>
        <v>A</v>
      </c>
      <c r="X121" s="16"/>
    </row>
    <row r="122" spans="1:24" ht="14.25" customHeight="1" x14ac:dyDescent="0.3">
      <c r="A122" s="43"/>
      <c r="B122" s="43"/>
      <c r="C122" s="43"/>
      <c r="D122" s="5" t="s">
        <v>34</v>
      </c>
      <c r="E122" s="5" t="s">
        <v>35</v>
      </c>
      <c r="F122" s="5">
        <v>80</v>
      </c>
      <c r="G122" s="10">
        <v>74</v>
      </c>
      <c r="H122" s="10">
        <v>79</v>
      </c>
      <c r="I122" s="11">
        <f t="shared" si="9"/>
        <v>77.666666666666671</v>
      </c>
      <c r="J122" s="12">
        <f t="shared" si="10"/>
        <v>0.77669999999999995</v>
      </c>
      <c r="K122" s="10" t="str">
        <f t="shared" si="11"/>
        <v>B</v>
      </c>
      <c r="L122" s="10">
        <v>78</v>
      </c>
      <c r="M122" s="10">
        <v>82</v>
      </c>
      <c r="N122" s="5">
        <v>76</v>
      </c>
      <c r="O122" s="11">
        <f t="shared" si="12"/>
        <v>78.666666666666671</v>
      </c>
      <c r="P122" s="12">
        <f t="shared" si="13"/>
        <v>0.78669999999999995</v>
      </c>
      <c r="Q122" s="10" t="str">
        <f t="shared" si="14"/>
        <v>B</v>
      </c>
      <c r="R122" s="11">
        <v>85</v>
      </c>
      <c r="S122" s="26">
        <v>76</v>
      </c>
      <c r="T122">
        <v>79</v>
      </c>
      <c r="U122" s="24">
        <f t="shared" si="15"/>
        <v>80</v>
      </c>
      <c r="V122" s="25">
        <f t="shared" si="16"/>
        <v>0.8</v>
      </c>
      <c r="W122" s="16" t="str">
        <f t="shared" si="17"/>
        <v>A</v>
      </c>
      <c r="X122" s="16"/>
    </row>
    <row r="123" spans="1:24" ht="14.25" customHeight="1" x14ac:dyDescent="0.3">
      <c r="A123" s="43" t="s">
        <v>90</v>
      </c>
      <c r="B123" s="43" t="s">
        <v>91</v>
      </c>
      <c r="C123" s="43" t="s">
        <v>429</v>
      </c>
      <c r="D123" s="5" t="s">
        <v>12</v>
      </c>
      <c r="E123" s="5" t="s">
        <v>2</v>
      </c>
      <c r="F123" s="5">
        <v>54</v>
      </c>
      <c r="G123" s="10">
        <v>60</v>
      </c>
      <c r="H123" s="10">
        <v>49</v>
      </c>
      <c r="I123" s="11">
        <f t="shared" si="9"/>
        <v>54.333333333333336</v>
      </c>
      <c r="J123" s="12">
        <f t="shared" si="10"/>
        <v>0.54330000000000001</v>
      </c>
      <c r="K123" s="10" t="str">
        <f t="shared" si="11"/>
        <v>D</v>
      </c>
      <c r="L123" s="10">
        <v>54</v>
      </c>
      <c r="M123" s="10">
        <v>64</v>
      </c>
      <c r="N123" s="5">
        <v>54</v>
      </c>
      <c r="O123" s="11">
        <f t="shared" si="12"/>
        <v>57.333333333333336</v>
      </c>
      <c r="P123" s="12">
        <f t="shared" si="13"/>
        <v>0.57330000000000003</v>
      </c>
      <c r="Q123" s="10" t="str">
        <f t="shared" si="14"/>
        <v>D</v>
      </c>
      <c r="R123" s="11">
        <v>55</v>
      </c>
      <c r="S123" s="26">
        <v>68</v>
      </c>
      <c r="T123">
        <v>56</v>
      </c>
      <c r="U123" s="24">
        <f t="shared" si="15"/>
        <v>59.666666666666664</v>
      </c>
      <c r="V123" s="25">
        <f t="shared" si="16"/>
        <v>0.59670000000000001</v>
      </c>
      <c r="W123" s="16" t="str">
        <f t="shared" si="17"/>
        <v>D</v>
      </c>
      <c r="X123" s="16"/>
    </row>
    <row r="124" spans="1:24" ht="14.25" customHeight="1" x14ac:dyDescent="0.3">
      <c r="A124" s="43"/>
      <c r="B124" s="43"/>
      <c r="C124" s="43"/>
      <c r="D124" s="5" t="s">
        <v>13</v>
      </c>
      <c r="E124" s="5" t="s">
        <v>14</v>
      </c>
      <c r="F124" s="5">
        <v>55</v>
      </c>
      <c r="G124" s="10">
        <v>66</v>
      </c>
      <c r="H124" s="10">
        <v>57</v>
      </c>
      <c r="I124" s="11">
        <f t="shared" si="9"/>
        <v>59.333333333333336</v>
      </c>
      <c r="J124" s="12">
        <f t="shared" si="10"/>
        <v>0.59330000000000005</v>
      </c>
      <c r="K124" s="10" t="str">
        <f t="shared" si="11"/>
        <v>D</v>
      </c>
      <c r="L124" s="10">
        <v>57</v>
      </c>
      <c r="M124" s="10">
        <v>68</v>
      </c>
      <c r="N124" s="5">
        <v>69</v>
      </c>
      <c r="O124" s="11">
        <f t="shared" si="12"/>
        <v>64.666666666666671</v>
      </c>
      <c r="P124" s="12">
        <f t="shared" si="13"/>
        <v>0.64670000000000005</v>
      </c>
      <c r="Q124" s="10" t="str">
        <f t="shared" si="14"/>
        <v>C</v>
      </c>
      <c r="R124" s="11">
        <v>71</v>
      </c>
      <c r="S124" s="26">
        <v>74</v>
      </c>
      <c r="T124">
        <v>67</v>
      </c>
      <c r="U124" s="24">
        <f t="shared" si="15"/>
        <v>70.666666666666671</v>
      </c>
      <c r="V124" s="25">
        <f t="shared" si="16"/>
        <v>0.70669999999999999</v>
      </c>
      <c r="W124" s="16" t="str">
        <f t="shared" si="17"/>
        <v>B</v>
      </c>
      <c r="X124" s="16"/>
    </row>
    <row r="125" spans="1:24" ht="14.25" customHeight="1" x14ac:dyDescent="0.3">
      <c r="A125" s="43"/>
      <c r="B125" s="43"/>
      <c r="C125" s="43"/>
      <c r="D125" s="5" t="s">
        <v>15</v>
      </c>
      <c r="E125" s="5" t="s">
        <v>16</v>
      </c>
      <c r="F125" s="5">
        <v>59</v>
      </c>
      <c r="G125" s="10">
        <v>73</v>
      </c>
      <c r="H125" s="10">
        <v>60</v>
      </c>
      <c r="I125" s="11">
        <f t="shared" si="9"/>
        <v>64</v>
      </c>
      <c r="J125" s="12">
        <f t="shared" si="10"/>
        <v>0.64</v>
      </c>
      <c r="K125" s="10" t="str">
        <f t="shared" si="11"/>
        <v>C</v>
      </c>
      <c r="L125" s="10">
        <v>71</v>
      </c>
      <c r="M125" s="10">
        <v>75</v>
      </c>
      <c r="N125" s="5">
        <v>64</v>
      </c>
      <c r="O125" s="11">
        <f t="shared" si="12"/>
        <v>70</v>
      </c>
      <c r="P125" s="12">
        <f t="shared" si="13"/>
        <v>0.7</v>
      </c>
      <c r="Q125" s="10" t="str">
        <f t="shared" si="14"/>
        <v>B</v>
      </c>
      <c r="R125" s="11">
        <v>63</v>
      </c>
      <c r="S125" s="26">
        <v>73</v>
      </c>
      <c r="T125">
        <v>75</v>
      </c>
      <c r="U125" s="24">
        <f t="shared" si="15"/>
        <v>70.333333333333329</v>
      </c>
      <c r="V125" s="25">
        <f t="shared" si="16"/>
        <v>0.70330000000000004</v>
      </c>
      <c r="W125" s="16" t="str">
        <f t="shared" si="17"/>
        <v>B</v>
      </c>
      <c r="X125" s="16"/>
    </row>
    <row r="126" spans="1:24" ht="14.25" customHeight="1" x14ac:dyDescent="0.3">
      <c r="A126" s="43"/>
      <c r="B126" s="43"/>
      <c r="C126" s="43"/>
      <c r="D126" s="5" t="s">
        <v>17</v>
      </c>
      <c r="E126" s="5" t="s">
        <v>18</v>
      </c>
      <c r="F126" s="5">
        <v>57</v>
      </c>
      <c r="G126" s="10">
        <v>55</v>
      </c>
      <c r="H126" s="10">
        <v>60</v>
      </c>
      <c r="I126" s="11">
        <f t="shared" si="9"/>
        <v>57.333333333333336</v>
      </c>
      <c r="J126" s="12">
        <f t="shared" si="10"/>
        <v>0.57330000000000003</v>
      </c>
      <c r="K126" s="10" t="str">
        <f t="shared" si="11"/>
        <v>D</v>
      </c>
      <c r="L126" s="10">
        <v>55</v>
      </c>
      <c r="M126" s="10">
        <v>62</v>
      </c>
      <c r="N126" s="5">
        <v>57</v>
      </c>
      <c r="O126" s="11">
        <f t="shared" si="12"/>
        <v>58</v>
      </c>
      <c r="P126" s="12">
        <f t="shared" si="13"/>
        <v>0.57999999999999996</v>
      </c>
      <c r="Q126" s="10" t="str">
        <f t="shared" si="14"/>
        <v>D</v>
      </c>
      <c r="R126" s="11">
        <v>60</v>
      </c>
      <c r="S126" s="26">
        <v>65</v>
      </c>
      <c r="T126">
        <v>59</v>
      </c>
      <c r="U126" s="24">
        <f t="shared" si="15"/>
        <v>61.333333333333336</v>
      </c>
      <c r="V126" s="25">
        <f t="shared" si="16"/>
        <v>0.61329999999999996</v>
      </c>
      <c r="W126" s="16" t="str">
        <f t="shared" si="17"/>
        <v>C</v>
      </c>
      <c r="X126" s="16"/>
    </row>
    <row r="127" spans="1:24" ht="14.25" customHeight="1" x14ac:dyDescent="0.3">
      <c r="A127" s="43"/>
      <c r="B127" s="43"/>
      <c r="C127" s="43"/>
      <c r="D127" s="5" t="s">
        <v>19</v>
      </c>
      <c r="E127" s="5" t="s">
        <v>20</v>
      </c>
      <c r="F127" s="5">
        <v>55</v>
      </c>
      <c r="G127" s="10">
        <v>69</v>
      </c>
      <c r="H127" s="10">
        <v>56</v>
      </c>
      <c r="I127" s="11">
        <f t="shared" si="9"/>
        <v>60</v>
      </c>
      <c r="J127" s="12">
        <f t="shared" si="10"/>
        <v>0.6</v>
      </c>
      <c r="K127" s="10" t="str">
        <f t="shared" si="11"/>
        <v>C</v>
      </c>
      <c r="L127" s="10">
        <v>63</v>
      </c>
      <c r="M127" s="10">
        <v>66</v>
      </c>
      <c r="N127" s="5">
        <v>68</v>
      </c>
      <c r="O127" s="11">
        <f t="shared" si="12"/>
        <v>65.666666666666671</v>
      </c>
      <c r="P127" s="12">
        <f t="shared" si="13"/>
        <v>0.65669999999999995</v>
      </c>
      <c r="Q127" s="10" t="str">
        <f t="shared" si="14"/>
        <v>C</v>
      </c>
      <c r="R127" s="11">
        <v>70</v>
      </c>
      <c r="S127" s="26">
        <v>69</v>
      </c>
      <c r="T127">
        <v>73</v>
      </c>
      <c r="U127" s="24">
        <f t="shared" si="15"/>
        <v>70.666666666666671</v>
      </c>
      <c r="V127" s="25">
        <f t="shared" si="16"/>
        <v>0.70669999999999999</v>
      </c>
      <c r="W127" s="16" t="str">
        <f t="shared" si="17"/>
        <v>B</v>
      </c>
      <c r="X127" s="16"/>
    </row>
    <row r="128" spans="1:24" ht="14.25" customHeight="1" x14ac:dyDescent="0.3">
      <c r="A128" s="43"/>
      <c r="B128" s="43"/>
      <c r="C128" s="43"/>
      <c r="D128" s="5" t="s">
        <v>21</v>
      </c>
      <c r="E128" s="5" t="s">
        <v>22</v>
      </c>
      <c r="F128" s="5">
        <v>70</v>
      </c>
      <c r="G128" s="10">
        <v>68</v>
      </c>
      <c r="H128" s="10">
        <v>64</v>
      </c>
      <c r="I128" s="11">
        <f t="shared" si="9"/>
        <v>67.333333333333329</v>
      </c>
      <c r="J128" s="12">
        <f t="shared" si="10"/>
        <v>0.67330000000000001</v>
      </c>
      <c r="K128" s="10" t="str">
        <f t="shared" si="11"/>
        <v>C</v>
      </c>
      <c r="L128" s="10">
        <v>66</v>
      </c>
      <c r="M128" s="10">
        <v>71</v>
      </c>
      <c r="N128" s="5">
        <v>72</v>
      </c>
      <c r="O128" s="11">
        <f t="shared" si="12"/>
        <v>69.666666666666671</v>
      </c>
      <c r="P128" s="12">
        <f t="shared" si="13"/>
        <v>0.69669999999999999</v>
      </c>
      <c r="Q128" s="10" t="str">
        <f t="shared" si="14"/>
        <v>C</v>
      </c>
      <c r="R128" s="11">
        <v>71</v>
      </c>
      <c r="S128" s="26">
        <v>75</v>
      </c>
      <c r="T128">
        <v>75</v>
      </c>
      <c r="U128" s="24">
        <f t="shared" si="15"/>
        <v>73.666666666666671</v>
      </c>
      <c r="V128" s="25">
        <f t="shared" si="16"/>
        <v>0.73670000000000002</v>
      </c>
      <c r="W128" s="16" t="str">
        <f t="shared" si="17"/>
        <v>B</v>
      </c>
      <c r="X128" s="16"/>
    </row>
    <row r="129" spans="1:24" ht="14.25" customHeight="1" x14ac:dyDescent="0.3">
      <c r="A129" s="43"/>
      <c r="B129" s="43"/>
      <c r="C129" s="43"/>
      <c r="D129" s="5" t="s">
        <v>23</v>
      </c>
      <c r="E129" s="5" t="s">
        <v>24</v>
      </c>
      <c r="F129" s="5">
        <v>57</v>
      </c>
      <c r="G129" s="10">
        <v>56</v>
      </c>
      <c r="H129" s="10">
        <v>61</v>
      </c>
      <c r="I129" s="11">
        <f t="shared" si="9"/>
        <v>58</v>
      </c>
      <c r="J129" s="12">
        <f t="shared" si="10"/>
        <v>0.57999999999999996</v>
      </c>
      <c r="K129" s="10" t="str">
        <f t="shared" si="11"/>
        <v>D</v>
      </c>
      <c r="L129" s="10">
        <v>59</v>
      </c>
      <c r="M129" s="10">
        <v>67</v>
      </c>
      <c r="N129" s="5">
        <v>69</v>
      </c>
      <c r="O129" s="11">
        <f t="shared" si="12"/>
        <v>65</v>
      </c>
      <c r="P129" s="12">
        <f t="shared" si="13"/>
        <v>0.65</v>
      </c>
      <c r="Q129" s="10" t="str">
        <f t="shared" si="14"/>
        <v>C</v>
      </c>
      <c r="R129" s="11">
        <v>65</v>
      </c>
      <c r="S129" s="26">
        <v>67</v>
      </c>
      <c r="T129">
        <v>59</v>
      </c>
      <c r="U129" s="24">
        <f t="shared" si="15"/>
        <v>63.666666666666664</v>
      </c>
      <c r="V129" s="25">
        <f t="shared" si="16"/>
        <v>0.63670000000000004</v>
      </c>
      <c r="W129" s="16" t="str">
        <f t="shared" si="17"/>
        <v>C</v>
      </c>
      <c r="X129" s="16"/>
    </row>
    <row r="130" spans="1:24" ht="14.25" customHeight="1" x14ac:dyDescent="0.3">
      <c r="A130" s="43"/>
      <c r="B130" s="43"/>
      <c r="C130" s="43"/>
      <c r="D130" s="5" t="s">
        <v>46</v>
      </c>
      <c r="E130" s="5" t="s">
        <v>47</v>
      </c>
      <c r="F130" s="5">
        <v>67</v>
      </c>
      <c r="G130" s="10">
        <v>59</v>
      </c>
      <c r="H130" s="10">
        <v>64</v>
      </c>
      <c r="I130" s="11">
        <f t="shared" si="9"/>
        <v>63.333333333333336</v>
      </c>
      <c r="J130" s="12">
        <f t="shared" si="10"/>
        <v>0.63329999999999997</v>
      </c>
      <c r="K130" s="10" t="str">
        <f t="shared" si="11"/>
        <v>C</v>
      </c>
      <c r="L130" s="10">
        <v>58</v>
      </c>
      <c r="M130" s="10">
        <v>64</v>
      </c>
      <c r="N130" s="5">
        <v>60</v>
      </c>
      <c r="O130" s="11">
        <f t="shared" si="12"/>
        <v>60.666666666666664</v>
      </c>
      <c r="P130" s="12">
        <f t="shared" si="13"/>
        <v>0.60670000000000002</v>
      </c>
      <c r="Q130" s="10" t="str">
        <f t="shared" si="14"/>
        <v>C</v>
      </c>
      <c r="R130" s="11">
        <v>62</v>
      </c>
      <c r="S130" s="26">
        <v>66</v>
      </c>
      <c r="T130">
        <v>64</v>
      </c>
      <c r="U130" s="24">
        <f t="shared" si="15"/>
        <v>64</v>
      </c>
      <c r="V130" s="25">
        <f t="shared" si="16"/>
        <v>0.64</v>
      </c>
      <c r="W130" s="16" t="str">
        <f t="shared" si="17"/>
        <v>C</v>
      </c>
      <c r="X130" s="16"/>
    </row>
    <row r="131" spans="1:24" ht="14.25" customHeight="1" x14ac:dyDescent="0.3">
      <c r="A131" s="43"/>
      <c r="B131" s="43"/>
      <c r="C131" s="43"/>
      <c r="D131" s="5" t="s">
        <v>34</v>
      </c>
      <c r="E131" s="5" t="s">
        <v>35</v>
      </c>
      <c r="F131" s="5">
        <v>51</v>
      </c>
      <c r="G131" s="10">
        <v>52</v>
      </c>
      <c r="H131" s="10">
        <v>55</v>
      </c>
      <c r="I131" s="11">
        <f t="shared" si="9"/>
        <v>52.666666666666664</v>
      </c>
      <c r="J131" s="12">
        <f t="shared" si="10"/>
        <v>0.52669999999999995</v>
      </c>
      <c r="K131" s="10" t="str">
        <f t="shared" si="11"/>
        <v>D</v>
      </c>
      <c r="L131" s="10">
        <v>52</v>
      </c>
      <c r="M131" s="10">
        <v>59</v>
      </c>
      <c r="N131" s="5">
        <v>60</v>
      </c>
      <c r="O131" s="11">
        <f t="shared" si="12"/>
        <v>57</v>
      </c>
      <c r="P131" s="12">
        <f t="shared" si="13"/>
        <v>0.56999999999999995</v>
      </c>
      <c r="Q131" s="10" t="str">
        <f t="shared" si="14"/>
        <v>D</v>
      </c>
      <c r="R131" s="11">
        <v>54</v>
      </c>
      <c r="S131" s="26">
        <v>61</v>
      </c>
      <c r="T131">
        <v>62</v>
      </c>
      <c r="U131" s="24">
        <f t="shared" si="15"/>
        <v>59</v>
      </c>
      <c r="V131" s="25">
        <f t="shared" si="16"/>
        <v>0.59</v>
      </c>
      <c r="W131" s="16" t="str">
        <f t="shared" si="17"/>
        <v>D</v>
      </c>
      <c r="X131" s="16"/>
    </row>
    <row r="132" spans="1:24" ht="14.25" customHeight="1" x14ac:dyDescent="0.3">
      <c r="A132" s="43" t="s">
        <v>107</v>
      </c>
      <c r="B132" s="43" t="s">
        <v>108</v>
      </c>
      <c r="C132" s="43" t="s">
        <v>431</v>
      </c>
      <c r="D132" s="5" t="s">
        <v>12</v>
      </c>
      <c r="E132" s="5" t="s">
        <v>95</v>
      </c>
      <c r="F132" s="5">
        <v>73</v>
      </c>
      <c r="G132" s="10">
        <v>79</v>
      </c>
      <c r="H132" s="10">
        <v>72</v>
      </c>
      <c r="I132" s="11">
        <f t="shared" si="9"/>
        <v>74.666666666666671</v>
      </c>
      <c r="J132" s="12">
        <f t="shared" si="10"/>
        <v>0.74670000000000003</v>
      </c>
      <c r="K132" s="10" t="str">
        <f t="shared" si="11"/>
        <v>B</v>
      </c>
      <c r="L132" s="10">
        <v>76</v>
      </c>
      <c r="M132" s="10">
        <v>86</v>
      </c>
      <c r="N132" s="5">
        <v>76</v>
      </c>
      <c r="O132" s="11">
        <f t="shared" si="12"/>
        <v>79.333333333333329</v>
      </c>
      <c r="P132" s="12">
        <f t="shared" si="13"/>
        <v>0.79330000000000001</v>
      </c>
      <c r="Q132" s="10" t="str">
        <f t="shared" si="14"/>
        <v>B</v>
      </c>
      <c r="R132" s="11">
        <v>79</v>
      </c>
      <c r="S132" s="26">
        <v>82</v>
      </c>
      <c r="T132">
        <v>79</v>
      </c>
      <c r="U132" s="24">
        <f t="shared" si="15"/>
        <v>80</v>
      </c>
      <c r="V132" s="25">
        <f t="shared" si="16"/>
        <v>0.8</v>
      </c>
      <c r="W132" s="16" t="str">
        <f t="shared" si="17"/>
        <v>A</v>
      </c>
      <c r="X132" s="16"/>
    </row>
    <row r="133" spans="1:24" ht="14.25" customHeight="1" x14ac:dyDescent="0.3">
      <c r="A133" s="43"/>
      <c r="B133" s="43"/>
      <c r="C133" s="43"/>
      <c r="D133" s="5" t="s">
        <v>13</v>
      </c>
      <c r="E133" s="5" t="s">
        <v>99</v>
      </c>
      <c r="F133" s="5">
        <v>78</v>
      </c>
      <c r="G133" s="10">
        <v>81</v>
      </c>
      <c r="H133" s="10">
        <v>87</v>
      </c>
      <c r="I133" s="11">
        <f t="shared" si="9"/>
        <v>82</v>
      </c>
      <c r="J133" s="12">
        <f t="shared" si="10"/>
        <v>0.82</v>
      </c>
      <c r="K133" s="10" t="str">
        <f t="shared" si="11"/>
        <v>A</v>
      </c>
      <c r="L133" s="10">
        <v>88</v>
      </c>
      <c r="M133" s="10">
        <v>84</v>
      </c>
      <c r="N133" s="5">
        <v>77</v>
      </c>
      <c r="O133" s="11">
        <f t="shared" si="12"/>
        <v>83</v>
      </c>
      <c r="P133" s="12">
        <f t="shared" si="13"/>
        <v>0.83</v>
      </c>
      <c r="Q133" s="10" t="str">
        <f t="shared" si="14"/>
        <v>A</v>
      </c>
      <c r="R133" s="11">
        <v>87</v>
      </c>
      <c r="S133" s="26">
        <v>85</v>
      </c>
      <c r="T133">
        <v>94</v>
      </c>
      <c r="U133" s="24">
        <f t="shared" si="15"/>
        <v>88.666666666666671</v>
      </c>
      <c r="V133" s="25">
        <f t="shared" si="16"/>
        <v>0.88670000000000004</v>
      </c>
      <c r="W133" s="16" t="str">
        <f t="shared" si="17"/>
        <v>A</v>
      </c>
      <c r="X133" s="16"/>
    </row>
    <row r="134" spans="1:24" ht="14.25" customHeight="1" x14ac:dyDescent="0.3">
      <c r="A134" s="43"/>
      <c r="B134" s="43"/>
      <c r="C134" s="43"/>
      <c r="D134" s="5" t="s">
        <v>15</v>
      </c>
      <c r="E134" s="5" t="s">
        <v>100</v>
      </c>
      <c r="F134" s="5">
        <v>89</v>
      </c>
      <c r="G134" s="10">
        <v>93</v>
      </c>
      <c r="H134" s="10">
        <v>85</v>
      </c>
      <c r="I134" s="11">
        <f t="shared" ref="I134:I197" si="18">IF(COUNT(F134:H134)=0,"",AVERAGE(F134:H134))</f>
        <v>89</v>
      </c>
      <c r="J134" s="12">
        <f t="shared" ref="J134:J197" si="19">IF(I134="","",ROUND(I134/100,4))</f>
        <v>0.89</v>
      </c>
      <c r="K134" s="10" t="str">
        <f t="shared" ref="K134:K197" si="20">IF(I134="","",IF(I134&gt;=80,"A",IF(I134&gt;=70,"B",IF(I134&gt;=60,"C",IF(I134&gt;=50,"D","F")))))</f>
        <v>A</v>
      </c>
      <c r="L134" s="10">
        <v>85</v>
      </c>
      <c r="M134" s="10">
        <v>97</v>
      </c>
      <c r="N134" s="5">
        <v>91</v>
      </c>
      <c r="O134" s="11">
        <f t="shared" ref="O134:O197" si="21">IF(COUNT(L134:N134)=0,"",AVERAGE(L134:N134))</f>
        <v>91</v>
      </c>
      <c r="P134" s="12">
        <f t="shared" ref="P134:P197" si="22">IF(O134="","",ROUND(O134/100,4))</f>
        <v>0.91</v>
      </c>
      <c r="Q134" s="10" t="str">
        <f t="shared" ref="Q134:Q197" si="23">IF(O134="","",IF(O134&gt;=80,"A",IF(O134&gt;=70,"B",IF(O134&gt;=60,"C",IF(O134&gt;=50,"D","F")))))</f>
        <v>A</v>
      </c>
      <c r="R134" s="11">
        <v>85</v>
      </c>
      <c r="S134" s="26">
        <v>88</v>
      </c>
      <c r="T134">
        <v>89</v>
      </c>
      <c r="U134" s="24">
        <f t="shared" ref="U134:U197" si="24">IF(COUNT(R134:T134)=0,"",AVERAGE(R134:T134))</f>
        <v>87.333333333333329</v>
      </c>
      <c r="V134" s="25">
        <f t="shared" ref="V134:V197" si="25">IF(U134="","",ROUND(U134/100,4))</f>
        <v>0.87329999999999997</v>
      </c>
      <c r="W134" s="16" t="str">
        <f t="shared" ref="W134:W197" si="26">IF(U134="","",IF(U134&gt;=80,"A",IF(U134&gt;=70,"B",IF(U134&gt;=60,"C",IF(U134&gt;=50,"D","F")))))</f>
        <v>A</v>
      </c>
      <c r="X134" s="16"/>
    </row>
    <row r="135" spans="1:24" ht="14.25" customHeight="1" x14ac:dyDescent="0.3">
      <c r="A135" s="43"/>
      <c r="B135" s="43"/>
      <c r="C135" s="43"/>
      <c r="D135" s="5" t="s">
        <v>17</v>
      </c>
      <c r="E135" s="5" t="s">
        <v>101</v>
      </c>
      <c r="F135" s="5">
        <v>75</v>
      </c>
      <c r="G135" s="10">
        <v>77</v>
      </c>
      <c r="H135" s="10">
        <v>83</v>
      </c>
      <c r="I135" s="11">
        <f t="shared" si="18"/>
        <v>78.333333333333329</v>
      </c>
      <c r="J135" s="12">
        <f t="shared" si="19"/>
        <v>0.7833</v>
      </c>
      <c r="K135" s="10" t="str">
        <f t="shared" si="20"/>
        <v>B</v>
      </c>
      <c r="L135" s="10">
        <v>83</v>
      </c>
      <c r="M135" s="10">
        <v>85</v>
      </c>
      <c r="N135" s="5">
        <v>84</v>
      </c>
      <c r="O135" s="11">
        <f t="shared" si="21"/>
        <v>84</v>
      </c>
      <c r="P135" s="12">
        <f t="shared" si="22"/>
        <v>0.84</v>
      </c>
      <c r="Q135" s="10" t="str">
        <f t="shared" si="23"/>
        <v>A</v>
      </c>
      <c r="R135" s="11">
        <v>77</v>
      </c>
      <c r="S135" s="26">
        <v>79</v>
      </c>
      <c r="T135">
        <v>90</v>
      </c>
      <c r="U135" s="24">
        <f t="shared" si="24"/>
        <v>82</v>
      </c>
      <c r="V135" s="25">
        <f t="shared" si="25"/>
        <v>0.82</v>
      </c>
      <c r="W135" s="16" t="str">
        <f t="shared" si="26"/>
        <v>A</v>
      </c>
      <c r="X135" s="16"/>
    </row>
    <row r="136" spans="1:24" ht="14.25" customHeight="1" x14ac:dyDescent="0.3">
      <c r="A136" s="43"/>
      <c r="B136" s="43"/>
      <c r="C136" s="43"/>
      <c r="D136" s="5" t="s">
        <v>19</v>
      </c>
      <c r="E136" s="5" t="s">
        <v>102</v>
      </c>
      <c r="F136" s="5">
        <v>83</v>
      </c>
      <c r="G136" s="10">
        <v>85</v>
      </c>
      <c r="H136" s="10">
        <v>81</v>
      </c>
      <c r="I136" s="11">
        <f t="shared" si="18"/>
        <v>83</v>
      </c>
      <c r="J136" s="12">
        <f t="shared" si="19"/>
        <v>0.83</v>
      </c>
      <c r="K136" s="10" t="str">
        <f t="shared" si="20"/>
        <v>A</v>
      </c>
      <c r="L136" s="10">
        <v>91</v>
      </c>
      <c r="M136" s="10">
        <v>89</v>
      </c>
      <c r="N136" s="5">
        <v>79</v>
      </c>
      <c r="O136" s="11">
        <f t="shared" si="21"/>
        <v>86.333333333333329</v>
      </c>
      <c r="P136" s="12">
        <f t="shared" si="22"/>
        <v>0.86329999999999996</v>
      </c>
      <c r="Q136" s="10" t="str">
        <f t="shared" si="23"/>
        <v>A</v>
      </c>
      <c r="R136" s="11">
        <v>82</v>
      </c>
      <c r="S136" s="26">
        <v>83</v>
      </c>
      <c r="T136">
        <v>82</v>
      </c>
      <c r="U136" s="24">
        <f t="shared" si="24"/>
        <v>82.333333333333329</v>
      </c>
      <c r="V136" s="25">
        <f t="shared" si="25"/>
        <v>0.82330000000000003</v>
      </c>
      <c r="W136" s="16" t="str">
        <f t="shared" si="26"/>
        <v>A</v>
      </c>
      <c r="X136" s="16"/>
    </row>
    <row r="137" spans="1:24" ht="14.25" customHeight="1" x14ac:dyDescent="0.3">
      <c r="A137" s="43"/>
      <c r="B137" s="43"/>
      <c r="C137" s="43"/>
      <c r="D137" s="5" t="s">
        <v>21</v>
      </c>
      <c r="E137" s="5" t="s">
        <v>103</v>
      </c>
      <c r="F137" s="5">
        <v>80</v>
      </c>
      <c r="G137" s="10">
        <v>84</v>
      </c>
      <c r="H137" s="10">
        <v>89</v>
      </c>
      <c r="I137" s="11">
        <f t="shared" si="18"/>
        <v>84.333333333333329</v>
      </c>
      <c r="J137" s="12">
        <f t="shared" si="19"/>
        <v>0.84330000000000005</v>
      </c>
      <c r="K137" s="10" t="str">
        <f t="shared" si="20"/>
        <v>A</v>
      </c>
      <c r="L137" s="10">
        <v>91</v>
      </c>
      <c r="M137" s="10">
        <v>92</v>
      </c>
      <c r="N137" s="5">
        <v>95</v>
      </c>
      <c r="O137" s="11">
        <f t="shared" si="21"/>
        <v>92.666666666666671</v>
      </c>
      <c r="P137" s="12">
        <f t="shared" si="22"/>
        <v>0.92669999999999997</v>
      </c>
      <c r="Q137" s="10" t="str">
        <f t="shared" si="23"/>
        <v>A</v>
      </c>
      <c r="R137" s="11">
        <v>91</v>
      </c>
      <c r="S137" s="26">
        <v>89</v>
      </c>
      <c r="T137">
        <v>91</v>
      </c>
      <c r="U137" s="24">
        <f t="shared" si="24"/>
        <v>90.333333333333329</v>
      </c>
      <c r="V137" s="25">
        <f t="shared" si="25"/>
        <v>0.90329999999999999</v>
      </c>
      <c r="W137" s="16" t="str">
        <f t="shared" si="26"/>
        <v>A</v>
      </c>
      <c r="X137" s="16"/>
    </row>
    <row r="138" spans="1:24" ht="14.25" customHeight="1" x14ac:dyDescent="0.3">
      <c r="A138" s="43"/>
      <c r="B138" s="43"/>
      <c r="C138" s="43"/>
      <c r="D138" s="5" t="s">
        <v>23</v>
      </c>
      <c r="E138" s="5" t="s">
        <v>104</v>
      </c>
      <c r="F138" s="5">
        <v>84</v>
      </c>
      <c r="G138" s="10">
        <v>76</v>
      </c>
      <c r="H138" s="10">
        <v>74</v>
      </c>
      <c r="I138" s="11">
        <f t="shared" si="18"/>
        <v>78</v>
      </c>
      <c r="J138" s="12">
        <f t="shared" si="19"/>
        <v>0.78</v>
      </c>
      <c r="K138" s="10" t="str">
        <f t="shared" si="20"/>
        <v>B</v>
      </c>
      <c r="L138" s="10">
        <v>83</v>
      </c>
      <c r="M138" s="10">
        <v>79</v>
      </c>
      <c r="N138" s="5">
        <v>89</v>
      </c>
      <c r="O138" s="11">
        <f t="shared" si="21"/>
        <v>83.666666666666671</v>
      </c>
      <c r="P138" s="12">
        <f t="shared" si="22"/>
        <v>0.8367</v>
      </c>
      <c r="Q138" s="10" t="str">
        <f t="shared" si="23"/>
        <v>A</v>
      </c>
      <c r="R138" s="11">
        <v>86</v>
      </c>
      <c r="S138" s="26">
        <v>85</v>
      </c>
      <c r="T138">
        <v>87</v>
      </c>
      <c r="U138" s="24">
        <f t="shared" si="24"/>
        <v>86</v>
      </c>
      <c r="V138" s="25">
        <f t="shared" si="25"/>
        <v>0.86</v>
      </c>
      <c r="W138" s="16" t="str">
        <f t="shared" si="26"/>
        <v>A</v>
      </c>
      <c r="X138" s="16"/>
    </row>
    <row r="139" spans="1:24" ht="14.25" customHeight="1" x14ac:dyDescent="0.3">
      <c r="A139" s="43"/>
      <c r="B139" s="43"/>
      <c r="C139" s="43"/>
      <c r="D139" s="5" t="s">
        <v>25</v>
      </c>
      <c r="E139" s="5" t="s">
        <v>105</v>
      </c>
      <c r="F139" s="5">
        <v>80</v>
      </c>
      <c r="G139" s="10">
        <v>90</v>
      </c>
      <c r="H139" s="10">
        <v>87</v>
      </c>
      <c r="I139" s="11">
        <f t="shared" si="18"/>
        <v>85.666666666666671</v>
      </c>
      <c r="J139" s="12">
        <f t="shared" si="19"/>
        <v>0.85670000000000002</v>
      </c>
      <c r="K139" s="10" t="str">
        <f t="shared" si="20"/>
        <v>A</v>
      </c>
      <c r="L139" s="10">
        <v>87</v>
      </c>
      <c r="M139" s="10">
        <v>89</v>
      </c>
      <c r="N139" s="5">
        <v>91</v>
      </c>
      <c r="O139" s="11">
        <f t="shared" si="21"/>
        <v>89</v>
      </c>
      <c r="P139" s="12">
        <f t="shared" si="22"/>
        <v>0.89</v>
      </c>
      <c r="Q139" s="10" t="str">
        <f t="shared" si="23"/>
        <v>A</v>
      </c>
      <c r="R139" s="11">
        <v>88</v>
      </c>
      <c r="S139" s="26">
        <v>89</v>
      </c>
      <c r="T139">
        <v>86</v>
      </c>
      <c r="U139" s="24">
        <f t="shared" si="24"/>
        <v>87.666666666666671</v>
      </c>
      <c r="V139" s="25">
        <f t="shared" si="25"/>
        <v>0.87670000000000003</v>
      </c>
      <c r="W139" s="16" t="str">
        <f t="shared" si="26"/>
        <v>A</v>
      </c>
      <c r="X139" s="16"/>
    </row>
    <row r="140" spans="1:24" ht="14.25" customHeight="1" x14ac:dyDescent="0.3">
      <c r="A140" s="43"/>
      <c r="B140" s="43"/>
      <c r="C140" s="43"/>
      <c r="D140" s="5" t="s">
        <v>34</v>
      </c>
      <c r="E140" s="5" t="s">
        <v>109</v>
      </c>
      <c r="F140" s="5">
        <v>70</v>
      </c>
      <c r="G140" s="10">
        <v>78</v>
      </c>
      <c r="H140" s="10">
        <v>79</v>
      </c>
      <c r="I140" s="11">
        <f t="shared" si="18"/>
        <v>75.666666666666671</v>
      </c>
      <c r="J140" s="12">
        <f t="shared" si="19"/>
        <v>0.75670000000000004</v>
      </c>
      <c r="K140" s="10" t="str">
        <f t="shared" si="20"/>
        <v>B</v>
      </c>
      <c r="L140" s="10">
        <v>76</v>
      </c>
      <c r="M140" s="10">
        <v>88</v>
      </c>
      <c r="N140" s="5">
        <v>77</v>
      </c>
      <c r="O140" s="11">
        <f t="shared" si="21"/>
        <v>80.333333333333329</v>
      </c>
      <c r="P140" s="12">
        <f t="shared" si="22"/>
        <v>0.80330000000000001</v>
      </c>
      <c r="Q140" s="10" t="str">
        <f t="shared" si="23"/>
        <v>A</v>
      </c>
      <c r="R140" s="11">
        <v>77</v>
      </c>
      <c r="S140" s="26">
        <v>77</v>
      </c>
      <c r="T140">
        <v>88</v>
      </c>
      <c r="U140" s="24">
        <f t="shared" si="24"/>
        <v>80.666666666666671</v>
      </c>
      <c r="V140" s="25">
        <f t="shared" si="25"/>
        <v>0.80669999999999997</v>
      </c>
      <c r="W140" s="16" t="str">
        <f t="shared" si="26"/>
        <v>A</v>
      </c>
      <c r="X140" s="16"/>
    </row>
    <row r="141" spans="1:24" ht="14.25" customHeight="1" x14ac:dyDescent="0.3">
      <c r="A141" s="43" t="s">
        <v>112</v>
      </c>
      <c r="B141" s="43" t="s">
        <v>113</v>
      </c>
      <c r="C141" s="43" t="s">
        <v>431</v>
      </c>
      <c r="D141" s="5" t="s">
        <v>12</v>
      </c>
      <c r="E141" s="5" t="s">
        <v>95</v>
      </c>
      <c r="F141" s="5">
        <v>61</v>
      </c>
      <c r="G141" s="10">
        <v>62</v>
      </c>
      <c r="H141" s="10">
        <v>55</v>
      </c>
      <c r="I141" s="11">
        <f t="shared" si="18"/>
        <v>59.333333333333336</v>
      </c>
      <c r="J141" s="12">
        <f t="shared" si="19"/>
        <v>0.59330000000000005</v>
      </c>
      <c r="K141" s="10" t="str">
        <f t="shared" si="20"/>
        <v>D</v>
      </c>
      <c r="L141" s="10">
        <v>62</v>
      </c>
      <c r="M141" s="10">
        <v>55</v>
      </c>
      <c r="N141" s="5">
        <v>65</v>
      </c>
      <c r="O141" s="11">
        <f t="shared" si="21"/>
        <v>60.666666666666664</v>
      </c>
      <c r="P141" s="12">
        <f t="shared" si="22"/>
        <v>0.60670000000000002</v>
      </c>
      <c r="Q141" s="10" t="str">
        <f t="shared" si="23"/>
        <v>C</v>
      </c>
      <c r="R141" s="11">
        <v>68</v>
      </c>
      <c r="S141" s="26">
        <v>62</v>
      </c>
      <c r="T141">
        <v>59</v>
      </c>
      <c r="U141" s="24">
        <f t="shared" si="24"/>
        <v>63</v>
      </c>
      <c r="V141" s="25">
        <f t="shared" si="25"/>
        <v>0.63</v>
      </c>
      <c r="W141" s="16" t="str">
        <f t="shared" si="26"/>
        <v>C</v>
      </c>
      <c r="X141" s="16"/>
    </row>
    <row r="142" spans="1:24" ht="14.25" customHeight="1" x14ac:dyDescent="0.3">
      <c r="A142" s="43"/>
      <c r="B142" s="43"/>
      <c r="C142" s="43"/>
      <c r="D142" s="5" t="s">
        <v>13</v>
      </c>
      <c r="E142" s="5" t="s">
        <v>99</v>
      </c>
      <c r="F142" s="5">
        <v>63</v>
      </c>
      <c r="G142" s="10">
        <v>70</v>
      </c>
      <c r="H142" s="10">
        <v>60</v>
      </c>
      <c r="I142" s="11">
        <f t="shared" si="18"/>
        <v>64.333333333333329</v>
      </c>
      <c r="J142" s="12">
        <f t="shared" si="19"/>
        <v>0.64329999999999998</v>
      </c>
      <c r="K142" s="10" t="str">
        <f t="shared" si="20"/>
        <v>C</v>
      </c>
      <c r="L142" s="10">
        <v>63</v>
      </c>
      <c r="M142" s="10">
        <v>64</v>
      </c>
      <c r="N142" s="5">
        <v>71</v>
      </c>
      <c r="O142" s="11">
        <f t="shared" si="21"/>
        <v>66</v>
      </c>
      <c r="P142" s="12">
        <f t="shared" si="22"/>
        <v>0.66</v>
      </c>
      <c r="Q142" s="10" t="str">
        <f t="shared" si="23"/>
        <v>C</v>
      </c>
      <c r="R142" s="11">
        <v>71</v>
      </c>
      <c r="S142" s="26">
        <v>72</v>
      </c>
      <c r="T142">
        <v>62</v>
      </c>
      <c r="U142" s="24">
        <f t="shared" si="24"/>
        <v>68.333333333333329</v>
      </c>
      <c r="V142" s="25">
        <f t="shared" si="25"/>
        <v>0.68330000000000002</v>
      </c>
      <c r="W142" s="16" t="str">
        <f t="shared" si="26"/>
        <v>C</v>
      </c>
      <c r="X142" s="16"/>
    </row>
    <row r="143" spans="1:24" ht="14.25" customHeight="1" x14ac:dyDescent="0.3">
      <c r="A143" s="43"/>
      <c r="B143" s="43"/>
      <c r="C143" s="43"/>
      <c r="D143" s="5" t="s">
        <v>15</v>
      </c>
      <c r="E143" s="5" t="s">
        <v>100</v>
      </c>
      <c r="F143" s="5">
        <v>67</v>
      </c>
      <c r="G143" s="10">
        <v>75</v>
      </c>
      <c r="H143" s="10">
        <v>70</v>
      </c>
      <c r="I143" s="11">
        <f t="shared" si="18"/>
        <v>70.666666666666671</v>
      </c>
      <c r="J143" s="12">
        <f t="shared" si="19"/>
        <v>0.70669999999999999</v>
      </c>
      <c r="K143" s="10" t="str">
        <f t="shared" si="20"/>
        <v>B</v>
      </c>
      <c r="L143" s="10">
        <v>74</v>
      </c>
      <c r="M143" s="10">
        <v>73</v>
      </c>
      <c r="N143" s="5">
        <v>76</v>
      </c>
      <c r="O143" s="11">
        <f t="shared" si="21"/>
        <v>74.333333333333329</v>
      </c>
      <c r="P143" s="12">
        <f t="shared" si="22"/>
        <v>0.74329999999999996</v>
      </c>
      <c r="Q143" s="10" t="str">
        <f t="shared" si="23"/>
        <v>B</v>
      </c>
      <c r="R143" s="11">
        <v>75</v>
      </c>
      <c r="S143" s="26">
        <v>79</v>
      </c>
      <c r="T143">
        <v>73</v>
      </c>
      <c r="U143" s="24">
        <f t="shared" si="24"/>
        <v>75.666666666666671</v>
      </c>
      <c r="V143" s="25">
        <f t="shared" si="25"/>
        <v>0.75670000000000004</v>
      </c>
      <c r="W143" s="16" t="str">
        <f t="shared" si="26"/>
        <v>B</v>
      </c>
      <c r="X143" s="16"/>
    </row>
    <row r="144" spans="1:24" ht="14.25" customHeight="1" x14ac:dyDescent="0.3">
      <c r="A144" s="43"/>
      <c r="B144" s="43"/>
      <c r="C144" s="43"/>
      <c r="D144" s="5" t="s">
        <v>17</v>
      </c>
      <c r="E144" s="5" t="s">
        <v>101</v>
      </c>
      <c r="F144" s="5">
        <v>56</v>
      </c>
      <c r="G144" s="10">
        <v>59</v>
      </c>
      <c r="H144" s="10">
        <v>64</v>
      </c>
      <c r="I144" s="11">
        <f t="shared" si="18"/>
        <v>59.666666666666664</v>
      </c>
      <c r="J144" s="12">
        <f t="shared" si="19"/>
        <v>0.59670000000000001</v>
      </c>
      <c r="K144" s="10" t="str">
        <f t="shared" si="20"/>
        <v>D</v>
      </c>
      <c r="L144" s="10">
        <v>56</v>
      </c>
      <c r="M144" s="10">
        <v>58</v>
      </c>
      <c r="N144" s="5">
        <v>57</v>
      </c>
      <c r="O144" s="11">
        <f t="shared" si="21"/>
        <v>57</v>
      </c>
      <c r="P144" s="12">
        <f t="shared" si="22"/>
        <v>0.56999999999999995</v>
      </c>
      <c r="Q144" s="10" t="str">
        <f t="shared" si="23"/>
        <v>D</v>
      </c>
      <c r="R144" s="11">
        <v>65</v>
      </c>
      <c r="S144" s="26">
        <v>73</v>
      </c>
      <c r="T144">
        <v>59</v>
      </c>
      <c r="U144" s="24">
        <f t="shared" si="24"/>
        <v>65.666666666666671</v>
      </c>
      <c r="V144" s="25">
        <f t="shared" si="25"/>
        <v>0.65669999999999995</v>
      </c>
      <c r="W144" s="16" t="str">
        <f t="shared" si="26"/>
        <v>C</v>
      </c>
      <c r="X144" s="16"/>
    </row>
    <row r="145" spans="1:24" ht="14.25" customHeight="1" x14ac:dyDescent="0.3">
      <c r="A145" s="43"/>
      <c r="B145" s="43"/>
      <c r="C145" s="43"/>
      <c r="D145" s="5" t="s">
        <v>19</v>
      </c>
      <c r="E145" s="5" t="s">
        <v>102</v>
      </c>
      <c r="F145" s="5">
        <v>67</v>
      </c>
      <c r="G145" s="10">
        <v>73</v>
      </c>
      <c r="H145" s="10">
        <v>70</v>
      </c>
      <c r="I145" s="11">
        <f t="shared" si="18"/>
        <v>70</v>
      </c>
      <c r="J145" s="12">
        <f t="shared" si="19"/>
        <v>0.7</v>
      </c>
      <c r="K145" s="10" t="str">
        <f t="shared" si="20"/>
        <v>B</v>
      </c>
      <c r="L145" s="10">
        <v>73</v>
      </c>
      <c r="M145" s="10">
        <v>72</v>
      </c>
      <c r="N145" s="5">
        <v>69</v>
      </c>
      <c r="O145" s="11">
        <f t="shared" si="21"/>
        <v>71.333333333333329</v>
      </c>
      <c r="P145" s="12">
        <f t="shared" si="22"/>
        <v>0.71330000000000005</v>
      </c>
      <c r="Q145" s="10" t="str">
        <f t="shared" si="23"/>
        <v>B</v>
      </c>
      <c r="R145" s="11">
        <v>65</v>
      </c>
      <c r="S145" s="26">
        <v>73</v>
      </c>
      <c r="T145">
        <v>68</v>
      </c>
      <c r="U145" s="24">
        <f t="shared" si="24"/>
        <v>68.666666666666671</v>
      </c>
      <c r="V145" s="25">
        <f t="shared" si="25"/>
        <v>0.68669999999999998</v>
      </c>
      <c r="W145" s="16" t="str">
        <f t="shared" si="26"/>
        <v>C</v>
      </c>
      <c r="X145" s="16"/>
    </row>
    <row r="146" spans="1:24" ht="14.25" customHeight="1" x14ac:dyDescent="0.3">
      <c r="A146" s="43"/>
      <c r="B146" s="43"/>
      <c r="C146" s="43"/>
      <c r="D146" s="5" t="s">
        <v>21</v>
      </c>
      <c r="E146" s="5" t="s">
        <v>103</v>
      </c>
      <c r="F146" s="5">
        <v>69</v>
      </c>
      <c r="G146" s="10">
        <v>67</v>
      </c>
      <c r="H146" s="10">
        <v>67</v>
      </c>
      <c r="I146" s="11">
        <f t="shared" si="18"/>
        <v>67.666666666666671</v>
      </c>
      <c r="J146" s="12">
        <f t="shared" si="19"/>
        <v>0.67669999999999997</v>
      </c>
      <c r="K146" s="10" t="str">
        <f t="shared" si="20"/>
        <v>C</v>
      </c>
      <c r="L146" s="10">
        <v>77</v>
      </c>
      <c r="M146" s="10">
        <v>69</v>
      </c>
      <c r="N146" s="5">
        <v>75</v>
      </c>
      <c r="O146" s="11">
        <f t="shared" si="21"/>
        <v>73.666666666666671</v>
      </c>
      <c r="P146" s="12">
        <f t="shared" si="22"/>
        <v>0.73670000000000002</v>
      </c>
      <c r="Q146" s="10" t="str">
        <f t="shared" si="23"/>
        <v>B</v>
      </c>
      <c r="R146" s="11">
        <v>73</v>
      </c>
      <c r="S146" s="26">
        <v>82</v>
      </c>
      <c r="T146">
        <v>72</v>
      </c>
      <c r="U146" s="24">
        <f t="shared" si="24"/>
        <v>75.666666666666671</v>
      </c>
      <c r="V146" s="25">
        <f t="shared" si="25"/>
        <v>0.75670000000000004</v>
      </c>
      <c r="W146" s="16" t="str">
        <f t="shared" si="26"/>
        <v>B</v>
      </c>
      <c r="X146" s="16"/>
    </row>
    <row r="147" spans="1:24" ht="14.25" customHeight="1" x14ac:dyDescent="0.3">
      <c r="A147" s="43"/>
      <c r="B147" s="43"/>
      <c r="C147" s="43"/>
      <c r="D147" s="5" t="s">
        <v>23</v>
      </c>
      <c r="E147" s="5" t="s">
        <v>104</v>
      </c>
      <c r="F147" s="5">
        <v>58</v>
      </c>
      <c r="G147" s="10">
        <v>65</v>
      </c>
      <c r="H147" s="10">
        <v>57</v>
      </c>
      <c r="I147" s="11">
        <f t="shared" si="18"/>
        <v>60</v>
      </c>
      <c r="J147" s="12">
        <f t="shared" si="19"/>
        <v>0.6</v>
      </c>
      <c r="K147" s="10" t="str">
        <f t="shared" si="20"/>
        <v>C</v>
      </c>
      <c r="L147" s="10">
        <v>66</v>
      </c>
      <c r="M147" s="10">
        <v>67</v>
      </c>
      <c r="N147" s="5">
        <v>60</v>
      </c>
      <c r="O147" s="11">
        <f t="shared" si="21"/>
        <v>64.333333333333329</v>
      </c>
      <c r="P147" s="12">
        <f t="shared" si="22"/>
        <v>0.64329999999999998</v>
      </c>
      <c r="Q147" s="10" t="str">
        <f t="shared" si="23"/>
        <v>C</v>
      </c>
      <c r="R147" s="11">
        <v>59</v>
      </c>
      <c r="S147" s="26">
        <v>63</v>
      </c>
      <c r="T147">
        <v>74</v>
      </c>
      <c r="U147" s="24">
        <f t="shared" si="24"/>
        <v>65.333333333333329</v>
      </c>
      <c r="V147" s="25">
        <f t="shared" si="25"/>
        <v>0.65329999999999999</v>
      </c>
      <c r="W147" s="16" t="str">
        <f t="shared" si="26"/>
        <v>C</v>
      </c>
      <c r="X147" s="16"/>
    </row>
    <row r="148" spans="1:24" ht="14.25" customHeight="1" x14ac:dyDescent="0.3">
      <c r="A148" s="43"/>
      <c r="B148" s="43"/>
      <c r="C148" s="43"/>
      <c r="D148" s="5" t="s">
        <v>25</v>
      </c>
      <c r="E148" s="5" t="s">
        <v>105</v>
      </c>
      <c r="F148" s="5">
        <v>68</v>
      </c>
      <c r="G148" s="10">
        <v>69</v>
      </c>
      <c r="H148" s="10">
        <v>69</v>
      </c>
      <c r="I148" s="11">
        <f t="shared" si="18"/>
        <v>68.666666666666671</v>
      </c>
      <c r="J148" s="12">
        <f t="shared" si="19"/>
        <v>0.68669999999999998</v>
      </c>
      <c r="K148" s="10" t="str">
        <f t="shared" si="20"/>
        <v>C</v>
      </c>
      <c r="L148" s="10">
        <v>63</v>
      </c>
      <c r="M148" s="10">
        <v>68</v>
      </c>
      <c r="N148" s="5">
        <v>63</v>
      </c>
      <c r="O148" s="11">
        <f t="shared" si="21"/>
        <v>64.666666666666671</v>
      </c>
      <c r="P148" s="12">
        <f t="shared" si="22"/>
        <v>0.64670000000000005</v>
      </c>
      <c r="Q148" s="10" t="str">
        <f t="shared" si="23"/>
        <v>C</v>
      </c>
      <c r="R148" s="11">
        <v>74</v>
      </c>
      <c r="S148" s="26">
        <v>74</v>
      </c>
      <c r="T148">
        <v>71</v>
      </c>
      <c r="U148" s="24">
        <f t="shared" si="24"/>
        <v>73</v>
      </c>
      <c r="V148" s="25">
        <f t="shared" si="25"/>
        <v>0.73</v>
      </c>
      <c r="W148" s="16" t="str">
        <f t="shared" si="26"/>
        <v>B</v>
      </c>
      <c r="X148" s="16"/>
    </row>
    <row r="149" spans="1:24" ht="14.25" customHeight="1" x14ac:dyDescent="0.3">
      <c r="A149" s="43"/>
      <c r="B149" s="43"/>
      <c r="C149" s="43"/>
      <c r="D149" s="5" t="s">
        <v>27</v>
      </c>
      <c r="E149" s="5" t="s">
        <v>106</v>
      </c>
      <c r="F149" s="5">
        <v>64</v>
      </c>
      <c r="G149" s="10">
        <v>63</v>
      </c>
      <c r="H149" s="10">
        <v>63</v>
      </c>
      <c r="I149" s="11">
        <f t="shared" si="18"/>
        <v>63.333333333333336</v>
      </c>
      <c r="J149" s="12">
        <f t="shared" si="19"/>
        <v>0.63329999999999997</v>
      </c>
      <c r="K149" s="10" t="str">
        <f t="shared" si="20"/>
        <v>C</v>
      </c>
      <c r="L149" s="10">
        <v>56</v>
      </c>
      <c r="M149" s="10">
        <v>69</v>
      </c>
      <c r="N149" s="5">
        <v>67</v>
      </c>
      <c r="O149" s="11">
        <f t="shared" si="21"/>
        <v>64</v>
      </c>
      <c r="P149" s="12">
        <f t="shared" si="22"/>
        <v>0.64</v>
      </c>
      <c r="Q149" s="10" t="str">
        <f t="shared" si="23"/>
        <v>C</v>
      </c>
      <c r="R149" s="11">
        <v>67</v>
      </c>
      <c r="S149" s="26">
        <v>65</v>
      </c>
      <c r="T149">
        <v>64</v>
      </c>
      <c r="U149" s="24">
        <f t="shared" si="24"/>
        <v>65.333333333333329</v>
      </c>
      <c r="V149" s="25">
        <f t="shared" si="25"/>
        <v>0.65329999999999999</v>
      </c>
      <c r="W149" s="16" t="str">
        <f t="shared" si="26"/>
        <v>C</v>
      </c>
      <c r="X149" s="16"/>
    </row>
    <row r="150" spans="1:24" ht="14.25" customHeight="1" x14ac:dyDescent="0.3">
      <c r="A150" s="43" t="s">
        <v>117</v>
      </c>
      <c r="B150" s="43" t="s">
        <v>118</v>
      </c>
      <c r="C150" s="43" t="s">
        <v>431</v>
      </c>
      <c r="D150" s="5" t="s">
        <v>12</v>
      </c>
      <c r="E150" s="5" t="s">
        <v>95</v>
      </c>
      <c r="F150" s="5">
        <v>76</v>
      </c>
      <c r="G150" s="10">
        <v>76</v>
      </c>
      <c r="H150" s="10">
        <v>70</v>
      </c>
      <c r="I150" s="11">
        <f t="shared" si="18"/>
        <v>74</v>
      </c>
      <c r="J150" s="12">
        <f t="shared" si="19"/>
        <v>0.74</v>
      </c>
      <c r="K150" s="10" t="str">
        <f t="shared" si="20"/>
        <v>B</v>
      </c>
      <c r="L150" s="10">
        <v>75</v>
      </c>
      <c r="M150" s="10">
        <v>75</v>
      </c>
      <c r="N150" s="5">
        <v>69</v>
      </c>
      <c r="O150" s="11">
        <f t="shared" si="21"/>
        <v>73</v>
      </c>
      <c r="P150" s="12">
        <f t="shared" si="22"/>
        <v>0.73</v>
      </c>
      <c r="Q150" s="10" t="str">
        <f t="shared" si="23"/>
        <v>B</v>
      </c>
      <c r="R150" s="11">
        <v>80</v>
      </c>
      <c r="S150" s="26">
        <v>77</v>
      </c>
      <c r="T150">
        <v>74</v>
      </c>
      <c r="U150" s="24">
        <f t="shared" si="24"/>
        <v>77</v>
      </c>
      <c r="V150" s="25">
        <f t="shared" si="25"/>
        <v>0.77</v>
      </c>
      <c r="W150" s="16" t="str">
        <f t="shared" si="26"/>
        <v>B</v>
      </c>
      <c r="X150" s="16"/>
    </row>
    <row r="151" spans="1:24" ht="14.25" customHeight="1" x14ac:dyDescent="0.3">
      <c r="A151" s="43"/>
      <c r="B151" s="43"/>
      <c r="C151" s="43"/>
      <c r="D151" s="5" t="s">
        <v>13</v>
      </c>
      <c r="E151" s="5" t="s">
        <v>99</v>
      </c>
      <c r="F151" s="5">
        <v>77</v>
      </c>
      <c r="G151" s="10">
        <v>75</v>
      </c>
      <c r="H151" s="10">
        <v>76</v>
      </c>
      <c r="I151" s="11">
        <f t="shared" si="18"/>
        <v>76</v>
      </c>
      <c r="J151" s="12">
        <f t="shared" si="19"/>
        <v>0.76</v>
      </c>
      <c r="K151" s="10" t="str">
        <f t="shared" si="20"/>
        <v>B</v>
      </c>
      <c r="L151" s="10">
        <v>74</v>
      </c>
      <c r="M151" s="10">
        <v>76</v>
      </c>
      <c r="N151" s="5">
        <v>76</v>
      </c>
      <c r="O151" s="11">
        <f t="shared" si="21"/>
        <v>75.333333333333329</v>
      </c>
      <c r="P151" s="12">
        <f t="shared" si="22"/>
        <v>0.75329999999999997</v>
      </c>
      <c r="Q151" s="10" t="str">
        <f t="shared" si="23"/>
        <v>B</v>
      </c>
      <c r="R151" s="11">
        <v>84</v>
      </c>
      <c r="S151" s="26">
        <v>77</v>
      </c>
      <c r="T151">
        <v>78</v>
      </c>
      <c r="U151" s="24">
        <f t="shared" si="24"/>
        <v>79.666666666666671</v>
      </c>
      <c r="V151" s="25">
        <f t="shared" si="25"/>
        <v>0.79669999999999996</v>
      </c>
      <c r="W151" s="16" t="str">
        <f t="shared" si="26"/>
        <v>B</v>
      </c>
      <c r="X151" s="16"/>
    </row>
    <row r="152" spans="1:24" ht="14.25" customHeight="1" x14ac:dyDescent="0.3">
      <c r="A152" s="43"/>
      <c r="B152" s="43"/>
      <c r="C152" s="43"/>
      <c r="D152" s="5" t="s">
        <v>15</v>
      </c>
      <c r="E152" s="5" t="s">
        <v>100</v>
      </c>
      <c r="F152" s="5">
        <v>74</v>
      </c>
      <c r="G152" s="10">
        <v>84</v>
      </c>
      <c r="H152" s="10">
        <v>89</v>
      </c>
      <c r="I152" s="11">
        <f t="shared" si="18"/>
        <v>82.333333333333329</v>
      </c>
      <c r="J152" s="12">
        <f t="shared" si="19"/>
        <v>0.82330000000000003</v>
      </c>
      <c r="K152" s="10" t="str">
        <f t="shared" si="20"/>
        <v>A</v>
      </c>
      <c r="L152" s="10">
        <v>82</v>
      </c>
      <c r="M152" s="10">
        <v>88</v>
      </c>
      <c r="N152" s="5">
        <v>83</v>
      </c>
      <c r="O152" s="11">
        <f t="shared" si="21"/>
        <v>84.333333333333329</v>
      </c>
      <c r="P152" s="12">
        <f t="shared" si="22"/>
        <v>0.84330000000000005</v>
      </c>
      <c r="Q152" s="10" t="str">
        <f t="shared" si="23"/>
        <v>A</v>
      </c>
      <c r="R152" s="11">
        <v>93</v>
      </c>
      <c r="S152" s="26">
        <v>84</v>
      </c>
      <c r="T152">
        <v>84</v>
      </c>
      <c r="U152" s="24">
        <f t="shared" si="24"/>
        <v>87</v>
      </c>
      <c r="V152" s="25">
        <f t="shared" si="25"/>
        <v>0.87</v>
      </c>
      <c r="W152" s="16" t="str">
        <f t="shared" si="26"/>
        <v>A</v>
      </c>
      <c r="X152" s="16"/>
    </row>
    <row r="153" spans="1:24" ht="14.25" customHeight="1" x14ac:dyDescent="0.3">
      <c r="A153" s="43"/>
      <c r="B153" s="43"/>
      <c r="C153" s="43"/>
      <c r="D153" s="5" t="s">
        <v>17</v>
      </c>
      <c r="E153" s="5" t="s">
        <v>101</v>
      </c>
      <c r="F153" s="5">
        <v>73</v>
      </c>
      <c r="G153" s="10">
        <v>73</v>
      </c>
      <c r="H153" s="10">
        <v>74</v>
      </c>
      <c r="I153" s="11">
        <f t="shared" si="18"/>
        <v>73.333333333333329</v>
      </c>
      <c r="J153" s="12">
        <f t="shared" si="19"/>
        <v>0.73329999999999995</v>
      </c>
      <c r="K153" s="10" t="str">
        <f t="shared" si="20"/>
        <v>B</v>
      </c>
      <c r="L153" s="10">
        <v>79</v>
      </c>
      <c r="M153" s="10">
        <v>82</v>
      </c>
      <c r="N153" s="5">
        <v>79</v>
      </c>
      <c r="O153" s="11">
        <f t="shared" si="21"/>
        <v>80</v>
      </c>
      <c r="P153" s="12">
        <f t="shared" si="22"/>
        <v>0.8</v>
      </c>
      <c r="Q153" s="10" t="str">
        <f t="shared" si="23"/>
        <v>A</v>
      </c>
      <c r="R153" s="11">
        <v>81</v>
      </c>
      <c r="S153" s="26">
        <v>85</v>
      </c>
      <c r="T153">
        <v>77</v>
      </c>
      <c r="U153" s="24">
        <f t="shared" si="24"/>
        <v>81</v>
      </c>
      <c r="V153" s="25">
        <f t="shared" si="25"/>
        <v>0.81</v>
      </c>
      <c r="W153" s="16" t="str">
        <f t="shared" si="26"/>
        <v>A</v>
      </c>
      <c r="X153" s="16"/>
    </row>
    <row r="154" spans="1:24" ht="14.25" customHeight="1" x14ac:dyDescent="0.3">
      <c r="A154" s="43"/>
      <c r="B154" s="43"/>
      <c r="C154" s="43"/>
      <c r="D154" s="5" t="s">
        <v>19</v>
      </c>
      <c r="E154" s="5" t="s">
        <v>102</v>
      </c>
      <c r="F154" s="5">
        <v>73</v>
      </c>
      <c r="G154" s="10">
        <v>75</v>
      </c>
      <c r="H154" s="10">
        <v>75</v>
      </c>
      <c r="I154" s="11">
        <f t="shared" si="18"/>
        <v>74.333333333333329</v>
      </c>
      <c r="J154" s="12">
        <f t="shared" si="19"/>
        <v>0.74329999999999996</v>
      </c>
      <c r="K154" s="10" t="str">
        <f t="shared" si="20"/>
        <v>B</v>
      </c>
      <c r="L154" s="10">
        <v>78</v>
      </c>
      <c r="M154" s="10">
        <v>83</v>
      </c>
      <c r="N154" s="5">
        <v>79</v>
      </c>
      <c r="O154" s="11">
        <f t="shared" si="21"/>
        <v>80</v>
      </c>
      <c r="P154" s="12">
        <f t="shared" si="22"/>
        <v>0.8</v>
      </c>
      <c r="Q154" s="10" t="str">
        <f t="shared" si="23"/>
        <v>A</v>
      </c>
      <c r="R154" s="11">
        <v>87</v>
      </c>
      <c r="S154" s="26">
        <v>83</v>
      </c>
      <c r="T154">
        <v>82</v>
      </c>
      <c r="U154" s="24">
        <f t="shared" si="24"/>
        <v>84</v>
      </c>
      <c r="V154" s="25">
        <f t="shared" si="25"/>
        <v>0.84</v>
      </c>
      <c r="W154" s="16" t="str">
        <f t="shared" si="26"/>
        <v>A</v>
      </c>
      <c r="X154" s="16"/>
    </row>
    <row r="155" spans="1:24" ht="14.25" customHeight="1" x14ac:dyDescent="0.3">
      <c r="A155" s="43"/>
      <c r="B155" s="43"/>
      <c r="C155" s="43"/>
      <c r="D155" s="5" t="s">
        <v>21</v>
      </c>
      <c r="E155" s="5" t="s">
        <v>103</v>
      </c>
      <c r="F155" s="5">
        <v>77</v>
      </c>
      <c r="G155" s="10">
        <v>90</v>
      </c>
      <c r="H155" s="10">
        <v>79</v>
      </c>
      <c r="I155" s="11">
        <f t="shared" si="18"/>
        <v>82</v>
      </c>
      <c r="J155" s="12">
        <f t="shared" si="19"/>
        <v>0.82</v>
      </c>
      <c r="K155" s="10" t="str">
        <f t="shared" si="20"/>
        <v>A</v>
      </c>
      <c r="L155" s="10">
        <v>92</v>
      </c>
      <c r="M155" s="10">
        <v>83</v>
      </c>
      <c r="N155" s="5">
        <v>88</v>
      </c>
      <c r="O155" s="11">
        <f t="shared" si="21"/>
        <v>87.666666666666671</v>
      </c>
      <c r="P155" s="12">
        <f t="shared" si="22"/>
        <v>0.87670000000000003</v>
      </c>
      <c r="Q155" s="10" t="str">
        <f t="shared" si="23"/>
        <v>A</v>
      </c>
      <c r="R155" s="11">
        <v>92</v>
      </c>
      <c r="S155" s="26">
        <v>89</v>
      </c>
      <c r="T155">
        <v>89</v>
      </c>
      <c r="U155" s="24">
        <f t="shared" si="24"/>
        <v>90</v>
      </c>
      <c r="V155" s="25">
        <f t="shared" si="25"/>
        <v>0.9</v>
      </c>
      <c r="W155" s="16" t="str">
        <f t="shared" si="26"/>
        <v>A</v>
      </c>
      <c r="X155" s="16"/>
    </row>
    <row r="156" spans="1:24" ht="14.25" customHeight="1" x14ac:dyDescent="0.3">
      <c r="A156" s="43"/>
      <c r="B156" s="43"/>
      <c r="C156" s="43"/>
      <c r="D156" s="5" t="s">
        <v>23</v>
      </c>
      <c r="E156" s="5" t="s">
        <v>104</v>
      </c>
      <c r="F156" s="5">
        <v>71</v>
      </c>
      <c r="G156" s="10">
        <v>79</v>
      </c>
      <c r="H156" s="10">
        <v>70</v>
      </c>
      <c r="I156" s="11">
        <f t="shared" si="18"/>
        <v>73.333333333333329</v>
      </c>
      <c r="J156" s="12">
        <f t="shared" si="19"/>
        <v>0.73329999999999995</v>
      </c>
      <c r="K156" s="10" t="str">
        <f t="shared" si="20"/>
        <v>B</v>
      </c>
      <c r="L156" s="10">
        <v>75</v>
      </c>
      <c r="M156" s="10">
        <v>84</v>
      </c>
      <c r="N156" s="5">
        <v>78</v>
      </c>
      <c r="O156" s="11">
        <f t="shared" si="21"/>
        <v>79</v>
      </c>
      <c r="P156" s="12">
        <f t="shared" si="22"/>
        <v>0.79</v>
      </c>
      <c r="Q156" s="10" t="str">
        <f t="shared" si="23"/>
        <v>B</v>
      </c>
      <c r="R156" s="11">
        <v>79</v>
      </c>
      <c r="S156" s="26">
        <v>76</v>
      </c>
      <c r="T156">
        <v>80</v>
      </c>
      <c r="U156" s="24">
        <f t="shared" si="24"/>
        <v>78.333333333333329</v>
      </c>
      <c r="V156" s="25">
        <f t="shared" si="25"/>
        <v>0.7833</v>
      </c>
      <c r="W156" s="16" t="str">
        <f t="shared" si="26"/>
        <v>B</v>
      </c>
      <c r="X156" s="16"/>
    </row>
    <row r="157" spans="1:24" ht="14.25" customHeight="1" x14ac:dyDescent="0.3">
      <c r="A157" s="43"/>
      <c r="B157" s="43"/>
      <c r="C157" s="43"/>
      <c r="D157" s="5" t="s">
        <v>46</v>
      </c>
      <c r="E157" s="5" t="s">
        <v>116</v>
      </c>
      <c r="F157" s="5">
        <v>84</v>
      </c>
      <c r="G157" s="10">
        <v>77</v>
      </c>
      <c r="H157" s="10">
        <v>83</v>
      </c>
      <c r="I157" s="11">
        <f t="shared" si="18"/>
        <v>81.333333333333329</v>
      </c>
      <c r="J157" s="12">
        <f t="shared" si="19"/>
        <v>0.81330000000000002</v>
      </c>
      <c r="K157" s="10" t="str">
        <f t="shared" si="20"/>
        <v>A</v>
      </c>
      <c r="L157" s="10">
        <v>81</v>
      </c>
      <c r="M157" s="10">
        <v>82</v>
      </c>
      <c r="N157" s="5">
        <v>89</v>
      </c>
      <c r="O157" s="11">
        <f t="shared" si="21"/>
        <v>84</v>
      </c>
      <c r="P157" s="12">
        <f t="shared" si="22"/>
        <v>0.84</v>
      </c>
      <c r="Q157" s="10" t="str">
        <f t="shared" si="23"/>
        <v>A</v>
      </c>
      <c r="R157" s="11">
        <v>92</v>
      </c>
      <c r="S157" s="26">
        <v>85</v>
      </c>
      <c r="T157">
        <v>80</v>
      </c>
      <c r="U157" s="24">
        <f t="shared" si="24"/>
        <v>85.666666666666671</v>
      </c>
      <c r="V157" s="25">
        <f t="shared" si="25"/>
        <v>0.85670000000000002</v>
      </c>
      <c r="W157" s="16" t="str">
        <f t="shared" si="26"/>
        <v>A</v>
      </c>
      <c r="X157" s="16"/>
    </row>
    <row r="158" spans="1:24" ht="14.25" customHeight="1" x14ac:dyDescent="0.3">
      <c r="A158" s="43"/>
      <c r="B158" s="43"/>
      <c r="C158" s="43"/>
      <c r="D158" s="5" t="s">
        <v>27</v>
      </c>
      <c r="E158" s="5" t="s">
        <v>106</v>
      </c>
      <c r="F158" s="5">
        <v>78</v>
      </c>
      <c r="G158" s="10">
        <v>75</v>
      </c>
      <c r="H158" s="10">
        <v>68</v>
      </c>
      <c r="I158" s="11">
        <f t="shared" si="18"/>
        <v>73.666666666666671</v>
      </c>
      <c r="J158" s="12">
        <f t="shared" si="19"/>
        <v>0.73670000000000002</v>
      </c>
      <c r="K158" s="10" t="str">
        <f t="shared" si="20"/>
        <v>B</v>
      </c>
      <c r="L158" s="10">
        <v>77</v>
      </c>
      <c r="M158" s="10">
        <v>71</v>
      </c>
      <c r="N158" s="5">
        <v>69</v>
      </c>
      <c r="O158" s="11">
        <f t="shared" si="21"/>
        <v>72.333333333333329</v>
      </c>
      <c r="P158" s="12">
        <f t="shared" si="22"/>
        <v>0.72330000000000005</v>
      </c>
      <c r="Q158" s="10" t="str">
        <f t="shared" si="23"/>
        <v>B</v>
      </c>
      <c r="R158" s="11">
        <v>84</v>
      </c>
      <c r="S158" s="26">
        <v>81</v>
      </c>
      <c r="T158">
        <v>77</v>
      </c>
      <c r="U158" s="24">
        <f t="shared" si="24"/>
        <v>80.666666666666671</v>
      </c>
      <c r="V158" s="25">
        <f t="shared" si="25"/>
        <v>0.80669999999999997</v>
      </c>
      <c r="W158" s="16" t="str">
        <f t="shared" si="26"/>
        <v>A</v>
      </c>
      <c r="X158" s="16"/>
    </row>
    <row r="159" spans="1:24" ht="14.25" customHeight="1" x14ac:dyDescent="0.3">
      <c r="A159" s="43" t="s">
        <v>121</v>
      </c>
      <c r="B159" s="43" t="s">
        <v>122</v>
      </c>
      <c r="C159" s="43" t="s">
        <v>431</v>
      </c>
      <c r="D159" s="5" t="s">
        <v>12</v>
      </c>
      <c r="E159" s="5" t="s">
        <v>95</v>
      </c>
      <c r="F159" s="5">
        <v>47</v>
      </c>
      <c r="G159" s="10">
        <v>50</v>
      </c>
      <c r="H159" s="10">
        <v>58</v>
      </c>
      <c r="I159" s="11">
        <f t="shared" si="18"/>
        <v>51.666666666666664</v>
      </c>
      <c r="J159" s="12">
        <f t="shared" si="19"/>
        <v>0.51670000000000005</v>
      </c>
      <c r="K159" s="10" t="str">
        <f t="shared" si="20"/>
        <v>D</v>
      </c>
      <c r="L159" s="10">
        <v>50</v>
      </c>
      <c r="M159" s="10">
        <v>59</v>
      </c>
      <c r="N159" s="5">
        <v>55</v>
      </c>
      <c r="O159" s="11">
        <f t="shared" si="21"/>
        <v>54.666666666666664</v>
      </c>
      <c r="P159" s="12">
        <f t="shared" si="22"/>
        <v>0.54669999999999996</v>
      </c>
      <c r="Q159" s="10" t="str">
        <f t="shared" si="23"/>
        <v>D</v>
      </c>
      <c r="R159" s="11">
        <v>53</v>
      </c>
      <c r="S159" s="26">
        <v>66</v>
      </c>
      <c r="T159">
        <v>56</v>
      </c>
      <c r="U159" s="24">
        <f t="shared" si="24"/>
        <v>58.333333333333336</v>
      </c>
      <c r="V159" s="25">
        <f t="shared" si="25"/>
        <v>0.58330000000000004</v>
      </c>
      <c r="W159" s="16" t="str">
        <f t="shared" si="26"/>
        <v>D</v>
      </c>
      <c r="X159" s="16"/>
    </row>
    <row r="160" spans="1:24" ht="14.25" customHeight="1" x14ac:dyDescent="0.3">
      <c r="A160" s="43"/>
      <c r="B160" s="43"/>
      <c r="C160" s="43"/>
      <c r="D160" s="5" t="s">
        <v>13</v>
      </c>
      <c r="E160" s="5" t="s">
        <v>99</v>
      </c>
      <c r="F160" s="5">
        <v>56</v>
      </c>
      <c r="G160" s="10">
        <v>61</v>
      </c>
      <c r="H160" s="10">
        <v>61</v>
      </c>
      <c r="I160" s="11">
        <f t="shared" si="18"/>
        <v>59.333333333333336</v>
      </c>
      <c r="J160" s="12">
        <f t="shared" si="19"/>
        <v>0.59330000000000005</v>
      </c>
      <c r="K160" s="10" t="str">
        <f t="shared" si="20"/>
        <v>D</v>
      </c>
      <c r="L160" s="10">
        <v>53</v>
      </c>
      <c r="M160" s="10">
        <v>56</v>
      </c>
      <c r="N160" s="5">
        <v>57</v>
      </c>
      <c r="O160" s="11">
        <f t="shared" si="21"/>
        <v>55.333333333333336</v>
      </c>
      <c r="P160" s="12">
        <f t="shared" si="22"/>
        <v>0.55330000000000001</v>
      </c>
      <c r="Q160" s="10" t="str">
        <f t="shared" si="23"/>
        <v>D</v>
      </c>
      <c r="R160" s="11">
        <v>66</v>
      </c>
      <c r="S160" s="26">
        <v>63</v>
      </c>
      <c r="T160">
        <v>61</v>
      </c>
      <c r="U160" s="24">
        <f t="shared" si="24"/>
        <v>63.333333333333336</v>
      </c>
      <c r="V160" s="25">
        <f t="shared" si="25"/>
        <v>0.63329999999999997</v>
      </c>
      <c r="W160" s="16" t="str">
        <f t="shared" si="26"/>
        <v>C</v>
      </c>
      <c r="X160" s="16"/>
    </row>
    <row r="161" spans="1:24" ht="14.25" customHeight="1" x14ac:dyDescent="0.3">
      <c r="A161" s="43"/>
      <c r="B161" s="43"/>
      <c r="C161" s="43"/>
      <c r="D161" s="5" t="s">
        <v>15</v>
      </c>
      <c r="E161" s="5" t="s">
        <v>100</v>
      </c>
      <c r="F161" s="5">
        <v>56</v>
      </c>
      <c r="G161" s="10">
        <v>65</v>
      </c>
      <c r="H161" s="10">
        <v>67</v>
      </c>
      <c r="I161" s="11">
        <f t="shared" si="18"/>
        <v>62.666666666666664</v>
      </c>
      <c r="J161" s="12">
        <f t="shared" si="19"/>
        <v>0.62670000000000003</v>
      </c>
      <c r="K161" s="10" t="str">
        <f t="shared" si="20"/>
        <v>C</v>
      </c>
      <c r="L161" s="10">
        <v>58</v>
      </c>
      <c r="M161" s="10">
        <v>69</v>
      </c>
      <c r="N161" s="5">
        <v>74</v>
      </c>
      <c r="O161" s="11">
        <f t="shared" si="21"/>
        <v>67</v>
      </c>
      <c r="P161" s="12">
        <f t="shared" si="22"/>
        <v>0.67</v>
      </c>
      <c r="Q161" s="10" t="str">
        <f t="shared" si="23"/>
        <v>C</v>
      </c>
      <c r="R161" s="11">
        <v>75</v>
      </c>
      <c r="S161" s="26">
        <v>70</v>
      </c>
      <c r="T161">
        <v>72</v>
      </c>
      <c r="U161" s="24">
        <f t="shared" si="24"/>
        <v>72.333333333333329</v>
      </c>
      <c r="V161" s="25">
        <f t="shared" si="25"/>
        <v>0.72330000000000005</v>
      </c>
      <c r="W161" s="16" t="str">
        <f t="shared" si="26"/>
        <v>B</v>
      </c>
      <c r="X161" s="16"/>
    </row>
    <row r="162" spans="1:24" ht="14.25" customHeight="1" x14ac:dyDescent="0.3">
      <c r="A162" s="43"/>
      <c r="B162" s="43"/>
      <c r="C162" s="43"/>
      <c r="D162" s="5" t="s">
        <v>17</v>
      </c>
      <c r="E162" s="5" t="s">
        <v>101</v>
      </c>
      <c r="F162" s="5">
        <v>53</v>
      </c>
      <c r="G162" s="10">
        <v>61</v>
      </c>
      <c r="H162" s="10">
        <v>55</v>
      </c>
      <c r="I162" s="11">
        <f t="shared" si="18"/>
        <v>56.333333333333336</v>
      </c>
      <c r="J162" s="12">
        <f t="shared" si="19"/>
        <v>0.56330000000000002</v>
      </c>
      <c r="K162" s="10" t="str">
        <f t="shared" si="20"/>
        <v>D</v>
      </c>
      <c r="L162" s="10">
        <v>61</v>
      </c>
      <c r="M162" s="10">
        <v>64</v>
      </c>
      <c r="N162" s="5">
        <v>59</v>
      </c>
      <c r="O162" s="11">
        <f t="shared" si="21"/>
        <v>61.333333333333336</v>
      </c>
      <c r="P162" s="12">
        <f t="shared" si="22"/>
        <v>0.61329999999999996</v>
      </c>
      <c r="Q162" s="10" t="str">
        <f t="shared" si="23"/>
        <v>C</v>
      </c>
      <c r="R162" s="11">
        <v>65</v>
      </c>
      <c r="S162" s="26">
        <v>67</v>
      </c>
      <c r="T162">
        <v>56</v>
      </c>
      <c r="U162" s="24">
        <f t="shared" si="24"/>
        <v>62.666666666666664</v>
      </c>
      <c r="V162" s="25">
        <f t="shared" si="25"/>
        <v>0.62670000000000003</v>
      </c>
      <c r="W162" s="16" t="str">
        <f t="shared" si="26"/>
        <v>C</v>
      </c>
      <c r="X162" s="16"/>
    </row>
    <row r="163" spans="1:24" ht="14.25" customHeight="1" x14ac:dyDescent="0.3">
      <c r="A163" s="43"/>
      <c r="B163" s="43"/>
      <c r="C163" s="43"/>
      <c r="D163" s="5" t="s">
        <v>19</v>
      </c>
      <c r="E163" s="5" t="s">
        <v>102</v>
      </c>
      <c r="F163" s="5">
        <v>54</v>
      </c>
      <c r="G163" s="10">
        <v>70</v>
      </c>
      <c r="H163" s="10">
        <v>69</v>
      </c>
      <c r="I163" s="11">
        <f t="shared" si="18"/>
        <v>64.333333333333329</v>
      </c>
      <c r="J163" s="12">
        <f t="shared" si="19"/>
        <v>0.64329999999999998</v>
      </c>
      <c r="K163" s="10" t="str">
        <f t="shared" si="20"/>
        <v>C</v>
      </c>
      <c r="L163" s="10">
        <v>56</v>
      </c>
      <c r="M163" s="10">
        <v>69</v>
      </c>
      <c r="N163" s="5">
        <v>63</v>
      </c>
      <c r="O163" s="11">
        <f t="shared" si="21"/>
        <v>62.666666666666664</v>
      </c>
      <c r="P163" s="12">
        <f t="shared" si="22"/>
        <v>0.62670000000000003</v>
      </c>
      <c r="Q163" s="10" t="str">
        <f t="shared" si="23"/>
        <v>C</v>
      </c>
      <c r="R163" s="11">
        <v>65</v>
      </c>
      <c r="S163" s="26">
        <v>61</v>
      </c>
      <c r="T163">
        <v>71</v>
      </c>
      <c r="U163" s="24">
        <f t="shared" si="24"/>
        <v>65.666666666666671</v>
      </c>
      <c r="V163" s="25">
        <f t="shared" si="25"/>
        <v>0.65669999999999995</v>
      </c>
      <c r="W163" s="16" t="str">
        <f t="shared" si="26"/>
        <v>C</v>
      </c>
      <c r="X163" s="16"/>
    </row>
    <row r="164" spans="1:24" ht="14.25" customHeight="1" x14ac:dyDescent="0.3">
      <c r="A164" s="43"/>
      <c r="B164" s="43"/>
      <c r="C164" s="43"/>
      <c r="D164" s="5" t="s">
        <v>21</v>
      </c>
      <c r="E164" s="5" t="s">
        <v>103</v>
      </c>
      <c r="F164" s="5">
        <v>62</v>
      </c>
      <c r="G164" s="10">
        <v>74</v>
      </c>
      <c r="H164" s="10">
        <v>74</v>
      </c>
      <c r="I164" s="11">
        <f t="shared" si="18"/>
        <v>70</v>
      </c>
      <c r="J164" s="12">
        <f t="shared" si="19"/>
        <v>0.7</v>
      </c>
      <c r="K164" s="10" t="str">
        <f t="shared" si="20"/>
        <v>B</v>
      </c>
      <c r="L164" s="10">
        <v>68</v>
      </c>
      <c r="M164" s="10">
        <v>73</v>
      </c>
      <c r="N164" s="5">
        <v>70</v>
      </c>
      <c r="O164" s="11">
        <f t="shared" si="21"/>
        <v>70.333333333333329</v>
      </c>
      <c r="P164" s="12">
        <f t="shared" si="22"/>
        <v>0.70330000000000004</v>
      </c>
      <c r="Q164" s="10" t="str">
        <f t="shared" si="23"/>
        <v>B</v>
      </c>
      <c r="R164" s="11">
        <v>73</v>
      </c>
      <c r="S164" s="26">
        <v>75</v>
      </c>
      <c r="T164">
        <v>70</v>
      </c>
      <c r="U164" s="24">
        <f t="shared" si="24"/>
        <v>72.666666666666671</v>
      </c>
      <c r="V164" s="25">
        <f t="shared" si="25"/>
        <v>0.72670000000000001</v>
      </c>
      <c r="W164" s="16" t="str">
        <f t="shared" si="26"/>
        <v>B</v>
      </c>
      <c r="X164" s="16"/>
    </row>
    <row r="165" spans="1:24" ht="14.25" customHeight="1" x14ac:dyDescent="0.3">
      <c r="A165" s="43"/>
      <c r="B165" s="43"/>
      <c r="C165" s="43"/>
      <c r="D165" s="5" t="s">
        <v>23</v>
      </c>
      <c r="E165" s="5" t="s">
        <v>104</v>
      </c>
      <c r="F165" s="5">
        <v>63</v>
      </c>
      <c r="G165" s="10">
        <v>58</v>
      </c>
      <c r="H165" s="10">
        <v>57</v>
      </c>
      <c r="I165" s="11">
        <f t="shared" si="18"/>
        <v>59.333333333333336</v>
      </c>
      <c r="J165" s="12">
        <f t="shared" si="19"/>
        <v>0.59330000000000005</v>
      </c>
      <c r="K165" s="10" t="str">
        <f t="shared" si="20"/>
        <v>D</v>
      </c>
      <c r="L165" s="10">
        <v>54</v>
      </c>
      <c r="M165" s="10">
        <v>67</v>
      </c>
      <c r="N165" s="5">
        <v>58</v>
      </c>
      <c r="O165" s="11">
        <f t="shared" si="21"/>
        <v>59.666666666666664</v>
      </c>
      <c r="P165" s="12">
        <f t="shared" si="22"/>
        <v>0.59670000000000001</v>
      </c>
      <c r="Q165" s="10" t="str">
        <f t="shared" si="23"/>
        <v>D</v>
      </c>
      <c r="R165" s="11">
        <v>57</v>
      </c>
      <c r="S165" s="26">
        <v>60</v>
      </c>
      <c r="T165">
        <v>66</v>
      </c>
      <c r="U165" s="24">
        <f t="shared" si="24"/>
        <v>61</v>
      </c>
      <c r="V165" s="25">
        <f t="shared" si="25"/>
        <v>0.61</v>
      </c>
      <c r="W165" s="16" t="str">
        <f t="shared" si="26"/>
        <v>C</v>
      </c>
      <c r="X165" s="16"/>
    </row>
    <row r="166" spans="1:24" ht="14.25" customHeight="1" x14ac:dyDescent="0.3">
      <c r="A166" s="43"/>
      <c r="B166" s="43"/>
      <c r="C166" s="43"/>
      <c r="D166" s="5" t="s">
        <v>25</v>
      </c>
      <c r="E166" s="5" t="s">
        <v>105</v>
      </c>
      <c r="F166" s="5">
        <v>68</v>
      </c>
      <c r="G166" s="10">
        <v>61</v>
      </c>
      <c r="H166" s="10">
        <v>71</v>
      </c>
      <c r="I166" s="11">
        <f t="shared" si="18"/>
        <v>66.666666666666671</v>
      </c>
      <c r="J166" s="12">
        <f t="shared" si="19"/>
        <v>0.66669999999999996</v>
      </c>
      <c r="K166" s="10" t="str">
        <f t="shared" si="20"/>
        <v>C</v>
      </c>
      <c r="L166" s="10">
        <v>57</v>
      </c>
      <c r="M166" s="10">
        <v>72</v>
      </c>
      <c r="N166" s="5">
        <v>65</v>
      </c>
      <c r="O166" s="11">
        <f t="shared" si="21"/>
        <v>64.666666666666671</v>
      </c>
      <c r="P166" s="12">
        <f t="shared" si="22"/>
        <v>0.64670000000000005</v>
      </c>
      <c r="Q166" s="10" t="str">
        <f t="shared" si="23"/>
        <v>C</v>
      </c>
      <c r="R166" s="11">
        <v>73</v>
      </c>
      <c r="S166" s="26">
        <v>74</v>
      </c>
      <c r="T166">
        <v>64</v>
      </c>
      <c r="U166" s="24">
        <f t="shared" si="24"/>
        <v>70.333333333333329</v>
      </c>
      <c r="V166" s="25">
        <f t="shared" si="25"/>
        <v>0.70330000000000004</v>
      </c>
      <c r="W166" s="16" t="str">
        <f t="shared" si="26"/>
        <v>B</v>
      </c>
      <c r="X166" s="16"/>
    </row>
    <row r="167" spans="1:24" ht="14.25" customHeight="1" x14ac:dyDescent="0.3">
      <c r="A167" s="43"/>
      <c r="B167" s="43"/>
      <c r="C167" s="43"/>
      <c r="D167" s="5" t="s">
        <v>27</v>
      </c>
      <c r="E167" s="5" t="s">
        <v>106</v>
      </c>
      <c r="F167" s="5">
        <v>48</v>
      </c>
      <c r="G167" s="10">
        <v>64</v>
      </c>
      <c r="H167" s="10">
        <v>53</v>
      </c>
      <c r="I167" s="11">
        <f t="shared" si="18"/>
        <v>55</v>
      </c>
      <c r="J167" s="12">
        <f t="shared" si="19"/>
        <v>0.55000000000000004</v>
      </c>
      <c r="K167" s="10" t="str">
        <f t="shared" si="20"/>
        <v>D</v>
      </c>
      <c r="L167" s="10">
        <v>49</v>
      </c>
      <c r="M167" s="10">
        <v>63</v>
      </c>
      <c r="N167" s="5">
        <v>61</v>
      </c>
      <c r="O167" s="11">
        <f t="shared" si="21"/>
        <v>57.666666666666664</v>
      </c>
      <c r="P167" s="12">
        <f t="shared" si="22"/>
        <v>0.57669999999999999</v>
      </c>
      <c r="Q167" s="10" t="str">
        <f t="shared" si="23"/>
        <v>D</v>
      </c>
      <c r="R167" s="11">
        <v>52</v>
      </c>
      <c r="S167" s="26">
        <v>68</v>
      </c>
      <c r="T167">
        <v>67</v>
      </c>
      <c r="U167" s="24">
        <f t="shared" si="24"/>
        <v>62.333333333333336</v>
      </c>
      <c r="V167" s="25">
        <f t="shared" si="25"/>
        <v>0.62329999999999997</v>
      </c>
      <c r="W167" s="16" t="str">
        <f t="shared" si="26"/>
        <v>C</v>
      </c>
      <c r="X167" s="16"/>
    </row>
    <row r="168" spans="1:24" ht="14.25" customHeight="1" x14ac:dyDescent="0.3">
      <c r="A168" s="43" t="s">
        <v>123</v>
      </c>
      <c r="B168" s="43" t="s">
        <v>124</v>
      </c>
      <c r="C168" s="43" t="s">
        <v>431</v>
      </c>
      <c r="D168" s="5" t="s">
        <v>12</v>
      </c>
      <c r="E168" s="5" t="s">
        <v>95</v>
      </c>
      <c r="F168" s="5">
        <v>53</v>
      </c>
      <c r="G168" s="10">
        <v>68</v>
      </c>
      <c r="H168" s="10">
        <v>62</v>
      </c>
      <c r="I168" s="11">
        <f t="shared" si="18"/>
        <v>61</v>
      </c>
      <c r="J168" s="12">
        <f t="shared" si="19"/>
        <v>0.61</v>
      </c>
      <c r="K168" s="10" t="str">
        <f t="shared" si="20"/>
        <v>C</v>
      </c>
      <c r="L168" s="10">
        <v>58</v>
      </c>
      <c r="M168" s="10">
        <v>68</v>
      </c>
      <c r="N168" s="5">
        <v>65</v>
      </c>
      <c r="O168" s="11">
        <f t="shared" si="21"/>
        <v>63.666666666666664</v>
      </c>
      <c r="P168" s="12">
        <f t="shared" si="22"/>
        <v>0.63670000000000004</v>
      </c>
      <c r="Q168" s="10" t="str">
        <f t="shared" si="23"/>
        <v>C</v>
      </c>
      <c r="R168" s="11">
        <v>66</v>
      </c>
      <c r="S168" s="26">
        <v>73</v>
      </c>
      <c r="T168">
        <v>73</v>
      </c>
      <c r="U168" s="24">
        <f t="shared" si="24"/>
        <v>70.666666666666671</v>
      </c>
      <c r="V168" s="25">
        <f t="shared" si="25"/>
        <v>0.70669999999999999</v>
      </c>
      <c r="W168" s="16" t="str">
        <f t="shared" si="26"/>
        <v>B</v>
      </c>
      <c r="X168" s="16"/>
    </row>
    <row r="169" spans="1:24" ht="14.25" customHeight="1" x14ac:dyDescent="0.3">
      <c r="A169" s="43"/>
      <c r="B169" s="43"/>
      <c r="C169" s="43"/>
      <c r="D169" s="5" t="s">
        <v>13</v>
      </c>
      <c r="E169" s="5" t="s">
        <v>99</v>
      </c>
      <c r="F169" s="5">
        <v>64</v>
      </c>
      <c r="G169" s="10">
        <v>75</v>
      </c>
      <c r="H169" s="10">
        <v>71</v>
      </c>
      <c r="I169" s="11">
        <f t="shared" si="18"/>
        <v>70</v>
      </c>
      <c r="J169" s="12">
        <f t="shared" si="19"/>
        <v>0.7</v>
      </c>
      <c r="K169" s="10" t="str">
        <f t="shared" si="20"/>
        <v>B</v>
      </c>
      <c r="L169" s="10">
        <v>60</v>
      </c>
      <c r="M169" s="10">
        <v>69</v>
      </c>
      <c r="N169" s="5">
        <v>68</v>
      </c>
      <c r="O169" s="11">
        <f t="shared" si="21"/>
        <v>65.666666666666671</v>
      </c>
      <c r="P169" s="12">
        <f t="shared" si="22"/>
        <v>0.65669999999999995</v>
      </c>
      <c r="Q169" s="10" t="str">
        <f t="shared" si="23"/>
        <v>C</v>
      </c>
      <c r="R169" s="11">
        <v>63</v>
      </c>
      <c r="S169" s="26">
        <v>79</v>
      </c>
      <c r="T169">
        <v>75</v>
      </c>
      <c r="U169" s="24">
        <f t="shared" si="24"/>
        <v>72.333333333333329</v>
      </c>
      <c r="V169" s="25">
        <f t="shared" si="25"/>
        <v>0.72330000000000005</v>
      </c>
      <c r="W169" s="16" t="str">
        <f t="shared" si="26"/>
        <v>B</v>
      </c>
      <c r="X169" s="16"/>
    </row>
    <row r="170" spans="1:24" ht="14.25" customHeight="1" x14ac:dyDescent="0.3">
      <c r="A170" s="43"/>
      <c r="B170" s="43"/>
      <c r="C170" s="43"/>
      <c r="D170" s="5" t="s">
        <v>15</v>
      </c>
      <c r="E170" s="5" t="s">
        <v>100</v>
      </c>
      <c r="F170" s="5">
        <v>77</v>
      </c>
      <c r="G170" s="10">
        <v>73</v>
      </c>
      <c r="H170" s="10">
        <v>72</v>
      </c>
      <c r="I170" s="11">
        <f t="shared" si="18"/>
        <v>74</v>
      </c>
      <c r="J170" s="12">
        <f t="shared" si="19"/>
        <v>0.74</v>
      </c>
      <c r="K170" s="10" t="str">
        <f t="shared" si="20"/>
        <v>B</v>
      </c>
      <c r="L170" s="10">
        <v>79</v>
      </c>
      <c r="M170" s="10">
        <v>77</v>
      </c>
      <c r="N170" s="5">
        <v>78</v>
      </c>
      <c r="O170" s="11">
        <f t="shared" si="21"/>
        <v>78</v>
      </c>
      <c r="P170" s="12">
        <f t="shared" si="22"/>
        <v>0.78</v>
      </c>
      <c r="Q170" s="10" t="str">
        <f t="shared" si="23"/>
        <v>B</v>
      </c>
      <c r="R170" s="11">
        <v>77</v>
      </c>
      <c r="S170" s="26">
        <v>83</v>
      </c>
      <c r="T170">
        <v>75</v>
      </c>
      <c r="U170" s="24">
        <f t="shared" si="24"/>
        <v>78.333333333333329</v>
      </c>
      <c r="V170" s="25">
        <f t="shared" si="25"/>
        <v>0.7833</v>
      </c>
      <c r="W170" s="16" t="str">
        <f t="shared" si="26"/>
        <v>B</v>
      </c>
      <c r="X170" s="16"/>
    </row>
    <row r="171" spans="1:24" ht="14.25" customHeight="1" x14ac:dyDescent="0.3">
      <c r="A171" s="43"/>
      <c r="B171" s="43"/>
      <c r="C171" s="43"/>
      <c r="D171" s="5" t="s">
        <v>17</v>
      </c>
      <c r="E171" s="5" t="s">
        <v>101</v>
      </c>
      <c r="F171" s="5">
        <v>62</v>
      </c>
      <c r="G171" s="10">
        <v>61</v>
      </c>
      <c r="H171" s="10">
        <v>68</v>
      </c>
      <c r="I171" s="11">
        <f t="shared" si="18"/>
        <v>63.666666666666664</v>
      </c>
      <c r="J171" s="12">
        <f t="shared" si="19"/>
        <v>0.63670000000000004</v>
      </c>
      <c r="K171" s="10" t="str">
        <f t="shared" si="20"/>
        <v>C</v>
      </c>
      <c r="L171" s="10">
        <v>69</v>
      </c>
      <c r="M171" s="10">
        <v>74</v>
      </c>
      <c r="N171" s="5">
        <v>66</v>
      </c>
      <c r="O171" s="11">
        <f t="shared" si="21"/>
        <v>69.666666666666671</v>
      </c>
      <c r="P171" s="12">
        <f t="shared" si="22"/>
        <v>0.69669999999999999</v>
      </c>
      <c r="Q171" s="10" t="str">
        <f t="shared" si="23"/>
        <v>C</v>
      </c>
      <c r="R171" s="11">
        <v>74</v>
      </c>
      <c r="S171" s="26">
        <v>70</v>
      </c>
      <c r="T171">
        <v>69</v>
      </c>
      <c r="U171" s="24">
        <f t="shared" si="24"/>
        <v>71</v>
      </c>
      <c r="V171" s="25">
        <f t="shared" si="25"/>
        <v>0.71</v>
      </c>
      <c r="W171" s="16" t="str">
        <f t="shared" si="26"/>
        <v>B</v>
      </c>
      <c r="X171" s="16"/>
    </row>
    <row r="172" spans="1:24" ht="14.25" customHeight="1" x14ac:dyDescent="0.3">
      <c r="A172" s="43"/>
      <c r="B172" s="43"/>
      <c r="C172" s="43"/>
      <c r="D172" s="5" t="s">
        <v>19</v>
      </c>
      <c r="E172" s="5" t="s">
        <v>102</v>
      </c>
      <c r="F172" s="5">
        <v>66</v>
      </c>
      <c r="G172" s="10">
        <v>67</v>
      </c>
      <c r="H172" s="10">
        <v>70</v>
      </c>
      <c r="I172" s="11">
        <f t="shared" si="18"/>
        <v>67.666666666666671</v>
      </c>
      <c r="J172" s="12">
        <f t="shared" si="19"/>
        <v>0.67669999999999997</v>
      </c>
      <c r="K172" s="10" t="str">
        <f t="shared" si="20"/>
        <v>C</v>
      </c>
      <c r="L172" s="10">
        <v>66</v>
      </c>
      <c r="M172" s="10">
        <v>72</v>
      </c>
      <c r="N172" s="5">
        <v>69</v>
      </c>
      <c r="O172" s="11">
        <f t="shared" si="21"/>
        <v>69</v>
      </c>
      <c r="P172" s="12">
        <f t="shared" si="22"/>
        <v>0.69</v>
      </c>
      <c r="Q172" s="10" t="str">
        <f t="shared" si="23"/>
        <v>C</v>
      </c>
      <c r="R172" s="11">
        <v>68</v>
      </c>
      <c r="S172" s="26">
        <v>77</v>
      </c>
      <c r="T172">
        <v>76</v>
      </c>
      <c r="U172" s="24">
        <f t="shared" si="24"/>
        <v>73.666666666666671</v>
      </c>
      <c r="V172" s="25">
        <f t="shared" si="25"/>
        <v>0.73670000000000002</v>
      </c>
      <c r="W172" s="16" t="str">
        <f t="shared" si="26"/>
        <v>B</v>
      </c>
      <c r="X172" s="16"/>
    </row>
    <row r="173" spans="1:24" ht="14.25" customHeight="1" x14ac:dyDescent="0.3">
      <c r="A173" s="43"/>
      <c r="B173" s="43"/>
      <c r="C173" s="43"/>
      <c r="D173" s="5" t="s">
        <v>21</v>
      </c>
      <c r="E173" s="5" t="s">
        <v>103</v>
      </c>
      <c r="F173" s="5">
        <v>72</v>
      </c>
      <c r="G173" s="10">
        <v>80</v>
      </c>
      <c r="H173" s="10">
        <v>76</v>
      </c>
      <c r="I173" s="11">
        <f t="shared" si="18"/>
        <v>76</v>
      </c>
      <c r="J173" s="12">
        <f t="shared" si="19"/>
        <v>0.76</v>
      </c>
      <c r="K173" s="10" t="str">
        <f t="shared" si="20"/>
        <v>B</v>
      </c>
      <c r="L173" s="10">
        <v>74</v>
      </c>
      <c r="M173" s="10">
        <v>80</v>
      </c>
      <c r="N173" s="5">
        <v>72</v>
      </c>
      <c r="O173" s="11">
        <f t="shared" si="21"/>
        <v>75.333333333333329</v>
      </c>
      <c r="P173" s="12">
        <f t="shared" si="22"/>
        <v>0.75329999999999997</v>
      </c>
      <c r="Q173" s="10" t="str">
        <f t="shared" si="23"/>
        <v>B</v>
      </c>
      <c r="R173" s="11">
        <v>84</v>
      </c>
      <c r="S173" s="26">
        <v>79</v>
      </c>
      <c r="T173">
        <v>79</v>
      </c>
      <c r="U173" s="24">
        <f t="shared" si="24"/>
        <v>80.666666666666671</v>
      </c>
      <c r="V173" s="25">
        <f t="shared" si="25"/>
        <v>0.80669999999999997</v>
      </c>
      <c r="W173" s="16" t="str">
        <f t="shared" si="26"/>
        <v>A</v>
      </c>
      <c r="X173" s="16"/>
    </row>
    <row r="174" spans="1:24" ht="14.25" customHeight="1" x14ac:dyDescent="0.3">
      <c r="A174" s="43"/>
      <c r="B174" s="43"/>
      <c r="C174" s="43"/>
      <c r="D174" s="5" t="s">
        <v>23</v>
      </c>
      <c r="E174" s="5" t="s">
        <v>104</v>
      </c>
      <c r="F174" s="5">
        <v>59</v>
      </c>
      <c r="G174" s="10">
        <v>67</v>
      </c>
      <c r="H174" s="10">
        <v>67</v>
      </c>
      <c r="I174" s="11">
        <f t="shared" si="18"/>
        <v>64.333333333333329</v>
      </c>
      <c r="J174" s="12">
        <f t="shared" si="19"/>
        <v>0.64329999999999998</v>
      </c>
      <c r="K174" s="10" t="str">
        <f t="shared" si="20"/>
        <v>C</v>
      </c>
      <c r="L174" s="10">
        <v>66</v>
      </c>
      <c r="M174" s="10">
        <v>67</v>
      </c>
      <c r="N174" s="5">
        <v>71</v>
      </c>
      <c r="O174" s="11">
        <f t="shared" si="21"/>
        <v>68</v>
      </c>
      <c r="P174" s="12">
        <f t="shared" si="22"/>
        <v>0.68</v>
      </c>
      <c r="Q174" s="10" t="str">
        <f t="shared" si="23"/>
        <v>C</v>
      </c>
      <c r="R174" s="11">
        <v>76</v>
      </c>
      <c r="S174" s="26">
        <v>78</v>
      </c>
      <c r="T174">
        <v>72</v>
      </c>
      <c r="U174" s="24">
        <f t="shared" si="24"/>
        <v>75.333333333333329</v>
      </c>
      <c r="V174" s="25">
        <f t="shared" si="25"/>
        <v>0.75329999999999997</v>
      </c>
      <c r="W174" s="16" t="str">
        <f t="shared" si="26"/>
        <v>B</v>
      </c>
      <c r="X174" s="16"/>
    </row>
    <row r="175" spans="1:24" ht="14.25" customHeight="1" x14ac:dyDescent="0.3">
      <c r="A175" s="43"/>
      <c r="B175" s="43"/>
      <c r="C175" s="43"/>
      <c r="D175" s="5" t="s">
        <v>46</v>
      </c>
      <c r="E175" s="5" t="s">
        <v>116</v>
      </c>
      <c r="F175" s="5">
        <v>63</v>
      </c>
      <c r="G175" s="10">
        <v>67</v>
      </c>
      <c r="H175" s="10">
        <v>67</v>
      </c>
      <c r="I175" s="11">
        <f t="shared" si="18"/>
        <v>65.666666666666671</v>
      </c>
      <c r="J175" s="12">
        <f t="shared" si="19"/>
        <v>0.65669999999999995</v>
      </c>
      <c r="K175" s="10" t="str">
        <f t="shared" si="20"/>
        <v>C</v>
      </c>
      <c r="L175" s="10">
        <v>73</v>
      </c>
      <c r="M175" s="10">
        <v>81</v>
      </c>
      <c r="N175" s="5">
        <v>71</v>
      </c>
      <c r="O175" s="11">
        <f t="shared" si="21"/>
        <v>75</v>
      </c>
      <c r="P175" s="12">
        <f t="shared" si="22"/>
        <v>0.75</v>
      </c>
      <c r="Q175" s="10" t="str">
        <f t="shared" si="23"/>
        <v>B</v>
      </c>
      <c r="R175" s="11">
        <v>75</v>
      </c>
      <c r="S175" s="26">
        <v>80</v>
      </c>
      <c r="T175">
        <v>77</v>
      </c>
      <c r="U175" s="24">
        <f t="shared" si="24"/>
        <v>77.333333333333329</v>
      </c>
      <c r="V175" s="25">
        <f t="shared" si="25"/>
        <v>0.77329999999999999</v>
      </c>
      <c r="W175" s="16" t="str">
        <f t="shared" si="26"/>
        <v>B</v>
      </c>
      <c r="X175" s="16"/>
    </row>
    <row r="176" spans="1:24" ht="14.25" customHeight="1" x14ac:dyDescent="0.3">
      <c r="A176" s="43"/>
      <c r="B176" s="43"/>
      <c r="C176" s="43"/>
      <c r="D176" s="5" t="s">
        <v>27</v>
      </c>
      <c r="E176" s="5" t="s">
        <v>106</v>
      </c>
      <c r="F176" s="5">
        <v>62</v>
      </c>
      <c r="G176" s="10">
        <v>65</v>
      </c>
      <c r="H176" s="10">
        <v>60</v>
      </c>
      <c r="I176" s="11">
        <f t="shared" si="18"/>
        <v>62.333333333333336</v>
      </c>
      <c r="J176" s="12">
        <f t="shared" si="19"/>
        <v>0.62329999999999997</v>
      </c>
      <c r="K176" s="10" t="str">
        <f t="shared" si="20"/>
        <v>C</v>
      </c>
      <c r="L176" s="10">
        <v>68</v>
      </c>
      <c r="M176" s="10">
        <v>63</v>
      </c>
      <c r="N176" s="5">
        <v>72</v>
      </c>
      <c r="O176" s="11">
        <f t="shared" si="21"/>
        <v>67.666666666666671</v>
      </c>
      <c r="P176" s="12">
        <f t="shared" si="22"/>
        <v>0.67669999999999997</v>
      </c>
      <c r="Q176" s="10" t="str">
        <f t="shared" si="23"/>
        <v>C</v>
      </c>
      <c r="R176" s="11">
        <v>60</v>
      </c>
      <c r="S176" s="26">
        <v>75</v>
      </c>
      <c r="T176">
        <v>68</v>
      </c>
      <c r="U176" s="24">
        <f t="shared" si="24"/>
        <v>67.666666666666671</v>
      </c>
      <c r="V176" s="25">
        <f t="shared" si="25"/>
        <v>0.67669999999999997</v>
      </c>
      <c r="W176" s="16" t="str">
        <f t="shared" si="26"/>
        <v>C</v>
      </c>
      <c r="X176" s="16"/>
    </row>
    <row r="177" spans="1:24" ht="14.25" customHeight="1" x14ac:dyDescent="0.3">
      <c r="A177" s="43" t="s">
        <v>128</v>
      </c>
      <c r="B177" s="43" t="s">
        <v>129</v>
      </c>
      <c r="C177" s="43" t="s">
        <v>431</v>
      </c>
      <c r="D177" s="5" t="s">
        <v>12</v>
      </c>
      <c r="E177" s="5" t="s">
        <v>95</v>
      </c>
      <c r="F177" s="5">
        <v>75</v>
      </c>
      <c r="G177" s="10">
        <v>72</v>
      </c>
      <c r="H177" s="10">
        <v>80</v>
      </c>
      <c r="I177" s="11">
        <f t="shared" si="18"/>
        <v>75.666666666666671</v>
      </c>
      <c r="J177" s="12">
        <f t="shared" si="19"/>
        <v>0.75670000000000004</v>
      </c>
      <c r="K177" s="10" t="str">
        <f t="shared" si="20"/>
        <v>B</v>
      </c>
      <c r="L177" s="10">
        <v>78</v>
      </c>
      <c r="M177" s="10">
        <v>84</v>
      </c>
      <c r="N177" s="5">
        <v>84</v>
      </c>
      <c r="O177" s="11">
        <f t="shared" si="21"/>
        <v>82</v>
      </c>
      <c r="P177" s="12">
        <f t="shared" si="22"/>
        <v>0.82</v>
      </c>
      <c r="Q177" s="10" t="str">
        <f t="shared" si="23"/>
        <v>A</v>
      </c>
      <c r="R177" s="11">
        <v>72</v>
      </c>
      <c r="S177" s="26">
        <v>79</v>
      </c>
      <c r="T177">
        <v>82</v>
      </c>
      <c r="U177" s="24">
        <f t="shared" si="24"/>
        <v>77.666666666666671</v>
      </c>
      <c r="V177" s="25">
        <f t="shared" si="25"/>
        <v>0.77669999999999995</v>
      </c>
      <c r="W177" s="16" t="str">
        <f t="shared" si="26"/>
        <v>B</v>
      </c>
      <c r="X177" s="16"/>
    </row>
    <row r="178" spans="1:24" ht="14.25" customHeight="1" x14ac:dyDescent="0.3">
      <c r="A178" s="43"/>
      <c r="B178" s="43"/>
      <c r="C178" s="43"/>
      <c r="D178" s="5" t="s">
        <v>13</v>
      </c>
      <c r="E178" s="5" t="s">
        <v>99</v>
      </c>
      <c r="F178" s="5">
        <v>74</v>
      </c>
      <c r="G178" s="10">
        <v>81</v>
      </c>
      <c r="H178" s="10">
        <v>75</v>
      </c>
      <c r="I178" s="11">
        <f t="shared" si="18"/>
        <v>76.666666666666671</v>
      </c>
      <c r="J178" s="12">
        <f t="shared" si="19"/>
        <v>0.76670000000000005</v>
      </c>
      <c r="K178" s="10" t="str">
        <f t="shared" si="20"/>
        <v>B</v>
      </c>
      <c r="L178" s="10">
        <v>80</v>
      </c>
      <c r="M178" s="10">
        <v>78</v>
      </c>
      <c r="N178" s="5">
        <v>79</v>
      </c>
      <c r="O178" s="11">
        <f t="shared" si="21"/>
        <v>79</v>
      </c>
      <c r="P178" s="12">
        <f t="shared" si="22"/>
        <v>0.79</v>
      </c>
      <c r="Q178" s="10" t="str">
        <f t="shared" si="23"/>
        <v>B</v>
      </c>
      <c r="R178" s="11">
        <v>85</v>
      </c>
      <c r="S178" s="26">
        <v>86</v>
      </c>
      <c r="T178">
        <v>79</v>
      </c>
      <c r="U178" s="24">
        <f t="shared" si="24"/>
        <v>83.333333333333329</v>
      </c>
      <c r="V178" s="25">
        <f t="shared" si="25"/>
        <v>0.83330000000000004</v>
      </c>
      <c r="W178" s="16" t="str">
        <f t="shared" si="26"/>
        <v>A</v>
      </c>
      <c r="X178" s="16"/>
    </row>
    <row r="179" spans="1:24" ht="14.25" customHeight="1" x14ac:dyDescent="0.3">
      <c r="A179" s="43"/>
      <c r="B179" s="43"/>
      <c r="C179" s="43"/>
      <c r="D179" s="5" t="s">
        <v>15</v>
      </c>
      <c r="E179" s="5" t="s">
        <v>100</v>
      </c>
      <c r="F179" s="5">
        <v>88</v>
      </c>
      <c r="G179" s="10">
        <v>87</v>
      </c>
      <c r="H179" s="10">
        <v>80</v>
      </c>
      <c r="I179" s="11">
        <f t="shared" si="18"/>
        <v>85</v>
      </c>
      <c r="J179" s="12">
        <f t="shared" si="19"/>
        <v>0.85</v>
      </c>
      <c r="K179" s="10" t="str">
        <f t="shared" si="20"/>
        <v>A</v>
      </c>
      <c r="L179" s="10">
        <v>83</v>
      </c>
      <c r="M179" s="10">
        <v>95</v>
      </c>
      <c r="N179" s="5">
        <v>89</v>
      </c>
      <c r="O179" s="11">
        <f t="shared" si="21"/>
        <v>89</v>
      </c>
      <c r="P179" s="12">
        <f t="shared" si="22"/>
        <v>0.89</v>
      </c>
      <c r="Q179" s="10" t="str">
        <f t="shared" si="23"/>
        <v>A</v>
      </c>
      <c r="R179" s="11">
        <v>84</v>
      </c>
      <c r="S179" s="26">
        <v>89</v>
      </c>
      <c r="T179">
        <v>94</v>
      </c>
      <c r="U179" s="24">
        <f t="shared" si="24"/>
        <v>89</v>
      </c>
      <c r="V179" s="25">
        <f t="shared" si="25"/>
        <v>0.89</v>
      </c>
      <c r="W179" s="16" t="str">
        <f t="shared" si="26"/>
        <v>A</v>
      </c>
      <c r="X179" s="16"/>
    </row>
    <row r="180" spans="1:24" ht="14.25" customHeight="1" x14ac:dyDescent="0.3">
      <c r="A180" s="43"/>
      <c r="B180" s="43"/>
      <c r="C180" s="43"/>
      <c r="D180" s="5" t="s">
        <v>17</v>
      </c>
      <c r="E180" s="5" t="s">
        <v>101</v>
      </c>
      <c r="F180" s="5">
        <v>79</v>
      </c>
      <c r="G180" s="10">
        <v>78</v>
      </c>
      <c r="H180" s="10">
        <v>82</v>
      </c>
      <c r="I180" s="11">
        <f t="shared" si="18"/>
        <v>79.666666666666671</v>
      </c>
      <c r="J180" s="12">
        <f t="shared" si="19"/>
        <v>0.79669999999999996</v>
      </c>
      <c r="K180" s="10" t="str">
        <f t="shared" si="20"/>
        <v>B</v>
      </c>
      <c r="L180" s="10">
        <v>79</v>
      </c>
      <c r="M180" s="10">
        <v>84</v>
      </c>
      <c r="N180" s="5">
        <v>78</v>
      </c>
      <c r="O180" s="11">
        <f t="shared" si="21"/>
        <v>80.333333333333329</v>
      </c>
      <c r="P180" s="12">
        <f t="shared" si="22"/>
        <v>0.80330000000000001</v>
      </c>
      <c r="Q180" s="10" t="str">
        <f t="shared" si="23"/>
        <v>A</v>
      </c>
      <c r="R180" s="11">
        <v>87</v>
      </c>
      <c r="S180" s="26">
        <v>89</v>
      </c>
      <c r="T180">
        <v>89</v>
      </c>
      <c r="U180" s="24">
        <f t="shared" si="24"/>
        <v>88.333333333333329</v>
      </c>
      <c r="V180" s="25">
        <f t="shared" si="25"/>
        <v>0.88329999999999997</v>
      </c>
      <c r="W180" s="16" t="str">
        <f t="shared" si="26"/>
        <v>A</v>
      </c>
      <c r="X180" s="16"/>
    </row>
    <row r="181" spans="1:24" ht="14.25" customHeight="1" x14ac:dyDescent="0.3">
      <c r="A181" s="43"/>
      <c r="B181" s="43"/>
      <c r="C181" s="43"/>
      <c r="D181" s="5" t="s">
        <v>19</v>
      </c>
      <c r="E181" s="5" t="s">
        <v>102</v>
      </c>
      <c r="F181" s="5">
        <v>88</v>
      </c>
      <c r="G181" s="10">
        <v>80</v>
      </c>
      <c r="H181" s="10">
        <v>85</v>
      </c>
      <c r="I181" s="11">
        <f t="shared" si="18"/>
        <v>84.333333333333329</v>
      </c>
      <c r="J181" s="12">
        <f t="shared" si="19"/>
        <v>0.84330000000000005</v>
      </c>
      <c r="K181" s="10" t="str">
        <f t="shared" si="20"/>
        <v>A</v>
      </c>
      <c r="L181" s="10">
        <v>76</v>
      </c>
      <c r="M181" s="10">
        <v>86</v>
      </c>
      <c r="N181" s="5">
        <v>80</v>
      </c>
      <c r="O181" s="11">
        <f t="shared" si="21"/>
        <v>80.666666666666671</v>
      </c>
      <c r="P181" s="12">
        <f t="shared" si="22"/>
        <v>0.80669999999999997</v>
      </c>
      <c r="Q181" s="10" t="str">
        <f t="shared" si="23"/>
        <v>A</v>
      </c>
      <c r="R181" s="11">
        <v>90</v>
      </c>
      <c r="S181" s="26">
        <v>84</v>
      </c>
      <c r="T181">
        <v>81</v>
      </c>
      <c r="U181" s="24">
        <f t="shared" si="24"/>
        <v>85</v>
      </c>
      <c r="V181" s="25">
        <f t="shared" si="25"/>
        <v>0.85</v>
      </c>
      <c r="W181" s="16" t="str">
        <f t="shared" si="26"/>
        <v>A</v>
      </c>
      <c r="X181" s="16"/>
    </row>
    <row r="182" spans="1:24" ht="14.25" customHeight="1" x14ac:dyDescent="0.3">
      <c r="A182" s="43"/>
      <c r="B182" s="43"/>
      <c r="C182" s="43"/>
      <c r="D182" s="5" t="s">
        <v>21</v>
      </c>
      <c r="E182" s="5" t="s">
        <v>103</v>
      </c>
      <c r="F182" s="5">
        <v>90</v>
      </c>
      <c r="G182" s="10">
        <v>86</v>
      </c>
      <c r="H182" s="10">
        <v>91</v>
      </c>
      <c r="I182" s="11">
        <f t="shared" si="18"/>
        <v>89</v>
      </c>
      <c r="J182" s="12">
        <f t="shared" si="19"/>
        <v>0.89</v>
      </c>
      <c r="K182" s="10" t="str">
        <f t="shared" si="20"/>
        <v>A</v>
      </c>
      <c r="L182" s="10">
        <v>90</v>
      </c>
      <c r="M182" s="10">
        <v>87</v>
      </c>
      <c r="N182" s="5">
        <v>93</v>
      </c>
      <c r="O182" s="11">
        <f t="shared" si="21"/>
        <v>90</v>
      </c>
      <c r="P182" s="12">
        <f t="shared" si="22"/>
        <v>0.9</v>
      </c>
      <c r="Q182" s="10" t="str">
        <f t="shared" si="23"/>
        <v>A</v>
      </c>
      <c r="R182" s="11">
        <v>98</v>
      </c>
      <c r="S182" s="26">
        <v>91</v>
      </c>
      <c r="T182">
        <v>98</v>
      </c>
      <c r="U182" s="24">
        <f t="shared" si="24"/>
        <v>95.666666666666671</v>
      </c>
      <c r="V182" s="25">
        <f t="shared" si="25"/>
        <v>0.95669999999999999</v>
      </c>
      <c r="W182" s="16" t="str">
        <f t="shared" si="26"/>
        <v>A</v>
      </c>
      <c r="X182" s="16"/>
    </row>
    <row r="183" spans="1:24" ht="14.25" customHeight="1" x14ac:dyDescent="0.3">
      <c r="A183" s="43"/>
      <c r="B183" s="43"/>
      <c r="C183" s="43"/>
      <c r="D183" s="5" t="s">
        <v>23</v>
      </c>
      <c r="E183" s="5" t="s">
        <v>104</v>
      </c>
      <c r="F183" s="5">
        <v>72</v>
      </c>
      <c r="G183" s="10">
        <v>84</v>
      </c>
      <c r="H183" s="10">
        <v>76</v>
      </c>
      <c r="I183" s="11">
        <f t="shared" si="18"/>
        <v>77.333333333333329</v>
      </c>
      <c r="J183" s="12">
        <f t="shared" si="19"/>
        <v>0.77329999999999999</v>
      </c>
      <c r="K183" s="10" t="str">
        <f t="shared" si="20"/>
        <v>B</v>
      </c>
      <c r="L183" s="10">
        <v>80</v>
      </c>
      <c r="M183" s="10">
        <v>77</v>
      </c>
      <c r="N183" s="5">
        <v>87</v>
      </c>
      <c r="O183" s="11">
        <f t="shared" si="21"/>
        <v>81.333333333333329</v>
      </c>
      <c r="P183" s="12">
        <f t="shared" si="22"/>
        <v>0.81330000000000002</v>
      </c>
      <c r="Q183" s="10" t="str">
        <f t="shared" si="23"/>
        <v>A</v>
      </c>
      <c r="R183" s="11">
        <v>78</v>
      </c>
      <c r="S183" s="26">
        <v>91</v>
      </c>
      <c r="T183">
        <v>80</v>
      </c>
      <c r="U183" s="24">
        <f t="shared" si="24"/>
        <v>83</v>
      </c>
      <c r="V183" s="25">
        <f t="shared" si="25"/>
        <v>0.83</v>
      </c>
      <c r="W183" s="16" t="str">
        <f t="shared" si="26"/>
        <v>A</v>
      </c>
      <c r="X183" s="16"/>
    </row>
    <row r="184" spans="1:24" ht="14.25" customHeight="1" x14ac:dyDescent="0.3">
      <c r="A184" s="43"/>
      <c r="B184" s="43"/>
      <c r="C184" s="43"/>
      <c r="D184" s="5" t="s">
        <v>46</v>
      </c>
      <c r="E184" s="5" t="s">
        <v>116</v>
      </c>
      <c r="F184" s="5">
        <v>82</v>
      </c>
      <c r="G184" s="10">
        <v>86</v>
      </c>
      <c r="H184" s="10">
        <v>86</v>
      </c>
      <c r="I184" s="11">
        <f t="shared" si="18"/>
        <v>84.666666666666671</v>
      </c>
      <c r="J184" s="12">
        <f t="shared" si="19"/>
        <v>0.84670000000000001</v>
      </c>
      <c r="K184" s="10" t="str">
        <f t="shared" si="20"/>
        <v>A</v>
      </c>
      <c r="L184" s="10">
        <v>86</v>
      </c>
      <c r="M184" s="10">
        <v>94</v>
      </c>
      <c r="N184" s="5">
        <v>85</v>
      </c>
      <c r="O184" s="11">
        <f t="shared" si="21"/>
        <v>88.333333333333329</v>
      </c>
      <c r="P184" s="12">
        <f t="shared" si="22"/>
        <v>0.88329999999999997</v>
      </c>
      <c r="Q184" s="10" t="str">
        <f t="shared" si="23"/>
        <v>A</v>
      </c>
      <c r="R184" s="11">
        <v>83</v>
      </c>
      <c r="S184" s="26">
        <v>89</v>
      </c>
      <c r="T184">
        <v>83</v>
      </c>
      <c r="U184" s="24">
        <f t="shared" si="24"/>
        <v>85</v>
      </c>
      <c r="V184" s="25">
        <f t="shared" si="25"/>
        <v>0.85</v>
      </c>
      <c r="W184" s="16" t="str">
        <f t="shared" si="26"/>
        <v>A</v>
      </c>
      <c r="X184" s="16"/>
    </row>
    <row r="185" spans="1:24" ht="14.25" customHeight="1" x14ac:dyDescent="0.3">
      <c r="A185" s="43"/>
      <c r="B185" s="43"/>
      <c r="C185" s="43"/>
      <c r="D185" s="5" t="s">
        <v>27</v>
      </c>
      <c r="E185" s="5" t="s">
        <v>106</v>
      </c>
      <c r="F185" s="5">
        <v>69</v>
      </c>
      <c r="G185" s="10">
        <v>71</v>
      </c>
      <c r="H185" s="10">
        <v>77</v>
      </c>
      <c r="I185" s="11">
        <f t="shared" si="18"/>
        <v>72.333333333333329</v>
      </c>
      <c r="J185" s="12">
        <f t="shared" si="19"/>
        <v>0.72330000000000005</v>
      </c>
      <c r="K185" s="10" t="str">
        <f t="shared" si="20"/>
        <v>B</v>
      </c>
      <c r="L185" s="10">
        <v>76</v>
      </c>
      <c r="M185" s="10">
        <v>79</v>
      </c>
      <c r="N185" s="5">
        <v>76</v>
      </c>
      <c r="O185" s="11">
        <f t="shared" si="21"/>
        <v>77</v>
      </c>
      <c r="P185" s="12">
        <f t="shared" si="22"/>
        <v>0.77</v>
      </c>
      <c r="Q185" s="10" t="str">
        <f t="shared" si="23"/>
        <v>B</v>
      </c>
      <c r="R185" s="11">
        <v>85</v>
      </c>
      <c r="S185" s="26">
        <v>76</v>
      </c>
      <c r="T185">
        <v>87</v>
      </c>
      <c r="U185" s="24">
        <f t="shared" si="24"/>
        <v>82.666666666666671</v>
      </c>
      <c r="V185" s="25">
        <f t="shared" si="25"/>
        <v>0.82669999999999999</v>
      </c>
      <c r="W185" s="16" t="str">
        <f t="shared" si="26"/>
        <v>A</v>
      </c>
      <c r="X185" s="16"/>
    </row>
    <row r="186" spans="1:24" ht="14.25" customHeight="1" x14ac:dyDescent="0.3">
      <c r="A186" s="43" t="s">
        <v>130</v>
      </c>
      <c r="B186" s="43" t="s">
        <v>131</v>
      </c>
      <c r="C186" s="43" t="s">
        <v>431</v>
      </c>
      <c r="D186" s="5" t="s">
        <v>12</v>
      </c>
      <c r="E186" s="5" t="s">
        <v>95</v>
      </c>
      <c r="F186" s="5">
        <v>82</v>
      </c>
      <c r="G186" s="10">
        <v>78</v>
      </c>
      <c r="H186" s="10">
        <v>84</v>
      </c>
      <c r="I186" s="11">
        <f t="shared" si="18"/>
        <v>81.333333333333329</v>
      </c>
      <c r="J186" s="12">
        <f t="shared" si="19"/>
        <v>0.81330000000000002</v>
      </c>
      <c r="K186" s="10" t="str">
        <f t="shared" si="20"/>
        <v>A</v>
      </c>
      <c r="L186" s="10">
        <v>83</v>
      </c>
      <c r="M186" s="10">
        <v>83</v>
      </c>
      <c r="N186" s="5">
        <v>86</v>
      </c>
      <c r="O186" s="11">
        <f t="shared" si="21"/>
        <v>84</v>
      </c>
      <c r="P186" s="12">
        <f t="shared" si="22"/>
        <v>0.84</v>
      </c>
      <c r="Q186" s="10" t="str">
        <f t="shared" si="23"/>
        <v>A</v>
      </c>
      <c r="R186" s="11">
        <v>85</v>
      </c>
      <c r="S186" s="26">
        <v>94</v>
      </c>
      <c r="T186">
        <v>91</v>
      </c>
      <c r="U186" s="24">
        <f t="shared" si="24"/>
        <v>90</v>
      </c>
      <c r="V186" s="25">
        <f t="shared" si="25"/>
        <v>0.9</v>
      </c>
      <c r="W186" s="16" t="str">
        <f t="shared" si="26"/>
        <v>A</v>
      </c>
      <c r="X186" s="16"/>
    </row>
    <row r="187" spans="1:24" ht="14.25" customHeight="1" x14ac:dyDescent="0.3">
      <c r="A187" s="43"/>
      <c r="B187" s="43"/>
      <c r="C187" s="43"/>
      <c r="D187" s="5" t="s">
        <v>13</v>
      </c>
      <c r="E187" s="5" t="s">
        <v>99</v>
      </c>
      <c r="F187" s="5">
        <v>86</v>
      </c>
      <c r="G187" s="10">
        <v>86</v>
      </c>
      <c r="H187" s="10">
        <v>90</v>
      </c>
      <c r="I187" s="11">
        <f t="shared" si="18"/>
        <v>87.333333333333329</v>
      </c>
      <c r="J187" s="12">
        <f t="shared" si="19"/>
        <v>0.87329999999999997</v>
      </c>
      <c r="K187" s="10" t="str">
        <f t="shared" si="20"/>
        <v>A</v>
      </c>
      <c r="L187" s="10">
        <v>90</v>
      </c>
      <c r="M187" s="10">
        <v>85</v>
      </c>
      <c r="N187" s="5">
        <v>86</v>
      </c>
      <c r="O187" s="11">
        <f t="shared" si="21"/>
        <v>87</v>
      </c>
      <c r="P187" s="12">
        <f t="shared" si="22"/>
        <v>0.87</v>
      </c>
      <c r="Q187" s="10" t="str">
        <f t="shared" si="23"/>
        <v>A</v>
      </c>
      <c r="R187" s="11">
        <v>88</v>
      </c>
      <c r="S187" s="26">
        <v>98</v>
      </c>
      <c r="T187">
        <v>97</v>
      </c>
      <c r="U187" s="24">
        <f t="shared" si="24"/>
        <v>94.333333333333329</v>
      </c>
      <c r="V187" s="25">
        <f t="shared" si="25"/>
        <v>0.94330000000000003</v>
      </c>
      <c r="W187" s="16" t="str">
        <f t="shared" si="26"/>
        <v>A</v>
      </c>
      <c r="X187" s="16"/>
    </row>
    <row r="188" spans="1:24" ht="14.25" customHeight="1" x14ac:dyDescent="0.3">
      <c r="A188" s="43"/>
      <c r="B188" s="43"/>
      <c r="C188" s="43"/>
      <c r="D188" s="5" t="s">
        <v>15</v>
      </c>
      <c r="E188" s="5" t="s">
        <v>100</v>
      </c>
      <c r="F188" s="5">
        <v>94</v>
      </c>
      <c r="G188" s="10">
        <v>94</v>
      </c>
      <c r="H188" s="10">
        <v>94</v>
      </c>
      <c r="I188" s="11">
        <f t="shared" si="18"/>
        <v>94</v>
      </c>
      <c r="J188" s="12">
        <f t="shared" si="19"/>
        <v>0.94</v>
      </c>
      <c r="K188" s="10" t="str">
        <f t="shared" si="20"/>
        <v>A</v>
      </c>
      <c r="L188" s="10">
        <v>88</v>
      </c>
      <c r="M188" s="10">
        <v>94</v>
      </c>
      <c r="N188" s="5">
        <v>96</v>
      </c>
      <c r="O188" s="11">
        <f t="shared" si="21"/>
        <v>92.666666666666671</v>
      </c>
      <c r="P188" s="12">
        <f t="shared" si="22"/>
        <v>0.92669999999999997</v>
      </c>
      <c r="Q188" s="10" t="str">
        <f t="shared" si="23"/>
        <v>A</v>
      </c>
      <c r="R188" s="11">
        <v>98</v>
      </c>
      <c r="S188" s="26">
        <v>98</v>
      </c>
      <c r="T188">
        <v>93</v>
      </c>
      <c r="U188" s="24">
        <f t="shared" si="24"/>
        <v>96.333333333333329</v>
      </c>
      <c r="V188" s="25">
        <f t="shared" si="25"/>
        <v>0.96330000000000005</v>
      </c>
      <c r="W188" s="16" t="str">
        <f t="shared" si="26"/>
        <v>A</v>
      </c>
      <c r="X188" s="16"/>
    </row>
    <row r="189" spans="1:24" ht="14.25" customHeight="1" x14ac:dyDescent="0.3">
      <c r="A189" s="43"/>
      <c r="B189" s="43"/>
      <c r="C189" s="43"/>
      <c r="D189" s="5" t="s">
        <v>17</v>
      </c>
      <c r="E189" s="5" t="s">
        <v>101</v>
      </c>
      <c r="F189" s="5">
        <v>90</v>
      </c>
      <c r="G189" s="10">
        <v>82</v>
      </c>
      <c r="H189" s="10">
        <v>90</v>
      </c>
      <c r="I189" s="11">
        <f t="shared" si="18"/>
        <v>87.333333333333329</v>
      </c>
      <c r="J189" s="12">
        <f t="shared" si="19"/>
        <v>0.87329999999999997</v>
      </c>
      <c r="K189" s="10" t="str">
        <f t="shared" si="20"/>
        <v>A</v>
      </c>
      <c r="L189" s="10">
        <v>78</v>
      </c>
      <c r="M189" s="10">
        <v>88</v>
      </c>
      <c r="N189" s="5">
        <v>93</v>
      </c>
      <c r="O189" s="11">
        <f t="shared" si="21"/>
        <v>86.333333333333329</v>
      </c>
      <c r="P189" s="12">
        <f t="shared" si="22"/>
        <v>0.86329999999999996</v>
      </c>
      <c r="Q189" s="10" t="str">
        <f t="shared" si="23"/>
        <v>A</v>
      </c>
      <c r="R189" s="11">
        <v>90</v>
      </c>
      <c r="S189" s="26">
        <v>85</v>
      </c>
      <c r="T189">
        <v>88</v>
      </c>
      <c r="U189" s="24">
        <f t="shared" si="24"/>
        <v>87.666666666666671</v>
      </c>
      <c r="V189" s="25">
        <f t="shared" si="25"/>
        <v>0.87670000000000003</v>
      </c>
      <c r="W189" s="16" t="str">
        <f t="shared" si="26"/>
        <v>A</v>
      </c>
      <c r="X189" s="16"/>
    </row>
    <row r="190" spans="1:24" ht="14.25" customHeight="1" x14ac:dyDescent="0.3">
      <c r="A190" s="43"/>
      <c r="B190" s="43"/>
      <c r="C190" s="43"/>
      <c r="D190" s="5" t="s">
        <v>19</v>
      </c>
      <c r="E190" s="5" t="s">
        <v>102</v>
      </c>
      <c r="F190" s="5">
        <v>81</v>
      </c>
      <c r="G190" s="10">
        <v>93</v>
      </c>
      <c r="H190" s="10">
        <v>83</v>
      </c>
      <c r="I190" s="11">
        <f t="shared" si="18"/>
        <v>85.666666666666671</v>
      </c>
      <c r="J190" s="12">
        <f t="shared" si="19"/>
        <v>0.85670000000000002</v>
      </c>
      <c r="K190" s="10" t="str">
        <f t="shared" si="20"/>
        <v>A</v>
      </c>
      <c r="L190" s="10">
        <v>97</v>
      </c>
      <c r="M190" s="10">
        <v>98</v>
      </c>
      <c r="N190" s="5">
        <v>86</v>
      </c>
      <c r="O190" s="11">
        <f t="shared" si="21"/>
        <v>93.666666666666671</v>
      </c>
      <c r="P190" s="12">
        <f t="shared" si="22"/>
        <v>0.93669999999999998</v>
      </c>
      <c r="Q190" s="10" t="str">
        <f t="shared" si="23"/>
        <v>A</v>
      </c>
      <c r="R190" s="11">
        <v>88</v>
      </c>
      <c r="S190" s="26">
        <v>97</v>
      </c>
      <c r="T190">
        <v>98</v>
      </c>
      <c r="U190" s="24">
        <f t="shared" si="24"/>
        <v>94.333333333333329</v>
      </c>
      <c r="V190" s="25">
        <f t="shared" si="25"/>
        <v>0.94330000000000003</v>
      </c>
      <c r="W190" s="16" t="str">
        <f t="shared" si="26"/>
        <v>A</v>
      </c>
      <c r="X190" s="16"/>
    </row>
    <row r="191" spans="1:24" ht="14.25" customHeight="1" x14ac:dyDescent="0.3">
      <c r="A191" s="43"/>
      <c r="B191" s="43"/>
      <c r="C191" s="43"/>
      <c r="D191" s="5" t="s">
        <v>21</v>
      </c>
      <c r="E191" s="5" t="s">
        <v>103</v>
      </c>
      <c r="F191" s="5">
        <v>98</v>
      </c>
      <c r="G191" s="10">
        <v>98</v>
      </c>
      <c r="H191" s="10">
        <v>98</v>
      </c>
      <c r="I191" s="11">
        <f t="shared" si="18"/>
        <v>98</v>
      </c>
      <c r="J191" s="12">
        <f t="shared" si="19"/>
        <v>0.98</v>
      </c>
      <c r="K191" s="10" t="str">
        <f t="shared" si="20"/>
        <v>A</v>
      </c>
      <c r="L191" s="10">
        <v>98</v>
      </c>
      <c r="M191" s="10">
        <v>92</v>
      </c>
      <c r="N191" s="5">
        <v>98</v>
      </c>
      <c r="O191" s="11">
        <f t="shared" si="21"/>
        <v>96</v>
      </c>
      <c r="P191" s="12">
        <f t="shared" si="22"/>
        <v>0.96</v>
      </c>
      <c r="Q191" s="10" t="str">
        <f t="shared" si="23"/>
        <v>A</v>
      </c>
      <c r="R191" s="11">
        <v>98</v>
      </c>
      <c r="S191" s="26">
        <v>98</v>
      </c>
      <c r="T191">
        <v>98</v>
      </c>
      <c r="U191" s="24">
        <f t="shared" si="24"/>
        <v>98</v>
      </c>
      <c r="V191" s="25">
        <f t="shared" si="25"/>
        <v>0.98</v>
      </c>
      <c r="W191" s="16" t="str">
        <f t="shared" si="26"/>
        <v>A</v>
      </c>
      <c r="X191" s="16"/>
    </row>
    <row r="192" spans="1:24" ht="14.25" customHeight="1" x14ac:dyDescent="0.3">
      <c r="A192" s="43"/>
      <c r="B192" s="43"/>
      <c r="C192" s="43"/>
      <c r="D192" s="5" t="s">
        <v>23</v>
      </c>
      <c r="E192" s="5" t="s">
        <v>104</v>
      </c>
      <c r="F192" s="5">
        <v>79</v>
      </c>
      <c r="G192" s="10">
        <v>88</v>
      </c>
      <c r="H192" s="10">
        <v>81</v>
      </c>
      <c r="I192" s="11">
        <f t="shared" si="18"/>
        <v>82.666666666666671</v>
      </c>
      <c r="J192" s="12">
        <f t="shared" si="19"/>
        <v>0.82669999999999999</v>
      </c>
      <c r="K192" s="10" t="str">
        <f t="shared" si="20"/>
        <v>A</v>
      </c>
      <c r="L192" s="10">
        <v>87</v>
      </c>
      <c r="M192" s="10">
        <v>86</v>
      </c>
      <c r="N192" s="5">
        <v>83</v>
      </c>
      <c r="O192" s="11">
        <f t="shared" si="21"/>
        <v>85.333333333333329</v>
      </c>
      <c r="P192" s="12">
        <f t="shared" si="22"/>
        <v>0.85329999999999995</v>
      </c>
      <c r="Q192" s="10" t="str">
        <f t="shared" si="23"/>
        <v>A</v>
      </c>
      <c r="R192" s="11">
        <v>83</v>
      </c>
      <c r="S192" s="26">
        <v>96</v>
      </c>
      <c r="T192">
        <v>98</v>
      </c>
      <c r="U192" s="24">
        <f t="shared" si="24"/>
        <v>92.333333333333329</v>
      </c>
      <c r="V192" s="25">
        <f t="shared" si="25"/>
        <v>0.92330000000000001</v>
      </c>
      <c r="W192" s="16" t="str">
        <f t="shared" si="26"/>
        <v>A</v>
      </c>
      <c r="X192" s="16"/>
    </row>
    <row r="193" spans="1:24" ht="14.25" customHeight="1" x14ac:dyDescent="0.3">
      <c r="A193" s="43"/>
      <c r="B193" s="43"/>
      <c r="C193" s="43"/>
      <c r="D193" s="5" t="s">
        <v>32</v>
      </c>
      <c r="E193" s="5" t="s">
        <v>127</v>
      </c>
      <c r="F193" s="5">
        <v>90</v>
      </c>
      <c r="G193" s="10">
        <v>98</v>
      </c>
      <c r="H193" s="10">
        <v>96</v>
      </c>
      <c r="I193" s="11">
        <f t="shared" si="18"/>
        <v>94.666666666666671</v>
      </c>
      <c r="J193" s="12">
        <f t="shared" si="19"/>
        <v>0.94669999999999999</v>
      </c>
      <c r="K193" s="10" t="str">
        <f t="shared" si="20"/>
        <v>A</v>
      </c>
      <c r="L193" s="10">
        <v>86</v>
      </c>
      <c r="M193" s="10">
        <v>98</v>
      </c>
      <c r="N193" s="5">
        <v>88</v>
      </c>
      <c r="O193" s="11">
        <f t="shared" si="21"/>
        <v>90.666666666666671</v>
      </c>
      <c r="P193" s="12">
        <f t="shared" si="22"/>
        <v>0.90669999999999995</v>
      </c>
      <c r="Q193" s="10" t="str">
        <f t="shared" si="23"/>
        <v>A</v>
      </c>
      <c r="R193" s="11">
        <v>91</v>
      </c>
      <c r="S193" s="26">
        <v>98</v>
      </c>
      <c r="T193">
        <v>98</v>
      </c>
      <c r="U193" s="24">
        <f t="shared" si="24"/>
        <v>95.666666666666671</v>
      </c>
      <c r="V193" s="25">
        <f t="shared" si="25"/>
        <v>0.95669999999999999</v>
      </c>
      <c r="W193" s="16" t="str">
        <f t="shared" si="26"/>
        <v>A</v>
      </c>
      <c r="X193" s="16"/>
    </row>
    <row r="194" spans="1:24" ht="14.25" customHeight="1" x14ac:dyDescent="0.3">
      <c r="A194" s="43"/>
      <c r="B194" s="43"/>
      <c r="C194" s="43"/>
      <c r="D194" s="5" t="s">
        <v>27</v>
      </c>
      <c r="E194" s="5" t="s">
        <v>106</v>
      </c>
      <c r="F194" s="5">
        <v>76</v>
      </c>
      <c r="G194" s="10">
        <v>79</v>
      </c>
      <c r="H194" s="10">
        <v>79</v>
      </c>
      <c r="I194" s="11">
        <f t="shared" si="18"/>
        <v>78</v>
      </c>
      <c r="J194" s="12">
        <f t="shared" si="19"/>
        <v>0.78</v>
      </c>
      <c r="K194" s="10" t="str">
        <f t="shared" si="20"/>
        <v>B</v>
      </c>
      <c r="L194" s="10">
        <v>91</v>
      </c>
      <c r="M194" s="10">
        <v>94</v>
      </c>
      <c r="N194" s="5">
        <v>91</v>
      </c>
      <c r="O194" s="11">
        <f t="shared" si="21"/>
        <v>92</v>
      </c>
      <c r="P194" s="12">
        <f t="shared" si="22"/>
        <v>0.92</v>
      </c>
      <c r="Q194" s="10" t="str">
        <f t="shared" si="23"/>
        <v>A</v>
      </c>
      <c r="R194" s="11">
        <v>85</v>
      </c>
      <c r="S194" s="26">
        <v>92</v>
      </c>
      <c r="T194">
        <v>96</v>
      </c>
      <c r="U194" s="24">
        <f t="shared" si="24"/>
        <v>91</v>
      </c>
      <c r="V194" s="25">
        <f t="shared" si="25"/>
        <v>0.91</v>
      </c>
      <c r="W194" s="16" t="str">
        <f t="shared" si="26"/>
        <v>A</v>
      </c>
      <c r="X194" s="16"/>
    </row>
    <row r="195" spans="1:24" ht="14.25" customHeight="1" x14ac:dyDescent="0.3">
      <c r="A195" s="43" t="s">
        <v>132</v>
      </c>
      <c r="B195" s="43" t="s">
        <v>133</v>
      </c>
      <c r="C195" s="43" t="s">
        <v>431</v>
      </c>
      <c r="D195" s="5" t="s">
        <v>12</v>
      </c>
      <c r="E195" s="5" t="s">
        <v>95</v>
      </c>
      <c r="F195" s="5">
        <v>50</v>
      </c>
      <c r="G195" s="10">
        <v>64</v>
      </c>
      <c r="H195" s="10">
        <v>62</v>
      </c>
      <c r="I195" s="11">
        <f t="shared" si="18"/>
        <v>58.666666666666664</v>
      </c>
      <c r="J195" s="12">
        <f t="shared" si="19"/>
        <v>0.5867</v>
      </c>
      <c r="K195" s="10" t="str">
        <f t="shared" si="20"/>
        <v>D</v>
      </c>
      <c r="L195" s="10">
        <v>56</v>
      </c>
      <c r="M195" s="10">
        <v>57</v>
      </c>
      <c r="N195" s="5">
        <v>60</v>
      </c>
      <c r="O195" s="11">
        <f t="shared" si="21"/>
        <v>57.666666666666664</v>
      </c>
      <c r="P195" s="12">
        <f t="shared" si="22"/>
        <v>0.57669999999999999</v>
      </c>
      <c r="Q195" s="10" t="str">
        <f t="shared" si="23"/>
        <v>D</v>
      </c>
      <c r="R195" s="11">
        <v>59</v>
      </c>
      <c r="S195" s="26">
        <v>71</v>
      </c>
      <c r="T195">
        <v>66</v>
      </c>
      <c r="U195" s="24">
        <f t="shared" si="24"/>
        <v>65.333333333333329</v>
      </c>
      <c r="V195" s="25">
        <f t="shared" si="25"/>
        <v>0.65329999999999999</v>
      </c>
      <c r="W195" s="16" t="str">
        <f t="shared" si="26"/>
        <v>C</v>
      </c>
      <c r="X195" s="16"/>
    </row>
    <row r="196" spans="1:24" ht="14.25" customHeight="1" x14ac:dyDescent="0.3">
      <c r="A196" s="43"/>
      <c r="B196" s="43"/>
      <c r="C196" s="43"/>
      <c r="D196" s="5" t="s">
        <v>13</v>
      </c>
      <c r="E196" s="5" t="s">
        <v>99</v>
      </c>
      <c r="F196" s="5">
        <v>60</v>
      </c>
      <c r="G196" s="10">
        <v>71</v>
      </c>
      <c r="H196" s="10">
        <v>67</v>
      </c>
      <c r="I196" s="11">
        <f t="shared" si="18"/>
        <v>66</v>
      </c>
      <c r="J196" s="12">
        <f t="shared" si="19"/>
        <v>0.66</v>
      </c>
      <c r="K196" s="10" t="str">
        <f t="shared" si="20"/>
        <v>C</v>
      </c>
      <c r="L196" s="10">
        <v>68</v>
      </c>
      <c r="M196" s="10">
        <v>72</v>
      </c>
      <c r="N196" s="5">
        <v>65</v>
      </c>
      <c r="O196" s="11">
        <f t="shared" si="21"/>
        <v>68.333333333333329</v>
      </c>
      <c r="P196" s="12">
        <f t="shared" si="22"/>
        <v>0.68330000000000002</v>
      </c>
      <c r="Q196" s="10" t="str">
        <f t="shared" si="23"/>
        <v>C</v>
      </c>
      <c r="R196" s="11">
        <v>72</v>
      </c>
      <c r="S196" s="26">
        <v>75</v>
      </c>
      <c r="T196">
        <v>62</v>
      </c>
      <c r="U196" s="24">
        <f t="shared" si="24"/>
        <v>69.666666666666671</v>
      </c>
      <c r="V196" s="25">
        <f t="shared" si="25"/>
        <v>0.69669999999999999</v>
      </c>
      <c r="W196" s="16" t="str">
        <f t="shared" si="26"/>
        <v>C</v>
      </c>
      <c r="X196" s="16"/>
    </row>
    <row r="197" spans="1:24" ht="14.25" customHeight="1" x14ac:dyDescent="0.3">
      <c r="A197" s="43"/>
      <c r="B197" s="43"/>
      <c r="C197" s="43"/>
      <c r="D197" s="5" t="s">
        <v>15</v>
      </c>
      <c r="E197" s="5" t="s">
        <v>100</v>
      </c>
      <c r="F197" s="5">
        <v>69</v>
      </c>
      <c r="G197" s="10">
        <v>74</v>
      </c>
      <c r="H197" s="10">
        <v>64</v>
      </c>
      <c r="I197" s="11">
        <f t="shared" si="18"/>
        <v>69</v>
      </c>
      <c r="J197" s="12">
        <f t="shared" si="19"/>
        <v>0.69</v>
      </c>
      <c r="K197" s="10" t="str">
        <f t="shared" si="20"/>
        <v>C</v>
      </c>
      <c r="L197" s="10">
        <v>73</v>
      </c>
      <c r="M197" s="10">
        <v>68</v>
      </c>
      <c r="N197" s="5">
        <v>77</v>
      </c>
      <c r="O197" s="11">
        <f t="shared" si="21"/>
        <v>72.666666666666671</v>
      </c>
      <c r="P197" s="12">
        <f t="shared" si="22"/>
        <v>0.72670000000000001</v>
      </c>
      <c r="Q197" s="10" t="str">
        <f t="shared" si="23"/>
        <v>B</v>
      </c>
      <c r="R197" s="11">
        <v>74</v>
      </c>
      <c r="S197" s="26">
        <v>74</v>
      </c>
      <c r="T197">
        <v>77</v>
      </c>
      <c r="U197" s="24">
        <f t="shared" si="24"/>
        <v>75</v>
      </c>
      <c r="V197" s="25">
        <f t="shared" si="25"/>
        <v>0.75</v>
      </c>
      <c r="W197" s="16" t="str">
        <f t="shared" si="26"/>
        <v>B</v>
      </c>
      <c r="X197" s="16"/>
    </row>
    <row r="198" spans="1:24" ht="14.25" customHeight="1" x14ac:dyDescent="0.3">
      <c r="A198" s="43"/>
      <c r="B198" s="43"/>
      <c r="C198" s="43"/>
      <c r="D198" s="5" t="s">
        <v>17</v>
      </c>
      <c r="E198" s="5" t="s">
        <v>101</v>
      </c>
      <c r="F198" s="5">
        <v>59</v>
      </c>
      <c r="G198" s="10">
        <v>64</v>
      </c>
      <c r="H198" s="10">
        <v>53</v>
      </c>
      <c r="I198" s="11">
        <f t="shared" ref="I198:I261" si="27">IF(COUNT(F198:H198)=0,"",AVERAGE(F198:H198))</f>
        <v>58.666666666666664</v>
      </c>
      <c r="J198" s="12">
        <f t="shared" ref="J198:J261" si="28">IF(I198="","",ROUND(I198/100,4))</f>
        <v>0.5867</v>
      </c>
      <c r="K198" s="10" t="str">
        <f t="shared" ref="K198:K261" si="29">IF(I198="","",IF(I198&gt;=80,"A",IF(I198&gt;=70,"B",IF(I198&gt;=60,"C",IF(I198&gt;=50,"D","F")))))</f>
        <v>D</v>
      </c>
      <c r="L198" s="10">
        <v>67</v>
      </c>
      <c r="M198" s="10">
        <v>56</v>
      </c>
      <c r="N198" s="5">
        <v>63</v>
      </c>
      <c r="O198" s="11">
        <f t="shared" ref="O198:O261" si="30">IF(COUNT(L198:N198)=0,"",AVERAGE(L198:N198))</f>
        <v>62</v>
      </c>
      <c r="P198" s="12">
        <f t="shared" ref="P198:P261" si="31">IF(O198="","",ROUND(O198/100,4))</f>
        <v>0.62</v>
      </c>
      <c r="Q198" s="10" t="str">
        <f t="shared" ref="Q198:Q261" si="32">IF(O198="","",IF(O198&gt;=80,"A",IF(O198&gt;=70,"B",IF(O198&gt;=60,"C",IF(O198&gt;=50,"D","F")))))</f>
        <v>C</v>
      </c>
      <c r="R198" s="11">
        <v>66</v>
      </c>
      <c r="S198" s="26">
        <v>59</v>
      </c>
      <c r="T198">
        <v>62</v>
      </c>
      <c r="U198" s="24">
        <f t="shared" ref="U198:U261" si="33">IF(COUNT(R198:T198)=0,"",AVERAGE(R198:T198))</f>
        <v>62.333333333333336</v>
      </c>
      <c r="V198" s="25">
        <f t="shared" ref="V198:V261" si="34">IF(U198="","",ROUND(U198/100,4))</f>
        <v>0.62329999999999997</v>
      </c>
      <c r="W198" s="16" t="str">
        <f t="shared" ref="W198:W261" si="35">IF(U198="","",IF(U198&gt;=80,"A",IF(U198&gt;=70,"B",IF(U198&gt;=60,"C",IF(U198&gt;=50,"D","F")))))</f>
        <v>C</v>
      </c>
      <c r="X198" s="16"/>
    </row>
    <row r="199" spans="1:24" ht="14.25" customHeight="1" x14ac:dyDescent="0.3">
      <c r="A199" s="43"/>
      <c r="B199" s="43"/>
      <c r="C199" s="43"/>
      <c r="D199" s="5" t="s">
        <v>19</v>
      </c>
      <c r="E199" s="5" t="s">
        <v>102</v>
      </c>
      <c r="F199" s="5">
        <v>56</v>
      </c>
      <c r="G199" s="10">
        <v>73</v>
      </c>
      <c r="H199" s="10">
        <v>61</v>
      </c>
      <c r="I199" s="11">
        <f t="shared" si="27"/>
        <v>63.333333333333336</v>
      </c>
      <c r="J199" s="12">
        <f t="shared" si="28"/>
        <v>0.63329999999999997</v>
      </c>
      <c r="K199" s="10" t="str">
        <f t="shared" si="29"/>
        <v>C</v>
      </c>
      <c r="L199" s="10">
        <v>67</v>
      </c>
      <c r="M199" s="10">
        <v>74</v>
      </c>
      <c r="N199" s="5">
        <v>64</v>
      </c>
      <c r="O199" s="11">
        <f t="shared" si="30"/>
        <v>68.333333333333329</v>
      </c>
      <c r="P199" s="12">
        <f t="shared" si="31"/>
        <v>0.68330000000000002</v>
      </c>
      <c r="Q199" s="10" t="str">
        <f t="shared" si="32"/>
        <v>C</v>
      </c>
      <c r="R199" s="11">
        <v>65</v>
      </c>
      <c r="S199" s="26">
        <v>72</v>
      </c>
      <c r="T199">
        <v>71</v>
      </c>
      <c r="U199" s="24">
        <f t="shared" si="33"/>
        <v>69.333333333333329</v>
      </c>
      <c r="V199" s="25">
        <f t="shared" si="34"/>
        <v>0.69330000000000003</v>
      </c>
      <c r="W199" s="16" t="str">
        <f t="shared" si="35"/>
        <v>C</v>
      </c>
      <c r="X199" s="16"/>
    </row>
    <row r="200" spans="1:24" ht="14.25" customHeight="1" x14ac:dyDescent="0.3">
      <c r="A200" s="43"/>
      <c r="B200" s="43"/>
      <c r="C200" s="43"/>
      <c r="D200" s="5" t="s">
        <v>21</v>
      </c>
      <c r="E200" s="5" t="s">
        <v>103</v>
      </c>
      <c r="F200" s="5">
        <v>75</v>
      </c>
      <c r="G200" s="10">
        <v>68</v>
      </c>
      <c r="H200" s="10">
        <v>68</v>
      </c>
      <c r="I200" s="11">
        <f t="shared" si="27"/>
        <v>70.333333333333329</v>
      </c>
      <c r="J200" s="12">
        <f t="shared" si="28"/>
        <v>0.70330000000000004</v>
      </c>
      <c r="K200" s="10" t="str">
        <f t="shared" si="29"/>
        <v>B</v>
      </c>
      <c r="L200" s="10">
        <v>73</v>
      </c>
      <c r="M200" s="10">
        <v>76</v>
      </c>
      <c r="N200" s="5">
        <v>79</v>
      </c>
      <c r="O200" s="11">
        <f t="shared" si="30"/>
        <v>76</v>
      </c>
      <c r="P200" s="12">
        <f t="shared" si="31"/>
        <v>0.76</v>
      </c>
      <c r="Q200" s="10" t="str">
        <f t="shared" si="32"/>
        <v>B</v>
      </c>
      <c r="R200" s="11">
        <v>69</v>
      </c>
      <c r="S200" s="26">
        <v>80</v>
      </c>
      <c r="T200">
        <v>79</v>
      </c>
      <c r="U200" s="24">
        <f t="shared" si="33"/>
        <v>76</v>
      </c>
      <c r="V200" s="25">
        <f t="shared" si="34"/>
        <v>0.76</v>
      </c>
      <c r="W200" s="16" t="str">
        <f t="shared" si="35"/>
        <v>B</v>
      </c>
      <c r="X200" s="16"/>
    </row>
    <row r="201" spans="1:24" ht="14.25" customHeight="1" x14ac:dyDescent="0.3">
      <c r="A201" s="43"/>
      <c r="B201" s="43"/>
      <c r="C201" s="43"/>
      <c r="D201" s="5" t="s">
        <v>23</v>
      </c>
      <c r="E201" s="5" t="s">
        <v>104</v>
      </c>
      <c r="F201" s="5">
        <v>53</v>
      </c>
      <c r="G201" s="10">
        <v>69</v>
      </c>
      <c r="H201" s="10">
        <v>55</v>
      </c>
      <c r="I201" s="11">
        <f t="shared" si="27"/>
        <v>59</v>
      </c>
      <c r="J201" s="12">
        <f t="shared" si="28"/>
        <v>0.59</v>
      </c>
      <c r="K201" s="10" t="str">
        <f t="shared" si="29"/>
        <v>D</v>
      </c>
      <c r="L201" s="10">
        <v>69</v>
      </c>
      <c r="M201" s="10">
        <v>71</v>
      </c>
      <c r="N201" s="5">
        <v>71</v>
      </c>
      <c r="O201" s="11">
        <f t="shared" si="30"/>
        <v>70.333333333333329</v>
      </c>
      <c r="P201" s="12">
        <f t="shared" si="31"/>
        <v>0.70330000000000004</v>
      </c>
      <c r="Q201" s="10" t="str">
        <f t="shared" si="32"/>
        <v>B</v>
      </c>
      <c r="R201" s="11">
        <v>60</v>
      </c>
      <c r="S201" s="26">
        <v>65</v>
      </c>
      <c r="T201">
        <v>73</v>
      </c>
      <c r="U201" s="24">
        <f t="shared" si="33"/>
        <v>66</v>
      </c>
      <c r="V201" s="25">
        <f t="shared" si="34"/>
        <v>0.66</v>
      </c>
      <c r="W201" s="16" t="str">
        <f t="shared" si="35"/>
        <v>C</v>
      </c>
      <c r="X201" s="16"/>
    </row>
    <row r="202" spans="1:24" ht="14.25" customHeight="1" x14ac:dyDescent="0.3">
      <c r="A202" s="43"/>
      <c r="B202" s="43"/>
      <c r="C202" s="43"/>
      <c r="D202" s="5" t="s">
        <v>25</v>
      </c>
      <c r="E202" s="5" t="s">
        <v>105</v>
      </c>
      <c r="F202" s="5">
        <v>70</v>
      </c>
      <c r="G202" s="10">
        <v>69</v>
      </c>
      <c r="H202" s="10">
        <v>64</v>
      </c>
      <c r="I202" s="11">
        <f t="shared" si="27"/>
        <v>67.666666666666671</v>
      </c>
      <c r="J202" s="12">
        <f t="shared" si="28"/>
        <v>0.67669999999999997</v>
      </c>
      <c r="K202" s="10" t="str">
        <f t="shared" si="29"/>
        <v>C</v>
      </c>
      <c r="L202" s="10">
        <v>61</v>
      </c>
      <c r="M202" s="10">
        <v>66</v>
      </c>
      <c r="N202" s="5">
        <v>67</v>
      </c>
      <c r="O202" s="11">
        <f t="shared" si="30"/>
        <v>64.666666666666671</v>
      </c>
      <c r="P202" s="12">
        <f t="shared" si="31"/>
        <v>0.64670000000000005</v>
      </c>
      <c r="Q202" s="10" t="str">
        <f t="shared" si="32"/>
        <v>C</v>
      </c>
      <c r="R202" s="11">
        <v>66</v>
      </c>
      <c r="S202" s="26">
        <v>70</v>
      </c>
      <c r="T202">
        <v>79</v>
      </c>
      <c r="U202" s="24">
        <f t="shared" si="33"/>
        <v>71.666666666666671</v>
      </c>
      <c r="V202" s="25">
        <f t="shared" si="34"/>
        <v>0.7167</v>
      </c>
      <c r="W202" s="16" t="str">
        <f t="shared" si="35"/>
        <v>B</v>
      </c>
      <c r="X202" s="16"/>
    </row>
    <row r="203" spans="1:24" ht="14.25" customHeight="1" x14ac:dyDescent="0.3">
      <c r="A203" s="43"/>
      <c r="B203" s="43"/>
      <c r="C203" s="43"/>
      <c r="D203" s="5" t="s">
        <v>34</v>
      </c>
      <c r="E203" s="5" t="s">
        <v>109</v>
      </c>
      <c r="F203" s="5">
        <v>55</v>
      </c>
      <c r="G203" s="10">
        <v>58</v>
      </c>
      <c r="H203" s="10">
        <v>52</v>
      </c>
      <c r="I203" s="11">
        <f t="shared" si="27"/>
        <v>55</v>
      </c>
      <c r="J203" s="12">
        <f t="shared" si="28"/>
        <v>0.55000000000000004</v>
      </c>
      <c r="K203" s="10" t="str">
        <f t="shared" si="29"/>
        <v>D</v>
      </c>
      <c r="L203" s="10">
        <v>65</v>
      </c>
      <c r="M203" s="10">
        <v>66</v>
      </c>
      <c r="N203" s="5">
        <v>57</v>
      </c>
      <c r="O203" s="11">
        <f t="shared" si="30"/>
        <v>62.666666666666664</v>
      </c>
      <c r="P203" s="12">
        <f t="shared" si="31"/>
        <v>0.62670000000000003</v>
      </c>
      <c r="Q203" s="10" t="str">
        <f t="shared" si="32"/>
        <v>C</v>
      </c>
      <c r="R203" s="11">
        <v>59</v>
      </c>
      <c r="S203" s="26">
        <v>69</v>
      </c>
      <c r="T203">
        <v>66</v>
      </c>
      <c r="U203" s="24">
        <f t="shared" si="33"/>
        <v>64.666666666666671</v>
      </c>
      <c r="V203" s="25">
        <f t="shared" si="34"/>
        <v>0.64670000000000005</v>
      </c>
      <c r="W203" s="16" t="str">
        <f t="shared" si="35"/>
        <v>C</v>
      </c>
      <c r="X203" s="16"/>
    </row>
    <row r="204" spans="1:24" ht="14.25" customHeight="1" x14ac:dyDescent="0.3">
      <c r="A204" s="43" t="s">
        <v>138</v>
      </c>
      <c r="B204" s="43" t="s">
        <v>139</v>
      </c>
      <c r="C204" s="43" t="s">
        <v>431</v>
      </c>
      <c r="D204" s="5" t="s">
        <v>12</v>
      </c>
      <c r="E204" s="5" t="s">
        <v>95</v>
      </c>
      <c r="F204" s="5">
        <v>84</v>
      </c>
      <c r="G204" s="10">
        <v>76</v>
      </c>
      <c r="H204" s="10">
        <v>75</v>
      </c>
      <c r="I204" s="11">
        <f t="shared" si="27"/>
        <v>78.333333333333329</v>
      </c>
      <c r="J204" s="12">
        <f t="shared" si="28"/>
        <v>0.7833</v>
      </c>
      <c r="K204" s="10" t="str">
        <f t="shared" si="29"/>
        <v>B</v>
      </c>
      <c r="L204" s="10">
        <v>72</v>
      </c>
      <c r="M204" s="10">
        <v>76</v>
      </c>
      <c r="N204" s="5">
        <v>82</v>
      </c>
      <c r="O204" s="11">
        <f t="shared" si="30"/>
        <v>76.666666666666671</v>
      </c>
      <c r="P204" s="12">
        <f t="shared" si="31"/>
        <v>0.76670000000000005</v>
      </c>
      <c r="Q204" s="10" t="str">
        <f t="shared" si="32"/>
        <v>B</v>
      </c>
      <c r="R204" s="11">
        <v>77</v>
      </c>
      <c r="S204" s="26">
        <v>78</v>
      </c>
      <c r="T204">
        <v>88</v>
      </c>
      <c r="U204" s="24">
        <f t="shared" si="33"/>
        <v>81</v>
      </c>
      <c r="V204" s="25">
        <f t="shared" si="34"/>
        <v>0.81</v>
      </c>
      <c r="W204" s="16" t="str">
        <f t="shared" si="35"/>
        <v>A</v>
      </c>
      <c r="X204" s="16"/>
    </row>
    <row r="205" spans="1:24" ht="14.25" customHeight="1" x14ac:dyDescent="0.3">
      <c r="A205" s="43"/>
      <c r="B205" s="43"/>
      <c r="C205" s="43"/>
      <c r="D205" s="5" t="s">
        <v>13</v>
      </c>
      <c r="E205" s="5" t="s">
        <v>99</v>
      </c>
      <c r="F205" s="5">
        <v>87</v>
      </c>
      <c r="G205" s="10">
        <v>82</v>
      </c>
      <c r="H205" s="10">
        <v>78</v>
      </c>
      <c r="I205" s="11">
        <f t="shared" si="27"/>
        <v>82.333333333333329</v>
      </c>
      <c r="J205" s="12">
        <f t="shared" si="28"/>
        <v>0.82330000000000003</v>
      </c>
      <c r="K205" s="10" t="str">
        <f t="shared" si="29"/>
        <v>A</v>
      </c>
      <c r="L205" s="10">
        <v>77</v>
      </c>
      <c r="M205" s="10">
        <v>88</v>
      </c>
      <c r="N205" s="5">
        <v>87</v>
      </c>
      <c r="O205" s="11">
        <f t="shared" si="30"/>
        <v>84</v>
      </c>
      <c r="P205" s="12">
        <f t="shared" si="31"/>
        <v>0.84</v>
      </c>
      <c r="Q205" s="10" t="str">
        <f t="shared" si="32"/>
        <v>A</v>
      </c>
      <c r="R205" s="11">
        <v>80</v>
      </c>
      <c r="S205" s="26">
        <v>83</v>
      </c>
      <c r="T205">
        <v>89</v>
      </c>
      <c r="U205" s="24">
        <f t="shared" si="33"/>
        <v>84</v>
      </c>
      <c r="V205" s="25">
        <f t="shared" si="34"/>
        <v>0.84</v>
      </c>
      <c r="W205" s="16" t="str">
        <f t="shared" si="35"/>
        <v>A</v>
      </c>
      <c r="X205" s="16"/>
    </row>
    <row r="206" spans="1:24" ht="14.25" customHeight="1" x14ac:dyDescent="0.3">
      <c r="A206" s="43"/>
      <c r="B206" s="43"/>
      <c r="C206" s="43"/>
      <c r="D206" s="5" t="s">
        <v>15</v>
      </c>
      <c r="E206" s="5" t="s">
        <v>100</v>
      </c>
      <c r="F206" s="5">
        <v>87</v>
      </c>
      <c r="G206" s="10">
        <v>91</v>
      </c>
      <c r="H206" s="10">
        <v>84</v>
      </c>
      <c r="I206" s="11">
        <f t="shared" si="27"/>
        <v>87.333333333333329</v>
      </c>
      <c r="J206" s="12">
        <f t="shared" si="28"/>
        <v>0.87329999999999997</v>
      </c>
      <c r="K206" s="10" t="str">
        <f t="shared" si="29"/>
        <v>A</v>
      </c>
      <c r="L206" s="10">
        <v>87</v>
      </c>
      <c r="M206" s="10">
        <v>91</v>
      </c>
      <c r="N206" s="5">
        <v>97</v>
      </c>
      <c r="O206" s="11">
        <f t="shared" si="30"/>
        <v>91.666666666666671</v>
      </c>
      <c r="P206" s="12">
        <f t="shared" si="31"/>
        <v>0.91669999999999996</v>
      </c>
      <c r="Q206" s="10" t="str">
        <f t="shared" si="32"/>
        <v>A</v>
      </c>
      <c r="R206" s="11">
        <v>95</v>
      </c>
      <c r="S206" s="26">
        <v>91</v>
      </c>
      <c r="T206">
        <v>98</v>
      </c>
      <c r="U206" s="24">
        <f t="shared" si="33"/>
        <v>94.666666666666671</v>
      </c>
      <c r="V206" s="25">
        <f t="shared" si="34"/>
        <v>0.94669999999999999</v>
      </c>
      <c r="W206" s="16" t="str">
        <f t="shared" si="35"/>
        <v>A</v>
      </c>
      <c r="X206" s="16"/>
    </row>
    <row r="207" spans="1:24" ht="14.25" customHeight="1" x14ac:dyDescent="0.3">
      <c r="A207" s="43"/>
      <c r="B207" s="43"/>
      <c r="C207" s="43"/>
      <c r="D207" s="5" t="s">
        <v>17</v>
      </c>
      <c r="E207" s="5" t="s">
        <v>101</v>
      </c>
      <c r="F207" s="5">
        <v>77</v>
      </c>
      <c r="G207" s="10">
        <v>81</v>
      </c>
      <c r="H207" s="10">
        <v>74</v>
      </c>
      <c r="I207" s="11">
        <f t="shared" si="27"/>
        <v>77.333333333333329</v>
      </c>
      <c r="J207" s="12">
        <f t="shared" si="28"/>
        <v>0.77329999999999999</v>
      </c>
      <c r="K207" s="10" t="str">
        <f t="shared" si="29"/>
        <v>B</v>
      </c>
      <c r="L207" s="10">
        <v>79</v>
      </c>
      <c r="M207" s="10">
        <v>86</v>
      </c>
      <c r="N207" s="5">
        <v>81</v>
      </c>
      <c r="O207" s="11">
        <f t="shared" si="30"/>
        <v>82</v>
      </c>
      <c r="P207" s="12">
        <f t="shared" si="31"/>
        <v>0.82</v>
      </c>
      <c r="Q207" s="10" t="str">
        <f t="shared" si="32"/>
        <v>A</v>
      </c>
      <c r="R207" s="11">
        <v>91</v>
      </c>
      <c r="S207" s="26">
        <v>86</v>
      </c>
      <c r="T207">
        <v>92</v>
      </c>
      <c r="U207" s="24">
        <f t="shared" si="33"/>
        <v>89.666666666666671</v>
      </c>
      <c r="V207" s="25">
        <f t="shared" si="34"/>
        <v>0.89670000000000005</v>
      </c>
      <c r="W207" s="16" t="str">
        <f t="shared" si="35"/>
        <v>A</v>
      </c>
      <c r="X207" s="16"/>
    </row>
    <row r="208" spans="1:24" ht="14.25" customHeight="1" x14ac:dyDescent="0.3">
      <c r="A208" s="43"/>
      <c r="B208" s="43"/>
      <c r="C208" s="43"/>
      <c r="D208" s="5" t="s">
        <v>19</v>
      </c>
      <c r="E208" s="5" t="s">
        <v>102</v>
      </c>
      <c r="F208" s="5">
        <v>79</v>
      </c>
      <c r="G208" s="10">
        <v>88</v>
      </c>
      <c r="H208" s="10">
        <v>91</v>
      </c>
      <c r="I208" s="11">
        <f t="shared" si="27"/>
        <v>86</v>
      </c>
      <c r="J208" s="12">
        <f t="shared" si="28"/>
        <v>0.86</v>
      </c>
      <c r="K208" s="10" t="str">
        <f t="shared" si="29"/>
        <v>A</v>
      </c>
      <c r="L208" s="10">
        <v>93</v>
      </c>
      <c r="M208" s="10">
        <v>92</v>
      </c>
      <c r="N208" s="5">
        <v>90</v>
      </c>
      <c r="O208" s="11">
        <f t="shared" si="30"/>
        <v>91.666666666666671</v>
      </c>
      <c r="P208" s="12">
        <f t="shared" si="31"/>
        <v>0.91669999999999996</v>
      </c>
      <c r="Q208" s="10" t="str">
        <f t="shared" si="32"/>
        <v>A</v>
      </c>
      <c r="R208" s="11">
        <v>83</v>
      </c>
      <c r="S208" s="26">
        <v>88</v>
      </c>
      <c r="T208">
        <v>98</v>
      </c>
      <c r="U208" s="24">
        <f t="shared" si="33"/>
        <v>89.666666666666671</v>
      </c>
      <c r="V208" s="25">
        <f t="shared" si="34"/>
        <v>0.89670000000000005</v>
      </c>
      <c r="W208" s="16" t="str">
        <f t="shared" si="35"/>
        <v>A</v>
      </c>
      <c r="X208" s="16"/>
    </row>
    <row r="209" spans="1:24" ht="14.25" customHeight="1" x14ac:dyDescent="0.3">
      <c r="A209" s="43"/>
      <c r="B209" s="43"/>
      <c r="C209" s="43"/>
      <c r="D209" s="5" t="s">
        <v>21</v>
      </c>
      <c r="E209" s="5" t="s">
        <v>103</v>
      </c>
      <c r="F209" s="5">
        <v>93</v>
      </c>
      <c r="G209" s="10">
        <v>91</v>
      </c>
      <c r="H209" s="10">
        <v>90</v>
      </c>
      <c r="I209" s="11">
        <f t="shared" si="27"/>
        <v>91.333333333333329</v>
      </c>
      <c r="J209" s="12">
        <f t="shared" si="28"/>
        <v>0.9133</v>
      </c>
      <c r="K209" s="10" t="str">
        <f t="shared" si="29"/>
        <v>A</v>
      </c>
      <c r="L209" s="10">
        <v>96</v>
      </c>
      <c r="M209" s="10">
        <v>94</v>
      </c>
      <c r="N209" s="5">
        <v>89</v>
      </c>
      <c r="O209" s="11">
        <f t="shared" si="30"/>
        <v>93</v>
      </c>
      <c r="P209" s="12">
        <f t="shared" si="31"/>
        <v>0.93</v>
      </c>
      <c r="Q209" s="10" t="str">
        <f t="shared" si="32"/>
        <v>A</v>
      </c>
      <c r="R209" s="11">
        <v>89</v>
      </c>
      <c r="S209" s="26">
        <v>98</v>
      </c>
      <c r="T209">
        <v>95</v>
      </c>
      <c r="U209" s="24">
        <f t="shared" si="33"/>
        <v>94</v>
      </c>
      <c r="V209" s="25">
        <f t="shared" si="34"/>
        <v>0.94</v>
      </c>
      <c r="W209" s="16" t="str">
        <f t="shared" si="35"/>
        <v>A</v>
      </c>
      <c r="X209" s="16"/>
    </row>
    <row r="210" spans="1:24" ht="14.25" customHeight="1" x14ac:dyDescent="0.3">
      <c r="A210" s="43"/>
      <c r="B210" s="43"/>
      <c r="C210" s="43"/>
      <c r="D210" s="5" t="s">
        <v>23</v>
      </c>
      <c r="E210" s="5" t="s">
        <v>104</v>
      </c>
      <c r="F210" s="5">
        <v>75</v>
      </c>
      <c r="G210" s="10">
        <v>80</v>
      </c>
      <c r="H210" s="10">
        <v>88</v>
      </c>
      <c r="I210" s="11">
        <f t="shared" si="27"/>
        <v>81</v>
      </c>
      <c r="J210" s="12">
        <f t="shared" si="28"/>
        <v>0.81</v>
      </c>
      <c r="K210" s="10" t="str">
        <f t="shared" si="29"/>
        <v>A</v>
      </c>
      <c r="L210" s="10">
        <v>82</v>
      </c>
      <c r="M210" s="10">
        <v>91</v>
      </c>
      <c r="N210" s="5">
        <v>80</v>
      </c>
      <c r="O210" s="11">
        <f t="shared" si="30"/>
        <v>84.333333333333329</v>
      </c>
      <c r="P210" s="12">
        <f t="shared" si="31"/>
        <v>0.84330000000000005</v>
      </c>
      <c r="Q210" s="10" t="str">
        <f t="shared" si="32"/>
        <v>A</v>
      </c>
      <c r="R210" s="11">
        <v>85</v>
      </c>
      <c r="S210" s="26">
        <v>91</v>
      </c>
      <c r="T210">
        <v>92</v>
      </c>
      <c r="U210" s="24">
        <f t="shared" si="33"/>
        <v>89.333333333333329</v>
      </c>
      <c r="V210" s="25">
        <f t="shared" si="34"/>
        <v>0.89329999999999998</v>
      </c>
      <c r="W210" s="16" t="str">
        <f t="shared" si="35"/>
        <v>A</v>
      </c>
      <c r="X210" s="16"/>
    </row>
    <row r="211" spans="1:24" ht="14.25" customHeight="1" x14ac:dyDescent="0.3">
      <c r="A211" s="43"/>
      <c r="B211" s="43"/>
      <c r="C211" s="43"/>
      <c r="D211" s="5" t="s">
        <v>25</v>
      </c>
      <c r="E211" s="5" t="s">
        <v>105</v>
      </c>
      <c r="F211" s="5">
        <v>91</v>
      </c>
      <c r="G211" s="10">
        <v>83</v>
      </c>
      <c r="H211" s="10">
        <v>81</v>
      </c>
      <c r="I211" s="11">
        <f t="shared" si="27"/>
        <v>85</v>
      </c>
      <c r="J211" s="12">
        <f t="shared" si="28"/>
        <v>0.85</v>
      </c>
      <c r="K211" s="10" t="str">
        <f t="shared" si="29"/>
        <v>A</v>
      </c>
      <c r="L211" s="10">
        <v>88</v>
      </c>
      <c r="M211" s="10">
        <v>97</v>
      </c>
      <c r="N211" s="5">
        <v>96</v>
      </c>
      <c r="O211" s="11">
        <f t="shared" si="30"/>
        <v>93.666666666666671</v>
      </c>
      <c r="P211" s="12">
        <f t="shared" si="31"/>
        <v>0.93669999999999998</v>
      </c>
      <c r="Q211" s="10" t="str">
        <f t="shared" si="32"/>
        <v>A</v>
      </c>
      <c r="R211" s="11">
        <v>89</v>
      </c>
      <c r="S211" s="26">
        <v>93</v>
      </c>
      <c r="T211">
        <v>95</v>
      </c>
      <c r="U211" s="24">
        <f t="shared" si="33"/>
        <v>92.333333333333329</v>
      </c>
      <c r="V211" s="25">
        <f t="shared" si="34"/>
        <v>0.92330000000000001</v>
      </c>
      <c r="W211" s="16" t="str">
        <f t="shared" si="35"/>
        <v>A</v>
      </c>
      <c r="X211" s="16"/>
    </row>
    <row r="212" spans="1:24" ht="14.25" customHeight="1" x14ac:dyDescent="0.3">
      <c r="A212" s="43"/>
      <c r="B212" s="43"/>
      <c r="C212" s="43"/>
      <c r="D212" s="5" t="s">
        <v>34</v>
      </c>
      <c r="E212" s="5" t="s">
        <v>109</v>
      </c>
      <c r="F212" s="5">
        <v>79</v>
      </c>
      <c r="G212" s="10">
        <v>86</v>
      </c>
      <c r="H212" s="10">
        <v>85</v>
      </c>
      <c r="I212" s="11">
        <f t="shared" si="27"/>
        <v>83.333333333333329</v>
      </c>
      <c r="J212" s="12">
        <f t="shared" si="28"/>
        <v>0.83330000000000004</v>
      </c>
      <c r="K212" s="10" t="str">
        <f t="shared" si="29"/>
        <v>A</v>
      </c>
      <c r="L212" s="10">
        <v>86</v>
      </c>
      <c r="M212" s="10">
        <v>87</v>
      </c>
      <c r="N212" s="5">
        <v>89</v>
      </c>
      <c r="O212" s="11">
        <f t="shared" si="30"/>
        <v>87.333333333333329</v>
      </c>
      <c r="P212" s="12">
        <f t="shared" si="31"/>
        <v>0.87329999999999997</v>
      </c>
      <c r="Q212" s="10" t="str">
        <f t="shared" si="32"/>
        <v>A</v>
      </c>
      <c r="R212" s="11">
        <v>80</v>
      </c>
      <c r="S212" s="26">
        <v>90</v>
      </c>
      <c r="T212">
        <v>92</v>
      </c>
      <c r="U212" s="24">
        <f t="shared" si="33"/>
        <v>87.333333333333329</v>
      </c>
      <c r="V212" s="25">
        <f t="shared" si="34"/>
        <v>0.87329999999999997</v>
      </c>
      <c r="W212" s="16" t="str">
        <f t="shared" si="35"/>
        <v>A</v>
      </c>
      <c r="X212" s="16"/>
    </row>
    <row r="213" spans="1:24" ht="14.25" customHeight="1" x14ac:dyDescent="0.3">
      <c r="A213" s="43" t="s">
        <v>144</v>
      </c>
      <c r="B213" s="43" t="s">
        <v>145</v>
      </c>
      <c r="C213" s="43" t="s">
        <v>431</v>
      </c>
      <c r="D213" s="5" t="s">
        <v>12</v>
      </c>
      <c r="E213" s="5" t="s">
        <v>95</v>
      </c>
      <c r="F213" s="5">
        <v>67</v>
      </c>
      <c r="G213" s="10">
        <v>74</v>
      </c>
      <c r="H213" s="10">
        <v>71</v>
      </c>
      <c r="I213" s="11">
        <f t="shared" si="27"/>
        <v>70.666666666666671</v>
      </c>
      <c r="J213" s="12">
        <f t="shared" si="28"/>
        <v>0.70669999999999999</v>
      </c>
      <c r="K213" s="10" t="str">
        <f t="shared" si="29"/>
        <v>B</v>
      </c>
      <c r="L213" s="10">
        <v>71</v>
      </c>
      <c r="M213" s="10">
        <v>74</v>
      </c>
      <c r="N213" s="5">
        <v>67</v>
      </c>
      <c r="O213" s="11">
        <f t="shared" si="30"/>
        <v>70.666666666666671</v>
      </c>
      <c r="P213" s="12">
        <f t="shared" si="31"/>
        <v>0.70669999999999999</v>
      </c>
      <c r="Q213" s="10" t="str">
        <f t="shared" si="32"/>
        <v>B</v>
      </c>
      <c r="R213" s="11">
        <v>70</v>
      </c>
      <c r="S213" s="26">
        <v>81</v>
      </c>
      <c r="T213">
        <v>66</v>
      </c>
      <c r="U213" s="24">
        <f t="shared" si="33"/>
        <v>72.333333333333329</v>
      </c>
      <c r="V213" s="25">
        <f t="shared" si="34"/>
        <v>0.72330000000000005</v>
      </c>
      <c r="W213" s="16" t="str">
        <f t="shared" si="35"/>
        <v>B</v>
      </c>
      <c r="X213" s="16"/>
    </row>
    <row r="214" spans="1:24" ht="14.25" customHeight="1" x14ac:dyDescent="0.3">
      <c r="A214" s="43"/>
      <c r="B214" s="43"/>
      <c r="C214" s="43"/>
      <c r="D214" s="5" t="s">
        <v>13</v>
      </c>
      <c r="E214" s="5" t="s">
        <v>99</v>
      </c>
      <c r="F214" s="5">
        <v>68</v>
      </c>
      <c r="G214" s="10">
        <v>72</v>
      </c>
      <c r="H214" s="10">
        <v>67</v>
      </c>
      <c r="I214" s="11">
        <f t="shared" si="27"/>
        <v>69</v>
      </c>
      <c r="J214" s="12">
        <f t="shared" si="28"/>
        <v>0.69</v>
      </c>
      <c r="K214" s="10" t="str">
        <f t="shared" si="29"/>
        <v>C</v>
      </c>
      <c r="L214" s="10">
        <v>67</v>
      </c>
      <c r="M214" s="10">
        <v>69</v>
      </c>
      <c r="N214" s="5">
        <v>75</v>
      </c>
      <c r="O214" s="11">
        <f t="shared" si="30"/>
        <v>70.333333333333329</v>
      </c>
      <c r="P214" s="12">
        <f t="shared" si="31"/>
        <v>0.70330000000000004</v>
      </c>
      <c r="Q214" s="10" t="str">
        <f t="shared" si="32"/>
        <v>B</v>
      </c>
      <c r="R214" s="11">
        <v>73</v>
      </c>
      <c r="S214" s="26">
        <v>72</v>
      </c>
      <c r="T214">
        <v>82</v>
      </c>
      <c r="U214" s="24">
        <f t="shared" si="33"/>
        <v>75.666666666666671</v>
      </c>
      <c r="V214" s="25">
        <f t="shared" si="34"/>
        <v>0.75670000000000004</v>
      </c>
      <c r="W214" s="16" t="str">
        <f t="shared" si="35"/>
        <v>B</v>
      </c>
      <c r="X214" s="16"/>
    </row>
    <row r="215" spans="1:24" ht="14.25" customHeight="1" x14ac:dyDescent="0.3">
      <c r="A215" s="43"/>
      <c r="B215" s="43"/>
      <c r="C215" s="43"/>
      <c r="D215" s="5" t="s">
        <v>15</v>
      </c>
      <c r="E215" s="5" t="s">
        <v>100</v>
      </c>
      <c r="F215" s="5">
        <v>73</v>
      </c>
      <c r="G215" s="10">
        <v>84</v>
      </c>
      <c r="H215" s="10">
        <v>73</v>
      </c>
      <c r="I215" s="11">
        <f t="shared" si="27"/>
        <v>76.666666666666671</v>
      </c>
      <c r="J215" s="12">
        <f t="shared" si="28"/>
        <v>0.76670000000000005</v>
      </c>
      <c r="K215" s="10" t="str">
        <f t="shared" si="29"/>
        <v>B</v>
      </c>
      <c r="L215" s="10">
        <v>78</v>
      </c>
      <c r="M215" s="10">
        <v>83</v>
      </c>
      <c r="N215" s="5">
        <v>85</v>
      </c>
      <c r="O215" s="11">
        <f t="shared" si="30"/>
        <v>82</v>
      </c>
      <c r="P215" s="12">
        <f t="shared" si="31"/>
        <v>0.82</v>
      </c>
      <c r="Q215" s="10" t="str">
        <f t="shared" si="32"/>
        <v>A</v>
      </c>
      <c r="R215" s="11">
        <v>87</v>
      </c>
      <c r="S215" s="26">
        <v>84</v>
      </c>
      <c r="T215">
        <v>76</v>
      </c>
      <c r="U215" s="24">
        <f t="shared" si="33"/>
        <v>82.333333333333329</v>
      </c>
      <c r="V215" s="25">
        <f t="shared" si="34"/>
        <v>0.82330000000000003</v>
      </c>
      <c r="W215" s="16" t="str">
        <f t="shared" si="35"/>
        <v>A</v>
      </c>
      <c r="X215" s="16"/>
    </row>
    <row r="216" spans="1:24" ht="14.25" customHeight="1" x14ac:dyDescent="0.3">
      <c r="A216" s="43"/>
      <c r="B216" s="43"/>
      <c r="C216" s="43"/>
      <c r="D216" s="5" t="s">
        <v>17</v>
      </c>
      <c r="E216" s="5" t="s">
        <v>101</v>
      </c>
      <c r="F216" s="5">
        <v>71</v>
      </c>
      <c r="G216" s="10">
        <v>78</v>
      </c>
      <c r="H216" s="10">
        <v>64</v>
      </c>
      <c r="I216" s="11">
        <f t="shared" si="27"/>
        <v>71</v>
      </c>
      <c r="J216" s="12">
        <f t="shared" si="28"/>
        <v>0.71</v>
      </c>
      <c r="K216" s="10" t="str">
        <f t="shared" si="29"/>
        <v>B</v>
      </c>
      <c r="L216" s="10">
        <v>69</v>
      </c>
      <c r="M216" s="10">
        <v>70</v>
      </c>
      <c r="N216" s="5">
        <v>73</v>
      </c>
      <c r="O216" s="11">
        <f t="shared" si="30"/>
        <v>70.666666666666671</v>
      </c>
      <c r="P216" s="12">
        <f t="shared" si="31"/>
        <v>0.70669999999999999</v>
      </c>
      <c r="Q216" s="10" t="str">
        <f t="shared" si="32"/>
        <v>B</v>
      </c>
      <c r="R216" s="11">
        <v>71</v>
      </c>
      <c r="S216" s="26">
        <v>75</v>
      </c>
      <c r="T216">
        <v>73</v>
      </c>
      <c r="U216" s="24">
        <f t="shared" si="33"/>
        <v>73</v>
      </c>
      <c r="V216" s="25">
        <f t="shared" si="34"/>
        <v>0.73</v>
      </c>
      <c r="W216" s="16" t="str">
        <f t="shared" si="35"/>
        <v>B</v>
      </c>
      <c r="X216" s="16"/>
    </row>
    <row r="217" spans="1:24" ht="14.25" customHeight="1" x14ac:dyDescent="0.3">
      <c r="A217" s="43"/>
      <c r="B217" s="43"/>
      <c r="C217" s="43"/>
      <c r="D217" s="5" t="s">
        <v>19</v>
      </c>
      <c r="E217" s="5" t="s">
        <v>102</v>
      </c>
      <c r="F217" s="5">
        <v>75</v>
      </c>
      <c r="G217" s="10">
        <v>72</v>
      </c>
      <c r="H217" s="10">
        <v>80</v>
      </c>
      <c r="I217" s="11">
        <f t="shared" si="27"/>
        <v>75.666666666666671</v>
      </c>
      <c r="J217" s="12">
        <f t="shared" si="28"/>
        <v>0.75670000000000004</v>
      </c>
      <c r="K217" s="10" t="str">
        <f t="shared" si="29"/>
        <v>B</v>
      </c>
      <c r="L217" s="10">
        <v>75</v>
      </c>
      <c r="M217" s="10">
        <v>75</v>
      </c>
      <c r="N217" s="5">
        <v>77</v>
      </c>
      <c r="O217" s="11">
        <f t="shared" si="30"/>
        <v>75.666666666666671</v>
      </c>
      <c r="P217" s="12">
        <f t="shared" si="31"/>
        <v>0.75670000000000004</v>
      </c>
      <c r="Q217" s="10" t="str">
        <f t="shared" si="32"/>
        <v>B</v>
      </c>
      <c r="R217" s="11">
        <v>82</v>
      </c>
      <c r="S217" s="26">
        <v>83</v>
      </c>
      <c r="T217">
        <v>86</v>
      </c>
      <c r="U217" s="24">
        <f t="shared" si="33"/>
        <v>83.666666666666671</v>
      </c>
      <c r="V217" s="25">
        <f t="shared" si="34"/>
        <v>0.8367</v>
      </c>
      <c r="W217" s="16" t="str">
        <f t="shared" si="35"/>
        <v>A</v>
      </c>
      <c r="X217" s="16"/>
    </row>
    <row r="218" spans="1:24" ht="14.25" customHeight="1" x14ac:dyDescent="0.3">
      <c r="A218" s="43"/>
      <c r="B218" s="43"/>
      <c r="C218" s="43"/>
      <c r="D218" s="5" t="s">
        <v>21</v>
      </c>
      <c r="E218" s="5" t="s">
        <v>103</v>
      </c>
      <c r="F218" s="5">
        <v>83</v>
      </c>
      <c r="G218" s="10">
        <v>75</v>
      </c>
      <c r="H218" s="10">
        <v>83</v>
      </c>
      <c r="I218" s="11">
        <f t="shared" si="27"/>
        <v>80.333333333333329</v>
      </c>
      <c r="J218" s="12">
        <f t="shared" si="28"/>
        <v>0.80330000000000001</v>
      </c>
      <c r="K218" s="10" t="str">
        <f t="shared" si="29"/>
        <v>A</v>
      </c>
      <c r="L218" s="10">
        <v>84</v>
      </c>
      <c r="M218" s="10">
        <v>76</v>
      </c>
      <c r="N218" s="5">
        <v>77</v>
      </c>
      <c r="O218" s="11">
        <f t="shared" si="30"/>
        <v>79</v>
      </c>
      <c r="P218" s="12">
        <f t="shared" si="31"/>
        <v>0.79</v>
      </c>
      <c r="Q218" s="10" t="str">
        <f t="shared" si="32"/>
        <v>B</v>
      </c>
      <c r="R218" s="11">
        <v>78</v>
      </c>
      <c r="S218" s="26">
        <v>93</v>
      </c>
      <c r="T218">
        <v>85</v>
      </c>
      <c r="U218" s="24">
        <f t="shared" si="33"/>
        <v>85.333333333333329</v>
      </c>
      <c r="V218" s="25">
        <f t="shared" si="34"/>
        <v>0.85329999999999995</v>
      </c>
      <c r="W218" s="16" t="str">
        <f t="shared" si="35"/>
        <v>A</v>
      </c>
      <c r="X218" s="16"/>
    </row>
    <row r="219" spans="1:24" ht="14.25" customHeight="1" x14ac:dyDescent="0.3">
      <c r="A219" s="43"/>
      <c r="B219" s="43"/>
      <c r="C219" s="43"/>
      <c r="D219" s="5" t="s">
        <v>23</v>
      </c>
      <c r="E219" s="5" t="s">
        <v>104</v>
      </c>
      <c r="F219" s="5">
        <v>77</v>
      </c>
      <c r="G219" s="10">
        <v>74</v>
      </c>
      <c r="H219" s="10">
        <v>77</v>
      </c>
      <c r="I219" s="11">
        <f t="shared" si="27"/>
        <v>76</v>
      </c>
      <c r="J219" s="12">
        <f t="shared" si="28"/>
        <v>0.76</v>
      </c>
      <c r="K219" s="10" t="str">
        <f t="shared" si="29"/>
        <v>B</v>
      </c>
      <c r="L219" s="10">
        <v>74</v>
      </c>
      <c r="M219" s="10">
        <v>82</v>
      </c>
      <c r="N219" s="5">
        <v>75</v>
      </c>
      <c r="O219" s="11">
        <f t="shared" si="30"/>
        <v>77</v>
      </c>
      <c r="P219" s="12">
        <f t="shared" si="31"/>
        <v>0.77</v>
      </c>
      <c r="Q219" s="10" t="str">
        <f t="shared" si="32"/>
        <v>B</v>
      </c>
      <c r="R219" s="11">
        <v>74</v>
      </c>
      <c r="S219" s="26">
        <v>73</v>
      </c>
      <c r="T219">
        <v>80</v>
      </c>
      <c r="U219" s="24">
        <f t="shared" si="33"/>
        <v>75.666666666666671</v>
      </c>
      <c r="V219" s="25">
        <f t="shared" si="34"/>
        <v>0.75670000000000004</v>
      </c>
      <c r="W219" s="16" t="str">
        <f t="shared" si="35"/>
        <v>B</v>
      </c>
      <c r="X219" s="16"/>
    </row>
    <row r="220" spans="1:24" ht="14.25" customHeight="1" x14ac:dyDescent="0.3">
      <c r="A220" s="43"/>
      <c r="B220" s="43"/>
      <c r="C220" s="43"/>
      <c r="D220" s="5" t="s">
        <v>25</v>
      </c>
      <c r="E220" s="5" t="s">
        <v>105</v>
      </c>
      <c r="F220" s="5">
        <v>74</v>
      </c>
      <c r="G220" s="10">
        <v>76</v>
      </c>
      <c r="H220" s="10">
        <v>84</v>
      </c>
      <c r="I220" s="11">
        <f t="shared" si="27"/>
        <v>78</v>
      </c>
      <c r="J220" s="12">
        <f t="shared" si="28"/>
        <v>0.78</v>
      </c>
      <c r="K220" s="10" t="str">
        <f t="shared" si="29"/>
        <v>B</v>
      </c>
      <c r="L220" s="10">
        <v>71</v>
      </c>
      <c r="M220" s="10">
        <v>80</v>
      </c>
      <c r="N220" s="5">
        <v>82</v>
      </c>
      <c r="O220" s="11">
        <f t="shared" si="30"/>
        <v>77.666666666666671</v>
      </c>
      <c r="P220" s="12">
        <f t="shared" si="31"/>
        <v>0.77669999999999995</v>
      </c>
      <c r="Q220" s="10" t="str">
        <f t="shared" si="32"/>
        <v>B</v>
      </c>
      <c r="R220" s="11">
        <v>82</v>
      </c>
      <c r="S220" s="26">
        <v>78</v>
      </c>
      <c r="T220">
        <v>76</v>
      </c>
      <c r="U220" s="24">
        <f t="shared" si="33"/>
        <v>78.666666666666671</v>
      </c>
      <c r="V220" s="25">
        <f t="shared" si="34"/>
        <v>0.78669999999999995</v>
      </c>
      <c r="W220" s="16" t="str">
        <f t="shared" si="35"/>
        <v>B</v>
      </c>
      <c r="X220" s="16"/>
    </row>
    <row r="221" spans="1:24" ht="14.25" customHeight="1" x14ac:dyDescent="0.3">
      <c r="A221" s="43"/>
      <c r="B221" s="43"/>
      <c r="C221" s="43"/>
      <c r="D221" s="5" t="s">
        <v>34</v>
      </c>
      <c r="E221" s="5" t="s">
        <v>109</v>
      </c>
      <c r="F221" s="5">
        <v>71</v>
      </c>
      <c r="G221" s="10">
        <v>70</v>
      </c>
      <c r="H221" s="10">
        <v>62</v>
      </c>
      <c r="I221" s="11">
        <f t="shared" si="27"/>
        <v>67.666666666666671</v>
      </c>
      <c r="J221" s="12">
        <f t="shared" si="28"/>
        <v>0.67669999999999997</v>
      </c>
      <c r="K221" s="10" t="str">
        <f t="shared" si="29"/>
        <v>C</v>
      </c>
      <c r="L221" s="10">
        <v>62</v>
      </c>
      <c r="M221" s="10">
        <v>67</v>
      </c>
      <c r="N221" s="5">
        <v>71</v>
      </c>
      <c r="O221" s="11">
        <f t="shared" si="30"/>
        <v>66.666666666666671</v>
      </c>
      <c r="P221" s="12">
        <f t="shared" si="31"/>
        <v>0.66669999999999996</v>
      </c>
      <c r="Q221" s="10" t="str">
        <f t="shared" si="32"/>
        <v>C</v>
      </c>
      <c r="R221" s="11">
        <v>65</v>
      </c>
      <c r="S221" s="26">
        <v>81</v>
      </c>
      <c r="T221">
        <v>76</v>
      </c>
      <c r="U221" s="24">
        <f t="shared" si="33"/>
        <v>74</v>
      </c>
      <c r="V221" s="25">
        <f t="shared" si="34"/>
        <v>0.74</v>
      </c>
      <c r="W221" s="16" t="str">
        <f t="shared" si="35"/>
        <v>B</v>
      </c>
      <c r="X221" s="16"/>
    </row>
    <row r="222" spans="1:24" ht="14.25" customHeight="1" x14ac:dyDescent="0.3">
      <c r="A222" s="43" t="s">
        <v>162</v>
      </c>
      <c r="B222" s="43" t="s">
        <v>163</v>
      </c>
      <c r="C222" s="43" t="s">
        <v>431</v>
      </c>
      <c r="D222" s="5" t="s">
        <v>12</v>
      </c>
      <c r="E222" s="5" t="s">
        <v>95</v>
      </c>
      <c r="F222" s="5">
        <v>64</v>
      </c>
      <c r="G222" s="10">
        <v>66</v>
      </c>
      <c r="H222" s="10">
        <v>73</v>
      </c>
      <c r="I222" s="11">
        <f t="shared" si="27"/>
        <v>67.666666666666671</v>
      </c>
      <c r="J222" s="12">
        <f t="shared" si="28"/>
        <v>0.67669999999999997</v>
      </c>
      <c r="K222" s="10" t="str">
        <f t="shared" si="29"/>
        <v>C</v>
      </c>
      <c r="L222" s="10">
        <v>73</v>
      </c>
      <c r="M222" s="10">
        <v>64</v>
      </c>
      <c r="N222" s="5">
        <v>75</v>
      </c>
      <c r="O222" s="11">
        <f t="shared" si="30"/>
        <v>70.666666666666671</v>
      </c>
      <c r="P222" s="12">
        <f t="shared" si="31"/>
        <v>0.70669999999999999</v>
      </c>
      <c r="Q222" s="10" t="str">
        <f t="shared" si="32"/>
        <v>B</v>
      </c>
      <c r="R222" s="11">
        <v>76</v>
      </c>
      <c r="S222" s="26">
        <v>70</v>
      </c>
      <c r="T222">
        <v>69</v>
      </c>
      <c r="U222" s="24">
        <f t="shared" si="33"/>
        <v>71.666666666666671</v>
      </c>
      <c r="V222" s="25">
        <f t="shared" si="34"/>
        <v>0.7167</v>
      </c>
      <c r="W222" s="16" t="str">
        <f t="shared" si="35"/>
        <v>B</v>
      </c>
      <c r="X222" s="16"/>
    </row>
    <row r="223" spans="1:24" ht="14.25" customHeight="1" x14ac:dyDescent="0.3">
      <c r="A223" s="43"/>
      <c r="B223" s="43"/>
      <c r="C223" s="43"/>
      <c r="D223" s="5" t="s">
        <v>13</v>
      </c>
      <c r="E223" s="5" t="s">
        <v>99</v>
      </c>
      <c r="F223" s="5">
        <v>75</v>
      </c>
      <c r="G223" s="10">
        <v>73</v>
      </c>
      <c r="H223" s="10">
        <v>76</v>
      </c>
      <c r="I223" s="11">
        <f t="shared" si="27"/>
        <v>74.666666666666671</v>
      </c>
      <c r="J223" s="12">
        <f t="shared" si="28"/>
        <v>0.74670000000000003</v>
      </c>
      <c r="K223" s="10" t="str">
        <f t="shared" si="29"/>
        <v>B</v>
      </c>
      <c r="L223" s="10">
        <v>72</v>
      </c>
      <c r="M223" s="10">
        <v>82</v>
      </c>
      <c r="N223" s="5">
        <v>75</v>
      </c>
      <c r="O223" s="11">
        <f t="shared" si="30"/>
        <v>76.333333333333329</v>
      </c>
      <c r="P223" s="12">
        <f t="shared" si="31"/>
        <v>0.76329999999999998</v>
      </c>
      <c r="Q223" s="10" t="str">
        <f t="shared" si="32"/>
        <v>B</v>
      </c>
      <c r="R223" s="11">
        <v>76</v>
      </c>
      <c r="S223" s="26">
        <v>83</v>
      </c>
      <c r="T223">
        <v>84</v>
      </c>
      <c r="U223" s="24">
        <f t="shared" si="33"/>
        <v>81</v>
      </c>
      <c r="V223" s="25">
        <f t="shared" si="34"/>
        <v>0.81</v>
      </c>
      <c r="W223" s="16" t="str">
        <f t="shared" si="35"/>
        <v>A</v>
      </c>
      <c r="X223" s="16"/>
    </row>
    <row r="224" spans="1:24" ht="14.25" customHeight="1" x14ac:dyDescent="0.3">
      <c r="A224" s="43"/>
      <c r="B224" s="43"/>
      <c r="C224" s="43"/>
      <c r="D224" s="5" t="s">
        <v>15</v>
      </c>
      <c r="E224" s="5" t="s">
        <v>100</v>
      </c>
      <c r="F224" s="5">
        <v>77</v>
      </c>
      <c r="G224" s="10">
        <v>80</v>
      </c>
      <c r="H224" s="10">
        <v>78</v>
      </c>
      <c r="I224" s="11">
        <f t="shared" si="27"/>
        <v>78.333333333333329</v>
      </c>
      <c r="J224" s="12">
        <f t="shared" si="28"/>
        <v>0.7833</v>
      </c>
      <c r="K224" s="10" t="str">
        <f t="shared" si="29"/>
        <v>B</v>
      </c>
      <c r="L224" s="10">
        <v>71</v>
      </c>
      <c r="M224" s="10">
        <v>82</v>
      </c>
      <c r="N224" s="5">
        <v>83</v>
      </c>
      <c r="O224" s="11">
        <f t="shared" si="30"/>
        <v>78.666666666666671</v>
      </c>
      <c r="P224" s="12">
        <f t="shared" si="31"/>
        <v>0.78669999999999995</v>
      </c>
      <c r="Q224" s="10" t="str">
        <f t="shared" si="32"/>
        <v>B</v>
      </c>
      <c r="R224" s="11">
        <v>83</v>
      </c>
      <c r="S224" s="26">
        <v>76</v>
      </c>
      <c r="T224">
        <v>78</v>
      </c>
      <c r="U224" s="24">
        <f t="shared" si="33"/>
        <v>79</v>
      </c>
      <c r="V224" s="25">
        <f t="shared" si="34"/>
        <v>0.79</v>
      </c>
      <c r="W224" s="16" t="str">
        <f t="shared" si="35"/>
        <v>B</v>
      </c>
      <c r="X224" s="16"/>
    </row>
    <row r="225" spans="1:24" ht="14.25" customHeight="1" x14ac:dyDescent="0.3">
      <c r="A225" s="43"/>
      <c r="B225" s="43"/>
      <c r="C225" s="43"/>
      <c r="D225" s="5" t="s">
        <v>17</v>
      </c>
      <c r="E225" s="5" t="s">
        <v>101</v>
      </c>
      <c r="F225" s="5">
        <v>63</v>
      </c>
      <c r="G225" s="10">
        <v>65</v>
      </c>
      <c r="H225" s="10">
        <v>74</v>
      </c>
      <c r="I225" s="11">
        <f t="shared" si="27"/>
        <v>67.333333333333329</v>
      </c>
      <c r="J225" s="12">
        <f t="shared" si="28"/>
        <v>0.67330000000000001</v>
      </c>
      <c r="K225" s="10" t="str">
        <f t="shared" si="29"/>
        <v>C</v>
      </c>
      <c r="L225" s="10">
        <v>63</v>
      </c>
      <c r="M225" s="10">
        <v>66</v>
      </c>
      <c r="N225" s="5">
        <v>66</v>
      </c>
      <c r="O225" s="11">
        <f t="shared" si="30"/>
        <v>65</v>
      </c>
      <c r="P225" s="12">
        <f t="shared" si="31"/>
        <v>0.65</v>
      </c>
      <c r="Q225" s="10" t="str">
        <f t="shared" si="32"/>
        <v>C</v>
      </c>
      <c r="R225" s="11">
        <v>68</v>
      </c>
      <c r="S225" s="26">
        <v>71</v>
      </c>
      <c r="T225">
        <v>68</v>
      </c>
      <c r="U225" s="24">
        <f t="shared" si="33"/>
        <v>69</v>
      </c>
      <c r="V225" s="25">
        <f t="shared" si="34"/>
        <v>0.69</v>
      </c>
      <c r="W225" s="16" t="str">
        <f t="shared" si="35"/>
        <v>C</v>
      </c>
      <c r="X225" s="16"/>
    </row>
    <row r="226" spans="1:24" ht="14.25" customHeight="1" x14ac:dyDescent="0.3">
      <c r="A226" s="43"/>
      <c r="B226" s="43"/>
      <c r="C226" s="43"/>
      <c r="D226" s="5" t="s">
        <v>19</v>
      </c>
      <c r="E226" s="5" t="s">
        <v>102</v>
      </c>
      <c r="F226" s="5">
        <v>72</v>
      </c>
      <c r="G226" s="10">
        <v>74</v>
      </c>
      <c r="H226" s="10">
        <v>72</v>
      </c>
      <c r="I226" s="11">
        <f t="shared" si="27"/>
        <v>72.666666666666671</v>
      </c>
      <c r="J226" s="12">
        <f t="shared" si="28"/>
        <v>0.72670000000000001</v>
      </c>
      <c r="K226" s="10" t="str">
        <f t="shared" si="29"/>
        <v>B</v>
      </c>
      <c r="L226" s="10">
        <v>67</v>
      </c>
      <c r="M226" s="10">
        <v>82</v>
      </c>
      <c r="N226" s="5">
        <v>71</v>
      </c>
      <c r="O226" s="11">
        <f t="shared" si="30"/>
        <v>73.333333333333329</v>
      </c>
      <c r="P226" s="12">
        <f t="shared" si="31"/>
        <v>0.73329999999999995</v>
      </c>
      <c r="Q226" s="10" t="str">
        <f t="shared" si="32"/>
        <v>B</v>
      </c>
      <c r="R226" s="11">
        <v>72</v>
      </c>
      <c r="S226" s="26">
        <v>76</v>
      </c>
      <c r="T226">
        <v>76</v>
      </c>
      <c r="U226" s="24">
        <f t="shared" si="33"/>
        <v>74.666666666666671</v>
      </c>
      <c r="V226" s="25">
        <f t="shared" si="34"/>
        <v>0.74670000000000003</v>
      </c>
      <c r="W226" s="16" t="str">
        <f t="shared" si="35"/>
        <v>B</v>
      </c>
      <c r="X226" s="16"/>
    </row>
    <row r="227" spans="1:24" ht="14.25" customHeight="1" x14ac:dyDescent="0.3">
      <c r="A227" s="43"/>
      <c r="B227" s="43"/>
      <c r="C227" s="43"/>
      <c r="D227" s="5" t="s">
        <v>21</v>
      </c>
      <c r="E227" s="5" t="s">
        <v>103</v>
      </c>
      <c r="F227" s="5">
        <v>82</v>
      </c>
      <c r="G227" s="10">
        <v>76</v>
      </c>
      <c r="H227" s="10">
        <v>74</v>
      </c>
      <c r="I227" s="11">
        <f t="shared" si="27"/>
        <v>77.333333333333329</v>
      </c>
      <c r="J227" s="12">
        <f t="shared" si="28"/>
        <v>0.77329999999999999</v>
      </c>
      <c r="K227" s="10" t="str">
        <f t="shared" si="29"/>
        <v>B</v>
      </c>
      <c r="L227" s="10">
        <v>85</v>
      </c>
      <c r="M227" s="10">
        <v>75</v>
      </c>
      <c r="N227" s="5">
        <v>83</v>
      </c>
      <c r="O227" s="11">
        <f t="shared" si="30"/>
        <v>81</v>
      </c>
      <c r="P227" s="12">
        <f t="shared" si="31"/>
        <v>0.81</v>
      </c>
      <c r="Q227" s="10" t="str">
        <f t="shared" si="32"/>
        <v>A</v>
      </c>
      <c r="R227" s="11">
        <v>79</v>
      </c>
      <c r="S227" s="26">
        <v>92</v>
      </c>
      <c r="T227">
        <v>90</v>
      </c>
      <c r="U227" s="24">
        <f t="shared" si="33"/>
        <v>87</v>
      </c>
      <c r="V227" s="25">
        <f t="shared" si="34"/>
        <v>0.87</v>
      </c>
      <c r="W227" s="16" t="str">
        <f t="shared" si="35"/>
        <v>A</v>
      </c>
      <c r="X227" s="16"/>
    </row>
    <row r="228" spans="1:24" ht="14.25" customHeight="1" x14ac:dyDescent="0.3">
      <c r="A228" s="43"/>
      <c r="B228" s="43"/>
      <c r="C228" s="43"/>
      <c r="D228" s="5" t="s">
        <v>23</v>
      </c>
      <c r="E228" s="5" t="s">
        <v>104</v>
      </c>
      <c r="F228" s="5">
        <v>72</v>
      </c>
      <c r="G228" s="10">
        <v>78</v>
      </c>
      <c r="H228" s="10">
        <v>72</v>
      </c>
      <c r="I228" s="11">
        <f t="shared" si="27"/>
        <v>74</v>
      </c>
      <c r="J228" s="12">
        <f t="shared" si="28"/>
        <v>0.74</v>
      </c>
      <c r="K228" s="10" t="str">
        <f t="shared" si="29"/>
        <v>B</v>
      </c>
      <c r="L228" s="10">
        <v>74</v>
      </c>
      <c r="M228" s="10">
        <v>70</v>
      </c>
      <c r="N228" s="5">
        <v>73</v>
      </c>
      <c r="O228" s="11">
        <f t="shared" si="30"/>
        <v>72.333333333333329</v>
      </c>
      <c r="P228" s="12">
        <f t="shared" si="31"/>
        <v>0.72330000000000005</v>
      </c>
      <c r="Q228" s="10" t="str">
        <f t="shared" si="32"/>
        <v>B</v>
      </c>
      <c r="R228" s="11">
        <v>72</v>
      </c>
      <c r="S228" s="26">
        <v>84</v>
      </c>
      <c r="T228">
        <v>70</v>
      </c>
      <c r="U228" s="24">
        <f t="shared" si="33"/>
        <v>75.333333333333329</v>
      </c>
      <c r="V228" s="25">
        <f t="shared" si="34"/>
        <v>0.75329999999999997</v>
      </c>
      <c r="W228" s="16" t="str">
        <f t="shared" si="35"/>
        <v>B</v>
      </c>
      <c r="X228" s="16"/>
    </row>
    <row r="229" spans="1:24" ht="14.25" customHeight="1" x14ac:dyDescent="0.3">
      <c r="A229" s="43"/>
      <c r="B229" s="43"/>
      <c r="C229" s="43"/>
      <c r="D229" s="5" t="s">
        <v>32</v>
      </c>
      <c r="E229" s="5" t="s">
        <v>127</v>
      </c>
      <c r="F229" s="5">
        <v>76</v>
      </c>
      <c r="G229" s="10">
        <v>81</v>
      </c>
      <c r="H229" s="10">
        <v>72</v>
      </c>
      <c r="I229" s="11">
        <f t="shared" si="27"/>
        <v>76.333333333333329</v>
      </c>
      <c r="J229" s="12">
        <f t="shared" si="28"/>
        <v>0.76329999999999998</v>
      </c>
      <c r="K229" s="10" t="str">
        <f t="shared" si="29"/>
        <v>B</v>
      </c>
      <c r="L229" s="10">
        <v>69</v>
      </c>
      <c r="M229" s="10">
        <v>75</v>
      </c>
      <c r="N229" s="5">
        <v>71</v>
      </c>
      <c r="O229" s="11">
        <f t="shared" si="30"/>
        <v>71.666666666666671</v>
      </c>
      <c r="P229" s="12">
        <f t="shared" si="31"/>
        <v>0.7167</v>
      </c>
      <c r="Q229" s="10" t="str">
        <f t="shared" si="32"/>
        <v>B</v>
      </c>
      <c r="R229" s="11">
        <v>78</v>
      </c>
      <c r="S229" s="26">
        <v>89</v>
      </c>
      <c r="T229">
        <v>82</v>
      </c>
      <c r="U229" s="24">
        <f t="shared" si="33"/>
        <v>83</v>
      </c>
      <c r="V229" s="25">
        <f t="shared" si="34"/>
        <v>0.83</v>
      </c>
      <c r="W229" s="16" t="str">
        <f t="shared" si="35"/>
        <v>A</v>
      </c>
      <c r="X229" s="16"/>
    </row>
    <row r="230" spans="1:24" ht="14.25" customHeight="1" x14ac:dyDescent="0.3">
      <c r="A230" s="43"/>
      <c r="B230" s="43"/>
      <c r="C230" s="43"/>
      <c r="D230" s="5" t="s">
        <v>27</v>
      </c>
      <c r="E230" s="5" t="s">
        <v>106</v>
      </c>
      <c r="F230" s="5">
        <v>59</v>
      </c>
      <c r="G230" s="10">
        <v>73</v>
      </c>
      <c r="H230" s="10">
        <v>65</v>
      </c>
      <c r="I230" s="11">
        <f t="shared" si="27"/>
        <v>65.666666666666671</v>
      </c>
      <c r="J230" s="12">
        <f t="shared" si="28"/>
        <v>0.65669999999999995</v>
      </c>
      <c r="K230" s="10" t="str">
        <f t="shared" si="29"/>
        <v>C</v>
      </c>
      <c r="L230" s="10">
        <v>72</v>
      </c>
      <c r="M230" s="10">
        <v>69</v>
      </c>
      <c r="N230" s="5">
        <v>65</v>
      </c>
      <c r="O230" s="11">
        <f t="shared" si="30"/>
        <v>68.666666666666671</v>
      </c>
      <c r="P230" s="12">
        <f t="shared" si="31"/>
        <v>0.68669999999999998</v>
      </c>
      <c r="Q230" s="10" t="str">
        <f t="shared" si="32"/>
        <v>C</v>
      </c>
      <c r="R230" s="11">
        <v>78</v>
      </c>
      <c r="S230" s="26">
        <v>70</v>
      </c>
      <c r="T230">
        <v>72</v>
      </c>
      <c r="U230" s="24">
        <f t="shared" si="33"/>
        <v>73.333333333333329</v>
      </c>
      <c r="V230" s="25">
        <f t="shared" si="34"/>
        <v>0.73329999999999995</v>
      </c>
      <c r="W230" s="16" t="str">
        <f t="shared" si="35"/>
        <v>B</v>
      </c>
      <c r="X230" s="16"/>
    </row>
    <row r="231" spans="1:24" ht="14.25" customHeight="1" x14ac:dyDescent="0.3">
      <c r="A231" s="43" t="s">
        <v>164</v>
      </c>
      <c r="B231" s="43" t="s">
        <v>165</v>
      </c>
      <c r="C231" s="43" t="s">
        <v>431</v>
      </c>
      <c r="D231" s="5" t="s">
        <v>12</v>
      </c>
      <c r="E231" s="5" t="s">
        <v>95</v>
      </c>
      <c r="F231" s="5">
        <v>73</v>
      </c>
      <c r="G231" s="10">
        <v>79</v>
      </c>
      <c r="H231" s="10">
        <v>78</v>
      </c>
      <c r="I231" s="11">
        <f t="shared" si="27"/>
        <v>76.666666666666671</v>
      </c>
      <c r="J231" s="12">
        <f t="shared" si="28"/>
        <v>0.76670000000000005</v>
      </c>
      <c r="K231" s="10" t="str">
        <f t="shared" si="29"/>
        <v>B</v>
      </c>
      <c r="L231" s="10">
        <v>69</v>
      </c>
      <c r="M231" s="10">
        <v>83</v>
      </c>
      <c r="N231" s="5">
        <v>77</v>
      </c>
      <c r="O231" s="11">
        <f t="shared" si="30"/>
        <v>76.333333333333329</v>
      </c>
      <c r="P231" s="12">
        <f t="shared" si="31"/>
        <v>0.76329999999999998</v>
      </c>
      <c r="Q231" s="10" t="str">
        <f t="shared" si="32"/>
        <v>B</v>
      </c>
      <c r="R231" s="11">
        <v>75</v>
      </c>
      <c r="S231" s="26">
        <v>85</v>
      </c>
      <c r="T231">
        <v>86</v>
      </c>
      <c r="U231" s="24">
        <f t="shared" si="33"/>
        <v>82</v>
      </c>
      <c r="V231" s="25">
        <f t="shared" si="34"/>
        <v>0.82</v>
      </c>
      <c r="W231" s="16" t="str">
        <f t="shared" si="35"/>
        <v>A</v>
      </c>
      <c r="X231" s="16"/>
    </row>
    <row r="232" spans="1:24" ht="14.25" customHeight="1" x14ac:dyDescent="0.3">
      <c r="A232" s="43"/>
      <c r="B232" s="43"/>
      <c r="C232" s="43"/>
      <c r="D232" s="5" t="s">
        <v>13</v>
      </c>
      <c r="E232" s="5" t="s">
        <v>99</v>
      </c>
      <c r="F232" s="5">
        <v>72</v>
      </c>
      <c r="G232" s="10">
        <v>86</v>
      </c>
      <c r="H232" s="10">
        <v>80</v>
      </c>
      <c r="I232" s="11">
        <f t="shared" si="27"/>
        <v>79.333333333333329</v>
      </c>
      <c r="J232" s="12">
        <f t="shared" si="28"/>
        <v>0.79330000000000001</v>
      </c>
      <c r="K232" s="10" t="str">
        <f t="shared" si="29"/>
        <v>B</v>
      </c>
      <c r="L232" s="10">
        <v>81</v>
      </c>
      <c r="M232" s="10">
        <v>82</v>
      </c>
      <c r="N232" s="5">
        <v>88</v>
      </c>
      <c r="O232" s="11">
        <f t="shared" si="30"/>
        <v>83.666666666666671</v>
      </c>
      <c r="P232" s="12">
        <f t="shared" si="31"/>
        <v>0.8367</v>
      </c>
      <c r="Q232" s="10" t="str">
        <f t="shared" si="32"/>
        <v>A</v>
      </c>
      <c r="R232" s="11">
        <v>84</v>
      </c>
      <c r="S232" s="26">
        <v>82</v>
      </c>
      <c r="T232">
        <v>86</v>
      </c>
      <c r="U232" s="24">
        <f t="shared" si="33"/>
        <v>84</v>
      </c>
      <c r="V232" s="25">
        <f t="shared" si="34"/>
        <v>0.84</v>
      </c>
      <c r="W232" s="16" t="str">
        <f t="shared" si="35"/>
        <v>A</v>
      </c>
      <c r="X232" s="16"/>
    </row>
    <row r="233" spans="1:24" ht="14.25" customHeight="1" x14ac:dyDescent="0.3">
      <c r="A233" s="43"/>
      <c r="B233" s="43"/>
      <c r="C233" s="43"/>
      <c r="D233" s="5" t="s">
        <v>15</v>
      </c>
      <c r="E233" s="5" t="s">
        <v>100</v>
      </c>
      <c r="F233" s="5">
        <v>85</v>
      </c>
      <c r="G233" s="10">
        <v>82</v>
      </c>
      <c r="H233" s="10">
        <v>90</v>
      </c>
      <c r="I233" s="11">
        <f t="shared" si="27"/>
        <v>85.666666666666671</v>
      </c>
      <c r="J233" s="12">
        <f t="shared" si="28"/>
        <v>0.85670000000000002</v>
      </c>
      <c r="K233" s="10" t="str">
        <f t="shared" si="29"/>
        <v>A</v>
      </c>
      <c r="L233" s="10">
        <v>88</v>
      </c>
      <c r="M233" s="10">
        <v>82</v>
      </c>
      <c r="N233" s="5">
        <v>84</v>
      </c>
      <c r="O233" s="11">
        <f t="shared" si="30"/>
        <v>84.666666666666671</v>
      </c>
      <c r="P233" s="12">
        <f t="shared" si="31"/>
        <v>0.84670000000000001</v>
      </c>
      <c r="Q233" s="10" t="str">
        <f t="shared" si="32"/>
        <v>A</v>
      </c>
      <c r="R233" s="11">
        <v>81</v>
      </c>
      <c r="S233" s="26">
        <v>94</v>
      </c>
      <c r="T233">
        <v>87</v>
      </c>
      <c r="U233" s="24">
        <f t="shared" si="33"/>
        <v>87.333333333333329</v>
      </c>
      <c r="V233" s="25">
        <f t="shared" si="34"/>
        <v>0.87329999999999997</v>
      </c>
      <c r="W233" s="16" t="str">
        <f t="shared" si="35"/>
        <v>A</v>
      </c>
      <c r="X233" s="16"/>
    </row>
    <row r="234" spans="1:24" ht="14.25" customHeight="1" x14ac:dyDescent="0.3">
      <c r="A234" s="43"/>
      <c r="B234" s="43"/>
      <c r="C234" s="43"/>
      <c r="D234" s="5" t="s">
        <v>17</v>
      </c>
      <c r="E234" s="5" t="s">
        <v>101</v>
      </c>
      <c r="F234" s="5">
        <v>73</v>
      </c>
      <c r="G234" s="10">
        <v>78</v>
      </c>
      <c r="H234" s="10">
        <v>78</v>
      </c>
      <c r="I234" s="11">
        <f t="shared" si="27"/>
        <v>76.333333333333329</v>
      </c>
      <c r="J234" s="12">
        <f t="shared" si="28"/>
        <v>0.76329999999999998</v>
      </c>
      <c r="K234" s="10" t="str">
        <f t="shared" si="29"/>
        <v>B</v>
      </c>
      <c r="L234" s="10">
        <v>83</v>
      </c>
      <c r="M234" s="10">
        <v>77</v>
      </c>
      <c r="N234" s="5">
        <v>75</v>
      </c>
      <c r="O234" s="11">
        <f t="shared" si="30"/>
        <v>78.333333333333329</v>
      </c>
      <c r="P234" s="12">
        <f t="shared" si="31"/>
        <v>0.7833</v>
      </c>
      <c r="Q234" s="10" t="str">
        <f t="shared" si="32"/>
        <v>B</v>
      </c>
      <c r="R234" s="11">
        <v>73</v>
      </c>
      <c r="S234" s="26">
        <v>86</v>
      </c>
      <c r="T234">
        <v>85</v>
      </c>
      <c r="U234" s="24">
        <f t="shared" si="33"/>
        <v>81.333333333333329</v>
      </c>
      <c r="V234" s="25">
        <f t="shared" si="34"/>
        <v>0.81330000000000002</v>
      </c>
      <c r="W234" s="16" t="str">
        <f t="shared" si="35"/>
        <v>A</v>
      </c>
      <c r="X234" s="16"/>
    </row>
    <row r="235" spans="1:24" ht="14.25" customHeight="1" x14ac:dyDescent="0.3">
      <c r="A235" s="43"/>
      <c r="B235" s="43"/>
      <c r="C235" s="43"/>
      <c r="D235" s="5" t="s">
        <v>19</v>
      </c>
      <c r="E235" s="5" t="s">
        <v>102</v>
      </c>
      <c r="F235" s="5">
        <v>79</v>
      </c>
      <c r="G235" s="10">
        <v>75</v>
      </c>
      <c r="H235" s="10">
        <v>85</v>
      </c>
      <c r="I235" s="11">
        <f t="shared" si="27"/>
        <v>79.666666666666671</v>
      </c>
      <c r="J235" s="12">
        <f t="shared" si="28"/>
        <v>0.79669999999999996</v>
      </c>
      <c r="K235" s="10" t="str">
        <f t="shared" si="29"/>
        <v>B</v>
      </c>
      <c r="L235" s="10">
        <v>86</v>
      </c>
      <c r="M235" s="10">
        <v>90</v>
      </c>
      <c r="N235" s="5">
        <v>90</v>
      </c>
      <c r="O235" s="11">
        <f t="shared" si="30"/>
        <v>88.666666666666671</v>
      </c>
      <c r="P235" s="12">
        <f t="shared" si="31"/>
        <v>0.88670000000000004</v>
      </c>
      <c r="Q235" s="10" t="str">
        <f t="shared" si="32"/>
        <v>A</v>
      </c>
      <c r="R235" s="11">
        <v>87</v>
      </c>
      <c r="S235" s="26">
        <v>90</v>
      </c>
      <c r="T235">
        <v>92</v>
      </c>
      <c r="U235" s="24">
        <f t="shared" si="33"/>
        <v>89.666666666666671</v>
      </c>
      <c r="V235" s="25">
        <f t="shared" si="34"/>
        <v>0.89670000000000005</v>
      </c>
      <c r="W235" s="16" t="str">
        <f t="shared" si="35"/>
        <v>A</v>
      </c>
      <c r="X235" s="16"/>
    </row>
    <row r="236" spans="1:24" ht="14.25" customHeight="1" x14ac:dyDescent="0.3">
      <c r="A236" s="43"/>
      <c r="B236" s="43"/>
      <c r="C236" s="43"/>
      <c r="D236" s="5" t="s">
        <v>21</v>
      </c>
      <c r="E236" s="5" t="s">
        <v>103</v>
      </c>
      <c r="F236" s="5">
        <v>83</v>
      </c>
      <c r="G236" s="10">
        <v>83</v>
      </c>
      <c r="H236" s="10">
        <v>93</v>
      </c>
      <c r="I236" s="11">
        <f t="shared" si="27"/>
        <v>86.333333333333329</v>
      </c>
      <c r="J236" s="12">
        <f t="shared" si="28"/>
        <v>0.86329999999999996</v>
      </c>
      <c r="K236" s="10" t="str">
        <f t="shared" si="29"/>
        <v>A</v>
      </c>
      <c r="L236" s="10">
        <v>91</v>
      </c>
      <c r="M236" s="10">
        <v>84</v>
      </c>
      <c r="N236" s="5">
        <v>93</v>
      </c>
      <c r="O236" s="11">
        <f t="shared" si="30"/>
        <v>89.333333333333329</v>
      </c>
      <c r="P236" s="12">
        <f t="shared" si="31"/>
        <v>0.89329999999999998</v>
      </c>
      <c r="Q236" s="10" t="str">
        <f t="shared" si="32"/>
        <v>A</v>
      </c>
      <c r="R236" s="11">
        <v>93</v>
      </c>
      <c r="S236" s="26">
        <v>93</v>
      </c>
      <c r="T236">
        <v>94</v>
      </c>
      <c r="U236" s="24">
        <f t="shared" si="33"/>
        <v>93.333333333333329</v>
      </c>
      <c r="V236" s="25">
        <f t="shared" si="34"/>
        <v>0.93330000000000002</v>
      </c>
      <c r="W236" s="16" t="str">
        <f t="shared" si="35"/>
        <v>A</v>
      </c>
      <c r="X236" s="16"/>
    </row>
    <row r="237" spans="1:24" ht="14.25" customHeight="1" x14ac:dyDescent="0.3">
      <c r="A237" s="43"/>
      <c r="B237" s="43"/>
      <c r="C237" s="43"/>
      <c r="D237" s="5" t="s">
        <v>23</v>
      </c>
      <c r="E237" s="5" t="s">
        <v>104</v>
      </c>
      <c r="F237" s="5">
        <v>82</v>
      </c>
      <c r="G237" s="10">
        <v>73</v>
      </c>
      <c r="H237" s="10">
        <v>83</v>
      </c>
      <c r="I237" s="11">
        <f t="shared" si="27"/>
        <v>79.333333333333329</v>
      </c>
      <c r="J237" s="12">
        <f t="shared" si="28"/>
        <v>0.79330000000000001</v>
      </c>
      <c r="K237" s="10" t="str">
        <f t="shared" si="29"/>
        <v>B</v>
      </c>
      <c r="L237" s="10">
        <v>78</v>
      </c>
      <c r="M237" s="10">
        <v>85</v>
      </c>
      <c r="N237" s="5">
        <v>80</v>
      </c>
      <c r="O237" s="11">
        <f t="shared" si="30"/>
        <v>81</v>
      </c>
      <c r="P237" s="12">
        <f t="shared" si="31"/>
        <v>0.81</v>
      </c>
      <c r="Q237" s="10" t="str">
        <f t="shared" si="32"/>
        <v>A</v>
      </c>
      <c r="R237" s="11">
        <v>80</v>
      </c>
      <c r="S237" s="26">
        <v>77</v>
      </c>
      <c r="T237">
        <v>87</v>
      </c>
      <c r="U237" s="24">
        <f t="shared" si="33"/>
        <v>81.333333333333329</v>
      </c>
      <c r="V237" s="25">
        <f t="shared" si="34"/>
        <v>0.81330000000000002</v>
      </c>
      <c r="W237" s="16" t="str">
        <f t="shared" si="35"/>
        <v>A</v>
      </c>
      <c r="X237" s="16"/>
    </row>
    <row r="238" spans="1:24" ht="14.25" customHeight="1" x14ac:dyDescent="0.3">
      <c r="A238" s="43"/>
      <c r="B238" s="43"/>
      <c r="C238" s="43"/>
      <c r="D238" s="5" t="s">
        <v>25</v>
      </c>
      <c r="E238" s="5" t="s">
        <v>105</v>
      </c>
      <c r="F238" s="5">
        <v>84</v>
      </c>
      <c r="G238" s="10">
        <v>84</v>
      </c>
      <c r="H238" s="10">
        <v>86</v>
      </c>
      <c r="I238" s="11">
        <f t="shared" si="27"/>
        <v>84.666666666666671</v>
      </c>
      <c r="J238" s="12">
        <f t="shared" si="28"/>
        <v>0.84670000000000001</v>
      </c>
      <c r="K238" s="10" t="str">
        <f t="shared" si="29"/>
        <v>A</v>
      </c>
      <c r="L238" s="10">
        <v>87</v>
      </c>
      <c r="M238" s="10">
        <v>83</v>
      </c>
      <c r="N238" s="5">
        <v>82</v>
      </c>
      <c r="O238" s="11">
        <f t="shared" si="30"/>
        <v>84</v>
      </c>
      <c r="P238" s="12">
        <f t="shared" si="31"/>
        <v>0.84</v>
      </c>
      <c r="Q238" s="10" t="str">
        <f t="shared" si="32"/>
        <v>A</v>
      </c>
      <c r="R238" s="11">
        <v>87</v>
      </c>
      <c r="S238" s="26">
        <v>89</v>
      </c>
      <c r="T238">
        <v>81</v>
      </c>
      <c r="U238" s="24">
        <f t="shared" si="33"/>
        <v>85.666666666666671</v>
      </c>
      <c r="V238" s="25">
        <f t="shared" si="34"/>
        <v>0.85670000000000002</v>
      </c>
      <c r="W238" s="16" t="str">
        <f t="shared" si="35"/>
        <v>A</v>
      </c>
      <c r="X238" s="16"/>
    </row>
    <row r="239" spans="1:24" ht="14.25" customHeight="1" x14ac:dyDescent="0.3">
      <c r="A239" s="43"/>
      <c r="B239" s="43"/>
      <c r="C239" s="43"/>
      <c r="D239" s="5" t="s">
        <v>34</v>
      </c>
      <c r="E239" s="5" t="s">
        <v>109</v>
      </c>
      <c r="F239" s="5">
        <v>66</v>
      </c>
      <c r="G239" s="10">
        <v>79</v>
      </c>
      <c r="H239" s="10">
        <v>68</v>
      </c>
      <c r="I239" s="11">
        <f t="shared" si="27"/>
        <v>71</v>
      </c>
      <c r="J239" s="12">
        <f t="shared" si="28"/>
        <v>0.71</v>
      </c>
      <c r="K239" s="10" t="str">
        <f t="shared" si="29"/>
        <v>B</v>
      </c>
      <c r="L239" s="10">
        <v>80</v>
      </c>
      <c r="M239" s="10">
        <v>80</v>
      </c>
      <c r="N239" s="5">
        <v>74</v>
      </c>
      <c r="O239" s="11">
        <f t="shared" si="30"/>
        <v>78</v>
      </c>
      <c r="P239" s="12">
        <f t="shared" si="31"/>
        <v>0.78</v>
      </c>
      <c r="Q239" s="10" t="str">
        <f t="shared" si="32"/>
        <v>B</v>
      </c>
      <c r="R239" s="11">
        <v>73</v>
      </c>
      <c r="S239" s="26">
        <v>83</v>
      </c>
      <c r="T239">
        <v>86</v>
      </c>
      <c r="U239" s="24">
        <f t="shared" si="33"/>
        <v>80.666666666666671</v>
      </c>
      <c r="V239" s="25">
        <f t="shared" si="34"/>
        <v>0.80669999999999997</v>
      </c>
      <c r="W239" s="16" t="str">
        <f t="shared" si="35"/>
        <v>A</v>
      </c>
      <c r="X239" s="16"/>
    </row>
    <row r="240" spans="1:24" ht="14.25" customHeight="1" x14ac:dyDescent="0.3">
      <c r="A240" s="43" t="s">
        <v>166</v>
      </c>
      <c r="B240" s="43" t="s">
        <v>167</v>
      </c>
      <c r="C240" s="43" t="s">
        <v>431</v>
      </c>
      <c r="D240" s="5" t="s">
        <v>12</v>
      </c>
      <c r="E240" s="5" t="s">
        <v>95</v>
      </c>
      <c r="F240" s="5">
        <v>77</v>
      </c>
      <c r="G240" s="10">
        <v>75</v>
      </c>
      <c r="H240" s="10">
        <v>75</v>
      </c>
      <c r="I240" s="11">
        <f t="shared" si="27"/>
        <v>75.666666666666671</v>
      </c>
      <c r="J240" s="12">
        <f t="shared" si="28"/>
        <v>0.75670000000000004</v>
      </c>
      <c r="K240" s="10" t="str">
        <f t="shared" si="29"/>
        <v>B</v>
      </c>
      <c r="L240" s="10">
        <v>86</v>
      </c>
      <c r="M240" s="10">
        <v>79</v>
      </c>
      <c r="N240" s="5">
        <v>84</v>
      </c>
      <c r="O240" s="11">
        <f t="shared" si="30"/>
        <v>83</v>
      </c>
      <c r="P240" s="12">
        <f t="shared" si="31"/>
        <v>0.83</v>
      </c>
      <c r="Q240" s="10" t="str">
        <f t="shared" si="32"/>
        <v>A</v>
      </c>
      <c r="R240" s="11">
        <v>87</v>
      </c>
      <c r="S240" s="26">
        <v>92</v>
      </c>
      <c r="T240">
        <v>89</v>
      </c>
      <c r="U240" s="24">
        <f t="shared" si="33"/>
        <v>89.333333333333329</v>
      </c>
      <c r="V240" s="25">
        <f t="shared" si="34"/>
        <v>0.89329999999999998</v>
      </c>
      <c r="W240" s="16" t="str">
        <f t="shared" si="35"/>
        <v>A</v>
      </c>
      <c r="X240" s="16"/>
    </row>
    <row r="241" spans="1:24" ht="14.25" customHeight="1" x14ac:dyDescent="0.3">
      <c r="A241" s="43"/>
      <c r="B241" s="43"/>
      <c r="C241" s="43"/>
      <c r="D241" s="5" t="s">
        <v>13</v>
      </c>
      <c r="E241" s="5" t="s">
        <v>99</v>
      </c>
      <c r="F241" s="5">
        <v>79</v>
      </c>
      <c r="G241" s="10">
        <v>92</v>
      </c>
      <c r="H241" s="10">
        <v>85</v>
      </c>
      <c r="I241" s="11">
        <f t="shared" si="27"/>
        <v>85.333333333333329</v>
      </c>
      <c r="J241" s="12">
        <f t="shared" si="28"/>
        <v>0.85329999999999995</v>
      </c>
      <c r="K241" s="10" t="str">
        <f t="shared" si="29"/>
        <v>A</v>
      </c>
      <c r="L241" s="10">
        <v>88</v>
      </c>
      <c r="M241" s="10">
        <v>93</v>
      </c>
      <c r="N241" s="5">
        <v>92</v>
      </c>
      <c r="O241" s="11">
        <f t="shared" si="30"/>
        <v>91</v>
      </c>
      <c r="P241" s="12">
        <f t="shared" si="31"/>
        <v>0.91</v>
      </c>
      <c r="Q241" s="10" t="str">
        <f t="shared" si="32"/>
        <v>A</v>
      </c>
      <c r="R241" s="11">
        <v>91</v>
      </c>
      <c r="S241" s="26">
        <v>86</v>
      </c>
      <c r="T241">
        <v>88</v>
      </c>
      <c r="U241" s="24">
        <f t="shared" si="33"/>
        <v>88.333333333333329</v>
      </c>
      <c r="V241" s="25">
        <f t="shared" si="34"/>
        <v>0.88329999999999997</v>
      </c>
      <c r="W241" s="16" t="str">
        <f t="shared" si="35"/>
        <v>A</v>
      </c>
      <c r="X241" s="16"/>
    </row>
    <row r="242" spans="1:24" ht="14.25" customHeight="1" x14ac:dyDescent="0.3">
      <c r="A242" s="43"/>
      <c r="B242" s="43"/>
      <c r="C242" s="43"/>
      <c r="D242" s="5" t="s">
        <v>15</v>
      </c>
      <c r="E242" s="5" t="s">
        <v>100</v>
      </c>
      <c r="F242" s="5">
        <v>92</v>
      </c>
      <c r="G242" s="10">
        <v>98</v>
      </c>
      <c r="H242" s="10">
        <v>89</v>
      </c>
      <c r="I242" s="11">
        <f t="shared" si="27"/>
        <v>93</v>
      </c>
      <c r="J242" s="12">
        <f t="shared" si="28"/>
        <v>0.93</v>
      </c>
      <c r="K242" s="10" t="str">
        <f t="shared" si="29"/>
        <v>A</v>
      </c>
      <c r="L242" s="10">
        <v>95</v>
      </c>
      <c r="M242" s="10">
        <v>90</v>
      </c>
      <c r="N242" s="5">
        <v>91</v>
      </c>
      <c r="O242" s="11">
        <f t="shared" si="30"/>
        <v>92</v>
      </c>
      <c r="P242" s="12">
        <f t="shared" si="31"/>
        <v>0.92</v>
      </c>
      <c r="Q242" s="10" t="str">
        <f t="shared" si="32"/>
        <v>A</v>
      </c>
      <c r="R242" s="11">
        <v>87</v>
      </c>
      <c r="S242" s="26">
        <v>91</v>
      </c>
      <c r="T242">
        <v>94</v>
      </c>
      <c r="U242" s="24">
        <f t="shared" si="33"/>
        <v>90.666666666666671</v>
      </c>
      <c r="V242" s="25">
        <f t="shared" si="34"/>
        <v>0.90669999999999995</v>
      </c>
      <c r="W242" s="16" t="str">
        <f t="shared" si="35"/>
        <v>A</v>
      </c>
      <c r="X242" s="16"/>
    </row>
    <row r="243" spans="1:24" ht="14.25" customHeight="1" x14ac:dyDescent="0.3">
      <c r="A243" s="43"/>
      <c r="B243" s="43"/>
      <c r="C243" s="43"/>
      <c r="D243" s="5" t="s">
        <v>17</v>
      </c>
      <c r="E243" s="5" t="s">
        <v>101</v>
      </c>
      <c r="F243" s="5">
        <v>79</v>
      </c>
      <c r="G243" s="10">
        <v>88</v>
      </c>
      <c r="H243" s="10">
        <v>80</v>
      </c>
      <c r="I243" s="11">
        <f t="shared" si="27"/>
        <v>82.333333333333329</v>
      </c>
      <c r="J243" s="12">
        <f t="shared" si="28"/>
        <v>0.82330000000000003</v>
      </c>
      <c r="K243" s="10" t="str">
        <f t="shared" si="29"/>
        <v>A</v>
      </c>
      <c r="L243" s="10">
        <v>85</v>
      </c>
      <c r="M243" s="10">
        <v>83</v>
      </c>
      <c r="N243" s="5">
        <v>89</v>
      </c>
      <c r="O243" s="11">
        <f t="shared" si="30"/>
        <v>85.666666666666671</v>
      </c>
      <c r="P243" s="12">
        <f t="shared" si="31"/>
        <v>0.85670000000000002</v>
      </c>
      <c r="Q243" s="10" t="str">
        <f t="shared" si="32"/>
        <v>A</v>
      </c>
      <c r="R243" s="11">
        <v>91</v>
      </c>
      <c r="S243" s="26">
        <v>94</v>
      </c>
      <c r="T243">
        <v>95</v>
      </c>
      <c r="U243" s="24">
        <f t="shared" si="33"/>
        <v>93.333333333333329</v>
      </c>
      <c r="V243" s="25">
        <f t="shared" si="34"/>
        <v>0.93330000000000002</v>
      </c>
      <c r="W243" s="16" t="str">
        <f t="shared" si="35"/>
        <v>A</v>
      </c>
      <c r="X243" s="16"/>
    </row>
    <row r="244" spans="1:24" ht="14.25" customHeight="1" x14ac:dyDescent="0.3">
      <c r="A244" s="43"/>
      <c r="B244" s="43"/>
      <c r="C244" s="43"/>
      <c r="D244" s="5" t="s">
        <v>19</v>
      </c>
      <c r="E244" s="5" t="s">
        <v>102</v>
      </c>
      <c r="F244" s="5">
        <v>93</v>
      </c>
      <c r="G244" s="10">
        <v>89</v>
      </c>
      <c r="H244" s="10">
        <v>92</v>
      </c>
      <c r="I244" s="11">
        <f t="shared" si="27"/>
        <v>91.333333333333329</v>
      </c>
      <c r="J244" s="12">
        <f t="shared" si="28"/>
        <v>0.9133</v>
      </c>
      <c r="K244" s="10" t="str">
        <f t="shared" si="29"/>
        <v>A</v>
      </c>
      <c r="L244" s="10">
        <v>87</v>
      </c>
      <c r="M244" s="10">
        <v>91</v>
      </c>
      <c r="N244" s="5">
        <v>91</v>
      </c>
      <c r="O244" s="11">
        <f t="shared" si="30"/>
        <v>89.666666666666671</v>
      </c>
      <c r="P244" s="12">
        <f t="shared" si="31"/>
        <v>0.89670000000000005</v>
      </c>
      <c r="Q244" s="10" t="str">
        <f t="shared" si="32"/>
        <v>A</v>
      </c>
      <c r="R244" s="11">
        <v>90</v>
      </c>
      <c r="S244" s="26">
        <v>98</v>
      </c>
      <c r="T244">
        <v>88</v>
      </c>
      <c r="U244" s="24">
        <f t="shared" si="33"/>
        <v>92</v>
      </c>
      <c r="V244" s="25">
        <f t="shared" si="34"/>
        <v>0.92</v>
      </c>
      <c r="W244" s="16" t="str">
        <f t="shared" si="35"/>
        <v>A</v>
      </c>
      <c r="X244" s="16"/>
    </row>
    <row r="245" spans="1:24" ht="14.25" customHeight="1" x14ac:dyDescent="0.3">
      <c r="A245" s="43"/>
      <c r="B245" s="43"/>
      <c r="C245" s="43"/>
      <c r="D245" s="5" t="s">
        <v>21</v>
      </c>
      <c r="E245" s="5" t="s">
        <v>103</v>
      </c>
      <c r="F245" s="5">
        <v>89</v>
      </c>
      <c r="G245" s="10">
        <v>98</v>
      </c>
      <c r="H245" s="10">
        <v>92</v>
      </c>
      <c r="I245" s="11">
        <f t="shared" si="27"/>
        <v>93</v>
      </c>
      <c r="J245" s="12">
        <f t="shared" si="28"/>
        <v>0.93</v>
      </c>
      <c r="K245" s="10" t="str">
        <f t="shared" si="29"/>
        <v>A</v>
      </c>
      <c r="L245" s="10">
        <v>95</v>
      </c>
      <c r="M245" s="10">
        <v>98</v>
      </c>
      <c r="N245" s="5">
        <v>90</v>
      </c>
      <c r="O245" s="11">
        <f t="shared" si="30"/>
        <v>94.333333333333329</v>
      </c>
      <c r="P245" s="12">
        <f t="shared" si="31"/>
        <v>0.94330000000000003</v>
      </c>
      <c r="Q245" s="10" t="str">
        <f t="shared" si="32"/>
        <v>A</v>
      </c>
      <c r="R245" s="11">
        <v>98</v>
      </c>
      <c r="S245" s="26">
        <v>98</v>
      </c>
      <c r="T245">
        <v>95</v>
      </c>
      <c r="U245" s="24">
        <f t="shared" si="33"/>
        <v>97</v>
      </c>
      <c r="V245" s="25">
        <f t="shared" si="34"/>
        <v>0.97</v>
      </c>
      <c r="W245" s="16" t="str">
        <f t="shared" si="35"/>
        <v>A</v>
      </c>
      <c r="X245" s="16"/>
    </row>
    <row r="246" spans="1:24" ht="14.25" customHeight="1" x14ac:dyDescent="0.3">
      <c r="A246" s="43"/>
      <c r="B246" s="43"/>
      <c r="C246" s="43"/>
      <c r="D246" s="5" t="s">
        <v>23</v>
      </c>
      <c r="E246" s="5" t="s">
        <v>104</v>
      </c>
      <c r="F246" s="5">
        <v>77</v>
      </c>
      <c r="G246" s="10">
        <v>86</v>
      </c>
      <c r="H246" s="10">
        <v>79</v>
      </c>
      <c r="I246" s="11">
        <f t="shared" si="27"/>
        <v>80.666666666666671</v>
      </c>
      <c r="J246" s="12">
        <f t="shared" si="28"/>
        <v>0.80669999999999997</v>
      </c>
      <c r="K246" s="10" t="str">
        <f t="shared" si="29"/>
        <v>A</v>
      </c>
      <c r="L246" s="10">
        <v>79</v>
      </c>
      <c r="M246" s="10">
        <v>90</v>
      </c>
      <c r="N246" s="5">
        <v>92</v>
      </c>
      <c r="O246" s="11">
        <f t="shared" si="30"/>
        <v>87</v>
      </c>
      <c r="P246" s="12">
        <f t="shared" si="31"/>
        <v>0.87</v>
      </c>
      <c r="Q246" s="10" t="str">
        <f t="shared" si="32"/>
        <v>A</v>
      </c>
      <c r="R246" s="11">
        <v>95</v>
      </c>
      <c r="S246" s="26">
        <v>87</v>
      </c>
      <c r="T246">
        <v>85</v>
      </c>
      <c r="U246" s="24">
        <f t="shared" si="33"/>
        <v>89</v>
      </c>
      <c r="V246" s="25">
        <f t="shared" si="34"/>
        <v>0.89</v>
      </c>
      <c r="W246" s="16" t="str">
        <f t="shared" si="35"/>
        <v>A</v>
      </c>
      <c r="X246" s="16"/>
    </row>
    <row r="247" spans="1:24" ht="14.25" customHeight="1" x14ac:dyDescent="0.3">
      <c r="A247" s="43"/>
      <c r="B247" s="43"/>
      <c r="C247" s="43"/>
      <c r="D247" s="5" t="s">
        <v>46</v>
      </c>
      <c r="E247" s="5" t="s">
        <v>116</v>
      </c>
      <c r="F247" s="5">
        <v>82</v>
      </c>
      <c r="G247" s="10">
        <v>84</v>
      </c>
      <c r="H247" s="10">
        <v>96</v>
      </c>
      <c r="I247" s="11">
        <f t="shared" si="27"/>
        <v>87.333333333333329</v>
      </c>
      <c r="J247" s="12">
        <f t="shared" si="28"/>
        <v>0.87329999999999997</v>
      </c>
      <c r="K247" s="10" t="str">
        <f t="shared" si="29"/>
        <v>A</v>
      </c>
      <c r="L247" s="10">
        <v>94</v>
      </c>
      <c r="M247" s="10">
        <v>98</v>
      </c>
      <c r="N247" s="5">
        <v>90</v>
      </c>
      <c r="O247" s="11">
        <f t="shared" si="30"/>
        <v>94</v>
      </c>
      <c r="P247" s="12">
        <f t="shared" si="31"/>
        <v>0.94</v>
      </c>
      <c r="Q247" s="10" t="str">
        <f t="shared" si="32"/>
        <v>A</v>
      </c>
      <c r="R247" s="11">
        <v>89</v>
      </c>
      <c r="S247" s="26">
        <v>98</v>
      </c>
      <c r="T247">
        <v>91</v>
      </c>
      <c r="U247" s="24">
        <f t="shared" si="33"/>
        <v>92.666666666666671</v>
      </c>
      <c r="V247" s="25">
        <f t="shared" si="34"/>
        <v>0.92669999999999997</v>
      </c>
      <c r="W247" s="16" t="str">
        <f t="shared" si="35"/>
        <v>A</v>
      </c>
      <c r="X247" s="16"/>
    </row>
    <row r="248" spans="1:24" ht="14.25" customHeight="1" x14ac:dyDescent="0.3">
      <c r="A248" s="43"/>
      <c r="B248" s="43"/>
      <c r="C248" s="43"/>
      <c r="D248" s="5" t="s">
        <v>27</v>
      </c>
      <c r="E248" s="5" t="s">
        <v>106</v>
      </c>
      <c r="F248" s="5">
        <v>80</v>
      </c>
      <c r="G248" s="10">
        <v>86</v>
      </c>
      <c r="H248" s="10">
        <v>82</v>
      </c>
      <c r="I248" s="11">
        <f t="shared" si="27"/>
        <v>82.666666666666671</v>
      </c>
      <c r="J248" s="12">
        <f t="shared" si="28"/>
        <v>0.82669999999999999</v>
      </c>
      <c r="K248" s="10" t="str">
        <f t="shared" si="29"/>
        <v>A</v>
      </c>
      <c r="L248" s="10">
        <v>86</v>
      </c>
      <c r="M248" s="10">
        <v>89</v>
      </c>
      <c r="N248" s="5">
        <v>81</v>
      </c>
      <c r="O248" s="11">
        <f t="shared" si="30"/>
        <v>85.333333333333329</v>
      </c>
      <c r="P248" s="12">
        <f t="shared" si="31"/>
        <v>0.85329999999999995</v>
      </c>
      <c r="Q248" s="10" t="str">
        <f t="shared" si="32"/>
        <v>A</v>
      </c>
      <c r="R248" s="11">
        <v>84</v>
      </c>
      <c r="S248" s="26">
        <v>88</v>
      </c>
      <c r="T248">
        <v>91</v>
      </c>
      <c r="U248" s="24">
        <f t="shared" si="33"/>
        <v>87.666666666666671</v>
      </c>
      <c r="V248" s="25">
        <f t="shared" si="34"/>
        <v>0.87670000000000003</v>
      </c>
      <c r="W248" s="16" t="str">
        <f t="shared" si="35"/>
        <v>A</v>
      </c>
      <c r="X248" s="16"/>
    </row>
    <row r="249" spans="1:24" ht="14.25" customHeight="1" x14ac:dyDescent="0.3">
      <c r="A249" s="43" t="s">
        <v>170</v>
      </c>
      <c r="B249" s="43" t="s">
        <v>171</v>
      </c>
      <c r="C249" s="43" t="s">
        <v>433</v>
      </c>
      <c r="D249" s="5" t="s">
        <v>12</v>
      </c>
      <c r="E249" s="5" t="s">
        <v>2</v>
      </c>
      <c r="F249" s="5">
        <v>51</v>
      </c>
      <c r="G249" s="10">
        <v>57</v>
      </c>
      <c r="H249" s="10">
        <v>59</v>
      </c>
      <c r="I249" s="11">
        <f t="shared" si="27"/>
        <v>55.666666666666664</v>
      </c>
      <c r="J249" s="12">
        <f t="shared" si="28"/>
        <v>0.55669999999999997</v>
      </c>
      <c r="K249" s="10" t="str">
        <f t="shared" si="29"/>
        <v>D</v>
      </c>
      <c r="L249" s="10">
        <v>53</v>
      </c>
      <c r="M249" s="10">
        <v>65</v>
      </c>
      <c r="N249" s="5">
        <v>55</v>
      </c>
      <c r="O249" s="11">
        <f t="shared" si="30"/>
        <v>57.666666666666664</v>
      </c>
      <c r="P249" s="12">
        <f t="shared" si="31"/>
        <v>0.57669999999999999</v>
      </c>
      <c r="Q249" s="10" t="str">
        <f t="shared" si="32"/>
        <v>D</v>
      </c>
      <c r="R249" s="11">
        <v>56</v>
      </c>
      <c r="S249" s="26">
        <v>61</v>
      </c>
      <c r="T249">
        <v>56</v>
      </c>
      <c r="U249" s="24">
        <f t="shared" si="33"/>
        <v>57.666666666666664</v>
      </c>
      <c r="V249" s="25">
        <f t="shared" si="34"/>
        <v>0.57669999999999999</v>
      </c>
      <c r="W249" s="16" t="str">
        <f t="shared" si="35"/>
        <v>D</v>
      </c>
      <c r="X249" s="16"/>
    </row>
    <row r="250" spans="1:24" ht="14.25" customHeight="1" x14ac:dyDescent="0.3">
      <c r="A250" s="43"/>
      <c r="B250" s="43"/>
      <c r="C250" s="43"/>
      <c r="D250" s="5" t="s">
        <v>13</v>
      </c>
      <c r="E250" s="5" t="s">
        <v>14</v>
      </c>
      <c r="F250" s="5">
        <v>60</v>
      </c>
      <c r="G250" s="10">
        <v>68</v>
      </c>
      <c r="H250" s="10">
        <v>60</v>
      </c>
      <c r="I250" s="11">
        <f t="shared" si="27"/>
        <v>62.666666666666664</v>
      </c>
      <c r="J250" s="12">
        <f t="shared" si="28"/>
        <v>0.62670000000000003</v>
      </c>
      <c r="K250" s="10" t="str">
        <f t="shared" si="29"/>
        <v>C</v>
      </c>
      <c r="L250" s="10">
        <v>61</v>
      </c>
      <c r="M250" s="10">
        <v>62</v>
      </c>
      <c r="N250" s="5">
        <v>67</v>
      </c>
      <c r="O250" s="11">
        <f t="shared" si="30"/>
        <v>63.333333333333336</v>
      </c>
      <c r="P250" s="12">
        <f t="shared" si="31"/>
        <v>0.63329999999999997</v>
      </c>
      <c r="Q250" s="10" t="str">
        <f t="shared" si="32"/>
        <v>C</v>
      </c>
      <c r="R250" s="11">
        <v>58</v>
      </c>
      <c r="S250" s="26">
        <v>64</v>
      </c>
      <c r="T250">
        <v>66</v>
      </c>
      <c r="U250" s="24">
        <f t="shared" si="33"/>
        <v>62.666666666666664</v>
      </c>
      <c r="V250" s="25">
        <f t="shared" si="34"/>
        <v>0.62670000000000003</v>
      </c>
      <c r="W250" s="16" t="str">
        <f t="shared" si="35"/>
        <v>C</v>
      </c>
      <c r="X250" s="16"/>
    </row>
    <row r="251" spans="1:24" ht="14.25" customHeight="1" x14ac:dyDescent="0.3">
      <c r="A251" s="43"/>
      <c r="B251" s="43"/>
      <c r="C251" s="43"/>
      <c r="D251" s="5" t="s">
        <v>15</v>
      </c>
      <c r="E251" s="5" t="s">
        <v>16</v>
      </c>
      <c r="F251" s="5">
        <v>66</v>
      </c>
      <c r="G251" s="10">
        <v>66</v>
      </c>
      <c r="H251" s="10">
        <v>67</v>
      </c>
      <c r="I251" s="11">
        <f t="shared" si="27"/>
        <v>66.333333333333329</v>
      </c>
      <c r="J251" s="12">
        <f t="shared" si="28"/>
        <v>0.6633</v>
      </c>
      <c r="K251" s="10" t="str">
        <f t="shared" si="29"/>
        <v>C</v>
      </c>
      <c r="L251" s="10">
        <v>62</v>
      </c>
      <c r="M251" s="10">
        <v>74</v>
      </c>
      <c r="N251" s="5">
        <v>63</v>
      </c>
      <c r="O251" s="11">
        <f t="shared" si="30"/>
        <v>66.333333333333329</v>
      </c>
      <c r="P251" s="12">
        <f t="shared" si="31"/>
        <v>0.6633</v>
      </c>
      <c r="Q251" s="10" t="str">
        <f t="shared" si="32"/>
        <v>C</v>
      </c>
      <c r="R251" s="11">
        <v>62</v>
      </c>
      <c r="S251" s="26">
        <v>79</v>
      </c>
      <c r="T251">
        <v>72</v>
      </c>
      <c r="U251" s="24">
        <f t="shared" si="33"/>
        <v>71</v>
      </c>
      <c r="V251" s="25">
        <f t="shared" si="34"/>
        <v>0.71</v>
      </c>
      <c r="W251" s="16" t="str">
        <f t="shared" si="35"/>
        <v>B</v>
      </c>
      <c r="X251" s="16"/>
    </row>
    <row r="252" spans="1:24" ht="14.25" customHeight="1" x14ac:dyDescent="0.3">
      <c r="A252" s="43"/>
      <c r="B252" s="43"/>
      <c r="C252" s="43"/>
      <c r="D252" s="5" t="s">
        <v>17</v>
      </c>
      <c r="E252" s="5" t="s">
        <v>18</v>
      </c>
      <c r="F252" s="5">
        <v>61</v>
      </c>
      <c r="G252" s="10">
        <v>63</v>
      </c>
      <c r="H252" s="10">
        <v>56</v>
      </c>
      <c r="I252" s="11">
        <f t="shared" si="27"/>
        <v>60</v>
      </c>
      <c r="J252" s="12">
        <f t="shared" si="28"/>
        <v>0.6</v>
      </c>
      <c r="K252" s="10" t="str">
        <f t="shared" si="29"/>
        <v>C</v>
      </c>
      <c r="L252" s="10">
        <v>65</v>
      </c>
      <c r="M252" s="10">
        <v>58</v>
      </c>
      <c r="N252" s="5">
        <v>57</v>
      </c>
      <c r="O252" s="11">
        <f t="shared" si="30"/>
        <v>60</v>
      </c>
      <c r="P252" s="12">
        <f t="shared" si="31"/>
        <v>0.6</v>
      </c>
      <c r="Q252" s="10" t="str">
        <f t="shared" si="32"/>
        <v>C</v>
      </c>
      <c r="R252" s="11">
        <v>56</v>
      </c>
      <c r="S252" s="26">
        <v>68</v>
      </c>
      <c r="T252">
        <v>63</v>
      </c>
      <c r="U252" s="24">
        <f t="shared" si="33"/>
        <v>62.333333333333336</v>
      </c>
      <c r="V252" s="25">
        <f t="shared" si="34"/>
        <v>0.62329999999999997</v>
      </c>
      <c r="W252" s="16" t="str">
        <f t="shared" si="35"/>
        <v>C</v>
      </c>
      <c r="X252" s="16"/>
    </row>
    <row r="253" spans="1:24" ht="14.25" customHeight="1" x14ac:dyDescent="0.3">
      <c r="A253" s="43"/>
      <c r="B253" s="43"/>
      <c r="C253" s="43"/>
      <c r="D253" s="5" t="s">
        <v>19</v>
      </c>
      <c r="E253" s="5" t="s">
        <v>20</v>
      </c>
      <c r="F253" s="5">
        <v>56</v>
      </c>
      <c r="G253" s="10">
        <v>67</v>
      </c>
      <c r="H253" s="10">
        <v>65</v>
      </c>
      <c r="I253" s="11">
        <f t="shared" si="27"/>
        <v>62.666666666666664</v>
      </c>
      <c r="J253" s="12">
        <f t="shared" si="28"/>
        <v>0.62670000000000003</v>
      </c>
      <c r="K253" s="10" t="str">
        <f t="shared" si="29"/>
        <v>C</v>
      </c>
      <c r="L253" s="10">
        <v>58</v>
      </c>
      <c r="M253" s="10">
        <v>64</v>
      </c>
      <c r="N253" s="5">
        <v>63</v>
      </c>
      <c r="O253" s="11">
        <f t="shared" si="30"/>
        <v>61.666666666666664</v>
      </c>
      <c r="P253" s="12">
        <f t="shared" si="31"/>
        <v>0.61670000000000003</v>
      </c>
      <c r="Q253" s="10" t="str">
        <f t="shared" si="32"/>
        <v>C</v>
      </c>
      <c r="R253" s="11">
        <v>62</v>
      </c>
      <c r="S253" s="26">
        <v>74</v>
      </c>
      <c r="T253">
        <v>71</v>
      </c>
      <c r="U253" s="24">
        <f t="shared" si="33"/>
        <v>69</v>
      </c>
      <c r="V253" s="25">
        <f t="shared" si="34"/>
        <v>0.69</v>
      </c>
      <c r="W253" s="16" t="str">
        <f t="shared" si="35"/>
        <v>C</v>
      </c>
      <c r="X253" s="16"/>
    </row>
    <row r="254" spans="1:24" ht="14.25" customHeight="1" x14ac:dyDescent="0.3">
      <c r="A254" s="43"/>
      <c r="B254" s="43"/>
      <c r="C254" s="43"/>
      <c r="D254" s="5" t="s">
        <v>21</v>
      </c>
      <c r="E254" s="5" t="s">
        <v>22</v>
      </c>
      <c r="F254" s="5">
        <v>64</v>
      </c>
      <c r="G254" s="10">
        <v>64</v>
      </c>
      <c r="H254" s="10">
        <v>66</v>
      </c>
      <c r="I254" s="11">
        <f t="shared" si="27"/>
        <v>64.666666666666671</v>
      </c>
      <c r="J254" s="12">
        <f t="shared" si="28"/>
        <v>0.64670000000000005</v>
      </c>
      <c r="K254" s="10" t="str">
        <f t="shared" si="29"/>
        <v>C</v>
      </c>
      <c r="L254" s="10">
        <v>74</v>
      </c>
      <c r="M254" s="10">
        <v>73</v>
      </c>
      <c r="N254" s="5">
        <v>63</v>
      </c>
      <c r="O254" s="11">
        <f t="shared" si="30"/>
        <v>70</v>
      </c>
      <c r="P254" s="12">
        <f t="shared" si="31"/>
        <v>0.7</v>
      </c>
      <c r="Q254" s="10" t="str">
        <f t="shared" si="32"/>
        <v>B</v>
      </c>
      <c r="R254" s="11">
        <v>69</v>
      </c>
      <c r="S254" s="26">
        <v>80</v>
      </c>
      <c r="T254">
        <v>72</v>
      </c>
      <c r="U254" s="24">
        <f t="shared" si="33"/>
        <v>73.666666666666671</v>
      </c>
      <c r="V254" s="25">
        <f t="shared" si="34"/>
        <v>0.73670000000000002</v>
      </c>
      <c r="W254" s="16" t="str">
        <f t="shared" si="35"/>
        <v>B</v>
      </c>
      <c r="X254" s="16"/>
    </row>
    <row r="255" spans="1:24" ht="14.25" customHeight="1" x14ac:dyDescent="0.3">
      <c r="A255" s="43"/>
      <c r="B255" s="43"/>
      <c r="C255" s="43"/>
      <c r="D255" s="5" t="s">
        <v>23</v>
      </c>
      <c r="E255" s="5" t="s">
        <v>24</v>
      </c>
      <c r="F255" s="5">
        <v>52</v>
      </c>
      <c r="G255" s="10">
        <v>65</v>
      </c>
      <c r="H255" s="10">
        <v>65</v>
      </c>
      <c r="I255" s="11">
        <f t="shared" si="27"/>
        <v>60.666666666666664</v>
      </c>
      <c r="J255" s="12">
        <f t="shared" si="28"/>
        <v>0.60670000000000002</v>
      </c>
      <c r="K255" s="10" t="str">
        <f t="shared" si="29"/>
        <v>C</v>
      </c>
      <c r="L255" s="10">
        <v>64</v>
      </c>
      <c r="M255" s="10">
        <v>67</v>
      </c>
      <c r="N255" s="5">
        <v>65</v>
      </c>
      <c r="O255" s="11">
        <f t="shared" si="30"/>
        <v>65.333333333333329</v>
      </c>
      <c r="P255" s="12">
        <f t="shared" si="31"/>
        <v>0.65329999999999999</v>
      </c>
      <c r="Q255" s="10" t="str">
        <f t="shared" si="32"/>
        <v>C</v>
      </c>
      <c r="R255" s="11">
        <v>70</v>
      </c>
      <c r="S255" s="26">
        <v>70</v>
      </c>
      <c r="T255">
        <v>68</v>
      </c>
      <c r="U255" s="24">
        <f t="shared" si="33"/>
        <v>69.333333333333329</v>
      </c>
      <c r="V255" s="25">
        <f t="shared" si="34"/>
        <v>0.69330000000000003</v>
      </c>
      <c r="W255" s="16" t="str">
        <f t="shared" si="35"/>
        <v>C</v>
      </c>
      <c r="X255" s="16"/>
    </row>
    <row r="256" spans="1:24" ht="14.25" customHeight="1" x14ac:dyDescent="0.3">
      <c r="A256" s="43"/>
      <c r="B256" s="43"/>
      <c r="C256" s="43"/>
      <c r="D256" s="5" t="s">
        <v>25</v>
      </c>
      <c r="E256" s="5" t="s">
        <v>26</v>
      </c>
      <c r="F256" s="5">
        <v>57</v>
      </c>
      <c r="G256" s="10">
        <v>60</v>
      </c>
      <c r="H256" s="10">
        <v>69</v>
      </c>
      <c r="I256" s="11">
        <f t="shared" si="27"/>
        <v>62</v>
      </c>
      <c r="J256" s="12">
        <f t="shared" si="28"/>
        <v>0.62</v>
      </c>
      <c r="K256" s="10" t="str">
        <f t="shared" si="29"/>
        <v>C</v>
      </c>
      <c r="L256" s="10">
        <v>65</v>
      </c>
      <c r="M256" s="10">
        <v>66</v>
      </c>
      <c r="N256" s="5">
        <v>74</v>
      </c>
      <c r="O256" s="11">
        <f t="shared" si="30"/>
        <v>68.333333333333329</v>
      </c>
      <c r="P256" s="12">
        <f t="shared" si="31"/>
        <v>0.68330000000000002</v>
      </c>
      <c r="Q256" s="10" t="str">
        <f t="shared" si="32"/>
        <v>C</v>
      </c>
      <c r="R256" s="11">
        <v>65</v>
      </c>
      <c r="S256" s="26">
        <v>75</v>
      </c>
      <c r="T256">
        <v>74</v>
      </c>
      <c r="U256" s="24">
        <f t="shared" si="33"/>
        <v>71.333333333333329</v>
      </c>
      <c r="V256" s="25">
        <f t="shared" si="34"/>
        <v>0.71330000000000005</v>
      </c>
      <c r="W256" s="16" t="str">
        <f t="shared" si="35"/>
        <v>B</v>
      </c>
      <c r="X256" s="16"/>
    </row>
    <row r="257" spans="1:24" ht="14.25" customHeight="1" x14ac:dyDescent="0.3">
      <c r="A257" s="43"/>
      <c r="B257" s="43"/>
      <c r="C257" s="43"/>
      <c r="D257" s="5" t="s">
        <v>34</v>
      </c>
      <c r="E257" s="5" t="s">
        <v>35</v>
      </c>
      <c r="F257" s="5">
        <v>58</v>
      </c>
      <c r="G257" s="10">
        <v>55</v>
      </c>
      <c r="H257" s="10">
        <v>59</v>
      </c>
      <c r="I257" s="11">
        <f t="shared" si="27"/>
        <v>57.333333333333336</v>
      </c>
      <c r="J257" s="12">
        <f t="shared" si="28"/>
        <v>0.57330000000000003</v>
      </c>
      <c r="K257" s="10" t="str">
        <f t="shared" si="29"/>
        <v>D</v>
      </c>
      <c r="L257" s="10">
        <v>56</v>
      </c>
      <c r="M257" s="10">
        <v>62</v>
      </c>
      <c r="N257" s="5">
        <v>52</v>
      </c>
      <c r="O257" s="11">
        <f t="shared" si="30"/>
        <v>56.666666666666664</v>
      </c>
      <c r="P257" s="12">
        <f t="shared" si="31"/>
        <v>0.56669999999999998</v>
      </c>
      <c r="Q257" s="10" t="str">
        <f t="shared" si="32"/>
        <v>D</v>
      </c>
      <c r="R257" s="11">
        <v>57</v>
      </c>
      <c r="S257" s="26">
        <v>68</v>
      </c>
      <c r="T257">
        <v>63</v>
      </c>
      <c r="U257" s="24">
        <f t="shared" si="33"/>
        <v>62.666666666666664</v>
      </c>
      <c r="V257" s="25">
        <f t="shared" si="34"/>
        <v>0.62670000000000003</v>
      </c>
      <c r="W257" s="16" t="str">
        <f t="shared" si="35"/>
        <v>C</v>
      </c>
      <c r="X257" s="16"/>
    </row>
    <row r="258" spans="1:24" ht="14.25" customHeight="1" x14ac:dyDescent="0.3">
      <c r="A258" s="43" t="s">
        <v>174</v>
      </c>
      <c r="B258" s="43" t="s">
        <v>175</v>
      </c>
      <c r="C258" s="43" t="s">
        <v>433</v>
      </c>
      <c r="D258" s="5" t="s">
        <v>12</v>
      </c>
      <c r="E258" s="5" t="s">
        <v>2</v>
      </c>
      <c r="F258" s="5">
        <v>66</v>
      </c>
      <c r="G258" s="10">
        <v>77</v>
      </c>
      <c r="H258" s="10">
        <v>71</v>
      </c>
      <c r="I258" s="11">
        <f t="shared" si="27"/>
        <v>71.333333333333329</v>
      </c>
      <c r="J258" s="12">
        <f t="shared" si="28"/>
        <v>0.71330000000000005</v>
      </c>
      <c r="K258" s="10" t="str">
        <f t="shared" si="29"/>
        <v>B</v>
      </c>
      <c r="L258" s="10">
        <v>77</v>
      </c>
      <c r="M258" s="10">
        <v>71</v>
      </c>
      <c r="N258" s="5">
        <v>79</v>
      </c>
      <c r="O258" s="11">
        <f t="shared" si="30"/>
        <v>75.666666666666671</v>
      </c>
      <c r="P258" s="12">
        <f t="shared" si="31"/>
        <v>0.75670000000000004</v>
      </c>
      <c r="Q258" s="10" t="str">
        <f t="shared" si="32"/>
        <v>B</v>
      </c>
      <c r="R258" s="11">
        <v>72</v>
      </c>
      <c r="S258" s="26">
        <v>71</v>
      </c>
      <c r="T258">
        <v>69</v>
      </c>
      <c r="U258" s="24">
        <f t="shared" si="33"/>
        <v>70.666666666666671</v>
      </c>
      <c r="V258" s="25">
        <f t="shared" si="34"/>
        <v>0.70669999999999999</v>
      </c>
      <c r="W258" s="16" t="str">
        <f t="shared" si="35"/>
        <v>B</v>
      </c>
      <c r="X258" s="16"/>
    </row>
    <row r="259" spans="1:24" ht="14.25" customHeight="1" x14ac:dyDescent="0.3">
      <c r="A259" s="43"/>
      <c r="B259" s="43"/>
      <c r="C259" s="43"/>
      <c r="D259" s="5" t="s">
        <v>13</v>
      </c>
      <c r="E259" s="5" t="s">
        <v>14</v>
      </c>
      <c r="F259" s="5">
        <v>73</v>
      </c>
      <c r="G259" s="10">
        <v>83</v>
      </c>
      <c r="H259" s="10">
        <v>72</v>
      </c>
      <c r="I259" s="11">
        <f t="shared" si="27"/>
        <v>76</v>
      </c>
      <c r="J259" s="12">
        <f t="shared" si="28"/>
        <v>0.76</v>
      </c>
      <c r="K259" s="10" t="str">
        <f t="shared" si="29"/>
        <v>B</v>
      </c>
      <c r="L259" s="10">
        <v>77</v>
      </c>
      <c r="M259" s="10">
        <v>77</v>
      </c>
      <c r="N259" s="5">
        <v>79</v>
      </c>
      <c r="O259" s="11">
        <f t="shared" si="30"/>
        <v>77.666666666666671</v>
      </c>
      <c r="P259" s="12">
        <f t="shared" si="31"/>
        <v>0.77669999999999995</v>
      </c>
      <c r="Q259" s="10" t="str">
        <f t="shared" si="32"/>
        <v>B</v>
      </c>
      <c r="R259" s="11">
        <v>80</v>
      </c>
      <c r="S259" s="26">
        <v>79</v>
      </c>
      <c r="T259">
        <v>83</v>
      </c>
      <c r="U259" s="24">
        <f t="shared" si="33"/>
        <v>80.666666666666671</v>
      </c>
      <c r="V259" s="25">
        <f t="shared" si="34"/>
        <v>0.80669999999999997</v>
      </c>
      <c r="W259" s="16" t="str">
        <f t="shared" si="35"/>
        <v>A</v>
      </c>
      <c r="X259" s="16"/>
    </row>
    <row r="260" spans="1:24" ht="14.25" customHeight="1" x14ac:dyDescent="0.3">
      <c r="A260" s="43"/>
      <c r="B260" s="43"/>
      <c r="C260" s="43"/>
      <c r="D260" s="5" t="s">
        <v>15</v>
      </c>
      <c r="E260" s="5" t="s">
        <v>16</v>
      </c>
      <c r="F260" s="5">
        <v>77</v>
      </c>
      <c r="G260" s="10">
        <v>87</v>
      </c>
      <c r="H260" s="10">
        <v>76</v>
      </c>
      <c r="I260" s="11">
        <f t="shared" si="27"/>
        <v>80</v>
      </c>
      <c r="J260" s="12">
        <f t="shared" si="28"/>
        <v>0.8</v>
      </c>
      <c r="K260" s="10" t="str">
        <f t="shared" si="29"/>
        <v>A</v>
      </c>
      <c r="L260" s="10">
        <v>78</v>
      </c>
      <c r="M260" s="10">
        <v>82</v>
      </c>
      <c r="N260" s="5">
        <v>89</v>
      </c>
      <c r="O260" s="11">
        <f t="shared" si="30"/>
        <v>83</v>
      </c>
      <c r="P260" s="12">
        <f t="shared" si="31"/>
        <v>0.83</v>
      </c>
      <c r="Q260" s="10" t="str">
        <f t="shared" si="32"/>
        <v>A</v>
      </c>
      <c r="R260" s="11">
        <v>87</v>
      </c>
      <c r="S260" s="26">
        <v>87</v>
      </c>
      <c r="T260">
        <v>86</v>
      </c>
      <c r="U260" s="24">
        <f t="shared" si="33"/>
        <v>86.666666666666671</v>
      </c>
      <c r="V260" s="25">
        <f t="shared" si="34"/>
        <v>0.86670000000000003</v>
      </c>
      <c r="W260" s="16" t="str">
        <f t="shared" si="35"/>
        <v>A</v>
      </c>
      <c r="X260" s="16"/>
    </row>
    <row r="261" spans="1:24" ht="14.25" customHeight="1" x14ac:dyDescent="0.3">
      <c r="A261" s="43"/>
      <c r="B261" s="43"/>
      <c r="C261" s="43"/>
      <c r="D261" s="5" t="s">
        <v>17</v>
      </c>
      <c r="E261" s="5" t="s">
        <v>18</v>
      </c>
      <c r="F261" s="5">
        <v>69</v>
      </c>
      <c r="G261" s="10">
        <v>70</v>
      </c>
      <c r="H261" s="10">
        <v>72</v>
      </c>
      <c r="I261" s="11">
        <f t="shared" si="27"/>
        <v>70.333333333333329</v>
      </c>
      <c r="J261" s="12">
        <f t="shared" si="28"/>
        <v>0.70330000000000004</v>
      </c>
      <c r="K261" s="10" t="str">
        <f t="shared" si="29"/>
        <v>B</v>
      </c>
      <c r="L261" s="10">
        <v>70</v>
      </c>
      <c r="M261" s="10">
        <v>68</v>
      </c>
      <c r="N261" s="5">
        <v>73</v>
      </c>
      <c r="O261" s="11">
        <f t="shared" si="30"/>
        <v>70.333333333333329</v>
      </c>
      <c r="P261" s="12">
        <f t="shared" si="31"/>
        <v>0.70330000000000004</v>
      </c>
      <c r="Q261" s="10" t="str">
        <f t="shared" si="32"/>
        <v>B</v>
      </c>
      <c r="R261" s="11">
        <v>75</v>
      </c>
      <c r="S261" s="26">
        <v>80</v>
      </c>
      <c r="T261">
        <v>82</v>
      </c>
      <c r="U261" s="24">
        <f t="shared" si="33"/>
        <v>79</v>
      </c>
      <c r="V261" s="25">
        <f t="shared" si="34"/>
        <v>0.79</v>
      </c>
      <c r="W261" s="16" t="str">
        <f t="shared" si="35"/>
        <v>B</v>
      </c>
      <c r="X261" s="16"/>
    </row>
    <row r="262" spans="1:24" ht="14.25" customHeight="1" x14ac:dyDescent="0.3">
      <c r="A262" s="43"/>
      <c r="B262" s="43"/>
      <c r="C262" s="43"/>
      <c r="D262" s="5" t="s">
        <v>19</v>
      </c>
      <c r="E262" s="5" t="s">
        <v>20</v>
      </c>
      <c r="F262" s="5">
        <v>82</v>
      </c>
      <c r="G262" s="10">
        <v>75</v>
      </c>
      <c r="H262" s="10">
        <v>84</v>
      </c>
      <c r="I262" s="11">
        <f t="shared" ref="I262:I325" si="36">IF(COUNT(F262:H262)=0,"",AVERAGE(F262:H262))</f>
        <v>80.333333333333329</v>
      </c>
      <c r="J262" s="12">
        <f t="shared" ref="J262:J325" si="37">IF(I262="","",ROUND(I262/100,4))</f>
        <v>0.80330000000000001</v>
      </c>
      <c r="K262" s="10" t="str">
        <f t="shared" ref="K262:K325" si="38">IF(I262="","",IF(I262&gt;=80,"A",IF(I262&gt;=70,"B",IF(I262&gt;=60,"C",IF(I262&gt;=50,"D","F")))))</f>
        <v>A</v>
      </c>
      <c r="L262" s="10">
        <v>70</v>
      </c>
      <c r="M262" s="10">
        <v>74</v>
      </c>
      <c r="N262" s="5">
        <v>81</v>
      </c>
      <c r="O262" s="11">
        <f t="shared" ref="O262:O325" si="39">IF(COUNT(L262:N262)=0,"",AVERAGE(L262:N262))</f>
        <v>75</v>
      </c>
      <c r="P262" s="12">
        <f t="shared" ref="P262:P325" si="40">IF(O262="","",ROUND(O262/100,4))</f>
        <v>0.75</v>
      </c>
      <c r="Q262" s="10" t="str">
        <f t="shared" ref="Q262:Q325" si="41">IF(O262="","",IF(O262&gt;=80,"A",IF(O262&gt;=70,"B",IF(O262&gt;=60,"C",IF(O262&gt;=50,"D","F")))))</f>
        <v>B</v>
      </c>
      <c r="R262" s="11">
        <v>86</v>
      </c>
      <c r="S262" s="26">
        <v>86</v>
      </c>
      <c r="T262">
        <v>81</v>
      </c>
      <c r="U262" s="24">
        <f t="shared" ref="U262:U325" si="42">IF(COUNT(R262:T262)=0,"",AVERAGE(R262:T262))</f>
        <v>84.333333333333329</v>
      </c>
      <c r="V262" s="25">
        <f t="shared" ref="V262:V325" si="43">IF(U262="","",ROUND(U262/100,4))</f>
        <v>0.84330000000000005</v>
      </c>
      <c r="W262" s="16" t="str">
        <f t="shared" ref="W262:W325" si="44">IF(U262="","",IF(U262&gt;=80,"A",IF(U262&gt;=70,"B",IF(U262&gt;=60,"C",IF(U262&gt;=50,"D","F")))))</f>
        <v>A</v>
      </c>
      <c r="X262" s="16"/>
    </row>
    <row r="263" spans="1:24" ht="14.25" customHeight="1" x14ac:dyDescent="0.3">
      <c r="A263" s="43"/>
      <c r="B263" s="43"/>
      <c r="C263" s="43"/>
      <c r="D263" s="5" t="s">
        <v>21</v>
      </c>
      <c r="E263" s="5" t="s">
        <v>22</v>
      </c>
      <c r="F263" s="5">
        <v>83</v>
      </c>
      <c r="G263" s="10">
        <v>85</v>
      </c>
      <c r="H263" s="10">
        <v>86</v>
      </c>
      <c r="I263" s="11">
        <f t="shared" si="36"/>
        <v>84.666666666666671</v>
      </c>
      <c r="J263" s="12">
        <f t="shared" si="37"/>
        <v>0.84670000000000001</v>
      </c>
      <c r="K263" s="10" t="str">
        <f t="shared" si="38"/>
        <v>A</v>
      </c>
      <c r="L263" s="10">
        <v>81</v>
      </c>
      <c r="M263" s="10">
        <v>89</v>
      </c>
      <c r="N263" s="5">
        <v>82</v>
      </c>
      <c r="O263" s="11">
        <f t="shared" si="39"/>
        <v>84</v>
      </c>
      <c r="P263" s="12">
        <f t="shared" si="40"/>
        <v>0.84</v>
      </c>
      <c r="Q263" s="10" t="str">
        <f t="shared" si="41"/>
        <v>A</v>
      </c>
      <c r="R263" s="11">
        <v>92</v>
      </c>
      <c r="S263" s="26">
        <v>91</v>
      </c>
      <c r="T263">
        <v>84</v>
      </c>
      <c r="U263" s="24">
        <f t="shared" si="42"/>
        <v>89</v>
      </c>
      <c r="V263" s="25">
        <f t="shared" si="43"/>
        <v>0.89</v>
      </c>
      <c r="W263" s="16" t="str">
        <f t="shared" si="44"/>
        <v>A</v>
      </c>
      <c r="X263" s="16"/>
    </row>
    <row r="264" spans="1:24" ht="14.25" customHeight="1" x14ac:dyDescent="0.3">
      <c r="A264" s="43"/>
      <c r="B264" s="43"/>
      <c r="C264" s="43"/>
      <c r="D264" s="5" t="s">
        <v>23</v>
      </c>
      <c r="E264" s="5" t="s">
        <v>24</v>
      </c>
      <c r="F264" s="5">
        <v>67</v>
      </c>
      <c r="G264" s="10">
        <v>73</v>
      </c>
      <c r="H264" s="10">
        <v>80</v>
      </c>
      <c r="I264" s="11">
        <f t="shared" si="36"/>
        <v>73.333333333333329</v>
      </c>
      <c r="J264" s="12">
        <f t="shared" si="37"/>
        <v>0.73329999999999995</v>
      </c>
      <c r="K264" s="10" t="str">
        <f t="shared" si="38"/>
        <v>B</v>
      </c>
      <c r="L264" s="10">
        <v>71</v>
      </c>
      <c r="M264" s="10">
        <v>80</v>
      </c>
      <c r="N264" s="5">
        <v>78</v>
      </c>
      <c r="O264" s="11">
        <f t="shared" si="39"/>
        <v>76.333333333333329</v>
      </c>
      <c r="P264" s="12">
        <f t="shared" si="40"/>
        <v>0.76329999999999998</v>
      </c>
      <c r="Q264" s="10" t="str">
        <f t="shared" si="41"/>
        <v>B</v>
      </c>
      <c r="R264" s="11">
        <v>80</v>
      </c>
      <c r="S264" s="26">
        <v>80</v>
      </c>
      <c r="T264">
        <v>76</v>
      </c>
      <c r="U264" s="24">
        <f t="shared" si="42"/>
        <v>78.666666666666671</v>
      </c>
      <c r="V264" s="25">
        <f t="shared" si="43"/>
        <v>0.78669999999999995</v>
      </c>
      <c r="W264" s="16" t="str">
        <f t="shared" si="44"/>
        <v>B</v>
      </c>
      <c r="X264" s="16"/>
    </row>
    <row r="265" spans="1:24" ht="14.25" customHeight="1" x14ac:dyDescent="0.3">
      <c r="A265" s="43"/>
      <c r="B265" s="43"/>
      <c r="C265" s="43"/>
      <c r="D265" s="5" t="s">
        <v>46</v>
      </c>
      <c r="E265" s="5" t="s">
        <v>47</v>
      </c>
      <c r="F265" s="5">
        <v>78</v>
      </c>
      <c r="G265" s="10">
        <v>85</v>
      </c>
      <c r="H265" s="10">
        <v>83</v>
      </c>
      <c r="I265" s="11">
        <f t="shared" si="36"/>
        <v>82</v>
      </c>
      <c r="J265" s="12">
        <f t="shared" si="37"/>
        <v>0.82</v>
      </c>
      <c r="K265" s="10" t="str">
        <f t="shared" si="38"/>
        <v>A</v>
      </c>
      <c r="L265" s="10">
        <v>74</v>
      </c>
      <c r="M265" s="10">
        <v>87</v>
      </c>
      <c r="N265" s="5">
        <v>76</v>
      </c>
      <c r="O265" s="11">
        <f t="shared" si="39"/>
        <v>79</v>
      </c>
      <c r="P265" s="12">
        <f t="shared" si="40"/>
        <v>0.79</v>
      </c>
      <c r="Q265" s="10" t="str">
        <f t="shared" si="41"/>
        <v>B</v>
      </c>
      <c r="R265" s="11">
        <v>84</v>
      </c>
      <c r="S265" s="26">
        <v>81</v>
      </c>
      <c r="T265">
        <v>89</v>
      </c>
      <c r="U265" s="24">
        <f t="shared" si="42"/>
        <v>84.666666666666671</v>
      </c>
      <c r="V265" s="25">
        <f t="shared" si="43"/>
        <v>0.84670000000000001</v>
      </c>
      <c r="W265" s="16" t="str">
        <f t="shared" si="44"/>
        <v>A</v>
      </c>
      <c r="X265" s="16"/>
    </row>
    <row r="266" spans="1:24" ht="14.25" customHeight="1" x14ac:dyDescent="0.3">
      <c r="A266" s="43"/>
      <c r="B266" s="43"/>
      <c r="C266" s="43"/>
      <c r="D266" s="5" t="s">
        <v>27</v>
      </c>
      <c r="E266" s="5" t="s">
        <v>28</v>
      </c>
      <c r="F266" s="5">
        <v>70</v>
      </c>
      <c r="G266" s="10">
        <v>72</v>
      </c>
      <c r="H266" s="10">
        <v>72</v>
      </c>
      <c r="I266" s="11">
        <f t="shared" si="36"/>
        <v>71.333333333333329</v>
      </c>
      <c r="J266" s="12">
        <f t="shared" si="37"/>
        <v>0.71330000000000005</v>
      </c>
      <c r="K266" s="10" t="str">
        <f t="shared" si="38"/>
        <v>B</v>
      </c>
      <c r="L266" s="10">
        <v>65</v>
      </c>
      <c r="M266" s="10">
        <v>72</v>
      </c>
      <c r="N266" s="5">
        <v>76</v>
      </c>
      <c r="O266" s="11">
        <f t="shared" si="39"/>
        <v>71</v>
      </c>
      <c r="P266" s="12">
        <f t="shared" si="40"/>
        <v>0.71</v>
      </c>
      <c r="Q266" s="10" t="str">
        <f t="shared" si="41"/>
        <v>B</v>
      </c>
      <c r="R266" s="11">
        <v>77</v>
      </c>
      <c r="S266" s="26">
        <v>75</v>
      </c>
      <c r="T266">
        <v>69</v>
      </c>
      <c r="U266" s="24">
        <f t="shared" si="42"/>
        <v>73.666666666666671</v>
      </c>
      <c r="V266" s="25">
        <f t="shared" si="43"/>
        <v>0.73670000000000002</v>
      </c>
      <c r="W266" s="16" t="str">
        <f t="shared" si="44"/>
        <v>B</v>
      </c>
      <c r="X266" s="16"/>
    </row>
    <row r="267" spans="1:24" ht="14.25" customHeight="1" x14ac:dyDescent="0.3">
      <c r="A267" s="43" t="s">
        <v>176</v>
      </c>
      <c r="B267" s="43" t="s">
        <v>177</v>
      </c>
      <c r="C267" s="43" t="s">
        <v>433</v>
      </c>
      <c r="D267" s="5" t="s">
        <v>12</v>
      </c>
      <c r="E267" s="5" t="s">
        <v>2</v>
      </c>
      <c r="F267" s="5">
        <v>81</v>
      </c>
      <c r="G267" s="10">
        <v>74</v>
      </c>
      <c r="H267" s="10">
        <v>80</v>
      </c>
      <c r="I267" s="11">
        <f t="shared" si="36"/>
        <v>78.333333333333329</v>
      </c>
      <c r="J267" s="12">
        <f t="shared" si="37"/>
        <v>0.7833</v>
      </c>
      <c r="K267" s="10" t="str">
        <f t="shared" si="38"/>
        <v>B</v>
      </c>
      <c r="L267" s="10">
        <v>71</v>
      </c>
      <c r="M267" s="10">
        <v>74</v>
      </c>
      <c r="N267" s="5">
        <v>77</v>
      </c>
      <c r="O267" s="11">
        <f t="shared" si="39"/>
        <v>74</v>
      </c>
      <c r="P267" s="12">
        <f t="shared" si="40"/>
        <v>0.74</v>
      </c>
      <c r="Q267" s="10" t="str">
        <f t="shared" si="41"/>
        <v>B</v>
      </c>
      <c r="R267" s="11">
        <v>82</v>
      </c>
      <c r="S267" s="26">
        <v>82</v>
      </c>
      <c r="T267">
        <v>75</v>
      </c>
      <c r="U267" s="24">
        <f t="shared" si="42"/>
        <v>79.666666666666671</v>
      </c>
      <c r="V267" s="25">
        <f t="shared" si="43"/>
        <v>0.79669999999999996</v>
      </c>
      <c r="W267" s="16" t="str">
        <f t="shared" si="44"/>
        <v>B</v>
      </c>
      <c r="X267" s="16"/>
    </row>
    <row r="268" spans="1:24" ht="14.25" customHeight="1" x14ac:dyDescent="0.3">
      <c r="A268" s="43"/>
      <c r="B268" s="43"/>
      <c r="C268" s="43"/>
      <c r="D268" s="5" t="s">
        <v>13</v>
      </c>
      <c r="E268" s="5" t="s">
        <v>14</v>
      </c>
      <c r="F268" s="5">
        <v>80</v>
      </c>
      <c r="G268" s="10">
        <v>88</v>
      </c>
      <c r="H268" s="10">
        <v>82</v>
      </c>
      <c r="I268" s="11">
        <f t="shared" si="36"/>
        <v>83.333333333333329</v>
      </c>
      <c r="J268" s="12">
        <f t="shared" si="37"/>
        <v>0.83330000000000004</v>
      </c>
      <c r="K268" s="10" t="str">
        <f t="shared" si="38"/>
        <v>A</v>
      </c>
      <c r="L268" s="10">
        <v>85</v>
      </c>
      <c r="M268" s="10">
        <v>88</v>
      </c>
      <c r="N268" s="5">
        <v>79</v>
      </c>
      <c r="O268" s="11">
        <f t="shared" si="39"/>
        <v>84</v>
      </c>
      <c r="P268" s="12">
        <f t="shared" si="40"/>
        <v>0.84</v>
      </c>
      <c r="Q268" s="10" t="str">
        <f t="shared" si="41"/>
        <v>A</v>
      </c>
      <c r="R268" s="11">
        <v>91</v>
      </c>
      <c r="S268" s="26">
        <v>83</v>
      </c>
      <c r="T268">
        <v>87</v>
      </c>
      <c r="U268" s="24">
        <f t="shared" si="42"/>
        <v>87</v>
      </c>
      <c r="V268" s="25">
        <f t="shared" si="43"/>
        <v>0.87</v>
      </c>
      <c r="W268" s="16" t="str">
        <f t="shared" si="44"/>
        <v>A</v>
      </c>
      <c r="X268" s="16"/>
    </row>
    <row r="269" spans="1:24" ht="14.25" customHeight="1" x14ac:dyDescent="0.3">
      <c r="A269" s="43"/>
      <c r="B269" s="43"/>
      <c r="C269" s="43"/>
      <c r="D269" s="5" t="s">
        <v>15</v>
      </c>
      <c r="E269" s="5" t="s">
        <v>16</v>
      </c>
      <c r="F269" s="5">
        <v>80</v>
      </c>
      <c r="G269" s="10">
        <v>84</v>
      </c>
      <c r="H269" s="10">
        <v>90</v>
      </c>
      <c r="I269" s="11">
        <f t="shared" si="36"/>
        <v>84.666666666666671</v>
      </c>
      <c r="J269" s="12">
        <f t="shared" si="37"/>
        <v>0.84670000000000001</v>
      </c>
      <c r="K269" s="10" t="str">
        <f t="shared" si="38"/>
        <v>A</v>
      </c>
      <c r="L269" s="10">
        <v>89</v>
      </c>
      <c r="M269" s="10">
        <v>90</v>
      </c>
      <c r="N269" s="5">
        <v>90</v>
      </c>
      <c r="O269" s="11">
        <f t="shared" si="39"/>
        <v>89.666666666666671</v>
      </c>
      <c r="P269" s="12">
        <f t="shared" si="40"/>
        <v>0.89670000000000005</v>
      </c>
      <c r="Q269" s="10" t="str">
        <f t="shared" si="41"/>
        <v>A</v>
      </c>
      <c r="R269" s="11">
        <v>92</v>
      </c>
      <c r="S269" s="26">
        <v>88</v>
      </c>
      <c r="T269">
        <v>94</v>
      </c>
      <c r="U269" s="24">
        <f t="shared" si="42"/>
        <v>91.333333333333329</v>
      </c>
      <c r="V269" s="25">
        <f t="shared" si="43"/>
        <v>0.9133</v>
      </c>
      <c r="W269" s="16" t="str">
        <f t="shared" si="44"/>
        <v>A</v>
      </c>
      <c r="X269" s="16"/>
    </row>
    <row r="270" spans="1:24" ht="14.25" customHeight="1" x14ac:dyDescent="0.3">
      <c r="A270" s="43"/>
      <c r="B270" s="43"/>
      <c r="C270" s="43"/>
      <c r="D270" s="5" t="s">
        <v>17</v>
      </c>
      <c r="E270" s="5" t="s">
        <v>18</v>
      </c>
      <c r="F270" s="5">
        <v>77</v>
      </c>
      <c r="G270" s="10">
        <v>78</v>
      </c>
      <c r="H270" s="10">
        <v>84</v>
      </c>
      <c r="I270" s="11">
        <f t="shared" si="36"/>
        <v>79.666666666666671</v>
      </c>
      <c r="J270" s="12">
        <f t="shared" si="37"/>
        <v>0.79669999999999996</v>
      </c>
      <c r="K270" s="10" t="str">
        <f t="shared" si="38"/>
        <v>B</v>
      </c>
      <c r="L270" s="10">
        <v>75</v>
      </c>
      <c r="M270" s="10">
        <v>85</v>
      </c>
      <c r="N270" s="5">
        <v>81</v>
      </c>
      <c r="O270" s="11">
        <f t="shared" si="39"/>
        <v>80.333333333333329</v>
      </c>
      <c r="P270" s="12">
        <f t="shared" si="40"/>
        <v>0.80330000000000001</v>
      </c>
      <c r="Q270" s="10" t="str">
        <f t="shared" si="41"/>
        <v>A</v>
      </c>
      <c r="R270" s="11">
        <v>84</v>
      </c>
      <c r="S270" s="26">
        <v>84</v>
      </c>
      <c r="T270">
        <v>78</v>
      </c>
      <c r="U270" s="24">
        <f t="shared" si="42"/>
        <v>82</v>
      </c>
      <c r="V270" s="25">
        <f t="shared" si="43"/>
        <v>0.82</v>
      </c>
      <c r="W270" s="16" t="str">
        <f t="shared" si="44"/>
        <v>A</v>
      </c>
      <c r="X270" s="16"/>
    </row>
    <row r="271" spans="1:24" ht="14.25" customHeight="1" x14ac:dyDescent="0.3">
      <c r="A271" s="43"/>
      <c r="B271" s="43"/>
      <c r="C271" s="43"/>
      <c r="D271" s="5" t="s">
        <v>19</v>
      </c>
      <c r="E271" s="5" t="s">
        <v>20</v>
      </c>
      <c r="F271" s="5">
        <v>84</v>
      </c>
      <c r="G271" s="10">
        <v>92</v>
      </c>
      <c r="H271" s="10">
        <v>83</v>
      </c>
      <c r="I271" s="11">
        <f t="shared" si="36"/>
        <v>86.333333333333329</v>
      </c>
      <c r="J271" s="12">
        <f t="shared" si="37"/>
        <v>0.86329999999999996</v>
      </c>
      <c r="K271" s="10" t="str">
        <f t="shared" si="38"/>
        <v>A</v>
      </c>
      <c r="L271" s="10">
        <v>77</v>
      </c>
      <c r="M271" s="10">
        <v>81</v>
      </c>
      <c r="N271" s="5">
        <v>93</v>
      </c>
      <c r="O271" s="11">
        <f t="shared" si="39"/>
        <v>83.666666666666671</v>
      </c>
      <c r="P271" s="12">
        <f t="shared" si="40"/>
        <v>0.8367</v>
      </c>
      <c r="Q271" s="10" t="str">
        <f t="shared" si="41"/>
        <v>A</v>
      </c>
      <c r="R271" s="11">
        <v>88</v>
      </c>
      <c r="S271" s="26">
        <v>86</v>
      </c>
      <c r="T271">
        <v>86</v>
      </c>
      <c r="U271" s="24">
        <f t="shared" si="42"/>
        <v>86.666666666666671</v>
      </c>
      <c r="V271" s="25">
        <f t="shared" si="43"/>
        <v>0.86670000000000003</v>
      </c>
      <c r="W271" s="16" t="str">
        <f t="shared" si="44"/>
        <v>A</v>
      </c>
      <c r="X271" s="16"/>
    </row>
    <row r="272" spans="1:24" ht="14.25" customHeight="1" x14ac:dyDescent="0.3">
      <c r="A272" s="43"/>
      <c r="B272" s="43"/>
      <c r="C272" s="43"/>
      <c r="D272" s="5" t="s">
        <v>21</v>
      </c>
      <c r="E272" s="5" t="s">
        <v>22</v>
      </c>
      <c r="F272" s="5">
        <v>83</v>
      </c>
      <c r="G272" s="10">
        <v>95</v>
      </c>
      <c r="H272" s="10">
        <v>94</v>
      </c>
      <c r="I272" s="11">
        <f t="shared" si="36"/>
        <v>90.666666666666671</v>
      </c>
      <c r="J272" s="12">
        <f t="shared" si="37"/>
        <v>0.90669999999999995</v>
      </c>
      <c r="K272" s="10" t="str">
        <f t="shared" si="38"/>
        <v>A</v>
      </c>
      <c r="L272" s="10">
        <v>84</v>
      </c>
      <c r="M272" s="10">
        <v>85</v>
      </c>
      <c r="N272" s="5">
        <v>93</v>
      </c>
      <c r="O272" s="11">
        <f t="shared" si="39"/>
        <v>87.333333333333329</v>
      </c>
      <c r="P272" s="12">
        <f t="shared" si="40"/>
        <v>0.87329999999999997</v>
      </c>
      <c r="Q272" s="10" t="str">
        <f t="shared" si="41"/>
        <v>A</v>
      </c>
      <c r="R272" s="11">
        <v>88</v>
      </c>
      <c r="S272" s="26">
        <v>97</v>
      </c>
      <c r="T272">
        <v>94</v>
      </c>
      <c r="U272" s="24">
        <f t="shared" si="42"/>
        <v>93</v>
      </c>
      <c r="V272" s="25">
        <f t="shared" si="43"/>
        <v>0.93</v>
      </c>
      <c r="W272" s="16" t="str">
        <f t="shared" si="44"/>
        <v>A</v>
      </c>
      <c r="X272" s="16"/>
    </row>
    <row r="273" spans="1:24" ht="14.25" customHeight="1" x14ac:dyDescent="0.3">
      <c r="A273" s="43"/>
      <c r="B273" s="43"/>
      <c r="C273" s="43"/>
      <c r="D273" s="5" t="s">
        <v>23</v>
      </c>
      <c r="E273" s="5" t="s">
        <v>24</v>
      </c>
      <c r="F273" s="5">
        <v>75</v>
      </c>
      <c r="G273" s="10">
        <v>81</v>
      </c>
      <c r="H273" s="10">
        <v>83</v>
      </c>
      <c r="I273" s="11">
        <f t="shared" si="36"/>
        <v>79.666666666666671</v>
      </c>
      <c r="J273" s="12">
        <f t="shared" si="37"/>
        <v>0.79669999999999996</v>
      </c>
      <c r="K273" s="10" t="str">
        <f t="shared" si="38"/>
        <v>B</v>
      </c>
      <c r="L273" s="10">
        <v>85</v>
      </c>
      <c r="M273" s="10">
        <v>88</v>
      </c>
      <c r="N273" s="5">
        <v>85</v>
      </c>
      <c r="O273" s="11">
        <f t="shared" si="39"/>
        <v>86</v>
      </c>
      <c r="P273" s="12">
        <f t="shared" si="40"/>
        <v>0.86</v>
      </c>
      <c r="Q273" s="10" t="str">
        <f t="shared" si="41"/>
        <v>A</v>
      </c>
      <c r="R273" s="11">
        <v>86</v>
      </c>
      <c r="S273" s="26">
        <v>94</v>
      </c>
      <c r="T273">
        <v>81</v>
      </c>
      <c r="U273" s="24">
        <f t="shared" si="42"/>
        <v>87</v>
      </c>
      <c r="V273" s="25">
        <f t="shared" si="43"/>
        <v>0.87</v>
      </c>
      <c r="W273" s="16" t="str">
        <f t="shared" si="44"/>
        <v>A</v>
      </c>
      <c r="X273" s="16"/>
    </row>
    <row r="274" spans="1:24" ht="14.25" customHeight="1" x14ac:dyDescent="0.3">
      <c r="A274" s="43"/>
      <c r="B274" s="43"/>
      <c r="C274" s="43"/>
      <c r="D274" s="5" t="s">
        <v>46</v>
      </c>
      <c r="E274" s="5" t="s">
        <v>47</v>
      </c>
      <c r="F274" s="5">
        <v>88</v>
      </c>
      <c r="G274" s="10">
        <v>83</v>
      </c>
      <c r="H274" s="10">
        <v>83</v>
      </c>
      <c r="I274" s="11">
        <f t="shared" si="36"/>
        <v>84.666666666666671</v>
      </c>
      <c r="J274" s="12">
        <f t="shared" si="37"/>
        <v>0.84670000000000001</v>
      </c>
      <c r="K274" s="10" t="str">
        <f t="shared" si="38"/>
        <v>A</v>
      </c>
      <c r="L274" s="10">
        <v>91</v>
      </c>
      <c r="M274" s="10">
        <v>91</v>
      </c>
      <c r="N274" s="5">
        <v>88</v>
      </c>
      <c r="O274" s="11">
        <f t="shared" si="39"/>
        <v>90</v>
      </c>
      <c r="P274" s="12">
        <f t="shared" si="40"/>
        <v>0.9</v>
      </c>
      <c r="Q274" s="10" t="str">
        <f t="shared" si="41"/>
        <v>A</v>
      </c>
      <c r="R274" s="11">
        <v>85</v>
      </c>
      <c r="S274" s="26">
        <v>98</v>
      </c>
      <c r="T274">
        <v>84</v>
      </c>
      <c r="U274" s="24">
        <f t="shared" si="42"/>
        <v>89</v>
      </c>
      <c r="V274" s="25">
        <f t="shared" si="43"/>
        <v>0.89</v>
      </c>
      <c r="W274" s="16" t="str">
        <f t="shared" si="44"/>
        <v>A</v>
      </c>
      <c r="X274" s="16"/>
    </row>
    <row r="275" spans="1:24" ht="14.25" customHeight="1" x14ac:dyDescent="0.3">
      <c r="A275" s="43"/>
      <c r="B275" s="43"/>
      <c r="C275" s="43"/>
      <c r="D275" s="5" t="s">
        <v>27</v>
      </c>
      <c r="E275" s="5" t="s">
        <v>28</v>
      </c>
      <c r="F275" s="5">
        <v>75</v>
      </c>
      <c r="G275" s="10">
        <v>76</v>
      </c>
      <c r="H275" s="10">
        <v>78</v>
      </c>
      <c r="I275" s="11">
        <f t="shared" si="36"/>
        <v>76.333333333333329</v>
      </c>
      <c r="J275" s="12">
        <f t="shared" si="37"/>
        <v>0.76329999999999998</v>
      </c>
      <c r="K275" s="10" t="str">
        <f t="shared" si="38"/>
        <v>B</v>
      </c>
      <c r="L275" s="10">
        <v>82</v>
      </c>
      <c r="M275" s="10">
        <v>75</v>
      </c>
      <c r="N275" s="5">
        <v>77</v>
      </c>
      <c r="O275" s="11">
        <f t="shared" si="39"/>
        <v>78</v>
      </c>
      <c r="P275" s="12">
        <f t="shared" si="40"/>
        <v>0.78</v>
      </c>
      <c r="Q275" s="10" t="str">
        <f t="shared" si="41"/>
        <v>B</v>
      </c>
      <c r="R275" s="11">
        <v>82</v>
      </c>
      <c r="S275" s="26">
        <v>77</v>
      </c>
      <c r="T275">
        <v>78</v>
      </c>
      <c r="U275" s="24">
        <f t="shared" si="42"/>
        <v>79</v>
      </c>
      <c r="V275" s="25">
        <f t="shared" si="43"/>
        <v>0.79</v>
      </c>
      <c r="W275" s="16" t="str">
        <f t="shared" si="44"/>
        <v>B</v>
      </c>
      <c r="X275" s="16"/>
    </row>
    <row r="276" spans="1:24" ht="14.25" customHeight="1" x14ac:dyDescent="0.3">
      <c r="A276" s="43" t="s">
        <v>186</v>
      </c>
      <c r="B276" s="43" t="s">
        <v>187</v>
      </c>
      <c r="C276" s="43" t="s">
        <v>433</v>
      </c>
      <c r="D276" s="5" t="s">
        <v>12</v>
      </c>
      <c r="E276" s="5" t="s">
        <v>2</v>
      </c>
      <c r="F276" s="5">
        <v>79</v>
      </c>
      <c r="G276" s="10">
        <v>84</v>
      </c>
      <c r="H276" s="10">
        <v>74</v>
      </c>
      <c r="I276" s="11">
        <f t="shared" si="36"/>
        <v>79</v>
      </c>
      <c r="J276" s="12">
        <f t="shared" si="37"/>
        <v>0.79</v>
      </c>
      <c r="K276" s="10" t="str">
        <f t="shared" si="38"/>
        <v>B</v>
      </c>
      <c r="L276" s="10">
        <v>82</v>
      </c>
      <c r="M276" s="10">
        <v>77</v>
      </c>
      <c r="N276" s="5">
        <v>81</v>
      </c>
      <c r="O276" s="11">
        <f t="shared" si="39"/>
        <v>80</v>
      </c>
      <c r="P276" s="12">
        <f t="shared" si="40"/>
        <v>0.8</v>
      </c>
      <c r="Q276" s="10" t="str">
        <f t="shared" si="41"/>
        <v>A</v>
      </c>
      <c r="R276" s="11">
        <v>79</v>
      </c>
      <c r="S276" s="26">
        <v>90</v>
      </c>
      <c r="T276">
        <v>88</v>
      </c>
      <c r="U276" s="30">
        <f t="shared" si="42"/>
        <v>85.666666666666671</v>
      </c>
      <c r="V276" s="31">
        <f t="shared" si="43"/>
        <v>0.85670000000000002</v>
      </c>
      <c r="W276" t="str">
        <f t="shared" si="44"/>
        <v>A</v>
      </c>
    </row>
    <row r="277" spans="1:24" ht="14.25" customHeight="1" x14ac:dyDescent="0.3">
      <c r="A277" s="43"/>
      <c r="B277" s="43"/>
      <c r="C277" s="43"/>
      <c r="D277" s="5" t="s">
        <v>13</v>
      </c>
      <c r="E277" s="5" t="s">
        <v>14</v>
      </c>
      <c r="F277" s="5">
        <v>78</v>
      </c>
      <c r="G277" s="10">
        <v>87</v>
      </c>
      <c r="H277" s="10">
        <v>86</v>
      </c>
      <c r="I277" s="11">
        <f t="shared" si="36"/>
        <v>83.666666666666671</v>
      </c>
      <c r="J277" s="12">
        <f t="shared" si="37"/>
        <v>0.8367</v>
      </c>
      <c r="K277" s="10" t="str">
        <f t="shared" si="38"/>
        <v>A</v>
      </c>
      <c r="L277" s="10">
        <v>85</v>
      </c>
      <c r="M277" s="10">
        <v>93</v>
      </c>
      <c r="N277" s="5">
        <v>92</v>
      </c>
      <c r="O277" s="11">
        <f t="shared" si="39"/>
        <v>90</v>
      </c>
      <c r="P277" s="12">
        <f t="shared" si="40"/>
        <v>0.9</v>
      </c>
      <c r="Q277" s="10" t="str">
        <f t="shared" si="41"/>
        <v>A</v>
      </c>
      <c r="R277" s="11">
        <v>87</v>
      </c>
      <c r="S277" s="26">
        <v>86</v>
      </c>
      <c r="T277">
        <v>85</v>
      </c>
      <c r="U277" s="30">
        <f t="shared" si="42"/>
        <v>86</v>
      </c>
      <c r="V277" s="31">
        <f t="shared" si="43"/>
        <v>0.86</v>
      </c>
      <c r="W277" t="str">
        <f t="shared" si="44"/>
        <v>A</v>
      </c>
    </row>
    <row r="278" spans="1:24" ht="14.25" customHeight="1" x14ac:dyDescent="0.3">
      <c r="A278" s="43"/>
      <c r="B278" s="43"/>
      <c r="C278" s="43"/>
      <c r="D278" s="5" t="s">
        <v>15</v>
      </c>
      <c r="E278" s="5" t="s">
        <v>16</v>
      </c>
      <c r="F278" s="5">
        <v>87</v>
      </c>
      <c r="G278" s="10">
        <v>90</v>
      </c>
      <c r="H278" s="10">
        <v>90</v>
      </c>
      <c r="I278" s="11">
        <f t="shared" si="36"/>
        <v>89</v>
      </c>
      <c r="J278" s="12">
        <f t="shared" si="37"/>
        <v>0.89</v>
      </c>
      <c r="K278" s="10" t="str">
        <f t="shared" si="38"/>
        <v>A</v>
      </c>
      <c r="L278" s="10">
        <v>94</v>
      </c>
      <c r="M278" s="10">
        <v>98</v>
      </c>
      <c r="N278" s="5">
        <v>94</v>
      </c>
      <c r="O278" s="11">
        <f t="shared" si="39"/>
        <v>95.333333333333329</v>
      </c>
      <c r="P278" s="12">
        <f t="shared" si="40"/>
        <v>0.95330000000000004</v>
      </c>
      <c r="Q278" s="10" t="str">
        <f t="shared" si="41"/>
        <v>A</v>
      </c>
      <c r="R278" s="11">
        <v>95</v>
      </c>
      <c r="S278" s="26">
        <v>98</v>
      </c>
      <c r="T278">
        <v>92</v>
      </c>
      <c r="U278" s="30">
        <f t="shared" si="42"/>
        <v>95</v>
      </c>
      <c r="V278" s="31">
        <f t="shared" si="43"/>
        <v>0.95</v>
      </c>
      <c r="W278" t="str">
        <f t="shared" si="44"/>
        <v>A</v>
      </c>
    </row>
    <row r="279" spans="1:24" ht="14.25" customHeight="1" x14ac:dyDescent="0.3">
      <c r="A279" s="43"/>
      <c r="B279" s="43"/>
      <c r="C279" s="43"/>
      <c r="D279" s="5" t="s">
        <v>17</v>
      </c>
      <c r="E279" s="5" t="s">
        <v>18</v>
      </c>
      <c r="F279" s="5">
        <v>82</v>
      </c>
      <c r="G279" s="10">
        <v>77</v>
      </c>
      <c r="H279" s="10">
        <v>75</v>
      </c>
      <c r="I279" s="11">
        <f t="shared" si="36"/>
        <v>78</v>
      </c>
      <c r="J279" s="12">
        <f t="shared" si="37"/>
        <v>0.78</v>
      </c>
      <c r="K279" s="10" t="str">
        <f t="shared" si="38"/>
        <v>B</v>
      </c>
      <c r="L279" s="10">
        <v>83</v>
      </c>
      <c r="M279" s="10">
        <v>86</v>
      </c>
      <c r="N279" s="5">
        <v>84</v>
      </c>
      <c r="O279" s="11">
        <f t="shared" si="39"/>
        <v>84.333333333333329</v>
      </c>
      <c r="P279" s="12">
        <f t="shared" si="40"/>
        <v>0.84330000000000005</v>
      </c>
      <c r="Q279" s="10" t="str">
        <f t="shared" si="41"/>
        <v>A</v>
      </c>
      <c r="R279" s="11">
        <v>90</v>
      </c>
      <c r="S279" s="26">
        <v>89</v>
      </c>
      <c r="T279">
        <v>82</v>
      </c>
      <c r="U279" s="30">
        <f t="shared" si="42"/>
        <v>87</v>
      </c>
      <c r="V279" s="31">
        <f t="shared" si="43"/>
        <v>0.87</v>
      </c>
      <c r="W279" t="str">
        <f t="shared" si="44"/>
        <v>A</v>
      </c>
    </row>
    <row r="280" spans="1:24" ht="14.25" customHeight="1" x14ac:dyDescent="0.3">
      <c r="A280" s="43"/>
      <c r="B280" s="43"/>
      <c r="C280" s="43"/>
      <c r="D280" s="5" t="s">
        <v>19</v>
      </c>
      <c r="E280" s="5" t="s">
        <v>20</v>
      </c>
      <c r="F280" s="5">
        <v>78</v>
      </c>
      <c r="G280" s="10">
        <v>86</v>
      </c>
      <c r="H280" s="10">
        <v>92</v>
      </c>
      <c r="I280" s="11">
        <f t="shared" si="36"/>
        <v>85.333333333333329</v>
      </c>
      <c r="J280" s="12">
        <f t="shared" si="37"/>
        <v>0.85329999999999995</v>
      </c>
      <c r="K280" s="10" t="str">
        <f t="shared" si="38"/>
        <v>A</v>
      </c>
      <c r="L280" s="10">
        <v>92</v>
      </c>
      <c r="M280" s="10">
        <v>84</v>
      </c>
      <c r="N280" s="5">
        <v>93</v>
      </c>
      <c r="O280" s="11">
        <f t="shared" si="39"/>
        <v>89.666666666666671</v>
      </c>
      <c r="P280" s="12">
        <f t="shared" si="40"/>
        <v>0.89670000000000005</v>
      </c>
      <c r="Q280" s="10" t="str">
        <f t="shared" si="41"/>
        <v>A</v>
      </c>
      <c r="R280" s="11">
        <v>85</v>
      </c>
      <c r="S280" s="26">
        <v>88</v>
      </c>
      <c r="T280">
        <v>89</v>
      </c>
      <c r="U280" s="30">
        <f t="shared" si="42"/>
        <v>87.333333333333329</v>
      </c>
      <c r="V280" s="31">
        <f t="shared" si="43"/>
        <v>0.87329999999999997</v>
      </c>
      <c r="W280" t="str">
        <f t="shared" si="44"/>
        <v>A</v>
      </c>
    </row>
    <row r="281" spans="1:24" ht="14.25" customHeight="1" x14ac:dyDescent="0.3">
      <c r="A281" s="43"/>
      <c r="B281" s="43"/>
      <c r="C281" s="43"/>
      <c r="D281" s="5" t="s">
        <v>21</v>
      </c>
      <c r="E281" s="5" t="s">
        <v>22</v>
      </c>
      <c r="F281" s="5">
        <v>90</v>
      </c>
      <c r="G281" s="10">
        <v>86</v>
      </c>
      <c r="H281" s="10">
        <v>97</v>
      </c>
      <c r="I281" s="11">
        <f t="shared" si="36"/>
        <v>91</v>
      </c>
      <c r="J281" s="12">
        <f t="shared" si="37"/>
        <v>0.91</v>
      </c>
      <c r="K281" s="10" t="str">
        <f t="shared" si="38"/>
        <v>A</v>
      </c>
      <c r="L281" s="10">
        <v>94</v>
      </c>
      <c r="M281" s="10">
        <v>92</v>
      </c>
      <c r="N281" s="5">
        <v>96</v>
      </c>
      <c r="O281" s="11">
        <f t="shared" si="39"/>
        <v>94</v>
      </c>
      <c r="P281" s="12">
        <f t="shared" si="40"/>
        <v>0.94</v>
      </c>
      <c r="Q281" s="10" t="str">
        <f t="shared" si="41"/>
        <v>A</v>
      </c>
      <c r="R281" s="11">
        <v>94</v>
      </c>
      <c r="S281" s="26">
        <v>98</v>
      </c>
      <c r="T281">
        <v>95</v>
      </c>
      <c r="U281" s="30">
        <f t="shared" si="42"/>
        <v>95.666666666666671</v>
      </c>
      <c r="V281" s="31">
        <f t="shared" si="43"/>
        <v>0.95669999999999999</v>
      </c>
      <c r="W281" t="str">
        <f t="shared" si="44"/>
        <v>A</v>
      </c>
    </row>
    <row r="282" spans="1:24" ht="14.25" customHeight="1" x14ac:dyDescent="0.3">
      <c r="A282" s="43"/>
      <c r="B282" s="43"/>
      <c r="C282" s="43"/>
      <c r="D282" s="5" t="s">
        <v>23</v>
      </c>
      <c r="E282" s="5" t="s">
        <v>24</v>
      </c>
      <c r="F282" s="5">
        <v>77</v>
      </c>
      <c r="G282" s="10">
        <v>80</v>
      </c>
      <c r="H282" s="10">
        <v>79</v>
      </c>
      <c r="I282" s="11">
        <f t="shared" si="36"/>
        <v>78.666666666666671</v>
      </c>
      <c r="J282" s="12">
        <f t="shared" si="37"/>
        <v>0.78669999999999995</v>
      </c>
      <c r="K282" s="10" t="str">
        <f t="shared" si="38"/>
        <v>B</v>
      </c>
      <c r="L282" s="10">
        <v>85</v>
      </c>
      <c r="M282" s="10">
        <v>94</v>
      </c>
      <c r="N282" s="5">
        <v>86</v>
      </c>
      <c r="O282" s="11">
        <f t="shared" si="39"/>
        <v>88.333333333333329</v>
      </c>
      <c r="P282" s="12">
        <f t="shared" si="40"/>
        <v>0.88329999999999997</v>
      </c>
      <c r="Q282" s="10" t="str">
        <f t="shared" si="41"/>
        <v>A</v>
      </c>
      <c r="R282" s="11">
        <v>84</v>
      </c>
      <c r="S282" s="26">
        <v>96</v>
      </c>
      <c r="T282">
        <v>88</v>
      </c>
      <c r="U282" s="30">
        <f t="shared" si="42"/>
        <v>89.333333333333329</v>
      </c>
      <c r="V282" s="31">
        <f t="shared" si="43"/>
        <v>0.89329999999999998</v>
      </c>
      <c r="W282" t="str">
        <f t="shared" si="44"/>
        <v>A</v>
      </c>
    </row>
    <row r="283" spans="1:24" ht="14.25" customHeight="1" x14ac:dyDescent="0.3">
      <c r="A283" s="43"/>
      <c r="B283" s="43"/>
      <c r="C283" s="43"/>
      <c r="D283" s="5" t="s">
        <v>25</v>
      </c>
      <c r="E283" s="5" t="s">
        <v>26</v>
      </c>
      <c r="F283" s="5">
        <v>88</v>
      </c>
      <c r="G283" s="10">
        <v>97</v>
      </c>
      <c r="H283" s="10">
        <v>87</v>
      </c>
      <c r="I283" s="11">
        <f t="shared" si="36"/>
        <v>90.666666666666671</v>
      </c>
      <c r="J283" s="12">
        <f t="shared" si="37"/>
        <v>0.90669999999999995</v>
      </c>
      <c r="K283" s="10" t="str">
        <f t="shared" si="38"/>
        <v>A</v>
      </c>
      <c r="L283" s="10">
        <v>96</v>
      </c>
      <c r="M283" s="10">
        <v>98</v>
      </c>
      <c r="N283" s="5">
        <v>94</v>
      </c>
      <c r="O283" s="11">
        <f t="shared" si="39"/>
        <v>96</v>
      </c>
      <c r="P283" s="12">
        <f t="shared" si="40"/>
        <v>0.96</v>
      </c>
      <c r="Q283" s="10" t="str">
        <f t="shared" si="41"/>
        <v>A</v>
      </c>
      <c r="R283" s="11">
        <v>98</v>
      </c>
      <c r="S283" s="26">
        <v>98</v>
      </c>
      <c r="T283">
        <v>91</v>
      </c>
      <c r="U283" s="30">
        <f t="shared" si="42"/>
        <v>95.666666666666671</v>
      </c>
      <c r="V283" s="31">
        <f t="shared" si="43"/>
        <v>0.95669999999999999</v>
      </c>
      <c r="W283" t="str">
        <f t="shared" si="44"/>
        <v>A</v>
      </c>
    </row>
    <row r="284" spans="1:24" ht="14.25" customHeight="1" x14ac:dyDescent="0.3">
      <c r="A284" s="43"/>
      <c r="B284" s="43"/>
      <c r="C284" s="43"/>
      <c r="D284" s="5" t="s">
        <v>34</v>
      </c>
      <c r="E284" s="5" t="s">
        <v>35</v>
      </c>
      <c r="F284" s="5">
        <v>77</v>
      </c>
      <c r="G284" s="10">
        <v>78</v>
      </c>
      <c r="H284" s="10">
        <v>85</v>
      </c>
      <c r="I284" s="11">
        <f t="shared" si="36"/>
        <v>80</v>
      </c>
      <c r="J284" s="12">
        <f t="shared" si="37"/>
        <v>0.8</v>
      </c>
      <c r="K284" s="10" t="str">
        <f t="shared" si="38"/>
        <v>A</v>
      </c>
      <c r="L284" s="10">
        <v>80</v>
      </c>
      <c r="M284" s="10">
        <v>87</v>
      </c>
      <c r="N284" s="5">
        <v>82</v>
      </c>
      <c r="O284" s="11">
        <f t="shared" si="39"/>
        <v>83</v>
      </c>
      <c r="P284" s="12">
        <f t="shared" si="40"/>
        <v>0.83</v>
      </c>
      <c r="Q284" s="10" t="str">
        <f t="shared" si="41"/>
        <v>A</v>
      </c>
      <c r="R284" s="11">
        <v>80</v>
      </c>
      <c r="S284" s="26">
        <v>93</v>
      </c>
      <c r="T284">
        <v>86</v>
      </c>
      <c r="U284" s="30">
        <f t="shared" si="42"/>
        <v>86.333333333333329</v>
      </c>
      <c r="V284" s="31">
        <f t="shared" si="43"/>
        <v>0.86329999999999996</v>
      </c>
      <c r="W284" t="str">
        <f t="shared" si="44"/>
        <v>A</v>
      </c>
    </row>
    <row r="285" spans="1:24" ht="14.25" customHeight="1" x14ac:dyDescent="0.3">
      <c r="A285" s="43" t="s">
        <v>188</v>
      </c>
      <c r="B285" s="43" t="s">
        <v>189</v>
      </c>
      <c r="C285" s="43" t="s">
        <v>433</v>
      </c>
      <c r="D285" s="5" t="s">
        <v>12</v>
      </c>
      <c r="E285" s="5" t="s">
        <v>2</v>
      </c>
      <c r="F285" s="5">
        <v>48</v>
      </c>
      <c r="G285" s="10">
        <v>49</v>
      </c>
      <c r="H285" s="10">
        <v>54</v>
      </c>
      <c r="I285" s="11">
        <f t="shared" si="36"/>
        <v>50.333333333333336</v>
      </c>
      <c r="J285" s="12">
        <f t="shared" si="37"/>
        <v>0.50329999999999997</v>
      </c>
      <c r="K285" s="10" t="str">
        <f t="shared" si="38"/>
        <v>D</v>
      </c>
      <c r="L285" s="10">
        <v>53</v>
      </c>
      <c r="M285" s="10">
        <v>58</v>
      </c>
      <c r="N285" s="5">
        <v>54</v>
      </c>
      <c r="O285" s="11">
        <f t="shared" si="39"/>
        <v>55</v>
      </c>
      <c r="P285" s="12">
        <f t="shared" si="40"/>
        <v>0.55000000000000004</v>
      </c>
      <c r="Q285" s="10" t="str">
        <f t="shared" si="41"/>
        <v>D</v>
      </c>
      <c r="R285" s="11">
        <v>64</v>
      </c>
      <c r="S285" s="26">
        <v>63</v>
      </c>
      <c r="T285">
        <v>60</v>
      </c>
      <c r="U285" s="30">
        <f t="shared" si="42"/>
        <v>62.333333333333336</v>
      </c>
      <c r="V285" s="31">
        <f t="shared" si="43"/>
        <v>0.62329999999999997</v>
      </c>
      <c r="W285" t="str">
        <f t="shared" si="44"/>
        <v>C</v>
      </c>
    </row>
    <row r="286" spans="1:24" ht="14.25" customHeight="1" x14ac:dyDescent="0.3">
      <c r="A286" s="43"/>
      <c r="B286" s="43"/>
      <c r="C286" s="43"/>
      <c r="D286" s="5" t="s">
        <v>13</v>
      </c>
      <c r="E286" s="5" t="s">
        <v>14</v>
      </c>
      <c r="F286" s="5">
        <v>58</v>
      </c>
      <c r="G286" s="10">
        <v>64</v>
      </c>
      <c r="H286" s="10">
        <v>63</v>
      </c>
      <c r="I286" s="11">
        <f t="shared" si="36"/>
        <v>61.666666666666664</v>
      </c>
      <c r="J286" s="12">
        <f t="shared" si="37"/>
        <v>0.61670000000000003</v>
      </c>
      <c r="K286" s="10" t="str">
        <f t="shared" si="38"/>
        <v>C</v>
      </c>
      <c r="L286" s="10">
        <v>56</v>
      </c>
      <c r="M286" s="10">
        <v>69</v>
      </c>
      <c r="N286" s="5">
        <v>60</v>
      </c>
      <c r="O286" s="11">
        <f t="shared" si="39"/>
        <v>61.666666666666664</v>
      </c>
      <c r="P286" s="12">
        <f t="shared" si="40"/>
        <v>0.61670000000000003</v>
      </c>
      <c r="Q286" s="10" t="str">
        <f t="shared" si="41"/>
        <v>C</v>
      </c>
      <c r="R286" s="11">
        <v>58</v>
      </c>
      <c r="S286" s="26">
        <v>72</v>
      </c>
      <c r="T286">
        <v>62</v>
      </c>
      <c r="U286" s="30">
        <f t="shared" si="42"/>
        <v>64</v>
      </c>
      <c r="V286" s="31">
        <f t="shared" si="43"/>
        <v>0.64</v>
      </c>
      <c r="W286" t="str">
        <f t="shared" si="44"/>
        <v>C</v>
      </c>
    </row>
    <row r="287" spans="1:24" ht="14.25" customHeight="1" x14ac:dyDescent="0.3">
      <c r="A287" s="43"/>
      <c r="B287" s="43"/>
      <c r="C287" s="43"/>
      <c r="D287" s="5" t="s">
        <v>15</v>
      </c>
      <c r="E287" s="5" t="s">
        <v>16</v>
      </c>
      <c r="F287" s="5">
        <v>58</v>
      </c>
      <c r="G287" s="10">
        <v>60</v>
      </c>
      <c r="H287" s="10">
        <v>69</v>
      </c>
      <c r="I287" s="11">
        <f t="shared" si="36"/>
        <v>62.333333333333336</v>
      </c>
      <c r="J287" s="12">
        <f t="shared" si="37"/>
        <v>0.62329999999999997</v>
      </c>
      <c r="K287" s="10" t="str">
        <f t="shared" si="38"/>
        <v>C</v>
      </c>
      <c r="L287" s="10">
        <v>71</v>
      </c>
      <c r="M287" s="10">
        <v>71</v>
      </c>
      <c r="N287" s="5">
        <v>62</v>
      </c>
      <c r="O287" s="11">
        <f t="shared" si="39"/>
        <v>68</v>
      </c>
      <c r="P287" s="12">
        <f t="shared" si="40"/>
        <v>0.68</v>
      </c>
      <c r="Q287" s="10" t="str">
        <f t="shared" si="41"/>
        <v>C</v>
      </c>
      <c r="R287" s="11">
        <v>65</v>
      </c>
      <c r="S287" s="26">
        <v>64</v>
      </c>
      <c r="T287">
        <v>73</v>
      </c>
      <c r="U287" s="30">
        <f t="shared" si="42"/>
        <v>67.333333333333329</v>
      </c>
      <c r="V287" s="31">
        <f t="shared" si="43"/>
        <v>0.67330000000000001</v>
      </c>
      <c r="W287" t="str">
        <f t="shared" si="44"/>
        <v>C</v>
      </c>
    </row>
    <row r="288" spans="1:24" ht="14.25" customHeight="1" x14ac:dyDescent="0.3">
      <c r="A288" s="43"/>
      <c r="B288" s="43"/>
      <c r="C288" s="43"/>
      <c r="D288" s="5" t="s">
        <v>17</v>
      </c>
      <c r="E288" s="5" t="s">
        <v>18</v>
      </c>
      <c r="F288" s="5">
        <v>55</v>
      </c>
      <c r="G288" s="10">
        <v>54</v>
      </c>
      <c r="H288" s="10">
        <v>57</v>
      </c>
      <c r="I288" s="11">
        <f t="shared" si="36"/>
        <v>55.333333333333336</v>
      </c>
      <c r="J288" s="12">
        <f t="shared" si="37"/>
        <v>0.55330000000000001</v>
      </c>
      <c r="K288" s="10" t="str">
        <f t="shared" si="38"/>
        <v>D</v>
      </c>
      <c r="L288" s="10">
        <v>57</v>
      </c>
      <c r="M288" s="10">
        <v>67</v>
      </c>
      <c r="N288" s="5">
        <v>62</v>
      </c>
      <c r="O288" s="11">
        <f t="shared" si="39"/>
        <v>62</v>
      </c>
      <c r="P288" s="12">
        <f t="shared" si="40"/>
        <v>0.62</v>
      </c>
      <c r="Q288" s="10" t="str">
        <f t="shared" si="41"/>
        <v>C</v>
      </c>
      <c r="R288" s="11">
        <v>65</v>
      </c>
      <c r="S288" s="26">
        <v>69</v>
      </c>
      <c r="T288">
        <v>65</v>
      </c>
      <c r="U288" s="30">
        <f t="shared" si="42"/>
        <v>66.333333333333329</v>
      </c>
      <c r="V288" s="31">
        <f t="shared" si="43"/>
        <v>0.6633</v>
      </c>
      <c r="W288" t="str">
        <f t="shared" si="44"/>
        <v>C</v>
      </c>
    </row>
    <row r="289" spans="1:23" ht="14.25" customHeight="1" x14ac:dyDescent="0.3">
      <c r="A289" s="43"/>
      <c r="B289" s="43"/>
      <c r="C289" s="43"/>
      <c r="D289" s="5" t="s">
        <v>19</v>
      </c>
      <c r="E289" s="5" t="s">
        <v>20</v>
      </c>
      <c r="F289" s="5">
        <v>54</v>
      </c>
      <c r="G289" s="10">
        <v>69</v>
      </c>
      <c r="H289" s="10">
        <v>57</v>
      </c>
      <c r="I289" s="11">
        <f t="shared" si="36"/>
        <v>60</v>
      </c>
      <c r="J289" s="12">
        <f t="shared" si="37"/>
        <v>0.6</v>
      </c>
      <c r="K289" s="10" t="str">
        <f t="shared" si="38"/>
        <v>C</v>
      </c>
      <c r="L289" s="10">
        <v>67</v>
      </c>
      <c r="M289" s="10">
        <v>58</v>
      </c>
      <c r="N289" s="5">
        <v>61</v>
      </c>
      <c r="O289" s="11">
        <f t="shared" si="39"/>
        <v>62</v>
      </c>
      <c r="P289" s="12">
        <f t="shared" si="40"/>
        <v>0.62</v>
      </c>
      <c r="Q289" s="10" t="str">
        <f t="shared" si="41"/>
        <v>C</v>
      </c>
      <c r="R289" s="11">
        <v>61</v>
      </c>
      <c r="S289" s="26">
        <v>71</v>
      </c>
      <c r="T289">
        <v>69</v>
      </c>
      <c r="U289" s="30">
        <f t="shared" si="42"/>
        <v>67</v>
      </c>
      <c r="V289" s="31">
        <f t="shared" si="43"/>
        <v>0.67</v>
      </c>
      <c r="W289" t="str">
        <f t="shared" si="44"/>
        <v>C</v>
      </c>
    </row>
    <row r="290" spans="1:23" ht="14.25" customHeight="1" x14ac:dyDescent="0.3">
      <c r="A290" s="43"/>
      <c r="B290" s="43"/>
      <c r="C290" s="43"/>
      <c r="D290" s="5" t="s">
        <v>21</v>
      </c>
      <c r="E290" s="5" t="s">
        <v>22</v>
      </c>
      <c r="F290" s="5">
        <v>71</v>
      </c>
      <c r="G290" s="10">
        <v>69</v>
      </c>
      <c r="H290" s="10">
        <v>64</v>
      </c>
      <c r="I290" s="11">
        <f t="shared" si="36"/>
        <v>68</v>
      </c>
      <c r="J290" s="12">
        <f t="shared" si="37"/>
        <v>0.68</v>
      </c>
      <c r="K290" s="10" t="str">
        <f t="shared" si="38"/>
        <v>C</v>
      </c>
      <c r="L290" s="10">
        <v>72</v>
      </c>
      <c r="M290" s="10">
        <v>68</v>
      </c>
      <c r="N290" s="5">
        <v>70</v>
      </c>
      <c r="O290" s="11">
        <f t="shared" si="39"/>
        <v>70</v>
      </c>
      <c r="P290" s="12">
        <f t="shared" si="40"/>
        <v>0.7</v>
      </c>
      <c r="Q290" s="10" t="str">
        <f t="shared" si="41"/>
        <v>B</v>
      </c>
      <c r="R290" s="11">
        <v>76</v>
      </c>
      <c r="S290" s="26">
        <v>74</v>
      </c>
      <c r="T290">
        <v>72</v>
      </c>
      <c r="U290" s="30">
        <f t="shared" si="42"/>
        <v>74</v>
      </c>
      <c r="V290" s="31">
        <f t="shared" si="43"/>
        <v>0.74</v>
      </c>
      <c r="W290" t="str">
        <f t="shared" si="44"/>
        <v>B</v>
      </c>
    </row>
    <row r="291" spans="1:23" ht="14.25" customHeight="1" x14ac:dyDescent="0.3">
      <c r="A291" s="43"/>
      <c r="B291" s="43"/>
      <c r="C291" s="43"/>
      <c r="D291" s="5" t="s">
        <v>23</v>
      </c>
      <c r="E291" s="5" t="s">
        <v>24</v>
      </c>
      <c r="F291" s="5">
        <v>53</v>
      </c>
      <c r="G291" s="10">
        <v>62</v>
      </c>
      <c r="H291" s="10">
        <v>63</v>
      </c>
      <c r="I291" s="11">
        <f t="shared" si="36"/>
        <v>59.333333333333336</v>
      </c>
      <c r="J291" s="12">
        <f t="shared" si="37"/>
        <v>0.59330000000000005</v>
      </c>
      <c r="K291" s="10" t="str">
        <f t="shared" si="38"/>
        <v>D</v>
      </c>
      <c r="L291" s="10">
        <v>64</v>
      </c>
      <c r="M291" s="10">
        <v>69</v>
      </c>
      <c r="N291" s="5">
        <v>54</v>
      </c>
      <c r="O291" s="11">
        <f t="shared" si="39"/>
        <v>62.333333333333336</v>
      </c>
      <c r="P291" s="12">
        <f t="shared" si="40"/>
        <v>0.62329999999999997</v>
      </c>
      <c r="Q291" s="10" t="str">
        <f t="shared" si="41"/>
        <v>C</v>
      </c>
      <c r="R291" s="11">
        <v>60</v>
      </c>
      <c r="S291" s="26">
        <v>63</v>
      </c>
      <c r="T291">
        <v>68</v>
      </c>
      <c r="U291" s="30">
        <f t="shared" si="42"/>
        <v>63.666666666666664</v>
      </c>
      <c r="V291" s="31">
        <f t="shared" si="43"/>
        <v>0.63670000000000004</v>
      </c>
      <c r="W291" t="str">
        <f t="shared" si="44"/>
        <v>C</v>
      </c>
    </row>
    <row r="292" spans="1:23" ht="14.25" customHeight="1" x14ac:dyDescent="0.3">
      <c r="A292" s="43"/>
      <c r="B292" s="43"/>
      <c r="C292" s="43"/>
      <c r="D292" s="5" t="s">
        <v>32</v>
      </c>
      <c r="E292" s="5" t="s">
        <v>33</v>
      </c>
      <c r="F292" s="5">
        <v>61</v>
      </c>
      <c r="G292" s="10">
        <v>69</v>
      </c>
      <c r="H292" s="10">
        <v>69</v>
      </c>
      <c r="I292" s="11">
        <f t="shared" si="36"/>
        <v>66.333333333333329</v>
      </c>
      <c r="J292" s="12">
        <f t="shared" si="37"/>
        <v>0.6633</v>
      </c>
      <c r="K292" s="10" t="str">
        <f t="shared" si="38"/>
        <v>C</v>
      </c>
      <c r="L292" s="10">
        <v>68</v>
      </c>
      <c r="M292" s="10">
        <v>66</v>
      </c>
      <c r="N292" s="5">
        <v>64</v>
      </c>
      <c r="O292" s="11">
        <f t="shared" si="39"/>
        <v>66</v>
      </c>
      <c r="P292" s="12">
        <f t="shared" si="40"/>
        <v>0.66</v>
      </c>
      <c r="Q292" s="10" t="str">
        <f t="shared" si="41"/>
        <v>C</v>
      </c>
      <c r="R292" s="11">
        <v>69</v>
      </c>
      <c r="S292" s="26">
        <v>66</v>
      </c>
      <c r="T292">
        <v>67</v>
      </c>
      <c r="U292" s="30">
        <f t="shared" si="42"/>
        <v>67.333333333333329</v>
      </c>
      <c r="V292" s="31">
        <f t="shared" si="43"/>
        <v>0.67330000000000001</v>
      </c>
      <c r="W292" t="str">
        <f t="shared" si="44"/>
        <v>C</v>
      </c>
    </row>
    <row r="293" spans="1:23" ht="14.25" customHeight="1" x14ac:dyDescent="0.3">
      <c r="A293" s="43"/>
      <c r="B293" s="43"/>
      <c r="C293" s="43"/>
      <c r="D293" s="5" t="s">
        <v>34</v>
      </c>
      <c r="E293" s="5" t="s">
        <v>35</v>
      </c>
      <c r="F293" s="5">
        <v>57</v>
      </c>
      <c r="G293" s="10">
        <v>52</v>
      </c>
      <c r="H293" s="10">
        <v>56</v>
      </c>
      <c r="I293" s="11">
        <f t="shared" si="36"/>
        <v>55</v>
      </c>
      <c r="J293" s="12">
        <f t="shared" si="37"/>
        <v>0.55000000000000004</v>
      </c>
      <c r="K293" s="10" t="str">
        <f t="shared" si="38"/>
        <v>D</v>
      </c>
      <c r="L293" s="10">
        <v>56</v>
      </c>
      <c r="M293" s="10">
        <v>60</v>
      </c>
      <c r="N293" s="5">
        <v>58</v>
      </c>
      <c r="O293" s="11">
        <f t="shared" si="39"/>
        <v>58</v>
      </c>
      <c r="P293" s="12">
        <f t="shared" si="40"/>
        <v>0.57999999999999996</v>
      </c>
      <c r="Q293" s="10" t="str">
        <f t="shared" si="41"/>
        <v>D</v>
      </c>
      <c r="R293" s="11">
        <v>60</v>
      </c>
      <c r="S293" s="26">
        <v>64</v>
      </c>
      <c r="T293">
        <v>57</v>
      </c>
      <c r="U293" s="30">
        <f t="shared" si="42"/>
        <v>60.333333333333336</v>
      </c>
      <c r="V293" s="31">
        <f t="shared" si="43"/>
        <v>0.60329999999999995</v>
      </c>
      <c r="W293" t="str">
        <f t="shared" si="44"/>
        <v>C</v>
      </c>
    </row>
    <row r="294" spans="1:23" ht="14.25" customHeight="1" x14ac:dyDescent="0.3">
      <c r="A294" s="43" t="s">
        <v>190</v>
      </c>
      <c r="B294" s="43" t="s">
        <v>191</v>
      </c>
      <c r="C294" s="43" t="s">
        <v>433</v>
      </c>
      <c r="D294" s="5" t="s">
        <v>12</v>
      </c>
      <c r="E294" s="5" t="s">
        <v>2</v>
      </c>
      <c r="F294" s="5">
        <v>62</v>
      </c>
      <c r="G294" s="10">
        <v>61</v>
      </c>
      <c r="H294" s="10">
        <v>65</v>
      </c>
      <c r="I294" s="11">
        <f t="shared" si="36"/>
        <v>62.666666666666664</v>
      </c>
      <c r="J294" s="12">
        <f t="shared" si="37"/>
        <v>0.62670000000000003</v>
      </c>
      <c r="K294" s="10" t="str">
        <f t="shared" si="38"/>
        <v>C</v>
      </c>
      <c r="L294" s="10">
        <v>65</v>
      </c>
      <c r="M294" s="10">
        <v>68</v>
      </c>
      <c r="N294" s="5">
        <v>66</v>
      </c>
      <c r="O294" s="11">
        <f t="shared" si="39"/>
        <v>66.333333333333329</v>
      </c>
      <c r="P294" s="12">
        <f t="shared" si="40"/>
        <v>0.6633</v>
      </c>
      <c r="Q294" s="10" t="str">
        <f t="shared" si="41"/>
        <v>C</v>
      </c>
      <c r="R294" s="11">
        <v>70</v>
      </c>
      <c r="S294" s="26">
        <v>69</v>
      </c>
      <c r="T294">
        <v>66</v>
      </c>
      <c r="U294" s="30">
        <f t="shared" si="42"/>
        <v>68.333333333333329</v>
      </c>
      <c r="V294" s="31">
        <f t="shared" si="43"/>
        <v>0.68330000000000002</v>
      </c>
      <c r="W294" t="str">
        <f t="shared" si="44"/>
        <v>C</v>
      </c>
    </row>
    <row r="295" spans="1:23" ht="14.25" customHeight="1" x14ac:dyDescent="0.3">
      <c r="A295" s="43"/>
      <c r="B295" s="43"/>
      <c r="C295" s="43"/>
      <c r="D295" s="5" t="s">
        <v>13</v>
      </c>
      <c r="E295" s="5" t="s">
        <v>14</v>
      </c>
      <c r="F295" s="5">
        <v>70</v>
      </c>
      <c r="G295" s="10">
        <v>63</v>
      </c>
      <c r="H295" s="10">
        <v>71</v>
      </c>
      <c r="I295" s="11">
        <f t="shared" si="36"/>
        <v>68</v>
      </c>
      <c r="J295" s="12">
        <f t="shared" si="37"/>
        <v>0.68</v>
      </c>
      <c r="K295" s="10" t="str">
        <f t="shared" si="38"/>
        <v>C</v>
      </c>
      <c r="L295" s="10">
        <v>69</v>
      </c>
      <c r="M295" s="10">
        <v>63</v>
      </c>
      <c r="N295" s="5">
        <v>72</v>
      </c>
      <c r="O295" s="11">
        <f t="shared" si="39"/>
        <v>68</v>
      </c>
      <c r="P295" s="12">
        <f t="shared" si="40"/>
        <v>0.68</v>
      </c>
      <c r="Q295" s="10" t="str">
        <f t="shared" si="41"/>
        <v>C</v>
      </c>
      <c r="R295" s="11">
        <v>73</v>
      </c>
      <c r="S295" s="26">
        <v>77</v>
      </c>
      <c r="T295">
        <v>70</v>
      </c>
      <c r="U295" s="30">
        <f t="shared" si="42"/>
        <v>73.333333333333329</v>
      </c>
      <c r="V295" s="31">
        <f t="shared" si="43"/>
        <v>0.73329999999999995</v>
      </c>
      <c r="W295" t="str">
        <f t="shared" si="44"/>
        <v>B</v>
      </c>
    </row>
    <row r="296" spans="1:23" ht="14.25" customHeight="1" x14ac:dyDescent="0.3">
      <c r="A296" s="43"/>
      <c r="B296" s="43"/>
      <c r="C296" s="43"/>
      <c r="D296" s="5" t="s">
        <v>15</v>
      </c>
      <c r="E296" s="5" t="s">
        <v>16</v>
      </c>
      <c r="F296" s="5">
        <v>68</v>
      </c>
      <c r="G296" s="10">
        <v>69</v>
      </c>
      <c r="H296" s="10">
        <v>67</v>
      </c>
      <c r="I296" s="11">
        <f t="shared" si="36"/>
        <v>68</v>
      </c>
      <c r="J296" s="12">
        <f t="shared" si="37"/>
        <v>0.68</v>
      </c>
      <c r="K296" s="10" t="str">
        <f t="shared" si="38"/>
        <v>C</v>
      </c>
      <c r="L296" s="10">
        <v>79</v>
      </c>
      <c r="M296" s="10">
        <v>70</v>
      </c>
      <c r="N296" s="5">
        <v>67</v>
      </c>
      <c r="O296" s="11">
        <f t="shared" si="39"/>
        <v>72</v>
      </c>
      <c r="P296" s="12">
        <f t="shared" si="40"/>
        <v>0.72</v>
      </c>
      <c r="Q296" s="10" t="str">
        <f t="shared" si="41"/>
        <v>B</v>
      </c>
      <c r="R296" s="11">
        <v>69</v>
      </c>
      <c r="S296" s="26">
        <v>73</v>
      </c>
      <c r="T296">
        <v>80</v>
      </c>
      <c r="U296" s="30">
        <f t="shared" si="42"/>
        <v>74</v>
      </c>
      <c r="V296" s="31">
        <f t="shared" si="43"/>
        <v>0.74</v>
      </c>
      <c r="W296" t="str">
        <f t="shared" si="44"/>
        <v>B</v>
      </c>
    </row>
    <row r="297" spans="1:23" ht="14.25" customHeight="1" x14ac:dyDescent="0.3">
      <c r="A297" s="43"/>
      <c r="B297" s="43"/>
      <c r="C297" s="43"/>
      <c r="D297" s="5" t="s">
        <v>17</v>
      </c>
      <c r="E297" s="5" t="s">
        <v>18</v>
      </c>
      <c r="F297" s="5">
        <v>55</v>
      </c>
      <c r="G297" s="10">
        <v>62</v>
      </c>
      <c r="H297" s="10">
        <v>59</v>
      </c>
      <c r="I297" s="11">
        <f t="shared" si="36"/>
        <v>58.666666666666664</v>
      </c>
      <c r="J297" s="12">
        <f t="shared" si="37"/>
        <v>0.5867</v>
      </c>
      <c r="K297" s="10" t="str">
        <f t="shared" si="38"/>
        <v>D</v>
      </c>
      <c r="L297" s="10">
        <v>57</v>
      </c>
      <c r="M297" s="10">
        <v>61</v>
      </c>
      <c r="N297" s="5">
        <v>68</v>
      </c>
      <c r="O297" s="11">
        <f t="shared" si="39"/>
        <v>62</v>
      </c>
      <c r="P297" s="12">
        <f t="shared" si="40"/>
        <v>0.62</v>
      </c>
      <c r="Q297" s="10" t="str">
        <f t="shared" si="41"/>
        <v>C</v>
      </c>
      <c r="R297" s="11">
        <v>71</v>
      </c>
      <c r="S297" s="26">
        <v>65</v>
      </c>
      <c r="T297">
        <v>62</v>
      </c>
      <c r="U297" s="30">
        <f t="shared" si="42"/>
        <v>66</v>
      </c>
      <c r="V297" s="31">
        <f t="shared" si="43"/>
        <v>0.66</v>
      </c>
      <c r="W297" t="str">
        <f t="shared" si="44"/>
        <v>C</v>
      </c>
    </row>
    <row r="298" spans="1:23" ht="14.25" customHeight="1" x14ac:dyDescent="0.3">
      <c r="A298" s="43"/>
      <c r="B298" s="43"/>
      <c r="C298" s="43"/>
      <c r="D298" s="5" t="s">
        <v>19</v>
      </c>
      <c r="E298" s="5" t="s">
        <v>20</v>
      </c>
      <c r="F298" s="5">
        <v>62</v>
      </c>
      <c r="G298" s="10">
        <v>72</v>
      </c>
      <c r="H298" s="10">
        <v>64</v>
      </c>
      <c r="I298" s="11">
        <f t="shared" si="36"/>
        <v>66</v>
      </c>
      <c r="J298" s="12">
        <f t="shared" si="37"/>
        <v>0.66</v>
      </c>
      <c r="K298" s="10" t="str">
        <f t="shared" si="38"/>
        <v>C</v>
      </c>
      <c r="L298" s="10">
        <v>74</v>
      </c>
      <c r="M298" s="10">
        <v>73</v>
      </c>
      <c r="N298" s="5">
        <v>77</v>
      </c>
      <c r="O298" s="11">
        <f t="shared" si="39"/>
        <v>74.666666666666671</v>
      </c>
      <c r="P298" s="12">
        <f t="shared" si="40"/>
        <v>0.74670000000000003</v>
      </c>
      <c r="Q298" s="10" t="str">
        <f t="shared" si="41"/>
        <v>B</v>
      </c>
      <c r="R298" s="11">
        <v>66</v>
      </c>
      <c r="S298" s="26">
        <v>69</v>
      </c>
      <c r="T298">
        <v>71</v>
      </c>
      <c r="U298" s="30">
        <f t="shared" si="42"/>
        <v>68.666666666666671</v>
      </c>
      <c r="V298" s="31">
        <f t="shared" si="43"/>
        <v>0.68669999999999998</v>
      </c>
      <c r="W298" t="str">
        <f t="shared" si="44"/>
        <v>C</v>
      </c>
    </row>
    <row r="299" spans="1:23" ht="14.25" customHeight="1" x14ac:dyDescent="0.3">
      <c r="A299" s="43"/>
      <c r="B299" s="43"/>
      <c r="C299" s="43"/>
      <c r="D299" s="5" t="s">
        <v>21</v>
      </c>
      <c r="E299" s="5" t="s">
        <v>22</v>
      </c>
      <c r="F299" s="5">
        <v>77</v>
      </c>
      <c r="G299" s="10">
        <v>80</v>
      </c>
      <c r="H299" s="10">
        <v>67</v>
      </c>
      <c r="I299" s="11">
        <f t="shared" si="36"/>
        <v>74.666666666666671</v>
      </c>
      <c r="J299" s="12">
        <f t="shared" si="37"/>
        <v>0.74670000000000003</v>
      </c>
      <c r="K299" s="10" t="str">
        <f t="shared" si="38"/>
        <v>B</v>
      </c>
      <c r="L299" s="10">
        <v>73</v>
      </c>
      <c r="M299" s="10">
        <v>83</v>
      </c>
      <c r="N299" s="5">
        <v>70</v>
      </c>
      <c r="O299" s="11">
        <f t="shared" si="39"/>
        <v>75.333333333333329</v>
      </c>
      <c r="P299" s="12">
        <f t="shared" si="40"/>
        <v>0.75329999999999997</v>
      </c>
      <c r="Q299" s="10" t="str">
        <f t="shared" si="41"/>
        <v>B</v>
      </c>
      <c r="R299" s="11">
        <v>70</v>
      </c>
      <c r="S299" s="26">
        <v>74</v>
      </c>
      <c r="T299">
        <v>85</v>
      </c>
      <c r="U299" s="30">
        <f t="shared" si="42"/>
        <v>76.333333333333329</v>
      </c>
      <c r="V299" s="31">
        <f t="shared" si="43"/>
        <v>0.76329999999999998</v>
      </c>
      <c r="W299" t="str">
        <f t="shared" si="44"/>
        <v>B</v>
      </c>
    </row>
    <row r="300" spans="1:23" ht="14.25" customHeight="1" x14ac:dyDescent="0.3">
      <c r="A300" s="43"/>
      <c r="B300" s="43"/>
      <c r="C300" s="43"/>
      <c r="D300" s="5" t="s">
        <v>23</v>
      </c>
      <c r="E300" s="5" t="s">
        <v>24</v>
      </c>
      <c r="F300" s="5">
        <v>61</v>
      </c>
      <c r="G300" s="10">
        <v>64</v>
      </c>
      <c r="H300" s="10">
        <v>60</v>
      </c>
      <c r="I300" s="11">
        <f t="shared" si="36"/>
        <v>61.666666666666664</v>
      </c>
      <c r="J300" s="12">
        <f t="shared" si="37"/>
        <v>0.61670000000000003</v>
      </c>
      <c r="K300" s="10" t="str">
        <f t="shared" si="38"/>
        <v>C</v>
      </c>
      <c r="L300" s="10">
        <v>63</v>
      </c>
      <c r="M300" s="10">
        <v>63</v>
      </c>
      <c r="N300" s="5">
        <v>68</v>
      </c>
      <c r="O300" s="11">
        <f t="shared" si="39"/>
        <v>64.666666666666671</v>
      </c>
      <c r="P300" s="12">
        <f t="shared" si="40"/>
        <v>0.64670000000000005</v>
      </c>
      <c r="Q300" s="10" t="str">
        <f t="shared" si="41"/>
        <v>C</v>
      </c>
      <c r="R300" s="11">
        <v>66</v>
      </c>
      <c r="S300" s="26">
        <v>66</v>
      </c>
      <c r="T300">
        <v>72</v>
      </c>
      <c r="U300" s="30">
        <f t="shared" si="42"/>
        <v>68</v>
      </c>
      <c r="V300" s="31">
        <f t="shared" si="43"/>
        <v>0.68</v>
      </c>
      <c r="W300" t="str">
        <f t="shared" si="44"/>
        <v>C</v>
      </c>
    </row>
    <row r="301" spans="1:23" ht="14.25" customHeight="1" x14ac:dyDescent="0.3">
      <c r="A301" s="43"/>
      <c r="B301" s="43"/>
      <c r="C301" s="43"/>
      <c r="D301" s="5" t="s">
        <v>46</v>
      </c>
      <c r="E301" s="5" t="s">
        <v>47</v>
      </c>
      <c r="F301" s="5">
        <v>72</v>
      </c>
      <c r="G301" s="10">
        <v>79</v>
      </c>
      <c r="H301" s="10">
        <v>77</v>
      </c>
      <c r="I301" s="11">
        <f t="shared" si="36"/>
        <v>76</v>
      </c>
      <c r="J301" s="12">
        <f t="shared" si="37"/>
        <v>0.76</v>
      </c>
      <c r="K301" s="10" t="str">
        <f t="shared" si="38"/>
        <v>B</v>
      </c>
      <c r="L301" s="10">
        <v>64</v>
      </c>
      <c r="M301" s="10">
        <v>78</v>
      </c>
      <c r="N301" s="5">
        <v>79</v>
      </c>
      <c r="O301" s="11">
        <f t="shared" si="39"/>
        <v>73.666666666666671</v>
      </c>
      <c r="P301" s="12">
        <f t="shared" si="40"/>
        <v>0.73670000000000002</v>
      </c>
      <c r="Q301" s="10" t="str">
        <f t="shared" si="41"/>
        <v>B</v>
      </c>
      <c r="R301" s="11">
        <v>79</v>
      </c>
      <c r="S301" s="26">
        <v>71</v>
      </c>
      <c r="T301">
        <v>81</v>
      </c>
      <c r="U301" s="30">
        <f t="shared" si="42"/>
        <v>77</v>
      </c>
      <c r="V301" s="31">
        <f t="shared" si="43"/>
        <v>0.77</v>
      </c>
      <c r="W301" t="str">
        <f t="shared" si="44"/>
        <v>B</v>
      </c>
    </row>
    <row r="302" spans="1:23" ht="14.25" customHeight="1" x14ac:dyDescent="0.3">
      <c r="A302" s="43"/>
      <c r="B302" s="43"/>
      <c r="C302" s="43"/>
      <c r="D302" s="5" t="s">
        <v>27</v>
      </c>
      <c r="E302" s="5" t="s">
        <v>28</v>
      </c>
      <c r="F302" s="5">
        <v>65</v>
      </c>
      <c r="G302" s="10">
        <v>58</v>
      </c>
      <c r="H302" s="10">
        <v>57</v>
      </c>
      <c r="I302" s="11">
        <f t="shared" si="36"/>
        <v>60</v>
      </c>
      <c r="J302" s="12">
        <f t="shared" si="37"/>
        <v>0.6</v>
      </c>
      <c r="K302" s="10" t="str">
        <f t="shared" si="38"/>
        <v>C</v>
      </c>
      <c r="L302" s="10">
        <v>66</v>
      </c>
      <c r="M302" s="10">
        <v>59</v>
      </c>
      <c r="N302" s="5">
        <v>66</v>
      </c>
      <c r="O302" s="11">
        <f t="shared" si="39"/>
        <v>63.666666666666664</v>
      </c>
      <c r="P302" s="12">
        <f t="shared" si="40"/>
        <v>0.63670000000000004</v>
      </c>
      <c r="Q302" s="10" t="str">
        <f t="shared" si="41"/>
        <v>C</v>
      </c>
      <c r="R302" s="11">
        <v>68</v>
      </c>
      <c r="S302" s="26">
        <v>69</v>
      </c>
      <c r="T302">
        <v>72</v>
      </c>
      <c r="U302" s="30">
        <f t="shared" si="42"/>
        <v>69.666666666666671</v>
      </c>
      <c r="V302" s="31">
        <f t="shared" si="43"/>
        <v>0.69669999999999999</v>
      </c>
      <c r="W302" t="str">
        <f t="shared" si="44"/>
        <v>C</v>
      </c>
    </row>
    <row r="303" spans="1:23" ht="14.25" customHeight="1" x14ac:dyDescent="0.3">
      <c r="A303" s="43" t="s">
        <v>192</v>
      </c>
      <c r="B303" s="43" t="s">
        <v>193</v>
      </c>
      <c r="C303" s="43" t="s">
        <v>433</v>
      </c>
      <c r="D303" s="5" t="s">
        <v>12</v>
      </c>
      <c r="E303" s="5" t="s">
        <v>2</v>
      </c>
      <c r="F303" s="5">
        <v>61</v>
      </c>
      <c r="G303" s="10">
        <v>70</v>
      </c>
      <c r="H303" s="10">
        <v>69</v>
      </c>
      <c r="I303" s="11">
        <f t="shared" si="36"/>
        <v>66.666666666666671</v>
      </c>
      <c r="J303" s="12">
        <f t="shared" si="37"/>
        <v>0.66669999999999996</v>
      </c>
      <c r="K303" s="10" t="str">
        <f t="shared" si="38"/>
        <v>C</v>
      </c>
      <c r="L303" s="10">
        <v>70</v>
      </c>
      <c r="M303" s="10">
        <v>72</v>
      </c>
      <c r="N303" s="5">
        <v>65</v>
      </c>
      <c r="O303" s="11">
        <f t="shared" si="39"/>
        <v>69</v>
      </c>
      <c r="P303" s="12">
        <f t="shared" si="40"/>
        <v>0.69</v>
      </c>
      <c r="Q303" s="10" t="str">
        <f t="shared" si="41"/>
        <v>C</v>
      </c>
      <c r="R303" s="11">
        <v>74</v>
      </c>
      <c r="S303" s="26">
        <v>68</v>
      </c>
      <c r="T303">
        <v>69</v>
      </c>
      <c r="U303" s="30">
        <f t="shared" si="42"/>
        <v>70.333333333333329</v>
      </c>
      <c r="V303" s="31">
        <f t="shared" si="43"/>
        <v>0.70330000000000004</v>
      </c>
      <c r="W303" t="str">
        <f t="shared" si="44"/>
        <v>B</v>
      </c>
    </row>
    <row r="304" spans="1:23" ht="14.25" customHeight="1" x14ac:dyDescent="0.3">
      <c r="A304" s="43"/>
      <c r="B304" s="43"/>
      <c r="C304" s="43"/>
      <c r="D304" s="5" t="s">
        <v>13</v>
      </c>
      <c r="E304" s="5" t="s">
        <v>14</v>
      </c>
      <c r="F304" s="5">
        <v>70</v>
      </c>
      <c r="G304" s="10">
        <v>77</v>
      </c>
      <c r="H304" s="10">
        <v>77</v>
      </c>
      <c r="I304" s="11">
        <f t="shared" si="36"/>
        <v>74.666666666666671</v>
      </c>
      <c r="J304" s="12">
        <f t="shared" si="37"/>
        <v>0.74670000000000003</v>
      </c>
      <c r="K304" s="10" t="str">
        <f t="shared" si="38"/>
        <v>B</v>
      </c>
      <c r="L304" s="10">
        <v>80</v>
      </c>
      <c r="M304" s="10">
        <v>72</v>
      </c>
      <c r="N304" s="5">
        <v>72</v>
      </c>
      <c r="O304" s="11">
        <f t="shared" si="39"/>
        <v>74.666666666666671</v>
      </c>
      <c r="P304" s="12">
        <f t="shared" si="40"/>
        <v>0.74670000000000003</v>
      </c>
      <c r="Q304" s="10" t="str">
        <f t="shared" si="41"/>
        <v>B</v>
      </c>
      <c r="R304" s="11">
        <v>71</v>
      </c>
      <c r="S304" s="26">
        <v>87</v>
      </c>
      <c r="T304">
        <v>75</v>
      </c>
      <c r="U304" s="30">
        <f t="shared" si="42"/>
        <v>77.666666666666671</v>
      </c>
      <c r="V304" s="31">
        <f t="shared" si="43"/>
        <v>0.77669999999999995</v>
      </c>
      <c r="W304" t="str">
        <f t="shared" si="44"/>
        <v>B</v>
      </c>
    </row>
    <row r="305" spans="1:23" ht="14.25" customHeight="1" x14ac:dyDescent="0.3">
      <c r="A305" s="43"/>
      <c r="B305" s="43"/>
      <c r="C305" s="43"/>
      <c r="D305" s="5" t="s">
        <v>15</v>
      </c>
      <c r="E305" s="5" t="s">
        <v>16</v>
      </c>
      <c r="F305" s="5">
        <v>82</v>
      </c>
      <c r="G305" s="10">
        <v>74</v>
      </c>
      <c r="H305" s="10">
        <v>74</v>
      </c>
      <c r="I305" s="11">
        <f t="shared" si="36"/>
        <v>76.666666666666671</v>
      </c>
      <c r="J305" s="12">
        <f t="shared" si="37"/>
        <v>0.76670000000000005</v>
      </c>
      <c r="K305" s="10" t="str">
        <f t="shared" si="38"/>
        <v>B</v>
      </c>
      <c r="L305" s="10">
        <v>85</v>
      </c>
      <c r="M305" s="10">
        <v>86</v>
      </c>
      <c r="N305" s="5">
        <v>74</v>
      </c>
      <c r="O305" s="11">
        <f t="shared" si="39"/>
        <v>81.666666666666671</v>
      </c>
      <c r="P305" s="12">
        <f t="shared" si="40"/>
        <v>0.81669999999999998</v>
      </c>
      <c r="Q305" s="10" t="str">
        <f t="shared" si="41"/>
        <v>A</v>
      </c>
      <c r="R305" s="11">
        <v>89</v>
      </c>
      <c r="S305" s="26">
        <v>82</v>
      </c>
      <c r="T305">
        <v>90</v>
      </c>
      <c r="U305" s="30">
        <f t="shared" si="42"/>
        <v>87</v>
      </c>
      <c r="V305" s="31">
        <f t="shared" si="43"/>
        <v>0.87</v>
      </c>
      <c r="W305" t="str">
        <f t="shared" si="44"/>
        <v>A</v>
      </c>
    </row>
    <row r="306" spans="1:23" ht="14.25" customHeight="1" x14ac:dyDescent="0.3">
      <c r="A306" s="43"/>
      <c r="B306" s="43"/>
      <c r="C306" s="43"/>
      <c r="D306" s="5" t="s">
        <v>17</v>
      </c>
      <c r="E306" s="5" t="s">
        <v>18</v>
      </c>
      <c r="F306" s="5">
        <v>74</v>
      </c>
      <c r="G306" s="10">
        <v>78</v>
      </c>
      <c r="H306" s="10">
        <v>75</v>
      </c>
      <c r="I306" s="11">
        <f t="shared" si="36"/>
        <v>75.666666666666671</v>
      </c>
      <c r="J306" s="12">
        <f t="shared" si="37"/>
        <v>0.75670000000000004</v>
      </c>
      <c r="K306" s="10" t="str">
        <f t="shared" si="38"/>
        <v>B</v>
      </c>
      <c r="L306" s="10">
        <v>74</v>
      </c>
      <c r="M306" s="10">
        <v>80</v>
      </c>
      <c r="N306" s="5">
        <v>70</v>
      </c>
      <c r="O306" s="11">
        <f t="shared" si="39"/>
        <v>74.666666666666671</v>
      </c>
      <c r="P306" s="12">
        <f t="shared" si="40"/>
        <v>0.74670000000000003</v>
      </c>
      <c r="Q306" s="10" t="str">
        <f t="shared" si="41"/>
        <v>B</v>
      </c>
      <c r="R306" s="11">
        <v>71</v>
      </c>
      <c r="S306" s="26">
        <v>72</v>
      </c>
      <c r="T306">
        <v>81</v>
      </c>
      <c r="U306" s="30">
        <f t="shared" si="42"/>
        <v>74.666666666666671</v>
      </c>
      <c r="V306" s="31">
        <f t="shared" si="43"/>
        <v>0.74670000000000003</v>
      </c>
      <c r="W306" t="str">
        <f t="shared" si="44"/>
        <v>B</v>
      </c>
    </row>
    <row r="307" spans="1:23" ht="14.25" customHeight="1" x14ac:dyDescent="0.3">
      <c r="A307" s="43"/>
      <c r="B307" s="43"/>
      <c r="C307" s="43"/>
      <c r="D307" s="5" t="s">
        <v>19</v>
      </c>
      <c r="E307" s="5" t="s">
        <v>20</v>
      </c>
      <c r="F307" s="5">
        <v>74</v>
      </c>
      <c r="G307" s="10">
        <v>73</v>
      </c>
      <c r="H307" s="10">
        <v>77</v>
      </c>
      <c r="I307" s="11">
        <f t="shared" si="36"/>
        <v>74.666666666666671</v>
      </c>
      <c r="J307" s="12">
        <f t="shared" si="37"/>
        <v>0.74670000000000003</v>
      </c>
      <c r="K307" s="10" t="str">
        <f t="shared" si="38"/>
        <v>B</v>
      </c>
      <c r="L307" s="10">
        <v>79</v>
      </c>
      <c r="M307" s="10">
        <v>76</v>
      </c>
      <c r="N307" s="5">
        <v>71</v>
      </c>
      <c r="O307" s="11">
        <f t="shared" si="39"/>
        <v>75.333333333333329</v>
      </c>
      <c r="P307" s="12">
        <f t="shared" si="40"/>
        <v>0.75329999999999997</v>
      </c>
      <c r="Q307" s="10" t="str">
        <f t="shared" si="41"/>
        <v>B</v>
      </c>
      <c r="R307" s="11">
        <v>76</v>
      </c>
      <c r="S307" s="26">
        <v>77</v>
      </c>
      <c r="T307">
        <v>78</v>
      </c>
      <c r="U307" s="30">
        <f t="shared" si="42"/>
        <v>77</v>
      </c>
      <c r="V307" s="31">
        <f t="shared" si="43"/>
        <v>0.77</v>
      </c>
      <c r="W307" t="str">
        <f t="shared" si="44"/>
        <v>B</v>
      </c>
    </row>
    <row r="308" spans="1:23" ht="14.25" customHeight="1" x14ac:dyDescent="0.3">
      <c r="A308" s="43"/>
      <c r="B308" s="43"/>
      <c r="C308" s="43"/>
      <c r="D308" s="5" t="s">
        <v>21</v>
      </c>
      <c r="E308" s="5" t="s">
        <v>22</v>
      </c>
      <c r="F308" s="5">
        <v>85</v>
      </c>
      <c r="G308" s="10">
        <v>82</v>
      </c>
      <c r="H308" s="10">
        <v>83</v>
      </c>
      <c r="I308" s="11">
        <f t="shared" si="36"/>
        <v>83.333333333333329</v>
      </c>
      <c r="J308" s="12">
        <f t="shared" si="37"/>
        <v>0.83330000000000004</v>
      </c>
      <c r="K308" s="10" t="str">
        <f t="shared" si="38"/>
        <v>A</v>
      </c>
      <c r="L308" s="10">
        <v>77</v>
      </c>
      <c r="M308" s="10">
        <v>87</v>
      </c>
      <c r="N308" s="5">
        <v>82</v>
      </c>
      <c r="O308" s="11">
        <f t="shared" si="39"/>
        <v>82</v>
      </c>
      <c r="P308" s="12">
        <f t="shared" si="40"/>
        <v>0.82</v>
      </c>
      <c r="Q308" s="10" t="str">
        <f t="shared" si="41"/>
        <v>A</v>
      </c>
      <c r="R308" s="11">
        <v>77</v>
      </c>
      <c r="S308" s="26">
        <v>83</v>
      </c>
      <c r="T308">
        <v>85</v>
      </c>
      <c r="U308" s="30">
        <f t="shared" si="42"/>
        <v>81.666666666666671</v>
      </c>
      <c r="V308" s="31">
        <f t="shared" si="43"/>
        <v>0.81669999999999998</v>
      </c>
      <c r="W308" t="str">
        <f t="shared" si="44"/>
        <v>A</v>
      </c>
    </row>
    <row r="309" spans="1:23" ht="14.25" customHeight="1" x14ac:dyDescent="0.3">
      <c r="A309" s="43"/>
      <c r="B309" s="43"/>
      <c r="C309" s="43"/>
      <c r="D309" s="5" t="s">
        <v>23</v>
      </c>
      <c r="E309" s="5" t="s">
        <v>24</v>
      </c>
      <c r="F309" s="5">
        <v>72</v>
      </c>
      <c r="G309" s="10">
        <v>77</v>
      </c>
      <c r="H309" s="10">
        <v>74</v>
      </c>
      <c r="I309" s="11">
        <f t="shared" si="36"/>
        <v>74.333333333333329</v>
      </c>
      <c r="J309" s="12">
        <f t="shared" si="37"/>
        <v>0.74329999999999996</v>
      </c>
      <c r="K309" s="10" t="str">
        <f t="shared" si="38"/>
        <v>B</v>
      </c>
      <c r="L309" s="10">
        <v>73</v>
      </c>
      <c r="M309" s="10">
        <v>79</v>
      </c>
      <c r="N309" s="5">
        <v>68</v>
      </c>
      <c r="O309" s="11">
        <f t="shared" si="39"/>
        <v>73.333333333333329</v>
      </c>
      <c r="P309" s="12">
        <f t="shared" si="40"/>
        <v>0.73329999999999995</v>
      </c>
      <c r="Q309" s="10" t="str">
        <f t="shared" si="41"/>
        <v>B</v>
      </c>
      <c r="R309" s="11">
        <v>82</v>
      </c>
      <c r="S309" s="26">
        <v>81</v>
      </c>
      <c r="T309">
        <v>72</v>
      </c>
      <c r="U309" s="30">
        <f t="shared" si="42"/>
        <v>78.333333333333329</v>
      </c>
      <c r="V309" s="31">
        <f t="shared" si="43"/>
        <v>0.7833</v>
      </c>
      <c r="W309" t="str">
        <f t="shared" si="44"/>
        <v>B</v>
      </c>
    </row>
    <row r="310" spans="1:23" ht="14.25" customHeight="1" x14ac:dyDescent="0.3">
      <c r="A310" s="43"/>
      <c r="B310" s="43"/>
      <c r="C310" s="43"/>
      <c r="D310" s="5" t="s">
        <v>32</v>
      </c>
      <c r="E310" s="5" t="s">
        <v>33</v>
      </c>
      <c r="F310" s="5">
        <v>75</v>
      </c>
      <c r="G310" s="10">
        <v>77</v>
      </c>
      <c r="H310" s="10">
        <v>75</v>
      </c>
      <c r="I310" s="11">
        <f t="shared" si="36"/>
        <v>75.666666666666671</v>
      </c>
      <c r="J310" s="12">
        <f t="shared" si="37"/>
        <v>0.75670000000000004</v>
      </c>
      <c r="K310" s="10" t="str">
        <f t="shared" si="38"/>
        <v>B</v>
      </c>
      <c r="L310" s="10">
        <v>81</v>
      </c>
      <c r="M310" s="10">
        <v>86</v>
      </c>
      <c r="N310" s="5">
        <v>75</v>
      </c>
      <c r="O310" s="11">
        <f t="shared" si="39"/>
        <v>80.666666666666671</v>
      </c>
      <c r="P310" s="12">
        <f t="shared" si="40"/>
        <v>0.80669999999999997</v>
      </c>
      <c r="Q310" s="10" t="str">
        <f t="shared" si="41"/>
        <v>A</v>
      </c>
      <c r="R310" s="11">
        <v>87</v>
      </c>
      <c r="S310" s="26">
        <v>85</v>
      </c>
      <c r="T310">
        <v>79</v>
      </c>
      <c r="U310" s="30">
        <f t="shared" si="42"/>
        <v>83.666666666666671</v>
      </c>
      <c r="V310" s="31">
        <f t="shared" si="43"/>
        <v>0.8367</v>
      </c>
      <c r="W310" t="str">
        <f t="shared" si="44"/>
        <v>A</v>
      </c>
    </row>
    <row r="311" spans="1:23" ht="14.25" customHeight="1" x14ac:dyDescent="0.3">
      <c r="A311" s="43"/>
      <c r="B311" s="43"/>
      <c r="C311" s="43"/>
      <c r="D311" s="5" t="s">
        <v>27</v>
      </c>
      <c r="E311" s="5" t="s">
        <v>28</v>
      </c>
      <c r="F311" s="5">
        <v>74</v>
      </c>
      <c r="G311" s="10">
        <v>69</v>
      </c>
      <c r="H311" s="10">
        <v>67</v>
      </c>
      <c r="I311" s="11">
        <f t="shared" si="36"/>
        <v>70</v>
      </c>
      <c r="J311" s="12">
        <f t="shared" si="37"/>
        <v>0.7</v>
      </c>
      <c r="K311" s="10" t="str">
        <f t="shared" si="38"/>
        <v>B</v>
      </c>
      <c r="L311" s="10">
        <v>76</v>
      </c>
      <c r="M311" s="10">
        <v>69</v>
      </c>
      <c r="N311" s="5">
        <v>69</v>
      </c>
      <c r="O311" s="11">
        <f t="shared" si="39"/>
        <v>71.333333333333329</v>
      </c>
      <c r="P311" s="12">
        <f t="shared" si="40"/>
        <v>0.71330000000000005</v>
      </c>
      <c r="Q311" s="10" t="str">
        <f t="shared" si="41"/>
        <v>B</v>
      </c>
      <c r="R311" s="11">
        <v>75</v>
      </c>
      <c r="S311" s="26">
        <v>80</v>
      </c>
      <c r="T311">
        <v>74</v>
      </c>
      <c r="U311" s="30">
        <f t="shared" si="42"/>
        <v>76.333333333333329</v>
      </c>
      <c r="V311" s="31">
        <f t="shared" si="43"/>
        <v>0.76329999999999998</v>
      </c>
      <c r="W311" t="str">
        <f t="shared" si="44"/>
        <v>B</v>
      </c>
    </row>
    <row r="312" spans="1:23" ht="14.25" customHeight="1" x14ac:dyDescent="0.3">
      <c r="A312" s="43" t="s">
        <v>194</v>
      </c>
      <c r="B312" s="43" t="s">
        <v>195</v>
      </c>
      <c r="C312" s="43" t="s">
        <v>433</v>
      </c>
      <c r="D312" s="5" t="s">
        <v>12</v>
      </c>
      <c r="E312" s="5" t="s">
        <v>2</v>
      </c>
      <c r="F312" s="5">
        <v>68</v>
      </c>
      <c r="G312" s="10">
        <v>74</v>
      </c>
      <c r="H312" s="10">
        <v>75</v>
      </c>
      <c r="I312" s="11">
        <f t="shared" si="36"/>
        <v>72.333333333333329</v>
      </c>
      <c r="J312" s="12">
        <f t="shared" si="37"/>
        <v>0.72330000000000005</v>
      </c>
      <c r="K312" s="10" t="str">
        <f t="shared" si="38"/>
        <v>B</v>
      </c>
      <c r="L312" s="10">
        <v>74</v>
      </c>
      <c r="M312" s="10">
        <v>81</v>
      </c>
      <c r="N312" s="5">
        <v>81</v>
      </c>
      <c r="O312" s="11">
        <f t="shared" si="39"/>
        <v>78.666666666666671</v>
      </c>
      <c r="P312" s="12">
        <f t="shared" si="40"/>
        <v>0.78669999999999995</v>
      </c>
      <c r="Q312" s="10" t="str">
        <f t="shared" si="41"/>
        <v>B</v>
      </c>
      <c r="R312" s="11">
        <v>83</v>
      </c>
      <c r="S312" s="26">
        <v>75</v>
      </c>
      <c r="T312">
        <v>78</v>
      </c>
      <c r="U312" s="30">
        <f t="shared" si="42"/>
        <v>78.666666666666671</v>
      </c>
      <c r="V312" s="31">
        <f t="shared" si="43"/>
        <v>0.78669999999999995</v>
      </c>
      <c r="W312" t="str">
        <f t="shared" si="44"/>
        <v>B</v>
      </c>
    </row>
    <row r="313" spans="1:23" ht="14.25" customHeight="1" x14ac:dyDescent="0.3">
      <c r="A313" s="43"/>
      <c r="B313" s="43"/>
      <c r="C313" s="43"/>
      <c r="D313" s="5" t="s">
        <v>13</v>
      </c>
      <c r="E313" s="5" t="s">
        <v>14</v>
      </c>
      <c r="F313" s="5">
        <v>73</v>
      </c>
      <c r="G313" s="10">
        <v>84</v>
      </c>
      <c r="H313" s="10">
        <v>88</v>
      </c>
      <c r="I313" s="11">
        <f t="shared" si="36"/>
        <v>81.666666666666671</v>
      </c>
      <c r="J313" s="12">
        <f t="shared" si="37"/>
        <v>0.81669999999999998</v>
      </c>
      <c r="K313" s="10" t="str">
        <f t="shared" si="38"/>
        <v>A</v>
      </c>
      <c r="L313" s="10">
        <v>75</v>
      </c>
      <c r="M313" s="10">
        <v>84</v>
      </c>
      <c r="N313" s="5">
        <v>81</v>
      </c>
      <c r="O313" s="11">
        <f t="shared" si="39"/>
        <v>80</v>
      </c>
      <c r="P313" s="12">
        <f t="shared" si="40"/>
        <v>0.8</v>
      </c>
      <c r="Q313" s="10" t="str">
        <f t="shared" si="41"/>
        <v>A</v>
      </c>
      <c r="R313" s="11">
        <v>81</v>
      </c>
      <c r="S313" s="26">
        <v>92</v>
      </c>
      <c r="T313">
        <v>80</v>
      </c>
      <c r="U313" s="30">
        <f t="shared" si="42"/>
        <v>84.333333333333329</v>
      </c>
      <c r="V313" s="31">
        <f t="shared" si="43"/>
        <v>0.84330000000000005</v>
      </c>
      <c r="W313" t="str">
        <f t="shared" si="44"/>
        <v>A</v>
      </c>
    </row>
    <row r="314" spans="1:23" ht="14.25" customHeight="1" x14ac:dyDescent="0.3">
      <c r="A314" s="43"/>
      <c r="B314" s="43"/>
      <c r="C314" s="43"/>
      <c r="D314" s="5" t="s">
        <v>15</v>
      </c>
      <c r="E314" s="5" t="s">
        <v>16</v>
      </c>
      <c r="F314" s="5">
        <v>89</v>
      </c>
      <c r="G314" s="10">
        <v>93</v>
      </c>
      <c r="H314" s="10">
        <v>85</v>
      </c>
      <c r="I314" s="11">
        <f t="shared" si="36"/>
        <v>89</v>
      </c>
      <c r="J314" s="12">
        <f t="shared" si="37"/>
        <v>0.89</v>
      </c>
      <c r="K314" s="10" t="str">
        <f t="shared" si="38"/>
        <v>A</v>
      </c>
      <c r="L314" s="10">
        <v>87</v>
      </c>
      <c r="M314" s="10">
        <v>96</v>
      </c>
      <c r="N314" s="5">
        <v>89</v>
      </c>
      <c r="O314" s="11">
        <f t="shared" si="39"/>
        <v>90.666666666666671</v>
      </c>
      <c r="P314" s="12">
        <f t="shared" si="40"/>
        <v>0.90669999999999995</v>
      </c>
      <c r="Q314" s="10" t="str">
        <f t="shared" si="41"/>
        <v>A</v>
      </c>
      <c r="R314" s="11">
        <v>95</v>
      </c>
      <c r="S314" s="26">
        <v>88</v>
      </c>
      <c r="T314">
        <v>88</v>
      </c>
      <c r="U314" s="30">
        <f t="shared" si="42"/>
        <v>90.333333333333329</v>
      </c>
      <c r="V314" s="31">
        <f t="shared" si="43"/>
        <v>0.90329999999999999</v>
      </c>
      <c r="W314" t="str">
        <f t="shared" si="44"/>
        <v>A</v>
      </c>
    </row>
    <row r="315" spans="1:23" ht="14.25" customHeight="1" x14ac:dyDescent="0.3">
      <c r="A315" s="43"/>
      <c r="B315" s="43"/>
      <c r="C315" s="43"/>
      <c r="D315" s="5" t="s">
        <v>17</v>
      </c>
      <c r="E315" s="5" t="s">
        <v>18</v>
      </c>
      <c r="F315" s="5">
        <v>83</v>
      </c>
      <c r="G315" s="10">
        <v>84</v>
      </c>
      <c r="H315" s="10">
        <v>84</v>
      </c>
      <c r="I315" s="11">
        <f t="shared" si="36"/>
        <v>83.666666666666671</v>
      </c>
      <c r="J315" s="12">
        <f t="shared" si="37"/>
        <v>0.8367</v>
      </c>
      <c r="K315" s="10" t="str">
        <f t="shared" si="38"/>
        <v>A</v>
      </c>
      <c r="L315" s="10">
        <v>83</v>
      </c>
      <c r="M315" s="10">
        <v>88</v>
      </c>
      <c r="N315" s="5">
        <v>74</v>
      </c>
      <c r="O315" s="11">
        <f t="shared" si="39"/>
        <v>81.666666666666671</v>
      </c>
      <c r="P315" s="12">
        <f t="shared" si="40"/>
        <v>0.81669999999999998</v>
      </c>
      <c r="Q315" s="10" t="str">
        <f t="shared" si="41"/>
        <v>A</v>
      </c>
      <c r="R315" s="11">
        <v>74</v>
      </c>
      <c r="S315" s="26">
        <v>82</v>
      </c>
      <c r="T315">
        <v>78</v>
      </c>
      <c r="U315" s="30">
        <f t="shared" si="42"/>
        <v>78</v>
      </c>
      <c r="V315" s="31">
        <f t="shared" si="43"/>
        <v>0.78</v>
      </c>
      <c r="W315" t="str">
        <f t="shared" si="44"/>
        <v>B</v>
      </c>
    </row>
    <row r="316" spans="1:23" ht="14.25" customHeight="1" x14ac:dyDescent="0.3">
      <c r="A316" s="43"/>
      <c r="B316" s="43"/>
      <c r="C316" s="43"/>
      <c r="D316" s="5" t="s">
        <v>19</v>
      </c>
      <c r="E316" s="5" t="s">
        <v>20</v>
      </c>
      <c r="F316" s="5">
        <v>86</v>
      </c>
      <c r="G316" s="10">
        <v>78</v>
      </c>
      <c r="H316" s="10">
        <v>81</v>
      </c>
      <c r="I316" s="11">
        <f t="shared" si="36"/>
        <v>81.666666666666671</v>
      </c>
      <c r="J316" s="12">
        <f t="shared" si="37"/>
        <v>0.81669999999999998</v>
      </c>
      <c r="K316" s="10" t="str">
        <f t="shared" si="38"/>
        <v>A</v>
      </c>
      <c r="L316" s="10">
        <v>80</v>
      </c>
      <c r="M316" s="10">
        <v>93</v>
      </c>
      <c r="N316" s="5">
        <v>84</v>
      </c>
      <c r="O316" s="11">
        <f t="shared" si="39"/>
        <v>85.666666666666671</v>
      </c>
      <c r="P316" s="12">
        <f t="shared" si="40"/>
        <v>0.85670000000000002</v>
      </c>
      <c r="Q316" s="10" t="str">
        <f t="shared" si="41"/>
        <v>A</v>
      </c>
      <c r="R316" s="11">
        <v>87</v>
      </c>
      <c r="S316" s="26">
        <v>89</v>
      </c>
      <c r="T316">
        <v>90</v>
      </c>
      <c r="U316" s="30">
        <f t="shared" si="42"/>
        <v>88.666666666666671</v>
      </c>
      <c r="V316" s="31">
        <f t="shared" si="43"/>
        <v>0.88670000000000004</v>
      </c>
      <c r="W316" t="str">
        <f t="shared" si="44"/>
        <v>A</v>
      </c>
    </row>
    <row r="317" spans="1:23" ht="14.25" customHeight="1" x14ac:dyDescent="0.3">
      <c r="A317" s="43"/>
      <c r="B317" s="43"/>
      <c r="C317" s="43"/>
      <c r="D317" s="5" t="s">
        <v>21</v>
      </c>
      <c r="E317" s="5" t="s">
        <v>22</v>
      </c>
      <c r="F317" s="5">
        <v>87</v>
      </c>
      <c r="G317" s="10">
        <v>92</v>
      </c>
      <c r="H317" s="10">
        <v>85</v>
      </c>
      <c r="I317" s="11">
        <f t="shared" si="36"/>
        <v>88</v>
      </c>
      <c r="J317" s="12">
        <f t="shared" si="37"/>
        <v>0.88</v>
      </c>
      <c r="K317" s="10" t="str">
        <f t="shared" si="38"/>
        <v>A</v>
      </c>
      <c r="L317" s="10">
        <v>94</v>
      </c>
      <c r="M317" s="10">
        <v>85</v>
      </c>
      <c r="N317" s="5">
        <v>96</v>
      </c>
      <c r="O317" s="11">
        <f t="shared" si="39"/>
        <v>91.666666666666671</v>
      </c>
      <c r="P317" s="12">
        <f t="shared" si="40"/>
        <v>0.91669999999999996</v>
      </c>
      <c r="Q317" s="10" t="str">
        <f t="shared" si="41"/>
        <v>A</v>
      </c>
      <c r="R317" s="11">
        <v>89</v>
      </c>
      <c r="S317" s="26">
        <v>96</v>
      </c>
      <c r="T317">
        <v>87</v>
      </c>
      <c r="U317" s="30">
        <f t="shared" si="42"/>
        <v>90.666666666666671</v>
      </c>
      <c r="V317" s="31">
        <f t="shared" si="43"/>
        <v>0.90669999999999995</v>
      </c>
      <c r="W317" t="str">
        <f t="shared" si="44"/>
        <v>A</v>
      </c>
    </row>
    <row r="318" spans="1:23" ht="14.25" customHeight="1" x14ac:dyDescent="0.3">
      <c r="A318" s="43"/>
      <c r="B318" s="43"/>
      <c r="C318" s="43"/>
      <c r="D318" s="5" t="s">
        <v>23</v>
      </c>
      <c r="E318" s="5" t="s">
        <v>24</v>
      </c>
      <c r="F318" s="5">
        <v>74</v>
      </c>
      <c r="G318" s="10">
        <v>85</v>
      </c>
      <c r="H318" s="10">
        <v>85</v>
      </c>
      <c r="I318" s="11">
        <f t="shared" si="36"/>
        <v>81.333333333333329</v>
      </c>
      <c r="J318" s="12">
        <f t="shared" si="37"/>
        <v>0.81330000000000002</v>
      </c>
      <c r="K318" s="10" t="str">
        <f t="shared" si="38"/>
        <v>A</v>
      </c>
      <c r="L318" s="10">
        <v>86</v>
      </c>
      <c r="M318" s="10">
        <v>79</v>
      </c>
      <c r="N318" s="5">
        <v>88</v>
      </c>
      <c r="O318" s="11">
        <f t="shared" si="39"/>
        <v>84.333333333333329</v>
      </c>
      <c r="P318" s="12">
        <f t="shared" si="40"/>
        <v>0.84330000000000005</v>
      </c>
      <c r="Q318" s="10" t="str">
        <f t="shared" si="41"/>
        <v>A</v>
      </c>
      <c r="R318" s="11">
        <v>77</v>
      </c>
      <c r="S318" s="26">
        <v>79</v>
      </c>
      <c r="T318">
        <v>92</v>
      </c>
      <c r="U318" s="30">
        <f t="shared" si="42"/>
        <v>82.666666666666671</v>
      </c>
      <c r="V318" s="31">
        <f t="shared" si="43"/>
        <v>0.82669999999999999</v>
      </c>
      <c r="W318" t="str">
        <f t="shared" si="44"/>
        <v>A</v>
      </c>
    </row>
    <row r="319" spans="1:23" ht="14.25" customHeight="1" x14ac:dyDescent="0.3">
      <c r="A319" s="43"/>
      <c r="B319" s="43"/>
      <c r="C319" s="43"/>
      <c r="D319" s="5" t="s">
        <v>32</v>
      </c>
      <c r="E319" s="5" t="s">
        <v>33</v>
      </c>
      <c r="F319" s="5">
        <v>81</v>
      </c>
      <c r="G319" s="10">
        <v>91</v>
      </c>
      <c r="H319" s="10">
        <v>84</v>
      </c>
      <c r="I319" s="11">
        <f t="shared" si="36"/>
        <v>85.333333333333329</v>
      </c>
      <c r="J319" s="12">
        <f t="shared" si="37"/>
        <v>0.85329999999999995</v>
      </c>
      <c r="K319" s="10" t="str">
        <f t="shared" si="38"/>
        <v>A</v>
      </c>
      <c r="L319" s="10">
        <v>84</v>
      </c>
      <c r="M319" s="10">
        <v>94</v>
      </c>
      <c r="N319" s="5">
        <v>90</v>
      </c>
      <c r="O319" s="11">
        <f t="shared" si="39"/>
        <v>89.333333333333329</v>
      </c>
      <c r="P319" s="12">
        <f t="shared" si="40"/>
        <v>0.89329999999999998</v>
      </c>
      <c r="Q319" s="10" t="str">
        <f t="shared" si="41"/>
        <v>A</v>
      </c>
      <c r="R319" s="11">
        <v>88</v>
      </c>
      <c r="S319" s="26">
        <v>85</v>
      </c>
      <c r="T319">
        <v>89</v>
      </c>
      <c r="U319" s="30">
        <f t="shared" si="42"/>
        <v>87.333333333333329</v>
      </c>
      <c r="V319" s="31">
        <f t="shared" si="43"/>
        <v>0.87329999999999997</v>
      </c>
      <c r="W319" t="str">
        <f t="shared" si="44"/>
        <v>A</v>
      </c>
    </row>
    <row r="320" spans="1:23" ht="14.25" customHeight="1" x14ac:dyDescent="0.3">
      <c r="A320" s="43"/>
      <c r="B320" s="43"/>
      <c r="C320" s="43"/>
      <c r="D320" s="5" t="s">
        <v>27</v>
      </c>
      <c r="E320" s="5" t="s">
        <v>28</v>
      </c>
      <c r="F320" s="5">
        <v>72</v>
      </c>
      <c r="G320" s="10">
        <v>81</v>
      </c>
      <c r="H320" s="10">
        <v>70</v>
      </c>
      <c r="I320" s="11">
        <f t="shared" si="36"/>
        <v>74.333333333333329</v>
      </c>
      <c r="J320" s="12">
        <f t="shared" si="37"/>
        <v>0.74329999999999996</v>
      </c>
      <c r="K320" s="10" t="str">
        <f t="shared" si="38"/>
        <v>B</v>
      </c>
      <c r="L320" s="10">
        <v>82</v>
      </c>
      <c r="M320" s="10">
        <v>75</v>
      </c>
      <c r="N320" s="5">
        <v>78</v>
      </c>
      <c r="O320" s="11">
        <f t="shared" si="39"/>
        <v>78.333333333333329</v>
      </c>
      <c r="P320" s="12">
        <f t="shared" si="40"/>
        <v>0.7833</v>
      </c>
      <c r="Q320" s="10" t="str">
        <f t="shared" si="41"/>
        <v>B</v>
      </c>
      <c r="R320" s="11">
        <v>82</v>
      </c>
      <c r="S320" s="26">
        <v>83</v>
      </c>
      <c r="T320">
        <v>79</v>
      </c>
      <c r="U320" s="30">
        <f t="shared" si="42"/>
        <v>81.333333333333329</v>
      </c>
      <c r="V320" s="31">
        <f t="shared" si="43"/>
        <v>0.81330000000000002</v>
      </c>
      <c r="W320" t="str">
        <f t="shared" si="44"/>
        <v>A</v>
      </c>
    </row>
    <row r="321" spans="1:23" ht="14.25" customHeight="1" x14ac:dyDescent="0.3">
      <c r="A321" s="43" t="s">
        <v>198</v>
      </c>
      <c r="B321" s="43" t="s">
        <v>199</v>
      </c>
      <c r="C321" s="43" t="s">
        <v>433</v>
      </c>
      <c r="D321" s="5" t="s">
        <v>12</v>
      </c>
      <c r="E321" s="5" t="s">
        <v>2</v>
      </c>
      <c r="F321" s="5">
        <v>51</v>
      </c>
      <c r="G321" s="10">
        <v>60</v>
      </c>
      <c r="H321" s="10">
        <v>65</v>
      </c>
      <c r="I321" s="11">
        <f t="shared" si="36"/>
        <v>58.666666666666664</v>
      </c>
      <c r="J321" s="12">
        <f t="shared" si="37"/>
        <v>0.5867</v>
      </c>
      <c r="K321" s="10" t="str">
        <f t="shared" si="38"/>
        <v>D</v>
      </c>
      <c r="L321" s="10">
        <v>59</v>
      </c>
      <c r="M321" s="10">
        <v>64</v>
      </c>
      <c r="N321" s="5">
        <v>62</v>
      </c>
      <c r="O321" s="11">
        <f t="shared" si="39"/>
        <v>61.666666666666664</v>
      </c>
      <c r="P321" s="12">
        <f t="shared" si="40"/>
        <v>0.61670000000000003</v>
      </c>
      <c r="Q321" s="10" t="str">
        <f t="shared" si="41"/>
        <v>C</v>
      </c>
      <c r="R321" s="11">
        <v>62</v>
      </c>
      <c r="S321" s="26">
        <v>69</v>
      </c>
      <c r="T321">
        <v>68</v>
      </c>
      <c r="U321" s="30">
        <f t="shared" si="42"/>
        <v>66.333333333333329</v>
      </c>
      <c r="V321" s="31">
        <f t="shared" si="43"/>
        <v>0.6633</v>
      </c>
      <c r="W321" t="str">
        <f t="shared" si="44"/>
        <v>C</v>
      </c>
    </row>
    <row r="322" spans="1:23" ht="14.25" customHeight="1" x14ac:dyDescent="0.3">
      <c r="A322" s="43"/>
      <c r="B322" s="43"/>
      <c r="C322" s="43"/>
      <c r="D322" s="5" t="s">
        <v>13</v>
      </c>
      <c r="E322" s="5" t="s">
        <v>14</v>
      </c>
      <c r="F322" s="5">
        <v>64</v>
      </c>
      <c r="G322" s="10">
        <v>68</v>
      </c>
      <c r="H322" s="10">
        <v>59</v>
      </c>
      <c r="I322" s="11">
        <f t="shared" si="36"/>
        <v>63.666666666666664</v>
      </c>
      <c r="J322" s="12">
        <f t="shared" si="37"/>
        <v>0.63670000000000004</v>
      </c>
      <c r="K322" s="10" t="str">
        <f t="shared" si="38"/>
        <v>C</v>
      </c>
      <c r="L322" s="10">
        <v>62</v>
      </c>
      <c r="M322" s="10">
        <v>72</v>
      </c>
      <c r="N322" s="5">
        <v>63</v>
      </c>
      <c r="O322" s="11">
        <f t="shared" si="39"/>
        <v>65.666666666666671</v>
      </c>
      <c r="P322" s="12">
        <f t="shared" si="40"/>
        <v>0.65669999999999995</v>
      </c>
      <c r="Q322" s="10" t="str">
        <f t="shared" si="41"/>
        <v>C</v>
      </c>
      <c r="R322" s="11">
        <v>64</v>
      </c>
      <c r="S322" s="26">
        <v>64</v>
      </c>
      <c r="T322">
        <v>73</v>
      </c>
      <c r="U322" s="30">
        <f t="shared" si="42"/>
        <v>67</v>
      </c>
      <c r="V322" s="31">
        <f t="shared" si="43"/>
        <v>0.67</v>
      </c>
      <c r="W322" t="str">
        <f t="shared" si="44"/>
        <v>C</v>
      </c>
    </row>
    <row r="323" spans="1:23" ht="14.25" customHeight="1" x14ac:dyDescent="0.3">
      <c r="A323" s="43"/>
      <c r="B323" s="43"/>
      <c r="C323" s="43"/>
      <c r="D323" s="5" t="s">
        <v>15</v>
      </c>
      <c r="E323" s="5" t="s">
        <v>16</v>
      </c>
      <c r="F323" s="5">
        <v>72</v>
      </c>
      <c r="G323" s="10">
        <v>75</v>
      </c>
      <c r="H323" s="10">
        <v>74</v>
      </c>
      <c r="I323" s="11">
        <f t="shared" si="36"/>
        <v>73.666666666666671</v>
      </c>
      <c r="J323" s="12">
        <f t="shared" si="37"/>
        <v>0.73670000000000002</v>
      </c>
      <c r="K323" s="10" t="str">
        <f t="shared" si="38"/>
        <v>B</v>
      </c>
      <c r="L323" s="10">
        <v>62</v>
      </c>
      <c r="M323" s="10">
        <v>67</v>
      </c>
      <c r="N323" s="5">
        <v>69</v>
      </c>
      <c r="O323" s="11">
        <f t="shared" si="39"/>
        <v>66</v>
      </c>
      <c r="P323" s="12">
        <f t="shared" si="40"/>
        <v>0.66</v>
      </c>
      <c r="Q323" s="10" t="str">
        <f t="shared" si="41"/>
        <v>C</v>
      </c>
      <c r="R323" s="11">
        <v>64</v>
      </c>
      <c r="S323" s="26">
        <v>79</v>
      </c>
      <c r="T323">
        <v>70</v>
      </c>
      <c r="U323" s="30">
        <f t="shared" si="42"/>
        <v>71</v>
      </c>
      <c r="V323" s="31">
        <f t="shared" si="43"/>
        <v>0.71</v>
      </c>
      <c r="W323" t="str">
        <f t="shared" si="44"/>
        <v>B</v>
      </c>
    </row>
    <row r="324" spans="1:23" ht="14.25" customHeight="1" x14ac:dyDescent="0.3">
      <c r="A324" s="43"/>
      <c r="B324" s="43"/>
      <c r="C324" s="43"/>
      <c r="D324" s="5" t="s">
        <v>17</v>
      </c>
      <c r="E324" s="5" t="s">
        <v>18</v>
      </c>
      <c r="F324" s="5">
        <v>57</v>
      </c>
      <c r="G324" s="10">
        <v>67</v>
      </c>
      <c r="H324" s="10">
        <v>53</v>
      </c>
      <c r="I324" s="11">
        <f t="shared" si="36"/>
        <v>59</v>
      </c>
      <c r="J324" s="12">
        <f t="shared" si="37"/>
        <v>0.59</v>
      </c>
      <c r="K324" s="10" t="str">
        <f t="shared" si="38"/>
        <v>D</v>
      </c>
      <c r="L324" s="10">
        <v>53</v>
      </c>
      <c r="M324" s="10">
        <v>64</v>
      </c>
      <c r="N324" s="5">
        <v>68</v>
      </c>
      <c r="O324" s="11">
        <f t="shared" si="39"/>
        <v>61.666666666666664</v>
      </c>
      <c r="P324" s="12">
        <f t="shared" si="40"/>
        <v>0.61670000000000003</v>
      </c>
      <c r="Q324" s="10" t="str">
        <f t="shared" si="41"/>
        <v>C</v>
      </c>
      <c r="R324" s="11">
        <v>64</v>
      </c>
      <c r="S324" s="26">
        <v>69</v>
      </c>
      <c r="T324">
        <v>67</v>
      </c>
      <c r="U324" s="30">
        <f t="shared" si="42"/>
        <v>66.666666666666671</v>
      </c>
      <c r="V324" s="31">
        <f t="shared" si="43"/>
        <v>0.66669999999999996</v>
      </c>
      <c r="W324" t="str">
        <f t="shared" si="44"/>
        <v>C</v>
      </c>
    </row>
    <row r="325" spans="1:23" ht="14.25" customHeight="1" x14ac:dyDescent="0.3">
      <c r="A325" s="43"/>
      <c r="B325" s="43"/>
      <c r="C325" s="43"/>
      <c r="D325" s="5" t="s">
        <v>19</v>
      </c>
      <c r="E325" s="5" t="s">
        <v>20</v>
      </c>
      <c r="F325" s="5">
        <v>68</v>
      </c>
      <c r="G325" s="10">
        <v>67</v>
      </c>
      <c r="H325" s="10">
        <v>72</v>
      </c>
      <c r="I325" s="11">
        <f t="shared" si="36"/>
        <v>69</v>
      </c>
      <c r="J325" s="12">
        <f t="shared" si="37"/>
        <v>0.69</v>
      </c>
      <c r="K325" s="10" t="str">
        <f t="shared" si="38"/>
        <v>C</v>
      </c>
      <c r="L325" s="10">
        <v>60</v>
      </c>
      <c r="M325" s="10">
        <v>64</v>
      </c>
      <c r="N325" s="5">
        <v>69</v>
      </c>
      <c r="O325" s="11">
        <f t="shared" si="39"/>
        <v>64.333333333333329</v>
      </c>
      <c r="P325" s="12">
        <f t="shared" si="40"/>
        <v>0.64329999999999998</v>
      </c>
      <c r="Q325" s="10" t="str">
        <f t="shared" si="41"/>
        <v>C</v>
      </c>
      <c r="R325" s="11">
        <v>64</v>
      </c>
      <c r="S325" s="26">
        <v>76</v>
      </c>
      <c r="T325">
        <v>76</v>
      </c>
      <c r="U325" s="30">
        <f t="shared" si="42"/>
        <v>72</v>
      </c>
      <c r="V325" s="31">
        <f t="shared" si="43"/>
        <v>0.72</v>
      </c>
      <c r="W325" t="str">
        <f t="shared" si="44"/>
        <v>B</v>
      </c>
    </row>
    <row r="326" spans="1:23" ht="14.25" customHeight="1" x14ac:dyDescent="0.3">
      <c r="A326" s="43"/>
      <c r="B326" s="43"/>
      <c r="C326" s="43"/>
      <c r="D326" s="5" t="s">
        <v>21</v>
      </c>
      <c r="E326" s="5" t="s">
        <v>22</v>
      </c>
      <c r="F326" s="5">
        <v>74</v>
      </c>
      <c r="G326" s="10">
        <v>67</v>
      </c>
      <c r="H326" s="10">
        <v>73</v>
      </c>
      <c r="I326" s="11">
        <f t="shared" ref="I326:I389" si="45">IF(COUNT(F326:H326)=0,"",AVERAGE(F326:H326))</f>
        <v>71.333333333333329</v>
      </c>
      <c r="J326" s="12">
        <f t="shared" ref="J326:J389" si="46">IF(I326="","",ROUND(I326/100,4))</f>
        <v>0.71330000000000005</v>
      </c>
      <c r="K326" s="10" t="str">
        <f t="shared" ref="K326:K389" si="47">IF(I326="","",IF(I326&gt;=80,"A",IF(I326&gt;=70,"B",IF(I326&gt;=60,"C",IF(I326&gt;=50,"D","F")))))</f>
        <v>B</v>
      </c>
      <c r="L326" s="10">
        <v>67</v>
      </c>
      <c r="M326" s="10">
        <v>75</v>
      </c>
      <c r="N326" s="5">
        <v>79</v>
      </c>
      <c r="O326" s="11">
        <f t="shared" ref="O326:O389" si="48">IF(COUNT(L326:N326)=0,"",AVERAGE(L326:N326))</f>
        <v>73.666666666666671</v>
      </c>
      <c r="P326" s="12">
        <f t="shared" ref="P326:P389" si="49">IF(O326="","",ROUND(O326/100,4))</f>
        <v>0.73670000000000002</v>
      </c>
      <c r="Q326" s="10" t="str">
        <f t="shared" ref="Q326:Q389" si="50">IF(O326="","",IF(O326&gt;=80,"A",IF(O326&gt;=70,"B",IF(O326&gt;=60,"C",IF(O326&gt;=50,"D","F")))))</f>
        <v>B</v>
      </c>
      <c r="R326" s="11">
        <v>77</v>
      </c>
      <c r="S326" s="26">
        <v>81</v>
      </c>
      <c r="T326">
        <v>77</v>
      </c>
      <c r="U326" s="30">
        <f t="shared" ref="U326:U389" si="51">IF(COUNT(R326:T326)=0,"",AVERAGE(R326:T326))</f>
        <v>78.333333333333329</v>
      </c>
      <c r="V326" s="31">
        <f t="shared" ref="V326:V389" si="52">IF(U326="","",ROUND(U326/100,4))</f>
        <v>0.7833</v>
      </c>
      <c r="W326" t="str">
        <f t="shared" ref="W326:W389" si="53">IF(U326="","",IF(U326&gt;=80,"A",IF(U326&gt;=70,"B",IF(U326&gt;=60,"C",IF(U326&gt;=50,"D","F")))))</f>
        <v>B</v>
      </c>
    </row>
    <row r="327" spans="1:23" ht="14.25" customHeight="1" x14ac:dyDescent="0.3">
      <c r="A327" s="43"/>
      <c r="B327" s="43"/>
      <c r="C327" s="43"/>
      <c r="D327" s="5" t="s">
        <v>23</v>
      </c>
      <c r="E327" s="5" t="s">
        <v>24</v>
      </c>
      <c r="F327" s="5">
        <v>64</v>
      </c>
      <c r="G327" s="10">
        <v>63</v>
      </c>
      <c r="H327" s="10">
        <v>55</v>
      </c>
      <c r="I327" s="11">
        <f t="shared" si="45"/>
        <v>60.666666666666664</v>
      </c>
      <c r="J327" s="12">
        <f t="shared" si="46"/>
        <v>0.60670000000000002</v>
      </c>
      <c r="K327" s="10" t="str">
        <f t="shared" si="47"/>
        <v>C</v>
      </c>
      <c r="L327" s="10">
        <v>57</v>
      </c>
      <c r="M327" s="10">
        <v>66</v>
      </c>
      <c r="N327" s="5">
        <v>57</v>
      </c>
      <c r="O327" s="11">
        <f t="shared" si="48"/>
        <v>60</v>
      </c>
      <c r="P327" s="12">
        <f t="shared" si="49"/>
        <v>0.6</v>
      </c>
      <c r="Q327" s="10" t="str">
        <f t="shared" si="50"/>
        <v>C</v>
      </c>
      <c r="R327" s="11">
        <v>61</v>
      </c>
      <c r="S327" s="26">
        <v>75</v>
      </c>
      <c r="T327">
        <v>69</v>
      </c>
      <c r="U327" s="30">
        <f t="shared" si="51"/>
        <v>68.333333333333329</v>
      </c>
      <c r="V327" s="31">
        <f t="shared" si="52"/>
        <v>0.68330000000000002</v>
      </c>
      <c r="W327" t="str">
        <f t="shared" si="53"/>
        <v>C</v>
      </c>
    </row>
    <row r="328" spans="1:23" ht="14.25" customHeight="1" x14ac:dyDescent="0.3">
      <c r="A328" s="43"/>
      <c r="B328" s="43"/>
      <c r="C328" s="43"/>
      <c r="D328" s="5" t="s">
        <v>32</v>
      </c>
      <c r="E328" s="5" t="s">
        <v>33</v>
      </c>
      <c r="F328" s="5">
        <v>67</v>
      </c>
      <c r="G328" s="10">
        <v>71</v>
      </c>
      <c r="H328" s="10">
        <v>71</v>
      </c>
      <c r="I328" s="11">
        <f t="shared" si="45"/>
        <v>69.666666666666671</v>
      </c>
      <c r="J328" s="12">
        <f t="shared" si="46"/>
        <v>0.69669999999999999</v>
      </c>
      <c r="K328" s="10" t="str">
        <f t="shared" si="47"/>
        <v>C</v>
      </c>
      <c r="L328" s="10">
        <v>66</v>
      </c>
      <c r="M328" s="10">
        <v>72</v>
      </c>
      <c r="N328" s="5">
        <v>74</v>
      </c>
      <c r="O328" s="11">
        <f t="shared" si="48"/>
        <v>70.666666666666671</v>
      </c>
      <c r="P328" s="12">
        <f t="shared" si="49"/>
        <v>0.70669999999999999</v>
      </c>
      <c r="Q328" s="10" t="str">
        <f t="shared" si="50"/>
        <v>B</v>
      </c>
      <c r="R328" s="11">
        <v>76</v>
      </c>
      <c r="S328" s="26">
        <v>75</v>
      </c>
      <c r="T328">
        <v>75</v>
      </c>
      <c r="U328" s="30">
        <f t="shared" si="51"/>
        <v>75.333333333333329</v>
      </c>
      <c r="V328" s="31">
        <f t="shared" si="52"/>
        <v>0.75329999999999997</v>
      </c>
      <c r="W328" t="str">
        <f t="shared" si="53"/>
        <v>B</v>
      </c>
    </row>
    <row r="329" spans="1:23" ht="14.25" customHeight="1" x14ac:dyDescent="0.3">
      <c r="A329" s="43"/>
      <c r="B329" s="43"/>
      <c r="C329" s="43"/>
      <c r="D329" s="5" t="s">
        <v>27</v>
      </c>
      <c r="E329" s="5" t="s">
        <v>28</v>
      </c>
      <c r="F329" s="5">
        <v>62</v>
      </c>
      <c r="G329" s="10">
        <v>67</v>
      </c>
      <c r="H329" s="10">
        <v>60</v>
      </c>
      <c r="I329" s="11">
        <f t="shared" si="45"/>
        <v>63</v>
      </c>
      <c r="J329" s="12">
        <f t="shared" si="46"/>
        <v>0.63</v>
      </c>
      <c r="K329" s="10" t="str">
        <f t="shared" si="47"/>
        <v>C</v>
      </c>
      <c r="L329" s="10">
        <v>63</v>
      </c>
      <c r="M329" s="10">
        <v>67</v>
      </c>
      <c r="N329" s="5">
        <v>64</v>
      </c>
      <c r="O329" s="11">
        <f t="shared" si="48"/>
        <v>64.666666666666671</v>
      </c>
      <c r="P329" s="12">
        <f t="shared" si="49"/>
        <v>0.64670000000000005</v>
      </c>
      <c r="Q329" s="10" t="str">
        <f t="shared" si="50"/>
        <v>C</v>
      </c>
      <c r="R329" s="11">
        <v>56</v>
      </c>
      <c r="S329" s="26">
        <v>71</v>
      </c>
      <c r="T329">
        <v>57</v>
      </c>
      <c r="U329" s="30">
        <f t="shared" si="51"/>
        <v>61.333333333333336</v>
      </c>
      <c r="V329" s="31">
        <f t="shared" si="52"/>
        <v>0.61329999999999996</v>
      </c>
      <c r="W329" t="str">
        <f t="shared" si="53"/>
        <v>C</v>
      </c>
    </row>
    <row r="330" spans="1:23" ht="14.25" customHeight="1" x14ac:dyDescent="0.3">
      <c r="A330" s="43" t="s">
        <v>206</v>
      </c>
      <c r="B330" s="43" t="s">
        <v>207</v>
      </c>
      <c r="C330" s="43" t="s">
        <v>433</v>
      </c>
      <c r="D330" s="5" t="s">
        <v>12</v>
      </c>
      <c r="E330" s="5" t="s">
        <v>2</v>
      </c>
      <c r="F330" s="5">
        <v>54</v>
      </c>
      <c r="G330" s="10">
        <v>54</v>
      </c>
      <c r="H330" s="10">
        <v>56</v>
      </c>
      <c r="I330" s="11">
        <f t="shared" si="45"/>
        <v>54.666666666666664</v>
      </c>
      <c r="J330" s="12">
        <f t="shared" si="46"/>
        <v>0.54669999999999996</v>
      </c>
      <c r="K330" s="10" t="str">
        <f t="shared" si="47"/>
        <v>D</v>
      </c>
      <c r="L330" s="10">
        <v>56</v>
      </c>
      <c r="M330" s="10">
        <v>53</v>
      </c>
      <c r="N330" s="5">
        <v>60</v>
      </c>
      <c r="O330" s="11">
        <f t="shared" si="48"/>
        <v>56.333333333333336</v>
      </c>
      <c r="P330" s="12">
        <f t="shared" si="49"/>
        <v>0.56330000000000002</v>
      </c>
      <c r="Q330" s="10" t="str">
        <f t="shared" si="50"/>
        <v>D</v>
      </c>
      <c r="R330" s="11">
        <v>55</v>
      </c>
      <c r="S330" s="26">
        <v>62</v>
      </c>
      <c r="T330">
        <v>66</v>
      </c>
      <c r="U330" s="30">
        <f t="shared" si="51"/>
        <v>61</v>
      </c>
      <c r="V330" s="31">
        <f t="shared" si="52"/>
        <v>0.61</v>
      </c>
      <c r="W330" t="str">
        <f t="shared" si="53"/>
        <v>C</v>
      </c>
    </row>
    <row r="331" spans="1:23" ht="14.25" customHeight="1" x14ac:dyDescent="0.3">
      <c r="A331" s="43"/>
      <c r="B331" s="43"/>
      <c r="C331" s="43"/>
      <c r="D331" s="5" t="s">
        <v>13</v>
      </c>
      <c r="E331" s="5" t="s">
        <v>14</v>
      </c>
      <c r="F331" s="5">
        <v>53</v>
      </c>
      <c r="G331" s="10">
        <v>57</v>
      </c>
      <c r="H331" s="10">
        <v>55</v>
      </c>
      <c r="I331" s="11">
        <f t="shared" si="45"/>
        <v>55</v>
      </c>
      <c r="J331" s="12">
        <f t="shared" si="46"/>
        <v>0.55000000000000004</v>
      </c>
      <c r="K331" s="10" t="str">
        <f t="shared" si="47"/>
        <v>D</v>
      </c>
      <c r="L331" s="10">
        <v>64</v>
      </c>
      <c r="M331" s="10">
        <v>67</v>
      </c>
      <c r="N331" s="5">
        <v>57</v>
      </c>
      <c r="O331" s="11">
        <f t="shared" si="48"/>
        <v>62.666666666666664</v>
      </c>
      <c r="P331" s="12">
        <f t="shared" si="49"/>
        <v>0.62670000000000003</v>
      </c>
      <c r="Q331" s="10" t="str">
        <f t="shared" si="50"/>
        <v>C</v>
      </c>
      <c r="R331" s="11">
        <v>59</v>
      </c>
      <c r="S331" s="26">
        <v>59</v>
      </c>
      <c r="T331">
        <v>71</v>
      </c>
      <c r="U331" s="30">
        <f t="shared" si="51"/>
        <v>63</v>
      </c>
      <c r="V331" s="31">
        <f t="shared" si="52"/>
        <v>0.63</v>
      </c>
      <c r="W331" t="str">
        <f t="shared" si="53"/>
        <v>C</v>
      </c>
    </row>
    <row r="332" spans="1:23" ht="14.25" customHeight="1" x14ac:dyDescent="0.3">
      <c r="A332" s="43"/>
      <c r="B332" s="43"/>
      <c r="C332" s="43"/>
      <c r="D332" s="5" t="s">
        <v>15</v>
      </c>
      <c r="E332" s="5" t="s">
        <v>16</v>
      </c>
      <c r="F332" s="5">
        <v>67</v>
      </c>
      <c r="G332" s="10">
        <v>58</v>
      </c>
      <c r="H332" s="10">
        <v>65</v>
      </c>
      <c r="I332" s="11">
        <f t="shared" si="45"/>
        <v>63.333333333333336</v>
      </c>
      <c r="J332" s="12">
        <f t="shared" si="46"/>
        <v>0.63329999999999997</v>
      </c>
      <c r="K332" s="10" t="str">
        <f t="shared" si="47"/>
        <v>C</v>
      </c>
      <c r="L332" s="10">
        <v>71</v>
      </c>
      <c r="M332" s="10">
        <v>73</v>
      </c>
      <c r="N332" s="5">
        <v>60</v>
      </c>
      <c r="O332" s="11">
        <f t="shared" si="48"/>
        <v>68</v>
      </c>
      <c r="P332" s="12">
        <f t="shared" si="49"/>
        <v>0.68</v>
      </c>
      <c r="Q332" s="10" t="str">
        <f t="shared" si="50"/>
        <v>C</v>
      </c>
      <c r="R332" s="11">
        <v>60</v>
      </c>
      <c r="S332" s="26">
        <v>63</v>
      </c>
      <c r="T332">
        <v>65</v>
      </c>
      <c r="U332" s="30">
        <f t="shared" si="51"/>
        <v>62.666666666666664</v>
      </c>
      <c r="V332" s="31">
        <f t="shared" si="52"/>
        <v>0.62670000000000003</v>
      </c>
      <c r="W332" t="str">
        <f t="shared" si="53"/>
        <v>C</v>
      </c>
    </row>
    <row r="333" spans="1:23" ht="14.25" customHeight="1" x14ac:dyDescent="0.3">
      <c r="A333" s="43"/>
      <c r="B333" s="43"/>
      <c r="C333" s="43"/>
      <c r="D333" s="5" t="s">
        <v>17</v>
      </c>
      <c r="E333" s="5" t="s">
        <v>18</v>
      </c>
      <c r="F333" s="5">
        <v>48</v>
      </c>
      <c r="G333" s="10">
        <v>60</v>
      </c>
      <c r="H333" s="10">
        <v>62</v>
      </c>
      <c r="I333" s="11">
        <f t="shared" si="45"/>
        <v>56.666666666666664</v>
      </c>
      <c r="J333" s="12">
        <f t="shared" si="46"/>
        <v>0.56669999999999998</v>
      </c>
      <c r="K333" s="10" t="str">
        <f t="shared" si="47"/>
        <v>D</v>
      </c>
      <c r="L333" s="10">
        <v>52</v>
      </c>
      <c r="M333" s="10">
        <v>52</v>
      </c>
      <c r="N333" s="5">
        <v>63</v>
      </c>
      <c r="O333" s="11">
        <f t="shared" si="48"/>
        <v>55.666666666666664</v>
      </c>
      <c r="P333" s="12">
        <f t="shared" si="49"/>
        <v>0.55669999999999997</v>
      </c>
      <c r="Q333" s="10" t="str">
        <f t="shared" si="50"/>
        <v>D</v>
      </c>
      <c r="R333" s="11">
        <v>58</v>
      </c>
      <c r="S333" s="26">
        <v>62</v>
      </c>
      <c r="T333">
        <v>58</v>
      </c>
      <c r="U333" s="30">
        <f t="shared" si="51"/>
        <v>59.333333333333336</v>
      </c>
      <c r="V333" s="31">
        <f t="shared" si="52"/>
        <v>0.59330000000000005</v>
      </c>
      <c r="W333" t="str">
        <f t="shared" si="53"/>
        <v>D</v>
      </c>
    </row>
    <row r="334" spans="1:23" ht="14.25" customHeight="1" x14ac:dyDescent="0.3">
      <c r="A334" s="43"/>
      <c r="B334" s="43"/>
      <c r="C334" s="43"/>
      <c r="D334" s="5" t="s">
        <v>19</v>
      </c>
      <c r="E334" s="5" t="s">
        <v>20</v>
      </c>
      <c r="F334" s="5">
        <v>53</v>
      </c>
      <c r="G334" s="10">
        <v>55</v>
      </c>
      <c r="H334" s="10">
        <v>60</v>
      </c>
      <c r="I334" s="11">
        <f t="shared" si="45"/>
        <v>56</v>
      </c>
      <c r="J334" s="12">
        <f t="shared" si="46"/>
        <v>0.56000000000000005</v>
      </c>
      <c r="K334" s="10" t="str">
        <f t="shared" si="47"/>
        <v>D</v>
      </c>
      <c r="L334" s="10">
        <v>60</v>
      </c>
      <c r="M334" s="10">
        <v>61</v>
      </c>
      <c r="N334" s="5">
        <v>58</v>
      </c>
      <c r="O334" s="11">
        <f t="shared" si="48"/>
        <v>59.666666666666664</v>
      </c>
      <c r="P334" s="12">
        <f t="shared" si="49"/>
        <v>0.59670000000000001</v>
      </c>
      <c r="Q334" s="10" t="str">
        <f t="shared" si="50"/>
        <v>D</v>
      </c>
      <c r="R334" s="11">
        <v>68</v>
      </c>
      <c r="S334" s="26">
        <v>71</v>
      </c>
      <c r="T334">
        <v>70</v>
      </c>
      <c r="U334" s="30">
        <f t="shared" si="51"/>
        <v>69.666666666666671</v>
      </c>
      <c r="V334" s="31">
        <f t="shared" si="52"/>
        <v>0.69669999999999999</v>
      </c>
      <c r="W334" t="str">
        <f t="shared" si="53"/>
        <v>C</v>
      </c>
    </row>
    <row r="335" spans="1:23" ht="14.25" customHeight="1" x14ac:dyDescent="0.3">
      <c r="A335" s="43"/>
      <c r="B335" s="43"/>
      <c r="C335" s="43"/>
      <c r="D335" s="5" t="s">
        <v>21</v>
      </c>
      <c r="E335" s="5" t="s">
        <v>22</v>
      </c>
      <c r="F335" s="5">
        <v>60</v>
      </c>
      <c r="G335" s="10">
        <v>68</v>
      </c>
      <c r="H335" s="10">
        <v>66</v>
      </c>
      <c r="I335" s="11">
        <f t="shared" si="45"/>
        <v>64.666666666666671</v>
      </c>
      <c r="J335" s="12">
        <f t="shared" si="46"/>
        <v>0.64670000000000005</v>
      </c>
      <c r="K335" s="10" t="str">
        <f t="shared" si="47"/>
        <v>C</v>
      </c>
      <c r="L335" s="10">
        <v>71</v>
      </c>
      <c r="M335" s="10">
        <v>75</v>
      </c>
      <c r="N335" s="5">
        <v>67</v>
      </c>
      <c r="O335" s="11">
        <f t="shared" si="48"/>
        <v>71</v>
      </c>
      <c r="P335" s="12">
        <f t="shared" si="49"/>
        <v>0.71</v>
      </c>
      <c r="Q335" s="10" t="str">
        <f t="shared" si="50"/>
        <v>B</v>
      </c>
      <c r="R335" s="11">
        <v>63</v>
      </c>
      <c r="S335" s="26">
        <v>69</v>
      </c>
      <c r="T335">
        <v>65</v>
      </c>
      <c r="U335" s="30">
        <f t="shared" si="51"/>
        <v>65.666666666666671</v>
      </c>
      <c r="V335" s="31">
        <f t="shared" si="52"/>
        <v>0.65669999999999995</v>
      </c>
      <c r="W335" t="str">
        <f t="shared" si="53"/>
        <v>C</v>
      </c>
    </row>
    <row r="336" spans="1:23" ht="14.25" customHeight="1" x14ac:dyDescent="0.3">
      <c r="A336" s="43"/>
      <c r="B336" s="43"/>
      <c r="C336" s="43"/>
      <c r="D336" s="5" t="s">
        <v>23</v>
      </c>
      <c r="E336" s="5" t="s">
        <v>24</v>
      </c>
      <c r="F336" s="5">
        <v>52</v>
      </c>
      <c r="G336" s="10">
        <v>64</v>
      </c>
      <c r="H336" s="10">
        <v>58</v>
      </c>
      <c r="I336" s="11">
        <f t="shared" si="45"/>
        <v>58</v>
      </c>
      <c r="J336" s="12">
        <f t="shared" si="46"/>
        <v>0.57999999999999996</v>
      </c>
      <c r="K336" s="10" t="str">
        <f t="shared" si="47"/>
        <v>D</v>
      </c>
      <c r="L336" s="10">
        <v>51</v>
      </c>
      <c r="M336" s="10">
        <v>64</v>
      </c>
      <c r="N336" s="5">
        <v>57</v>
      </c>
      <c r="O336" s="11">
        <f t="shared" si="48"/>
        <v>57.333333333333336</v>
      </c>
      <c r="P336" s="12">
        <f t="shared" si="49"/>
        <v>0.57330000000000003</v>
      </c>
      <c r="Q336" s="10" t="str">
        <f t="shared" si="50"/>
        <v>D</v>
      </c>
      <c r="R336" s="11">
        <v>57</v>
      </c>
      <c r="S336" s="26">
        <v>68</v>
      </c>
      <c r="T336">
        <v>64</v>
      </c>
      <c r="U336" s="30">
        <f t="shared" si="51"/>
        <v>63</v>
      </c>
      <c r="V336" s="31">
        <f t="shared" si="52"/>
        <v>0.63</v>
      </c>
      <c r="W336" t="str">
        <f t="shared" si="53"/>
        <v>C</v>
      </c>
    </row>
    <row r="337" spans="1:23" ht="14.25" customHeight="1" x14ac:dyDescent="0.3">
      <c r="A337" s="43"/>
      <c r="B337" s="43"/>
      <c r="C337" s="43"/>
      <c r="D337" s="5" t="s">
        <v>25</v>
      </c>
      <c r="E337" s="5" t="s">
        <v>26</v>
      </c>
      <c r="F337" s="5">
        <v>66</v>
      </c>
      <c r="G337" s="10">
        <v>61</v>
      </c>
      <c r="H337" s="10">
        <v>70</v>
      </c>
      <c r="I337" s="11">
        <f t="shared" si="45"/>
        <v>65.666666666666671</v>
      </c>
      <c r="J337" s="12">
        <f t="shared" si="46"/>
        <v>0.65669999999999995</v>
      </c>
      <c r="K337" s="10" t="str">
        <f t="shared" si="47"/>
        <v>C</v>
      </c>
      <c r="L337" s="10">
        <v>58</v>
      </c>
      <c r="M337" s="10">
        <v>65</v>
      </c>
      <c r="N337" s="5">
        <v>59</v>
      </c>
      <c r="O337" s="11">
        <f t="shared" si="48"/>
        <v>60.666666666666664</v>
      </c>
      <c r="P337" s="12">
        <f t="shared" si="49"/>
        <v>0.60670000000000002</v>
      </c>
      <c r="Q337" s="10" t="str">
        <f t="shared" si="50"/>
        <v>C</v>
      </c>
      <c r="R337" s="11">
        <v>73</v>
      </c>
      <c r="S337" s="26">
        <v>65</v>
      </c>
      <c r="T337">
        <v>71</v>
      </c>
      <c r="U337" s="30">
        <f t="shared" si="51"/>
        <v>69.666666666666671</v>
      </c>
      <c r="V337" s="31">
        <f t="shared" si="52"/>
        <v>0.69669999999999999</v>
      </c>
      <c r="W337" t="str">
        <f t="shared" si="53"/>
        <v>C</v>
      </c>
    </row>
    <row r="338" spans="1:23" ht="14.25" customHeight="1" x14ac:dyDescent="0.3">
      <c r="A338" s="43"/>
      <c r="B338" s="43"/>
      <c r="C338" s="43"/>
      <c r="D338" s="5" t="s">
        <v>34</v>
      </c>
      <c r="E338" s="5" t="s">
        <v>35</v>
      </c>
      <c r="F338" s="5">
        <v>55</v>
      </c>
      <c r="G338" s="10">
        <v>50</v>
      </c>
      <c r="H338" s="10">
        <v>55</v>
      </c>
      <c r="I338" s="11">
        <f t="shared" si="45"/>
        <v>53.333333333333336</v>
      </c>
      <c r="J338" s="12">
        <f t="shared" si="46"/>
        <v>0.5333</v>
      </c>
      <c r="K338" s="10" t="str">
        <f t="shared" si="47"/>
        <v>D</v>
      </c>
      <c r="L338" s="10">
        <v>48</v>
      </c>
      <c r="M338" s="10">
        <v>55</v>
      </c>
      <c r="N338" s="5">
        <v>53</v>
      </c>
      <c r="O338" s="11">
        <f t="shared" si="48"/>
        <v>52</v>
      </c>
      <c r="P338" s="12">
        <f t="shared" si="49"/>
        <v>0.52</v>
      </c>
      <c r="Q338" s="10" t="str">
        <f t="shared" si="50"/>
        <v>D</v>
      </c>
      <c r="R338" s="11">
        <v>65</v>
      </c>
      <c r="S338" s="26">
        <v>66</v>
      </c>
      <c r="T338">
        <v>66</v>
      </c>
      <c r="U338" s="30">
        <f t="shared" si="51"/>
        <v>65.666666666666671</v>
      </c>
      <c r="V338" s="31">
        <f t="shared" si="52"/>
        <v>0.65669999999999995</v>
      </c>
      <c r="W338" t="str">
        <f t="shared" si="53"/>
        <v>C</v>
      </c>
    </row>
    <row r="339" spans="1:23" ht="14.25" customHeight="1" x14ac:dyDescent="0.3">
      <c r="A339" s="43" t="s">
        <v>208</v>
      </c>
      <c r="B339" s="43" t="s">
        <v>209</v>
      </c>
      <c r="C339" s="43" t="s">
        <v>433</v>
      </c>
      <c r="D339" s="5" t="s">
        <v>12</v>
      </c>
      <c r="E339" s="5" t="s">
        <v>2</v>
      </c>
      <c r="F339" s="5">
        <v>52</v>
      </c>
      <c r="G339" s="10">
        <v>69</v>
      </c>
      <c r="H339" s="10">
        <v>63</v>
      </c>
      <c r="I339" s="11">
        <f t="shared" si="45"/>
        <v>61.333333333333336</v>
      </c>
      <c r="J339" s="12">
        <f t="shared" si="46"/>
        <v>0.61329999999999996</v>
      </c>
      <c r="K339" s="10" t="str">
        <f t="shared" si="47"/>
        <v>C</v>
      </c>
      <c r="L339" s="10">
        <v>62</v>
      </c>
      <c r="M339" s="10">
        <v>57</v>
      </c>
      <c r="N339" s="5">
        <v>68</v>
      </c>
      <c r="O339" s="11">
        <f t="shared" si="48"/>
        <v>62.333333333333336</v>
      </c>
      <c r="P339" s="12">
        <f t="shared" si="49"/>
        <v>0.62329999999999997</v>
      </c>
      <c r="Q339" s="10" t="str">
        <f t="shared" si="50"/>
        <v>C</v>
      </c>
      <c r="R339" s="11">
        <v>69</v>
      </c>
      <c r="S339" s="26">
        <v>70</v>
      </c>
      <c r="T339">
        <v>62</v>
      </c>
      <c r="U339" s="30">
        <f t="shared" si="51"/>
        <v>67</v>
      </c>
      <c r="V339" s="31">
        <f t="shared" si="52"/>
        <v>0.67</v>
      </c>
      <c r="W339" t="str">
        <f t="shared" si="53"/>
        <v>C</v>
      </c>
    </row>
    <row r="340" spans="1:23" ht="14.25" customHeight="1" x14ac:dyDescent="0.3">
      <c r="A340" s="43"/>
      <c r="B340" s="43"/>
      <c r="C340" s="43"/>
      <c r="D340" s="5" t="s">
        <v>13</v>
      </c>
      <c r="E340" s="5" t="s">
        <v>14</v>
      </c>
      <c r="F340" s="5">
        <v>60</v>
      </c>
      <c r="G340" s="10">
        <v>61</v>
      </c>
      <c r="H340" s="10">
        <v>64</v>
      </c>
      <c r="I340" s="11">
        <f t="shared" si="45"/>
        <v>61.666666666666664</v>
      </c>
      <c r="J340" s="12">
        <f t="shared" si="46"/>
        <v>0.61670000000000003</v>
      </c>
      <c r="K340" s="10" t="str">
        <f t="shared" si="47"/>
        <v>C</v>
      </c>
      <c r="L340" s="10">
        <v>69</v>
      </c>
      <c r="M340" s="10">
        <v>62</v>
      </c>
      <c r="N340" s="5">
        <v>66</v>
      </c>
      <c r="O340" s="11">
        <f t="shared" si="48"/>
        <v>65.666666666666671</v>
      </c>
      <c r="P340" s="12">
        <f t="shared" si="49"/>
        <v>0.65669999999999995</v>
      </c>
      <c r="Q340" s="10" t="str">
        <f t="shared" si="50"/>
        <v>C</v>
      </c>
      <c r="R340" s="11">
        <v>64</v>
      </c>
      <c r="S340" s="26">
        <v>78</v>
      </c>
      <c r="T340">
        <v>73</v>
      </c>
      <c r="U340" s="30">
        <f t="shared" si="51"/>
        <v>71.666666666666671</v>
      </c>
      <c r="V340" s="31">
        <f t="shared" si="52"/>
        <v>0.7167</v>
      </c>
      <c r="W340" t="str">
        <f t="shared" si="53"/>
        <v>B</v>
      </c>
    </row>
    <row r="341" spans="1:23" ht="14.25" customHeight="1" x14ac:dyDescent="0.3">
      <c r="A341" s="43"/>
      <c r="B341" s="43"/>
      <c r="C341" s="43"/>
      <c r="D341" s="5" t="s">
        <v>15</v>
      </c>
      <c r="E341" s="5" t="s">
        <v>16</v>
      </c>
      <c r="F341" s="5">
        <v>62</v>
      </c>
      <c r="G341" s="10">
        <v>68</v>
      </c>
      <c r="H341" s="10">
        <v>75</v>
      </c>
      <c r="I341" s="11">
        <f t="shared" si="45"/>
        <v>68.333333333333329</v>
      </c>
      <c r="J341" s="12">
        <f t="shared" si="46"/>
        <v>0.68330000000000002</v>
      </c>
      <c r="K341" s="10" t="str">
        <f t="shared" si="47"/>
        <v>C</v>
      </c>
      <c r="L341" s="10">
        <v>68</v>
      </c>
      <c r="M341" s="10">
        <v>79</v>
      </c>
      <c r="N341" s="5">
        <v>80</v>
      </c>
      <c r="O341" s="11">
        <f t="shared" si="48"/>
        <v>75.666666666666671</v>
      </c>
      <c r="P341" s="12">
        <f t="shared" si="49"/>
        <v>0.75670000000000004</v>
      </c>
      <c r="Q341" s="10" t="str">
        <f t="shared" si="50"/>
        <v>B</v>
      </c>
      <c r="R341" s="11">
        <v>70</v>
      </c>
      <c r="S341" s="26">
        <v>82</v>
      </c>
      <c r="T341">
        <v>71</v>
      </c>
      <c r="U341" s="30">
        <f t="shared" si="51"/>
        <v>74.333333333333329</v>
      </c>
      <c r="V341" s="31">
        <f t="shared" si="52"/>
        <v>0.74329999999999996</v>
      </c>
      <c r="W341" t="str">
        <f t="shared" si="53"/>
        <v>B</v>
      </c>
    </row>
    <row r="342" spans="1:23" ht="14.25" customHeight="1" x14ac:dyDescent="0.3">
      <c r="A342" s="43"/>
      <c r="B342" s="43"/>
      <c r="C342" s="43"/>
      <c r="D342" s="5" t="s">
        <v>17</v>
      </c>
      <c r="E342" s="5" t="s">
        <v>18</v>
      </c>
      <c r="F342" s="5">
        <v>60</v>
      </c>
      <c r="G342" s="10">
        <v>62</v>
      </c>
      <c r="H342" s="10">
        <v>70</v>
      </c>
      <c r="I342" s="11">
        <f t="shared" si="45"/>
        <v>64</v>
      </c>
      <c r="J342" s="12">
        <f t="shared" si="46"/>
        <v>0.64</v>
      </c>
      <c r="K342" s="10" t="str">
        <f t="shared" si="47"/>
        <v>C</v>
      </c>
      <c r="L342" s="10">
        <v>59</v>
      </c>
      <c r="M342" s="10">
        <v>71</v>
      </c>
      <c r="N342" s="5">
        <v>64</v>
      </c>
      <c r="O342" s="11">
        <f t="shared" si="48"/>
        <v>64.666666666666671</v>
      </c>
      <c r="P342" s="12">
        <f t="shared" si="49"/>
        <v>0.64670000000000005</v>
      </c>
      <c r="Q342" s="10" t="str">
        <f t="shared" si="50"/>
        <v>C</v>
      </c>
      <c r="R342" s="11">
        <v>66</v>
      </c>
      <c r="S342" s="26">
        <v>68</v>
      </c>
      <c r="T342">
        <v>61</v>
      </c>
      <c r="U342" s="30">
        <f t="shared" si="51"/>
        <v>65</v>
      </c>
      <c r="V342" s="31">
        <f t="shared" si="52"/>
        <v>0.65</v>
      </c>
      <c r="W342" t="str">
        <f t="shared" si="53"/>
        <v>C</v>
      </c>
    </row>
    <row r="343" spans="1:23" ht="14.25" customHeight="1" x14ac:dyDescent="0.3">
      <c r="A343" s="43"/>
      <c r="B343" s="43"/>
      <c r="C343" s="43"/>
      <c r="D343" s="5" t="s">
        <v>19</v>
      </c>
      <c r="E343" s="5" t="s">
        <v>20</v>
      </c>
      <c r="F343" s="5">
        <v>60</v>
      </c>
      <c r="G343" s="10">
        <v>71</v>
      </c>
      <c r="H343" s="10">
        <v>63</v>
      </c>
      <c r="I343" s="11">
        <f t="shared" si="45"/>
        <v>64.666666666666671</v>
      </c>
      <c r="J343" s="12">
        <f t="shared" si="46"/>
        <v>0.64670000000000005</v>
      </c>
      <c r="K343" s="10" t="str">
        <f t="shared" si="47"/>
        <v>C</v>
      </c>
      <c r="L343" s="10">
        <v>62</v>
      </c>
      <c r="M343" s="10">
        <v>78</v>
      </c>
      <c r="N343" s="5">
        <v>68</v>
      </c>
      <c r="O343" s="11">
        <f t="shared" si="48"/>
        <v>69.333333333333329</v>
      </c>
      <c r="P343" s="12">
        <f t="shared" si="49"/>
        <v>0.69330000000000003</v>
      </c>
      <c r="Q343" s="10" t="str">
        <f t="shared" si="50"/>
        <v>C</v>
      </c>
      <c r="R343" s="11">
        <v>64</v>
      </c>
      <c r="S343" s="26">
        <v>67</v>
      </c>
      <c r="T343">
        <v>79</v>
      </c>
      <c r="U343" s="30">
        <f t="shared" si="51"/>
        <v>70</v>
      </c>
      <c r="V343" s="31">
        <f t="shared" si="52"/>
        <v>0.7</v>
      </c>
      <c r="W343" t="str">
        <f t="shared" si="53"/>
        <v>B</v>
      </c>
    </row>
    <row r="344" spans="1:23" ht="14.25" customHeight="1" x14ac:dyDescent="0.3">
      <c r="A344" s="43"/>
      <c r="B344" s="43"/>
      <c r="C344" s="43"/>
      <c r="D344" s="5" t="s">
        <v>21</v>
      </c>
      <c r="E344" s="5" t="s">
        <v>22</v>
      </c>
      <c r="F344" s="5">
        <v>73</v>
      </c>
      <c r="G344" s="10">
        <v>72</v>
      </c>
      <c r="H344" s="10">
        <v>69</v>
      </c>
      <c r="I344" s="11">
        <f t="shared" si="45"/>
        <v>71.333333333333329</v>
      </c>
      <c r="J344" s="12">
        <f t="shared" si="46"/>
        <v>0.71330000000000005</v>
      </c>
      <c r="K344" s="10" t="str">
        <f t="shared" si="47"/>
        <v>B</v>
      </c>
      <c r="L344" s="10">
        <v>75</v>
      </c>
      <c r="M344" s="10">
        <v>79</v>
      </c>
      <c r="N344" s="5">
        <v>77</v>
      </c>
      <c r="O344" s="11">
        <f t="shared" si="48"/>
        <v>77</v>
      </c>
      <c r="P344" s="12">
        <f t="shared" si="49"/>
        <v>0.77</v>
      </c>
      <c r="Q344" s="10" t="str">
        <f t="shared" si="50"/>
        <v>B</v>
      </c>
      <c r="R344" s="11">
        <v>81</v>
      </c>
      <c r="S344" s="26">
        <v>79</v>
      </c>
      <c r="T344">
        <v>74</v>
      </c>
      <c r="U344" s="30">
        <f t="shared" si="51"/>
        <v>78</v>
      </c>
      <c r="V344" s="31">
        <f t="shared" si="52"/>
        <v>0.78</v>
      </c>
      <c r="W344" t="str">
        <f t="shared" si="53"/>
        <v>B</v>
      </c>
    </row>
    <row r="345" spans="1:23" ht="14.25" customHeight="1" x14ac:dyDescent="0.3">
      <c r="A345" s="43"/>
      <c r="B345" s="43"/>
      <c r="C345" s="43"/>
      <c r="D345" s="5" t="s">
        <v>23</v>
      </c>
      <c r="E345" s="5" t="s">
        <v>24</v>
      </c>
      <c r="F345" s="5">
        <v>57</v>
      </c>
      <c r="G345" s="10">
        <v>60</v>
      </c>
      <c r="H345" s="10">
        <v>69</v>
      </c>
      <c r="I345" s="11">
        <f t="shared" si="45"/>
        <v>62</v>
      </c>
      <c r="J345" s="12">
        <f t="shared" si="46"/>
        <v>0.62</v>
      </c>
      <c r="K345" s="10" t="str">
        <f t="shared" si="47"/>
        <v>C</v>
      </c>
      <c r="L345" s="10">
        <v>61</v>
      </c>
      <c r="M345" s="10">
        <v>71</v>
      </c>
      <c r="N345" s="5">
        <v>60</v>
      </c>
      <c r="O345" s="11">
        <f t="shared" si="48"/>
        <v>64</v>
      </c>
      <c r="P345" s="12">
        <f t="shared" si="49"/>
        <v>0.64</v>
      </c>
      <c r="Q345" s="10" t="str">
        <f t="shared" si="50"/>
        <v>C</v>
      </c>
      <c r="R345" s="11">
        <v>67</v>
      </c>
      <c r="S345" s="26">
        <v>71</v>
      </c>
      <c r="T345">
        <v>73</v>
      </c>
      <c r="U345" s="30">
        <f t="shared" si="51"/>
        <v>70.333333333333329</v>
      </c>
      <c r="V345" s="31">
        <f t="shared" si="52"/>
        <v>0.70330000000000004</v>
      </c>
      <c r="W345" t="str">
        <f t="shared" si="53"/>
        <v>B</v>
      </c>
    </row>
    <row r="346" spans="1:23" ht="14.25" customHeight="1" x14ac:dyDescent="0.3">
      <c r="A346" s="43"/>
      <c r="B346" s="43"/>
      <c r="C346" s="43"/>
      <c r="D346" s="5" t="s">
        <v>46</v>
      </c>
      <c r="E346" s="5" t="s">
        <v>47</v>
      </c>
      <c r="F346" s="5">
        <v>68</v>
      </c>
      <c r="G346" s="10">
        <v>72</v>
      </c>
      <c r="H346" s="10">
        <v>77</v>
      </c>
      <c r="I346" s="11">
        <f t="shared" si="45"/>
        <v>72.333333333333329</v>
      </c>
      <c r="J346" s="12">
        <f t="shared" si="46"/>
        <v>0.72330000000000005</v>
      </c>
      <c r="K346" s="10" t="str">
        <f t="shared" si="47"/>
        <v>B</v>
      </c>
      <c r="L346" s="10">
        <v>66</v>
      </c>
      <c r="M346" s="10">
        <v>70</v>
      </c>
      <c r="N346" s="5">
        <v>65</v>
      </c>
      <c r="O346" s="11">
        <f t="shared" si="48"/>
        <v>67</v>
      </c>
      <c r="P346" s="12">
        <f t="shared" si="49"/>
        <v>0.67</v>
      </c>
      <c r="Q346" s="10" t="str">
        <f t="shared" si="50"/>
        <v>C</v>
      </c>
      <c r="R346" s="11">
        <v>71</v>
      </c>
      <c r="S346" s="26">
        <v>80</v>
      </c>
      <c r="T346">
        <v>77</v>
      </c>
      <c r="U346" s="30">
        <f t="shared" si="51"/>
        <v>76</v>
      </c>
      <c r="V346" s="31">
        <f t="shared" si="52"/>
        <v>0.76</v>
      </c>
      <c r="W346" t="str">
        <f t="shared" si="53"/>
        <v>B</v>
      </c>
    </row>
    <row r="347" spans="1:23" ht="14.25" customHeight="1" x14ac:dyDescent="0.3">
      <c r="A347" s="43"/>
      <c r="B347" s="43"/>
      <c r="C347" s="43"/>
      <c r="D347" s="5" t="s">
        <v>27</v>
      </c>
      <c r="E347" s="5" t="s">
        <v>28</v>
      </c>
      <c r="F347" s="5">
        <v>62</v>
      </c>
      <c r="G347" s="10">
        <v>65</v>
      </c>
      <c r="H347" s="10">
        <v>56</v>
      </c>
      <c r="I347" s="11">
        <f t="shared" si="45"/>
        <v>61</v>
      </c>
      <c r="J347" s="12">
        <f t="shared" si="46"/>
        <v>0.61</v>
      </c>
      <c r="K347" s="10" t="str">
        <f t="shared" si="47"/>
        <v>C</v>
      </c>
      <c r="L347" s="10">
        <v>63</v>
      </c>
      <c r="M347" s="10">
        <v>65</v>
      </c>
      <c r="N347" s="5">
        <v>58</v>
      </c>
      <c r="O347" s="11">
        <f t="shared" si="48"/>
        <v>62</v>
      </c>
      <c r="P347" s="12">
        <f t="shared" si="49"/>
        <v>0.62</v>
      </c>
      <c r="Q347" s="10" t="str">
        <f t="shared" si="50"/>
        <v>C</v>
      </c>
      <c r="R347" s="11">
        <v>64</v>
      </c>
      <c r="S347" s="26">
        <v>66</v>
      </c>
      <c r="T347">
        <v>62</v>
      </c>
      <c r="U347" s="30">
        <f t="shared" si="51"/>
        <v>64</v>
      </c>
      <c r="V347" s="31">
        <f t="shared" si="52"/>
        <v>0.64</v>
      </c>
      <c r="W347" t="str">
        <f t="shared" si="53"/>
        <v>C</v>
      </c>
    </row>
    <row r="348" spans="1:23" ht="14.25" customHeight="1" x14ac:dyDescent="0.3">
      <c r="A348" s="43" t="s">
        <v>210</v>
      </c>
      <c r="B348" s="43" t="s">
        <v>211</v>
      </c>
      <c r="C348" s="43" t="s">
        <v>433</v>
      </c>
      <c r="D348" s="5" t="s">
        <v>12</v>
      </c>
      <c r="E348" s="5" t="s">
        <v>2</v>
      </c>
      <c r="F348" s="5">
        <v>60</v>
      </c>
      <c r="G348" s="10">
        <v>75</v>
      </c>
      <c r="H348" s="10">
        <v>73</v>
      </c>
      <c r="I348" s="11">
        <f t="shared" si="45"/>
        <v>69.333333333333329</v>
      </c>
      <c r="J348" s="12">
        <f t="shared" si="46"/>
        <v>0.69330000000000003</v>
      </c>
      <c r="K348" s="10" t="str">
        <f t="shared" si="47"/>
        <v>C</v>
      </c>
      <c r="L348" s="10">
        <v>74</v>
      </c>
      <c r="M348" s="10">
        <v>74</v>
      </c>
      <c r="N348" s="5">
        <v>76</v>
      </c>
      <c r="O348" s="11">
        <f t="shared" si="48"/>
        <v>74.666666666666671</v>
      </c>
      <c r="P348" s="12">
        <f t="shared" si="49"/>
        <v>0.74670000000000003</v>
      </c>
      <c r="Q348" s="10" t="str">
        <f t="shared" si="50"/>
        <v>B</v>
      </c>
      <c r="R348" s="11">
        <v>77</v>
      </c>
      <c r="S348" s="26">
        <v>79</v>
      </c>
      <c r="T348">
        <v>73</v>
      </c>
      <c r="U348" s="30">
        <f t="shared" si="51"/>
        <v>76.333333333333329</v>
      </c>
      <c r="V348" s="31">
        <f t="shared" si="52"/>
        <v>0.76329999999999998</v>
      </c>
      <c r="W348" t="str">
        <f t="shared" si="53"/>
        <v>B</v>
      </c>
    </row>
    <row r="349" spans="1:23" ht="14.25" customHeight="1" x14ac:dyDescent="0.3">
      <c r="A349" s="43"/>
      <c r="B349" s="43"/>
      <c r="C349" s="43"/>
      <c r="D349" s="5" t="s">
        <v>13</v>
      </c>
      <c r="E349" s="5" t="s">
        <v>14</v>
      </c>
      <c r="F349" s="5">
        <v>65</v>
      </c>
      <c r="G349" s="10">
        <v>67</v>
      </c>
      <c r="H349" s="10">
        <v>78</v>
      </c>
      <c r="I349" s="11">
        <f t="shared" si="45"/>
        <v>70</v>
      </c>
      <c r="J349" s="12">
        <f t="shared" si="46"/>
        <v>0.7</v>
      </c>
      <c r="K349" s="10" t="str">
        <f t="shared" si="47"/>
        <v>B</v>
      </c>
      <c r="L349" s="10">
        <v>72</v>
      </c>
      <c r="M349" s="10">
        <v>81</v>
      </c>
      <c r="N349" s="5">
        <v>73</v>
      </c>
      <c r="O349" s="11">
        <f t="shared" si="48"/>
        <v>75.333333333333329</v>
      </c>
      <c r="P349" s="12">
        <f t="shared" si="49"/>
        <v>0.75329999999999997</v>
      </c>
      <c r="Q349" s="10" t="str">
        <f t="shared" si="50"/>
        <v>B</v>
      </c>
      <c r="R349" s="11">
        <v>71</v>
      </c>
      <c r="S349" s="26">
        <v>83</v>
      </c>
      <c r="T349">
        <v>80</v>
      </c>
      <c r="U349" s="30">
        <f t="shared" si="51"/>
        <v>78</v>
      </c>
      <c r="V349" s="31">
        <f t="shared" si="52"/>
        <v>0.78</v>
      </c>
      <c r="W349" t="str">
        <f t="shared" si="53"/>
        <v>B</v>
      </c>
    </row>
    <row r="350" spans="1:23" ht="14.25" customHeight="1" x14ac:dyDescent="0.3">
      <c r="A350" s="43"/>
      <c r="B350" s="43"/>
      <c r="C350" s="43"/>
      <c r="D350" s="5" t="s">
        <v>15</v>
      </c>
      <c r="E350" s="5" t="s">
        <v>16</v>
      </c>
      <c r="F350" s="5">
        <v>69</v>
      </c>
      <c r="G350" s="10">
        <v>73</v>
      </c>
      <c r="H350" s="10">
        <v>84</v>
      </c>
      <c r="I350" s="11">
        <f t="shared" si="45"/>
        <v>75.333333333333329</v>
      </c>
      <c r="J350" s="12">
        <f t="shared" si="46"/>
        <v>0.75329999999999997</v>
      </c>
      <c r="K350" s="10" t="str">
        <f t="shared" si="47"/>
        <v>B</v>
      </c>
      <c r="L350" s="10">
        <v>73</v>
      </c>
      <c r="M350" s="10">
        <v>79</v>
      </c>
      <c r="N350" s="5">
        <v>87</v>
      </c>
      <c r="O350" s="11">
        <f t="shared" si="48"/>
        <v>79.666666666666671</v>
      </c>
      <c r="P350" s="12">
        <f t="shared" si="49"/>
        <v>0.79669999999999996</v>
      </c>
      <c r="Q350" s="10" t="str">
        <f t="shared" si="50"/>
        <v>B</v>
      </c>
      <c r="R350" s="11">
        <v>75</v>
      </c>
      <c r="S350" s="26">
        <v>90</v>
      </c>
      <c r="T350">
        <v>79</v>
      </c>
      <c r="U350" s="30">
        <f t="shared" si="51"/>
        <v>81.333333333333329</v>
      </c>
      <c r="V350" s="31">
        <f t="shared" si="52"/>
        <v>0.81330000000000002</v>
      </c>
      <c r="W350" t="str">
        <f t="shared" si="53"/>
        <v>A</v>
      </c>
    </row>
    <row r="351" spans="1:23" ht="14.25" customHeight="1" x14ac:dyDescent="0.3">
      <c r="A351" s="43"/>
      <c r="B351" s="43"/>
      <c r="C351" s="43"/>
      <c r="D351" s="5" t="s">
        <v>17</v>
      </c>
      <c r="E351" s="5" t="s">
        <v>18</v>
      </c>
      <c r="F351" s="5">
        <v>67</v>
      </c>
      <c r="G351" s="10">
        <v>68</v>
      </c>
      <c r="H351" s="10">
        <v>65</v>
      </c>
      <c r="I351" s="11">
        <f t="shared" si="45"/>
        <v>66.666666666666671</v>
      </c>
      <c r="J351" s="12">
        <f t="shared" si="46"/>
        <v>0.66669999999999996</v>
      </c>
      <c r="K351" s="10" t="str">
        <f t="shared" si="47"/>
        <v>C</v>
      </c>
      <c r="L351" s="10">
        <v>77</v>
      </c>
      <c r="M351" s="10">
        <v>69</v>
      </c>
      <c r="N351" s="5">
        <v>77</v>
      </c>
      <c r="O351" s="11">
        <f t="shared" si="48"/>
        <v>74.333333333333329</v>
      </c>
      <c r="P351" s="12">
        <f t="shared" si="49"/>
        <v>0.74329999999999996</v>
      </c>
      <c r="Q351" s="10" t="str">
        <f t="shared" si="50"/>
        <v>B</v>
      </c>
      <c r="R351" s="11">
        <v>74</v>
      </c>
      <c r="S351" s="26">
        <v>72</v>
      </c>
      <c r="T351">
        <v>68</v>
      </c>
      <c r="U351" s="30">
        <f t="shared" si="51"/>
        <v>71.333333333333329</v>
      </c>
      <c r="V351" s="31">
        <f t="shared" si="52"/>
        <v>0.71330000000000005</v>
      </c>
      <c r="W351" t="str">
        <f t="shared" si="53"/>
        <v>B</v>
      </c>
    </row>
    <row r="352" spans="1:23" ht="14.25" customHeight="1" x14ac:dyDescent="0.3">
      <c r="A352" s="43"/>
      <c r="B352" s="43"/>
      <c r="C352" s="43"/>
      <c r="D352" s="5" t="s">
        <v>19</v>
      </c>
      <c r="E352" s="5" t="s">
        <v>20</v>
      </c>
      <c r="F352" s="5">
        <v>68</v>
      </c>
      <c r="G352" s="10">
        <v>76</v>
      </c>
      <c r="H352" s="10">
        <v>77</v>
      </c>
      <c r="I352" s="11">
        <f t="shared" si="45"/>
        <v>73.666666666666671</v>
      </c>
      <c r="J352" s="12">
        <f t="shared" si="46"/>
        <v>0.73670000000000002</v>
      </c>
      <c r="K352" s="10" t="str">
        <f t="shared" si="47"/>
        <v>B</v>
      </c>
      <c r="L352" s="10">
        <v>81</v>
      </c>
      <c r="M352" s="10">
        <v>73</v>
      </c>
      <c r="N352" s="5">
        <v>70</v>
      </c>
      <c r="O352" s="11">
        <f t="shared" si="48"/>
        <v>74.666666666666671</v>
      </c>
      <c r="P352" s="12">
        <f t="shared" si="49"/>
        <v>0.74670000000000003</v>
      </c>
      <c r="Q352" s="10" t="str">
        <f t="shared" si="50"/>
        <v>B</v>
      </c>
      <c r="R352" s="11">
        <v>73</v>
      </c>
      <c r="S352" s="26">
        <v>77</v>
      </c>
      <c r="T352">
        <v>87</v>
      </c>
      <c r="U352" s="30">
        <f t="shared" si="51"/>
        <v>79</v>
      </c>
      <c r="V352" s="31">
        <f t="shared" si="52"/>
        <v>0.79</v>
      </c>
      <c r="W352" t="str">
        <f t="shared" si="53"/>
        <v>B</v>
      </c>
    </row>
    <row r="353" spans="1:23" ht="14.25" customHeight="1" x14ac:dyDescent="0.3">
      <c r="A353" s="43"/>
      <c r="B353" s="43"/>
      <c r="C353" s="43"/>
      <c r="D353" s="5" t="s">
        <v>21</v>
      </c>
      <c r="E353" s="5" t="s">
        <v>22</v>
      </c>
      <c r="F353" s="5">
        <v>74</v>
      </c>
      <c r="G353" s="10">
        <v>77</v>
      </c>
      <c r="H353" s="10">
        <v>86</v>
      </c>
      <c r="I353" s="11">
        <f t="shared" si="45"/>
        <v>79</v>
      </c>
      <c r="J353" s="12">
        <f t="shared" si="46"/>
        <v>0.79</v>
      </c>
      <c r="K353" s="10" t="str">
        <f t="shared" si="47"/>
        <v>B</v>
      </c>
      <c r="L353" s="10">
        <v>82</v>
      </c>
      <c r="M353" s="10">
        <v>88</v>
      </c>
      <c r="N353" s="5">
        <v>83</v>
      </c>
      <c r="O353" s="11">
        <f t="shared" si="48"/>
        <v>84.333333333333329</v>
      </c>
      <c r="P353" s="12">
        <f t="shared" si="49"/>
        <v>0.84330000000000005</v>
      </c>
      <c r="Q353" s="10" t="str">
        <f t="shared" si="50"/>
        <v>A</v>
      </c>
      <c r="R353" s="11">
        <v>83</v>
      </c>
      <c r="S353" s="26">
        <v>82</v>
      </c>
      <c r="T353">
        <v>78</v>
      </c>
      <c r="U353" s="30">
        <f t="shared" si="51"/>
        <v>81</v>
      </c>
      <c r="V353" s="31">
        <f t="shared" si="52"/>
        <v>0.81</v>
      </c>
      <c r="W353" t="str">
        <f t="shared" si="53"/>
        <v>A</v>
      </c>
    </row>
    <row r="354" spans="1:23" ht="14.25" customHeight="1" x14ac:dyDescent="0.3">
      <c r="A354" s="43"/>
      <c r="B354" s="43"/>
      <c r="C354" s="43"/>
      <c r="D354" s="5" t="s">
        <v>23</v>
      </c>
      <c r="E354" s="5" t="s">
        <v>24</v>
      </c>
      <c r="F354" s="5">
        <v>73</v>
      </c>
      <c r="G354" s="10">
        <v>68</v>
      </c>
      <c r="H354" s="10">
        <v>65</v>
      </c>
      <c r="I354" s="11">
        <f t="shared" si="45"/>
        <v>68.666666666666671</v>
      </c>
      <c r="J354" s="12">
        <f t="shared" si="46"/>
        <v>0.68669999999999998</v>
      </c>
      <c r="K354" s="10" t="str">
        <f t="shared" si="47"/>
        <v>C</v>
      </c>
      <c r="L354" s="10">
        <v>66</v>
      </c>
      <c r="M354" s="10">
        <v>78</v>
      </c>
      <c r="N354" s="5">
        <v>75</v>
      </c>
      <c r="O354" s="11">
        <f t="shared" si="48"/>
        <v>73</v>
      </c>
      <c r="P354" s="12">
        <f t="shared" si="49"/>
        <v>0.73</v>
      </c>
      <c r="Q354" s="10" t="str">
        <f t="shared" si="50"/>
        <v>B</v>
      </c>
      <c r="R354" s="11">
        <v>69</v>
      </c>
      <c r="S354" s="26">
        <v>82</v>
      </c>
      <c r="T354">
        <v>70</v>
      </c>
      <c r="U354" s="30">
        <f t="shared" si="51"/>
        <v>73.666666666666671</v>
      </c>
      <c r="V354" s="31">
        <f t="shared" si="52"/>
        <v>0.73670000000000002</v>
      </c>
      <c r="W354" t="str">
        <f t="shared" si="53"/>
        <v>B</v>
      </c>
    </row>
    <row r="355" spans="1:23" ht="14.25" customHeight="1" x14ac:dyDescent="0.3">
      <c r="A355" s="43"/>
      <c r="B355" s="43"/>
      <c r="C355" s="43"/>
      <c r="D355" s="5" t="s">
        <v>32</v>
      </c>
      <c r="E355" s="5" t="s">
        <v>33</v>
      </c>
      <c r="F355" s="5">
        <v>80</v>
      </c>
      <c r="G355" s="10">
        <v>80</v>
      </c>
      <c r="H355" s="10">
        <v>79</v>
      </c>
      <c r="I355" s="11">
        <f t="shared" si="45"/>
        <v>79.666666666666671</v>
      </c>
      <c r="J355" s="12">
        <f t="shared" si="46"/>
        <v>0.79669999999999996</v>
      </c>
      <c r="K355" s="10" t="str">
        <f t="shared" si="47"/>
        <v>B</v>
      </c>
      <c r="L355" s="10">
        <v>80</v>
      </c>
      <c r="M355" s="10">
        <v>73</v>
      </c>
      <c r="N355" s="5">
        <v>75</v>
      </c>
      <c r="O355" s="11">
        <f t="shared" si="48"/>
        <v>76</v>
      </c>
      <c r="P355" s="12">
        <f t="shared" si="49"/>
        <v>0.76</v>
      </c>
      <c r="Q355" s="10" t="str">
        <f t="shared" si="50"/>
        <v>B</v>
      </c>
      <c r="R355" s="11">
        <v>73</v>
      </c>
      <c r="S355" s="26">
        <v>85</v>
      </c>
      <c r="T355">
        <v>82</v>
      </c>
      <c r="U355" s="30">
        <f t="shared" si="51"/>
        <v>80</v>
      </c>
      <c r="V355" s="31">
        <f t="shared" si="52"/>
        <v>0.8</v>
      </c>
      <c r="W355" t="str">
        <f t="shared" si="53"/>
        <v>A</v>
      </c>
    </row>
    <row r="356" spans="1:23" ht="14.25" customHeight="1" x14ac:dyDescent="0.3">
      <c r="A356" s="43"/>
      <c r="B356" s="43"/>
      <c r="C356" s="43"/>
      <c r="D356" s="5" t="s">
        <v>27</v>
      </c>
      <c r="E356" s="5" t="s">
        <v>28</v>
      </c>
      <c r="F356" s="5">
        <v>65</v>
      </c>
      <c r="G356" s="10">
        <v>63</v>
      </c>
      <c r="H356" s="10">
        <v>74</v>
      </c>
      <c r="I356" s="11">
        <f t="shared" si="45"/>
        <v>67.333333333333329</v>
      </c>
      <c r="J356" s="12">
        <f t="shared" si="46"/>
        <v>0.67330000000000001</v>
      </c>
      <c r="K356" s="10" t="str">
        <f t="shared" si="47"/>
        <v>C</v>
      </c>
      <c r="L356" s="10">
        <v>73</v>
      </c>
      <c r="M356" s="10">
        <v>75</v>
      </c>
      <c r="N356" s="5">
        <v>68</v>
      </c>
      <c r="O356" s="11">
        <f t="shared" si="48"/>
        <v>72</v>
      </c>
      <c r="P356" s="12">
        <f t="shared" si="49"/>
        <v>0.72</v>
      </c>
      <c r="Q356" s="10" t="str">
        <f t="shared" si="50"/>
        <v>B</v>
      </c>
      <c r="R356" s="11">
        <v>77</v>
      </c>
      <c r="S356" s="26">
        <v>79</v>
      </c>
      <c r="T356">
        <v>76</v>
      </c>
      <c r="U356" s="30">
        <f t="shared" si="51"/>
        <v>77.333333333333329</v>
      </c>
      <c r="V356" s="31">
        <f t="shared" si="52"/>
        <v>0.77329999999999999</v>
      </c>
      <c r="W356" t="str">
        <f t="shared" si="53"/>
        <v>B</v>
      </c>
    </row>
    <row r="357" spans="1:23" ht="14.25" customHeight="1" x14ac:dyDescent="0.3">
      <c r="A357" s="43" t="s">
        <v>218</v>
      </c>
      <c r="B357" s="43" t="s">
        <v>219</v>
      </c>
      <c r="C357" s="43" t="s">
        <v>433</v>
      </c>
      <c r="D357" s="5" t="s">
        <v>12</v>
      </c>
      <c r="E357" s="5" t="s">
        <v>2</v>
      </c>
      <c r="F357" s="5">
        <v>63</v>
      </c>
      <c r="G357" s="10">
        <v>67</v>
      </c>
      <c r="H357" s="10">
        <v>57</v>
      </c>
      <c r="I357" s="11">
        <f t="shared" si="45"/>
        <v>62.333333333333336</v>
      </c>
      <c r="J357" s="12">
        <f t="shared" si="46"/>
        <v>0.62329999999999997</v>
      </c>
      <c r="K357" s="10" t="str">
        <f t="shared" si="47"/>
        <v>C</v>
      </c>
      <c r="L357" s="10">
        <v>57</v>
      </c>
      <c r="M357" s="10">
        <v>63</v>
      </c>
      <c r="N357" s="5">
        <v>59</v>
      </c>
      <c r="O357" s="11">
        <f t="shared" si="48"/>
        <v>59.666666666666664</v>
      </c>
      <c r="P357" s="12">
        <f t="shared" si="49"/>
        <v>0.59670000000000001</v>
      </c>
      <c r="Q357" s="10" t="str">
        <f t="shared" si="50"/>
        <v>D</v>
      </c>
      <c r="R357" s="11">
        <v>61</v>
      </c>
      <c r="S357" s="26">
        <v>68</v>
      </c>
      <c r="T357">
        <v>73</v>
      </c>
      <c r="U357" s="30">
        <f t="shared" si="51"/>
        <v>67.333333333333329</v>
      </c>
      <c r="V357" s="31">
        <f t="shared" si="52"/>
        <v>0.67330000000000001</v>
      </c>
      <c r="W357" t="str">
        <f t="shared" si="53"/>
        <v>C</v>
      </c>
    </row>
    <row r="358" spans="1:23" ht="14.25" customHeight="1" x14ac:dyDescent="0.3">
      <c r="A358" s="43"/>
      <c r="B358" s="43"/>
      <c r="C358" s="43"/>
      <c r="D358" s="5" t="s">
        <v>13</v>
      </c>
      <c r="E358" s="5" t="s">
        <v>14</v>
      </c>
      <c r="F358" s="5">
        <v>72</v>
      </c>
      <c r="G358" s="10">
        <v>74</v>
      </c>
      <c r="H358" s="10">
        <v>76</v>
      </c>
      <c r="I358" s="11">
        <f t="shared" si="45"/>
        <v>74</v>
      </c>
      <c r="J358" s="12">
        <f t="shared" si="46"/>
        <v>0.74</v>
      </c>
      <c r="K358" s="10" t="str">
        <f t="shared" si="47"/>
        <v>B</v>
      </c>
      <c r="L358" s="10">
        <v>65</v>
      </c>
      <c r="M358" s="10">
        <v>77</v>
      </c>
      <c r="N358" s="5">
        <v>66</v>
      </c>
      <c r="O358" s="11">
        <f t="shared" si="48"/>
        <v>69.333333333333329</v>
      </c>
      <c r="P358" s="12">
        <f t="shared" si="49"/>
        <v>0.69330000000000003</v>
      </c>
      <c r="Q358" s="10" t="str">
        <f t="shared" si="50"/>
        <v>C</v>
      </c>
      <c r="R358" s="11">
        <v>71</v>
      </c>
      <c r="S358" s="26">
        <v>80</v>
      </c>
      <c r="T358">
        <v>69</v>
      </c>
      <c r="U358" s="30">
        <f t="shared" si="51"/>
        <v>73.333333333333329</v>
      </c>
      <c r="V358" s="31">
        <f t="shared" si="52"/>
        <v>0.73329999999999995</v>
      </c>
      <c r="W358" t="str">
        <f t="shared" si="53"/>
        <v>B</v>
      </c>
    </row>
    <row r="359" spans="1:23" ht="14.25" customHeight="1" x14ac:dyDescent="0.3">
      <c r="A359" s="43"/>
      <c r="B359" s="43"/>
      <c r="C359" s="43"/>
      <c r="D359" s="5" t="s">
        <v>15</v>
      </c>
      <c r="E359" s="5" t="s">
        <v>16</v>
      </c>
      <c r="F359" s="5">
        <v>77</v>
      </c>
      <c r="G359" s="10">
        <v>82</v>
      </c>
      <c r="H359" s="10">
        <v>70</v>
      </c>
      <c r="I359" s="11">
        <f t="shared" si="45"/>
        <v>76.333333333333329</v>
      </c>
      <c r="J359" s="12">
        <f t="shared" si="46"/>
        <v>0.76329999999999998</v>
      </c>
      <c r="K359" s="10" t="str">
        <f t="shared" si="47"/>
        <v>B</v>
      </c>
      <c r="L359" s="10">
        <v>68</v>
      </c>
      <c r="M359" s="10">
        <v>76</v>
      </c>
      <c r="N359" s="5">
        <v>72</v>
      </c>
      <c r="O359" s="11">
        <f t="shared" si="48"/>
        <v>72</v>
      </c>
      <c r="P359" s="12">
        <f t="shared" si="49"/>
        <v>0.72</v>
      </c>
      <c r="Q359" s="10" t="str">
        <f t="shared" si="50"/>
        <v>B</v>
      </c>
      <c r="R359" s="11">
        <v>84</v>
      </c>
      <c r="S359" s="26">
        <v>83</v>
      </c>
      <c r="T359">
        <v>77</v>
      </c>
      <c r="U359" s="30">
        <f t="shared" si="51"/>
        <v>81.333333333333329</v>
      </c>
      <c r="V359" s="31">
        <f t="shared" si="52"/>
        <v>0.81330000000000002</v>
      </c>
      <c r="W359" t="str">
        <f t="shared" si="53"/>
        <v>A</v>
      </c>
    </row>
    <row r="360" spans="1:23" ht="14.25" customHeight="1" x14ac:dyDescent="0.3">
      <c r="A360" s="43"/>
      <c r="B360" s="43"/>
      <c r="C360" s="43"/>
      <c r="D360" s="5" t="s">
        <v>17</v>
      </c>
      <c r="E360" s="5" t="s">
        <v>18</v>
      </c>
      <c r="F360" s="5">
        <v>71</v>
      </c>
      <c r="G360" s="10">
        <v>68</v>
      </c>
      <c r="H360" s="10">
        <v>72</v>
      </c>
      <c r="I360" s="11">
        <f t="shared" si="45"/>
        <v>70.333333333333329</v>
      </c>
      <c r="J360" s="12">
        <f t="shared" si="46"/>
        <v>0.70330000000000004</v>
      </c>
      <c r="K360" s="10" t="str">
        <f t="shared" si="47"/>
        <v>B</v>
      </c>
      <c r="L360" s="10">
        <v>68</v>
      </c>
      <c r="M360" s="10">
        <v>67</v>
      </c>
      <c r="N360" s="5">
        <v>74</v>
      </c>
      <c r="O360" s="11">
        <f t="shared" si="48"/>
        <v>69.666666666666671</v>
      </c>
      <c r="P360" s="12">
        <f t="shared" si="49"/>
        <v>0.69669999999999999</v>
      </c>
      <c r="Q360" s="10" t="str">
        <f t="shared" si="50"/>
        <v>C</v>
      </c>
      <c r="R360" s="11">
        <v>76</v>
      </c>
      <c r="S360" s="26">
        <v>72</v>
      </c>
      <c r="T360">
        <v>76</v>
      </c>
      <c r="U360" s="30">
        <f t="shared" si="51"/>
        <v>74.666666666666671</v>
      </c>
      <c r="V360" s="31">
        <f t="shared" si="52"/>
        <v>0.74670000000000003</v>
      </c>
      <c r="W360" t="str">
        <f t="shared" si="53"/>
        <v>B</v>
      </c>
    </row>
    <row r="361" spans="1:23" ht="14.25" customHeight="1" x14ac:dyDescent="0.3">
      <c r="A361" s="43"/>
      <c r="B361" s="43"/>
      <c r="C361" s="43"/>
      <c r="D361" s="5" t="s">
        <v>19</v>
      </c>
      <c r="E361" s="5" t="s">
        <v>20</v>
      </c>
      <c r="F361" s="5">
        <v>72</v>
      </c>
      <c r="G361" s="10">
        <v>79</v>
      </c>
      <c r="H361" s="10">
        <v>70</v>
      </c>
      <c r="I361" s="11">
        <f t="shared" si="45"/>
        <v>73.666666666666671</v>
      </c>
      <c r="J361" s="12">
        <f t="shared" si="46"/>
        <v>0.73670000000000002</v>
      </c>
      <c r="K361" s="10" t="str">
        <f t="shared" si="47"/>
        <v>B</v>
      </c>
      <c r="L361" s="10">
        <v>73</v>
      </c>
      <c r="M361" s="10">
        <v>71</v>
      </c>
      <c r="N361" s="5">
        <v>67</v>
      </c>
      <c r="O361" s="11">
        <f t="shared" si="48"/>
        <v>70.333333333333329</v>
      </c>
      <c r="P361" s="12">
        <f t="shared" si="49"/>
        <v>0.70330000000000004</v>
      </c>
      <c r="Q361" s="10" t="str">
        <f t="shared" si="50"/>
        <v>B</v>
      </c>
      <c r="R361" s="11">
        <v>70</v>
      </c>
      <c r="S361" s="26">
        <v>73</v>
      </c>
      <c r="T361">
        <v>78</v>
      </c>
      <c r="U361" s="30">
        <f t="shared" si="51"/>
        <v>73.666666666666671</v>
      </c>
      <c r="V361" s="31">
        <f t="shared" si="52"/>
        <v>0.73670000000000002</v>
      </c>
      <c r="W361" t="str">
        <f t="shared" si="53"/>
        <v>B</v>
      </c>
    </row>
    <row r="362" spans="1:23" ht="14.25" customHeight="1" x14ac:dyDescent="0.3">
      <c r="A362" s="43"/>
      <c r="B362" s="43"/>
      <c r="C362" s="43"/>
      <c r="D362" s="5" t="s">
        <v>21</v>
      </c>
      <c r="E362" s="5" t="s">
        <v>22</v>
      </c>
      <c r="F362" s="5">
        <v>68</v>
      </c>
      <c r="G362" s="10">
        <v>81</v>
      </c>
      <c r="H362" s="10">
        <v>70</v>
      </c>
      <c r="I362" s="11">
        <f t="shared" si="45"/>
        <v>73</v>
      </c>
      <c r="J362" s="12">
        <f t="shared" si="46"/>
        <v>0.73</v>
      </c>
      <c r="K362" s="10" t="str">
        <f t="shared" si="47"/>
        <v>B</v>
      </c>
      <c r="L362" s="10">
        <v>76</v>
      </c>
      <c r="M362" s="10">
        <v>77</v>
      </c>
      <c r="N362" s="5">
        <v>81</v>
      </c>
      <c r="O362" s="11">
        <f t="shared" si="48"/>
        <v>78</v>
      </c>
      <c r="P362" s="12">
        <f t="shared" si="49"/>
        <v>0.78</v>
      </c>
      <c r="Q362" s="10" t="str">
        <f t="shared" si="50"/>
        <v>B</v>
      </c>
      <c r="R362" s="11">
        <v>86</v>
      </c>
      <c r="S362" s="26">
        <v>86</v>
      </c>
      <c r="T362">
        <v>87</v>
      </c>
      <c r="U362" s="30">
        <f t="shared" si="51"/>
        <v>86.333333333333329</v>
      </c>
      <c r="V362" s="31">
        <f t="shared" si="52"/>
        <v>0.86329999999999996</v>
      </c>
      <c r="W362" t="str">
        <f t="shared" si="53"/>
        <v>A</v>
      </c>
    </row>
    <row r="363" spans="1:23" ht="14.25" customHeight="1" x14ac:dyDescent="0.3">
      <c r="A363" s="43"/>
      <c r="B363" s="43"/>
      <c r="C363" s="43"/>
      <c r="D363" s="5" t="s">
        <v>23</v>
      </c>
      <c r="E363" s="5" t="s">
        <v>24</v>
      </c>
      <c r="F363" s="5">
        <v>72</v>
      </c>
      <c r="G363" s="10">
        <v>76</v>
      </c>
      <c r="H363" s="10">
        <v>69</v>
      </c>
      <c r="I363" s="11">
        <f t="shared" si="45"/>
        <v>72.333333333333329</v>
      </c>
      <c r="J363" s="12">
        <f t="shared" si="46"/>
        <v>0.72330000000000005</v>
      </c>
      <c r="K363" s="10" t="str">
        <f t="shared" si="47"/>
        <v>B</v>
      </c>
      <c r="L363" s="10">
        <v>67</v>
      </c>
      <c r="M363" s="10">
        <v>64</v>
      </c>
      <c r="N363" s="5">
        <v>63</v>
      </c>
      <c r="O363" s="11">
        <f t="shared" si="48"/>
        <v>64.666666666666671</v>
      </c>
      <c r="P363" s="12">
        <f t="shared" si="49"/>
        <v>0.64670000000000005</v>
      </c>
      <c r="Q363" s="10" t="str">
        <f t="shared" si="50"/>
        <v>C</v>
      </c>
      <c r="R363" s="11">
        <v>68</v>
      </c>
      <c r="S363" s="26">
        <v>77</v>
      </c>
      <c r="T363">
        <v>79</v>
      </c>
      <c r="U363" s="30">
        <f t="shared" si="51"/>
        <v>74.666666666666671</v>
      </c>
      <c r="V363" s="31">
        <f t="shared" si="52"/>
        <v>0.74670000000000003</v>
      </c>
      <c r="W363" t="str">
        <f t="shared" si="53"/>
        <v>B</v>
      </c>
    </row>
    <row r="364" spans="1:23" ht="14.25" customHeight="1" x14ac:dyDescent="0.3">
      <c r="A364" s="43"/>
      <c r="B364" s="43"/>
      <c r="C364" s="43"/>
      <c r="D364" s="5" t="s">
        <v>46</v>
      </c>
      <c r="E364" s="5" t="s">
        <v>47</v>
      </c>
      <c r="F364" s="5">
        <v>73</v>
      </c>
      <c r="G364" s="10">
        <v>67</v>
      </c>
      <c r="H364" s="10">
        <v>75</v>
      </c>
      <c r="I364" s="11">
        <f t="shared" si="45"/>
        <v>71.666666666666671</v>
      </c>
      <c r="J364" s="12">
        <f t="shared" si="46"/>
        <v>0.7167</v>
      </c>
      <c r="K364" s="10" t="str">
        <f t="shared" si="47"/>
        <v>B</v>
      </c>
      <c r="L364" s="10">
        <v>66</v>
      </c>
      <c r="M364" s="10">
        <v>79</v>
      </c>
      <c r="N364" s="5">
        <v>78</v>
      </c>
      <c r="O364" s="11">
        <f t="shared" si="48"/>
        <v>74.333333333333329</v>
      </c>
      <c r="P364" s="12">
        <f t="shared" si="49"/>
        <v>0.74329999999999996</v>
      </c>
      <c r="Q364" s="10" t="str">
        <f t="shared" si="50"/>
        <v>B</v>
      </c>
      <c r="R364" s="11">
        <v>82</v>
      </c>
      <c r="S364" s="26">
        <v>82</v>
      </c>
      <c r="T364">
        <v>76</v>
      </c>
      <c r="U364" s="30">
        <f t="shared" si="51"/>
        <v>80</v>
      </c>
      <c r="V364" s="31">
        <f t="shared" si="52"/>
        <v>0.8</v>
      </c>
      <c r="W364" t="str">
        <f t="shared" si="53"/>
        <v>A</v>
      </c>
    </row>
    <row r="365" spans="1:23" ht="14.25" customHeight="1" x14ac:dyDescent="0.3">
      <c r="A365" s="43"/>
      <c r="B365" s="43"/>
      <c r="C365" s="43"/>
      <c r="D365" s="5" t="s">
        <v>27</v>
      </c>
      <c r="E365" s="5" t="s">
        <v>28</v>
      </c>
      <c r="F365" s="5">
        <v>64</v>
      </c>
      <c r="G365" s="10">
        <v>61</v>
      </c>
      <c r="H365" s="10">
        <v>60</v>
      </c>
      <c r="I365" s="11">
        <f t="shared" si="45"/>
        <v>61.666666666666664</v>
      </c>
      <c r="J365" s="12">
        <f t="shared" si="46"/>
        <v>0.61670000000000003</v>
      </c>
      <c r="K365" s="10" t="str">
        <f t="shared" si="47"/>
        <v>C</v>
      </c>
      <c r="L365" s="10">
        <v>63</v>
      </c>
      <c r="M365" s="10">
        <v>63</v>
      </c>
      <c r="N365" s="5">
        <v>73</v>
      </c>
      <c r="O365" s="11">
        <f t="shared" si="48"/>
        <v>66.333333333333329</v>
      </c>
      <c r="P365" s="12">
        <f t="shared" si="49"/>
        <v>0.6633</v>
      </c>
      <c r="Q365" s="10" t="str">
        <f t="shared" si="50"/>
        <v>C</v>
      </c>
      <c r="R365" s="11">
        <v>75</v>
      </c>
      <c r="S365" s="26">
        <v>65</v>
      </c>
      <c r="T365">
        <v>71</v>
      </c>
      <c r="U365" s="30">
        <f t="shared" si="51"/>
        <v>70.333333333333329</v>
      </c>
      <c r="V365" s="31">
        <f t="shared" si="52"/>
        <v>0.70330000000000004</v>
      </c>
      <c r="W365" t="str">
        <f t="shared" si="53"/>
        <v>B</v>
      </c>
    </row>
    <row r="366" spans="1:23" ht="14.25" customHeight="1" x14ac:dyDescent="0.3">
      <c r="A366" s="43" t="s">
        <v>226</v>
      </c>
      <c r="B366" s="43" t="s">
        <v>227</v>
      </c>
      <c r="C366" s="43" t="s">
        <v>433</v>
      </c>
      <c r="D366" s="5" t="s">
        <v>12</v>
      </c>
      <c r="E366" s="5" t="s">
        <v>2</v>
      </c>
      <c r="F366" s="5">
        <v>65</v>
      </c>
      <c r="G366" s="10">
        <v>57</v>
      </c>
      <c r="H366" s="10">
        <v>66</v>
      </c>
      <c r="I366" s="11">
        <f t="shared" si="45"/>
        <v>62.666666666666664</v>
      </c>
      <c r="J366" s="12">
        <f t="shared" si="46"/>
        <v>0.62670000000000003</v>
      </c>
      <c r="K366" s="10" t="str">
        <f t="shared" si="47"/>
        <v>C</v>
      </c>
      <c r="L366" s="10">
        <v>56</v>
      </c>
      <c r="M366" s="10">
        <v>68</v>
      </c>
      <c r="N366" s="5">
        <v>67</v>
      </c>
      <c r="O366" s="11">
        <f t="shared" si="48"/>
        <v>63.666666666666664</v>
      </c>
      <c r="P366" s="12">
        <f t="shared" si="49"/>
        <v>0.63670000000000004</v>
      </c>
      <c r="Q366" s="10" t="str">
        <f t="shared" si="50"/>
        <v>C</v>
      </c>
      <c r="R366" s="11">
        <v>64</v>
      </c>
      <c r="S366" s="26">
        <v>70</v>
      </c>
      <c r="T366">
        <v>66</v>
      </c>
      <c r="U366" s="30">
        <f t="shared" si="51"/>
        <v>66.666666666666671</v>
      </c>
      <c r="V366" s="31">
        <f t="shared" si="52"/>
        <v>0.66669999999999996</v>
      </c>
      <c r="W366" t="str">
        <f t="shared" si="53"/>
        <v>C</v>
      </c>
    </row>
    <row r="367" spans="1:23" ht="14.25" customHeight="1" x14ac:dyDescent="0.3">
      <c r="A367" s="43"/>
      <c r="B367" s="43"/>
      <c r="C367" s="43"/>
      <c r="D367" s="5" t="s">
        <v>13</v>
      </c>
      <c r="E367" s="5" t="s">
        <v>14</v>
      </c>
      <c r="F367" s="5">
        <v>67</v>
      </c>
      <c r="G367" s="10">
        <v>68</v>
      </c>
      <c r="H367" s="10">
        <v>68</v>
      </c>
      <c r="I367" s="11">
        <f t="shared" si="45"/>
        <v>67.666666666666671</v>
      </c>
      <c r="J367" s="12">
        <f t="shared" si="46"/>
        <v>0.67669999999999997</v>
      </c>
      <c r="K367" s="10" t="str">
        <f t="shared" si="47"/>
        <v>C</v>
      </c>
      <c r="L367" s="10">
        <v>62</v>
      </c>
      <c r="M367" s="10">
        <v>71</v>
      </c>
      <c r="N367" s="5">
        <v>60</v>
      </c>
      <c r="O367" s="11">
        <f t="shared" si="48"/>
        <v>64.333333333333329</v>
      </c>
      <c r="P367" s="12">
        <f t="shared" si="49"/>
        <v>0.64329999999999998</v>
      </c>
      <c r="Q367" s="10" t="str">
        <f t="shared" si="50"/>
        <v>C</v>
      </c>
      <c r="R367" s="11">
        <v>70</v>
      </c>
      <c r="S367" s="26">
        <v>67</v>
      </c>
      <c r="T367">
        <v>71</v>
      </c>
      <c r="U367" s="30">
        <f t="shared" si="51"/>
        <v>69.333333333333329</v>
      </c>
      <c r="V367" s="31">
        <f t="shared" si="52"/>
        <v>0.69330000000000003</v>
      </c>
      <c r="W367" t="str">
        <f t="shared" si="53"/>
        <v>C</v>
      </c>
    </row>
    <row r="368" spans="1:23" ht="14.25" customHeight="1" x14ac:dyDescent="0.3">
      <c r="A368" s="43"/>
      <c r="B368" s="43"/>
      <c r="C368" s="43"/>
      <c r="D368" s="5" t="s">
        <v>15</v>
      </c>
      <c r="E368" s="5" t="s">
        <v>16</v>
      </c>
      <c r="F368" s="5">
        <v>72</v>
      </c>
      <c r="G368" s="10">
        <v>76</v>
      </c>
      <c r="H368" s="10">
        <v>73</v>
      </c>
      <c r="I368" s="11">
        <f t="shared" si="45"/>
        <v>73.666666666666671</v>
      </c>
      <c r="J368" s="12">
        <f t="shared" si="46"/>
        <v>0.73670000000000002</v>
      </c>
      <c r="K368" s="10" t="str">
        <f t="shared" si="47"/>
        <v>B</v>
      </c>
      <c r="L368" s="10">
        <v>64</v>
      </c>
      <c r="M368" s="10">
        <v>66</v>
      </c>
      <c r="N368" s="5">
        <v>72</v>
      </c>
      <c r="O368" s="11">
        <f t="shared" si="48"/>
        <v>67.333333333333329</v>
      </c>
      <c r="P368" s="12">
        <f t="shared" si="49"/>
        <v>0.67330000000000001</v>
      </c>
      <c r="Q368" s="10" t="str">
        <f t="shared" si="50"/>
        <v>C</v>
      </c>
      <c r="R368" s="11">
        <v>77</v>
      </c>
      <c r="S368" s="26">
        <v>69</v>
      </c>
      <c r="T368">
        <v>71</v>
      </c>
      <c r="U368" s="30">
        <f t="shared" si="51"/>
        <v>72.333333333333329</v>
      </c>
      <c r="V368" s="31">
        <f t="shared" si="52"/>
        <v>0.72330000000000005</v>
      </c>
      <c r="W368" t="str">
        <f t="shared" si="53"/>
        <v>B</v>
      </c>
    </row>
    <row r="369" spans="1:23" ht="14.25" customHeight="1" x14ac:dyDescent="0.3">
      <c r="A369" s="43"/>
      <c r="B369" s="43"/>
      <c r="C369" s="43"/>
      <c r="D369" s="5" t="s">
        <v>17</v>
      </c>
      <c r="E369" s="5" t="s">
        <v>18</v>
      </c>
      <c r="F369" s="5">
        <v>54</v>
      </c>
      <c r="G369" s="10">
        <v>56</v>
      </c>
      <c r="H369" s="10">
        <v>65</v>
      </c>
      <c r="I369" s="11">
        <f t="shared" si="45"/>
        <v>58.333333333333336</v>
      </c>
      <c r="J369" s="12">
        <f t="shared" si="46"/>
        <v>0.58330000000000004</v>
      </c>
      <c r="K369" s="10" t="str">
        <f t="shared" si="47"/>
        <v>D</v>
      </c>
      <c r="L369" s="10">
        <v>68</v>
      </c>
      <c r="M369" s="10">
        <v>70</v>
      </c>
      <c r="N369" s="5">
        <v>62</v>
      </c>
      <c r="O369" s="11">
        <f t="shared" si="48"/>
        <v>66.666666666666671</v>
      </c>
      <c r="P369" s="12">
        <f t="shared" si="49"/>
        <v>0.66669999999999996</v>
      </c>
      <c r="Q369" s="10" t="str">
        <f t="shared" si="50"/>
        <v>C</v>
      </c>
      <c r="R369" s="11">
        <v>58</v>
      </c>
      <c r="S369" s="26">
        <v>62</v>
      </c>
      <c r="T369">
        <v>63</v>
      </c>
      <c r="U369" s="30">
        <f t="shared" si="51"/>
        <v>61</v>
      </c>
      <c r="V369" s="31">
        <f t="shared" si="52"/>
        <v>0.61</v>
      </c>
      <c r="W369" t="str">
        <f t="shared" si="53"/>
        <v>C</v>
      </c>
    </row>
    <row r="370" spans="1:23" ht="14.25" customHeight="1" x14ac:dyDescent="0.3">
      <c r="A370" s="43"/>
      <c r="B370" s="43"/>
      <c r="C370" s="43"/>
      <c r="D370" s="5" t="s">
        <v>19</v>
      </c>
      <c r="E370" s="5" t="s">
        <v>20</v>
      </c>
      <c r="F370" s="5">
        <v>70</v>
      </c>
      <c r="G370" s="10">
        <v>69</v>
      </c>
      <c r="H370" s="10">
        <v>64</v>
      </c>
      <c r="I370" s="11">
        <f t="shared" si="45"/>
        <v>67.666666666666671</v>
      </c>
      <c r="J370" s="12">
        <f t="shared" si="46"/>
        <v>0.67669999999999997</v>
      </c>
      <c r="K370" s="10" t="str">
        <f t="shared" si="47"/>
        <v>C</v>
      </c>
      <c r="L370" s="10">
        <v>61</v>
      </c>
      <c r="M370" s="10">
        <v>67</v>
      </c>
      <c r="N370" s="5">
        <v>65</v>
      </c>
      <c r="O370" s="11">
        <f t="shared" si="48"/>
        <v>64.333333333333329</v>
      </c>
      <c r="P370" s="12">
        <f t="shared" si="49"/>
        <v>0.64329999999999998</v>
      </c>
      <c r="Q370" s="10" t="str">
        <f t="shared" si="50"/>
        <v>C</v>
      </c>
      <c r="R370" s="11">
        <v>67</v>
      </c>
      <c r="S370" s="26">
        <v>78</v>
      </c>
      <c r="T370">
        <v>68</v>
      </c>
      <c r="U370" s="30">
        <f t="shared" si="51"/>
        <v>71</v>
      </c>
      <c r="V370" s="31">
        <f t="shared" si="52"/>
        <v>0.71</v>
      </c>
      <c r="W370" t="str">
        <f t="shared" si="53"/>
        <v>B</v>
      </c>
    </row>
    <row r="371" spans="1:23" ht="14.25" customHeight="1" x14ac:dyDescent="0.3">
      <c r="A371" s="43"/>
      <c r="B371" s="43"/>
      <c r="C371" s="43"/>
      <c r="D371" s="5" t="s">
        <v>21</v>
      </c>
      <c r="E371" s="5" t="s">
        <v>22</v>
      </c>
      <c r="F371" s="5">
        <v>77</v>
      </c>
      <c r="G371" s="10">
        <v>66</v>
      </c>
      <c r="H371" s="10">
        <v>66</v>
      </c>
      <c r="I371" s="11">
        <f t="shared" si="45"/>
        <v>69.666666666666671</v>
      </c>
      <c r="J371" s="12">
        <f t="shared" si="46"/>
        <v>0.69669999999999999</v>
      </c>
      <c r="K371" s="10" t="str">
        <f t="shared" si="47"/>
        <v>C</v>
      </c>
      <c r="L371" s="10">
        <v>65</v>
      </c>
      <c r="M371" s="10">
        <v>68</v>
      </c>
      <c r="N371" s="5">
        <v>78</v>
      </c>
      <c r="O371" s="11">
        <f t="shared" si="48"/>
        <v>70.333333333333329</v>
      </c>
      <c r="P371" s="12">
        <f t="shared" si="49"/>
        <v>0.70330000000000004</v>
      </c>
      <c r="Q371" s="10" t="str">
        <f t="shared" si="50"/>
        <v>B</v>
      </c>
      <c r="R371" s="11">
        <v>80</v>
      </c>
      <c r="S371" s="26">
        <v>83</v>
      </c>
      <c r="T371">
        <v>82</v>
      </c>
      <c r="U371" s="30">
        <f t="shared" si="51"/>
        <v>81.666666666666671</v>
      </c>
      <c r="V371" s="31">
        <f t="shared" si="52"/>
        <v>0.81669999999999998</v>
      </c>
      <c r="W371" t="str">
        <f t="shared" si="53"/>
        <v>A</v>
      </c>
    </row>
    <row r="372" spans="1:23" ht="14.25" customHeight="1" x14ac:dyDescent="0.3">
      <c r="A372" s="43"/>
      <c r="B372" s="43"/>
      <c r="C372" s="43"/>
      <c r="D372" s="5" t="s">
        <v>23</v>
      </c>
      <c r="E372" s="5" t="s">
        <v>24</v>
      </c>
      <c r="F372" s="5">
        <v>56</v>
      </c>
      <c r="G372" s="10">
        <v>62</v>
      </c>
      <c r="H372" s="10">
        <v>71</v>
      </c>
      <c r="I372" s="11">
        <f t="shared" si="45"/>
        <v>63</v>
      </c>
      <c r="J372" s="12">
        <f t="shared" si="46"/>
        <v>0.63</v>
      </c>
      <c r="K372" s="10" t="str">
        <f t="shared" si="47"/>
        <v>C</v>
      </c>
      <c r="L372" s="10">
        <v>60</v>
      </c>
      <c r="M372" s="10">
        <v>67</v>
      </c>
      <c r="N372" s="5">
        <v>64</v>
      </c>
      <c r="O372" s="11">
        <f t="shared" si="48"/>
        <v>63.666666666666664</v>
      </c>
      <c r="P372" s="12">
        <f t="shared" si="49"/>
        <v>0.63670000000000004</v>
      </c>
      <c r="Q372" s="10" t="str">
        <f t="shared" si="50"/>
        <v>C</v>
      </c>
      <c r="R372" s="11">
        <v>63</v>
      </c>
      <c r="S372" s="26">
        <v>64</v>
      </c>
      <c r="T372">
        <v>74</v>
      </c>
      <c r="U372" s="30">
        <f t="shared" si="51"/>
        <v>67</v>
      </c>
      <c r="V372" s="31">
        <f t="shared" si="52"/>
        <v>0.67</v>
      </c>
      <c r="W372" t="str">
        <f t="shared" si="53"/>
        <v>C</v>
      </c>
    </row>
    <row r="373" spans="1:23" ht="14.25" customHeight="1" x14ac:dyDescent="0.3">
      <c r="A373" s="43"/>
      <c r="B373" s="43"/>
      <c r="C373" s="43"/>
      <c r="D373" s="5" t="s">
        <v>25</v>
      </c>
      <c r="E373" s="5" t="s">
        <v>26</v>
      </c>
      <c r="F373" s="5">
        <v>61</v>
      </c>
      <c r="G373" s="10">
        <v>74</v>
      </c>
      <c r="H373" s="10">
        <v>68</v>
      </c>
      <c r="I373" s="11">
        <f t="shared" si="45"/>
        <v>67.666666666666671</v>
      </c>
      <c r="J373" s="12">
        <f t="shared" si="46"/>
        <v>0.67669999999999997</v>
      </c>
      <c r="K373" s="10" t="str">
        <f t="shared" si="47"/>
        <v>C</v>
      </c>
      <c r="L373" s="10">
        <v>74</v>
      </c>
      <c r="M373" s="10">
        <v>78</v>
      </c>
      <c r="N373" s="5">
        <v>72</v>
      </c>
      <c r="O373" s="11">
        <f t="shared" si="48"/>
        <v>74.666666666666671</v>
      </c>
      <c r="P373" s="12">
        <f t="shared" si="49"/>
        <v>0.74670000000000003</v>
      </c>
      <c r="Q373" s="10" t="str">
        <f t="shared" si="50"/>
        <v>B</v>
      </c>
      <c r="R373" s="11">
        <v>75</v>
      </c>
      <c r="S373" s="26">
        <v>68</v>
      </c>
      <c r="T373">
        <v>71</v>
      </c>
      <c r="U373" s="30">
        <f t="shared" si="51"/>
        <v>71.333333333333329</v>
      </c>
      <c r="V373" s="31">
        <f t="shared" si="52"/>
        <v>0.71330000000000005</v>
      </c>
      <c r="W373" t="str">
        <f t="shared" si="53"/>
        <v>B</v>
      </c>
    </row>
    <row r="374" spans="1:23" ht="14.25" customHeight="1" x14ac:dyDescent="0.3">
      <c r="A374" s="43"/>
      <c r="B374" s="43"/>
      <c r="C374" s="43"/>
      <c r="D374" s="5" t="s">
        <v>27</v>
      </c>
      <c r="E374" s="5" t="s">
        <v>28</v>
      </c>
      <c r="F374" s="5">
        <v>64</v>
      </c>
      <c r="G374" s="10">
        <v>66</v>
      </c>
      <c r="H374" s="10">
        <v>56</v>
      </c>
      <c r="I374" s="11">
        <f t="shared" si="45"/>
        <v>62</v>
      </c>
      <c r="J374" s="12">
        <f t="shared" si="46"/>
        <v>0.62</v>
      </c>
      <c r="K374" s="10" t="str">
        <f t="shared" si="47"/>
        <v>C</v>
      </c>
      <c r="L374" s="10">
        <v>59</v>
      </c>
      <c r="M374" s="10">
        <v>61</v>
      </c>
      <c r="N374" s="5">
        <v>68</v>
      </c>
      <c r="O374" s="11">
        <f t="shared" si="48"/>
        <v>62.666666666666664</v>
      </c>
      <c r="P374" s="12">
        <f t="shared" si="49"/>
        <v>0.62670000000000003</v>
      </c>
      <c r="Q374" s="10" t="str">
        <f t="shared" si="50"/>
        <v>C</v>
      </c>
      <c r="R374" s="11">
        <v>60</v>
      </c>
      <c r="S374" s="26">
        <v>69</v>
      </c>
      <c r="T374">
        <v>62</v>
      </c>
      <c r="U374" s="30">
        <f t="shared" si="51"/>
        <v>63.666666666666664</v>
      </c>
      <c r="V374" s="31">
        <f t="shared" si="52"/>
        <v>0.63670000000000004</v>
      </c>
      <c r="W374" t="str">
        <f t="shared" si="53"/>
        <v>C</v>
      </c>
    </row>
    <row r="375" spans="1:23" ht="14.25" customHeight="1" x14ac:dyDescent="0.3">
      <c r="A375" s="43" t="s">
        <v>228</v>
      </c>
      <c r="B375" s="43" t="s">
        <v>229</v>
      </c>
      <c r="C375" s="43" t="s">
        <v>433</v>
      </c>
      <c r="D375" s="5" t="s">
        <v>12</v>
      </c>
      <c r="E375" s="5" t="s">
        <v>2</v>
      </c>
      <c r="F375" s="5">
        <v>72</v>
      </c>
      <c r="G375" s="10">
        <v>74</v>
      </c>
      <c r="H375" s="10">
        <v>69</v>
      </c>
      <c r="I375" s="11">
        <f t="shared" si="45"/>
        <v>71.666666666666671</v>
      </c>
      <c r="J375" s="12">
        <f t="shared" si="46"/>
        <v>0.7167</v>
      </c>
      <c r="K375" s="10" t="str">
        <f t="shared" si="47"/>
        <v>B</v>
      </c>
      <c r="L375" s="10">
        <v>67</v>
      </c>
      <c r="M375" s="10">
        <v>69</v>
      </c>
      <c r="N375" s="5">
        <v>69</v>
      </c>
      <c r="O375" s="11">
        <f t="shared" si="48"/>
        <v>68.333333333333329</v>
      </c>
      <c r="P375" s="12">
        <f t="shared" si="49"/>
        <v>0.68330000000000002</v>
      </c>
      <c r="Q375" s="10" t="str">
        <f t="shared" si="50"/>
        <v>C</v>
      </c>
      <c r="R375" s="11">
        <v>66</v>
      </c>
      <c r="S375" s="26">
        <v>70</v>
      </c>
      <c r="T375">
        <v>71</v>
      </c>
      <c r="U375" s="30">
        <f t="shared" si="51"/>
        <v>69</v>
      </c>
      <c r="V375" s="31">
        <f t="shared" si="52"/>
        <v>0.69</v>
      </c>
      <c r="W375" t="str">
        <f t="shared" si="53"/>
        <v>C</v>
      </c>
    </row>
    <row r="376" spans="1:23" ht="14.25" customHeight="1" x14ac:dyDescent="0.3">
      <c r="A376" s="43"/>
      <c r="B376" s="43"/>
      <c r="C376" s="43"/>
      <c r="D376" s="5" t="s">
        <v>13</v>
      </c>
      <c r="E376" s="5" t="s">
        <v>14</v>
      </c>
      <c r="F376" s="5">
        <v>69</v>
      </c>
      <c r="G376" s="10">
        <v>75</v>
      </c>
      <c r="H376" s="10">
        <v>72</v>
      </c>
      <c r="I376" s="11">
        <f t="shared" si="45"/>
        <v>72</v>
      </c>
      <c r="J376" s="12">
        <f t="shared" si="46"/>
        <v>0.72</v>
      </c>
      <c r="K376" s="10" t="str">
        <f t="shared" si="47"/>
        <v>B</v>
      </c>
      <c r="L376" s="10">
        <v>77</v>
      </c>
      <c r="M376" s="10">
        <v>70</v>
      </c>
      <c r="N376" s="5">
        <v>68</v>
      </c>
      <c r="O376" s="11">
        <f t="shared" si="48"/>
        <v>71.666666666666671</v>
      </c>
      <c r="P376" s="12">
        <f t="shared" si="49"/>
        <v>0.7167</v>
      </c>
      <c r="Q376" s="10" t="str">
        <f t="shared" si="50"/>
        <v>B</v>
      </c>
      <c r="R376" s="11">
        <v>73</v>
      </c>
      <c r="S376" s="26">
        <v>84</v>
      </c>
      <c r="T376">
        <v>80</v>
      </c>
      <c r="U376" s="30">
        <f t="shared" si="51"/>
        <v>79</v>
      </c>
      <c r="V376" s="31">
        <f t="shared" si="52"/>
        <v>0.79</v>
      </c>
      <c r="W376" t="str">
        <f t="shared" si="53"/>
        <v>B</v>
      </c>
    </row>
    <row r="377" spans="1:23" ht="14.25" customHeight="1" x14ac:dyDescent="0.3">
      <c r="A377" s="43"/>
      <c r="B377" s="43"/>
      <c r="C377" s="43"/>
      <c r="D377" s="5" t="s">
        <v>15</v>
      </c>
      <c r="E377" s="5" t="s">
        <v>16</v>
      </c>
      <c r="F377" s="5">
        <v>72</v>
      </c>
      <c r="G377" s="10">
        <v>83</v>
      </c>
      <c r="H377" s="10">
        <v>80</v>
      </c>
      <c r="I377" s="11">
        <f t="shared" si="45"/>
        <v>78.333333333333329</v>
      </c>
      <c r="J377" s="12">
        <f t="shared" si="46"/>
        <v>0.7833</v>
      </c>
      <c r="K377" s="10" t="str">
        <f t="shared" si="47"/>
        <v>B</v>
      </c>
      <c r="L377" s="10">
        <v>77</v>
      </c>
      <c r="M377" s="10">
        <v>76</v>
      </c>
      <c r="N377" s="5">
        <v>84</v>
      </c>
      <c r="O377" s="11">
        <f t="shared" si="48"/>
        <v>79</v>
      </c>
      <c r="P377" s="12">
        <f t="shared" si="49"/>
        <v>0.79</v>
      </c>
      <c r="Q377" s="10" t="str">
        <f t="shared" si="50"/>
        <v>B</v>
      </c>
      <c r="R377" s="11">
        <v>76</v>
      </c>
      <c r="S377" s="26">
        <v>80</v>
      </c>
      <c r="T377">
        <v>83</v>
      </c>
      <c r="U377" s="30">
        <f t="shared" si="51"/>
        <v>79.666666666666671</v>
      </c>
      <c r="V377" s="31">
        <f t="shared" si="52"/>
        <v>0.79669999999999996</v>
      </c>
      <c r="W377" t="str">
        <f t="shared" si="53"/>
        <v>B</v>
      </c>
    </row>
    <row r="378" spans="1:23" ht="14.25" customHeight="1" x14ac:dyDescent="0.3">
      <c r="A378" s="43"/>
      <c r="B378" s="43"/>
      <c r="C378" s="43"/>
      <c r="D378" s="5" t="s">
        <v>17</v>
      </c>
      <c r="E378" s="5" t="s">
        <v>18</v>
      </c>
      <c r="F378" s="5">
        <v>69</v>
      </c>
      <c r="G378" s="10">
        <v>75</v>
      </c>
      <c r="H378" s="10">
        <v>69</v>
      </c>
      <c r="I378" s="11">
        <f t="shared" si="45"/>
        <v>71</v>
      </c>
      <c r="J378" s="12">
        <f t="shared" si="46"/>
        <v>0.71</v>
      </c>
      <c r="K378" s="10" t="str">
        <f t="shared" si="47"/>
        <v>B</v>
      </c>
      <c r="L378" s="10">
        <v>69</v>
      </c>
      <c r="M378" s="10">
        <v>73</v>
      </c>
      <c r="N378" s="5">
        <v>73</v>
      </c>
      <c r="O378" s="11">
        <f t="shared" si="48"/>
        <v>71.666666666666671</v>
      </c>
      <c r="P378" s="12">
        <f t="shared" si="49"/>
        <v>0.7167</v>
      </c>
      <c r="Q378" s="10" t="str">
        <f t="shared" si="50"/>
        <v>B</v>
      </c>
      <c r="R378" s="11">
        <v>74</v>
      </c>
      <c r="S378" s="26">
        <v>79</v>
      </c>
      <c r="T378">
        <v>80</v>
      </c>
      <c r="U378" s="30">
        <f t="shared" si="51"/>
        <v>77.666666666666671</v>
      </c>
      <c r="V378" s="31">
        <f t="shared" si="52"/>
        <v>0.77669999999999995</v>
      </c>
      <c r="W378" t="str">
        <f t="shared" si="53"/>
        <v>B</v>
      </c>
    </row>
    <row r="379" spans="1:23" ht="14.25" customHeight="1" x14ac:dyDescent="0.3">
      <c r="A379" s="43"/>
      <c r="B379" s="43"/>
      <c r="C379" s="43"/>
      <c r="D379" s="5" t="s">
        <v>19</v>
      </c>
      <c r="E379" s="5" t="s">
        <v>20</v>
      </c>
      <c r="F379" s="5">
        <v>78</v>
      </c>
      <c r="G379" s="10">
        <v>77</v>
      </c>
      <c r="H379" s="10">
        <v>75</v>
      </c>
      <c r="I379" s="11">
        <f t="shared" si="45"/>
        <v>76.666666666666671</v>
      </c>
      <c r="J379" s="12">
        <f t="shared" si="46"/>
        <v>0.76670000000000005</v>
      </c>
      <c r="K379" s="10" t="str">
        <f t="shared" si="47"/>
        <v>B</v>
      </c>
      <c r="L379" s="10">
        <v>78</v>
      </c>
      <c r="M379" s="10">
        <v>80</v>
      </c>
      <c r="N379" s="5">
        <v>70</v>
      </c>
      <c r="O379" s="11">
        <f t="shared" si="48"/>
        <v>76</v>
      </c>
      <c r="P379" s="12">
        <f t="shared" si="49"/>
        <v>0.76</v>
      </c>
      <c r="Q379" s="10" t="str">
        <f t="shared" si="50"/>
        <v>B</v>
      </c>
      <c r="R379" s="11">
        <v>79</v>
      </c>
      <c r="S379" s="26">
        <v>76</v>
      </c>
      <c r="T379">
        <v>75</v>
      </c>
      <c r="U379" s="30">
        <f t="shared" si="51"/>
        <v>76.666666666666671</v>
      </c>
      <c r="V379" s="31">
        <f t="shared" si="52"/>
        <v>0.76670000000000005</v>
      </c>
      <c r="W379" t="str">
        <f t="shared" si="53"/>
        <v>B</v>
      </c>
    </row>
    <row r="380" spans="1:23" ht="14.25" customHeight="1" x14ac:dyDescent="0.3">
      <c r="A380" s="43"/>
      <c r="B380" s="43"/>
      <c r="C380" s="43"/>
      <c r="D380" s="5" t="s">
        <v>21</v>
      </c>
      <c r="E380" s="5" t="s">
        <v>22</v>
      </c>
      <c r="F380" s="5">
        <v>74</v>
      </c>
      <c r="G380" s="10">
        <v>74</v>
      </c>
      <c r="H380" s="10">
        <v>80</v>
      </c>
      <c r="I380" s="11">
        <f t="shared" si="45"/>
        <v>76</v>
      </c>
      <c r="J380" s="12">
        <f t="shared" si="46"/>
        <v>0.76</v>
      </c>
      <c r="K380" s="10" t="str">
        <f t="shared" si="47"/>
        <v>B</v>
      </c>
      <c r="L380" s="10">
        <v>81</v>
      </c>
      <c r="M380" s="10">
        <v>77</v>
      </c>
      <c r="N380" s="5">
        <v>86</v>
      </c>
      <c r="O380" s="11">
        <f t="shared" si="48"/>
        <v>81.333333333333329</v>
      </c>
      <c r="P380" s="12">
        <f t="shared" si="49"/>
        <v>0.81330000000000002</v>
      </c>
      <c r="Q380" s="10" t="str">
        <f t="shared" si="50"/>
        <v>A</v>
      </c>
      <c r="R380" s="11">
        <v>89</v>
      </c>
      <c r="S380" s="26">
        <v>92</v>
      </c>
      <c r="T380">
        <v>78</v>
      </c>
      <c r="U380" s="30">
        <f t="shared" si="51"/>
        <v>86.333333333333329</v>
      </c>
      <c r="V380" s="31">
        <f t="shared" si="52"/>
        <v>0.86329999999999996</v>
      </c>
      <c r="W380" t="str">
        <f t="shared" si="53"/>
        <v>A</v>
      </c>
    </row>
    <row r="381" spans="1:23" ht="14.25" customHeight="1" x14ac:dyDescent="0.3">
      <c r="A381" s="43"/>
      <c r="B381" s="43"/>
      <c r="C381" s="43"/>
      <c r="D381" s="5" t="s">
        <v>23</v>
      </c>
      <c r="E381" s="5" t="s">
        <v>24</v>
      </c>
      <c r="F381" s="5">
        <v>65</v>
      </c>
      <c r="G381" s="10">
        <v>67</v>
      </c>
      <c r="H381" s="10">
        <v>69</v>
      </c>
      <c r="I381" s="11">
        <f t="shared" si="45"/>
        <v>67</v>
      </c>
      <c r="J381" s="12">
        <f t="shared" si="46"/>
        <v>0.67</v>
      </c>
      <c r="K381" s="10" t="str">
        <f t="shared" si="47"/>
        <v>C</v>
      </c>
      <c r="L381" s="10">
        <v>72</v>
      </c>
      <c r="M381" s="10">
        <v>78</v>
      </c>
      <c r="N381" s="5">
        <v>78</v>
      </c>
      <c r="O381" s="11">
        <f t="shared" si="48"/>
        <v>76</v>
      </c>
      <c r="P381" s="12">
        <f t="shared" si="49"/>
        <v>0.76</v>
      </c>
      <c r="Q381" s="10" t="str">
        <f t="shared" si="50"/>
        <v>B</v>
      </c>
      <c r="R381" s="11">
        <v>78</v>
      </c>
      <c r="S381" s="26">
        <v>76</v>
      </c>
      <c r="T381">
        <v>80</v>
      </c>
      <c r="U381" s="30">
        <f t="shared" si="51"/>
        <v>78</v>
      </c>
      <c r="V381" s="31">
        <f t="shared" si="52"/>
        <v>0.78</v>
      </c>
      <c r="W381" t="str">
        <f t="shared" si="53"/>
        <v>B</v>
      </c>
    </row>
    <row r="382" spans="1:23" ht="14.25" customHeight="1" x14ac:dyDescent="0.3">
      <c r="A382" s="43"/>
      <c r="B382" s="43"/>
      <c r="C382" s="43"/>
      <c r="D382" s="5" t="s">
        <v>25</v>
      </c>
      <c r="E382" s="5" t="s">
        <v>26</v>
      </c>
      <c r="F382" s="5">
        <v>80</v>
      </c>
      <c r="G382" s="10">
        <v>75</v>
      </c>
      <c r="H382" s="10">
        <v>77</v>
      </c>
      <c r="I382" s="11">
        <f t="shared" si="45"/>
        <v>77.333333333333329</v>
      </c>
      <c r="J382" s="12">
        <f t="shared" si="46"/>
        <v>0.77329999999999999</v>
      </c>
      <c r="K382" s="10" t="str">
        <f t="shared" si="47"/>
        <v>B</v>
      </c>
      <c r="L382" s="10">
        <v>70</v>
      </c>
      <c r="M382" s="10">
        <v>73</v>
      </c>
      <c r="N382" s="5">
        <v>72</v>
      </c>
      <c r="O382" s="11">
        <f t="shared" si="48"/>
        <v>71.666666666666671</v>
      </c>
      <c r="P382" s="12">
        <f t="shared" si="49"/>
        <v>0.7167</v>
      </c>
      <c r="Q382" s="10" t="str">
        <f t="shared" si="50"/>
        <v>B</v>
      </c>
      <c r="R382" s="11">
        <v>77</v>
      </c>
      <c r="S382" s="26">
        <v>84</v>
      </c>
      <c r="T382">
        <v>83</v>
      </c>
      <c r="U382" s="30">
        <f t="shared" si="51"/>
        <v>81.333333333333329</v>
      </c>
      <c r="V382" s="31">
        <f t="shared" si="52"/>
        <v>0.81330000000000002</v>
      </c>
      <c r="W382" t="str">
        <f t="shared" si="53"/>
        <v>A</v>
      </c>
    </row>
    <row r="383" spans="1:23" ht="14.25" customHeight="1" x14ac:dyDescent="0.3">
      <c r="A383" s="43"/>
      <c r="B383" s="43"/>
      <c r="C383" s="43"/>
      <c r="D383" s="5" t="s">
        <v>34</v>
      </c>
      <c r="E383" s="5" t="s">
        <v>35</v>
      </c>
      <c r="F383" s="5">
        <v>60</v>
      </c>
      <c r="G383" s="10">
        <v>67</v>
      </c>
      <c r="H383" s="10">
        <v>65</v>
      </c>
      <c r="I383" s="11">
        <f t="shared" si="45"/>
        <v>64</v>
      </c>
      <c r="J383" s="12">
        <f t="shared" si="46"/>
        <v>0.64</v>
      </c>
      <c r="K383" s="10" t="str">
        <f t="shared" si="47"/>
        <v>C</v>
      </c>
      <c r="L383" s="10">
        <v>71</v>
      </c>
      <c r="M383" s="10">
        <v>66</v>
      </c>
      <c r="N383" s="5">
        <v>69</v>
      </c>
      <c r="O383" s="11">
        <f t="shared" si="48"/>
        <v>68.666666666666671</v>
      </c>
      <c r="P383" s="12">
        <f t="shared" si="49"/>
        <v>0.68669999999999998</v>
      </c>
      <c r="Q383" s="10" t="str">
        <f t="shared" si="50"/>
        <v>C</v>
      </c>
      <c r="R383" s="11">
        <v>74</v>
      </c>
      <c r="S383" s="26">
        <v>67</v>
      </c>
      <c r="T383">
        <v>70</v>
      </c>
      <c r="U383" s="30">
        <f t="shared" si="51"/>
        <v>70.333333333333329</v>
      </c>
      <c r="V383" s="31">
        <f t="shared" si="52"/>
        <v>0.70330000000000004</v>
      </c>
      <c r="W383" t="str">
        <f t="shared" si="53"/>
        <v>B</v>
      </c>
    </row>
    <row r="384" spans="1:23" ht="14.25" customHeight="1" x14ac:dyDescent="0.3">
      <c r="A384" s="43" t="s">
        <v>234</v>
      </c>
      <c r="B384" s="43" t="s">
        <v>235</v>
      </c>
      <c r="C384" s="43" t="s">
        <v>435</v>
      </c>
      <c r="D384" s="5" t="s">
        <v>12</v>
      </c>
      <c r="E384" s="5" t="s">
        <v>95</v>
      </c>
      <c r="F384" s="5">
        <v>73</v>
      </c>
      <c r="G384" s="10">
        <v>77</v>
      </c>
      <c r="H384" s="10">
        <v>77</v>
      </c>
      <c r="I384" s="11">
        <f t="shared" si="45"/>
        <v>75.666666666666671</v>
      </c>
      <c r="J384" s="12">
        <f t="shared" si="46"/>
        <v>0.75670000000000004</v>
      </c>
      <c r="K384" s="10" t="str">
        <f t="shared" si="47"/>
        <v>B</v>
      </c>
      <c r="L384" s="10">
        <v>76</v>
      </c>
      <c r="M384" s="10">
        <v>87</v>
      </c>
      <c r="N384" s="5">
        <v>86</v>
      </c>
      <c r="O384" s="11">
        <f t="shared" si="48"/>
        <v>83</v>
      </c>
      <c r="P384" s="12">
        <f t="shared" si="49"/>
        <v>0.83</v>
      </c>
      <c r="Q384" s="10" t="str">
        <f t="shared" si="50"/>
        <v>A</v>
      </c>
      <c r="R384" s="11">
        <v>88</v>
      </c>
      <c r="S384" s="26">
        <v>81</v>
      </c>
      <c r="T384">
        <v>88</v>
      </c>
      <c r="U384" s="30">
        <f t="shared" si="51"/>
        <v>85.666666666666671</v>
      </c>
      <c r="V384" s="31">
        <f t="shared" si="52"/>
        <v>0.85670000000000002</v>
      </c>
      <c r="W384" t="str">
        <f t="shared" si="53"/>
        <v>A</v>
      </c>
    </row>
    <row r="385" spans="1:23" ht="14.25" customHeight="1" x14ac:dyDescent="0.3">
      <c r="A385" s="43"/>
      <c r="B385" s="43"/>
      <c r="C385" s="43"/>
      <c r="D385" s="5" t="s">
        <v>13</v>
      </c>
      <c r="E385" s="5" t="s">
        <v>99</v>
      </c>
      <c r="F385" s="5">
        <v>83</v>
      </c>
      <c r="G385" s="10">
        <v>90</v>
      </c>
      <c r="H385" s="10">
        <v>93</v>
      </c>
      <c r="I385" s="11">
        <f t="shared" si="45"/>
        <v>88.666666666666671</v>
      </c>
      <c r="J385" s="12">
        <f t="shared" si="46"/>
        <v>0.88670000000000004</v>
      </c>
      <c r="K385" s="10" t="str">
        <f t="shared" si="47"/>
        <v>A</v>
      </c>
      <c r="L385" s="10">
        <v>92</v>
      </c>
      <c r="M385" s="10">
        <v>96</v>
      </c>
      <c r="N385" s="5">
        <v>93</v>
      </c>
      <c r="O385" s="11">
        <f t="shared" si="48"/>
        <v>93.666666666666671</v>
      </c>
      <c r="P385" s="12">
        <f t="shared" si="49"/>
        <v>0.93669999999999998</v>
      </c>
      <c r="Q385" s="10" t="str">
        <f t="shared" si="50"/>
        <v>A</v>
      </c>
      <c r="R385" s="11">
        <v>91</v>
      </c>
      <c r="S385" s="26">
        <v>87</v>
      </c>
      <c r="T385">
        <v>88</v>
      </c>
      <c r="U385" s="30">
        <f t="shared" si="51"/>
        <v>88.666666666666671</v>
      </c>
      <c r="V385" s="31">
        <f t="shared" si="52"/>
        <v>0.88670000000000004</v>
      </c>
      <c r="W385" t="str">
        <f t="shared" si="53"/>
        <v>A</v>
      </c>
    </row>
    <row r="386" spans="1:23" ht="14.25" customHeight="1" x14ac:dyDescent="0.3">
      <c r="A386" s="43"/>
      <c r="B386" s="43"/>
      <c r="C386" s="43"/>
      <c r="D386" s="5" t="s">
        <v>15</v>
      </c>
      <c r="E386" s="5" t="s">
        <v>100</v>
      </c>
      <c r="F386" s="5">
        <v>91</v>
      </c>
      <c r="G386" s="10">
        <v>92</v>
      </c>
      <c r="H386" s="10">
        <v>85</v>
      </c>
      <c r="I386" s="11">
        <f t="shared" si="45"/>
        <v>89.333333333333329</v>
      </c>
      <c r="J386" s="12">
        <f t="shared" si="46"/>
        <v>0.89329999999999998</v>
      </c>
      <c r="K386" s="10" t="str">
        <f t="shared" si="47"/>
        <v>A</v>
      </c>
      <c r="L386" s="10">
        <v>95</v>
      </c>
      <c r="M386" s="10">
        <v>98</v>
      </c>
      <c r="N386" s="5">
        <v>95</v>
      </c>
      <c r="O386" s="11">
        <f t="shared" si="48"/>
        <v>96</v>
      </c>
      <c r="P386" s="12">
        <f t="shared" si="49"/>
        <v>0.96</v>
      </c>
      <c r="Q386" s="10" t="str">
        <f t="shared" si="50"/>
        <v>A</v>
      </c>
      <c r="R386" s="11">
        <v>87</v>
      </c>
      <c r="S386" s="26">
        <v>98</v>
      </c>
      <c r="T386">
        <v>98</v>
      </c>
      <c r="U386" s="30">
        <f t="shared" si="51"/>
        <v>94.333333333333329</v>
      </c>
      <c r="V386" s="31">
        <f t="shared" si="52"/>
        <v>0.94330000000000003</v>
      </c>
      <c r="W386" t="str">
        <f t="shared" si="53"/>
        <v>A</v>
      </c>
    </row>
    <row r="387" spans="1:23" ht="14.25" customHeight="1" x14ac:dyDescent="0.3">
      <c r="A387" s="43"/>
      <c r="B387" s="43"/>
      <c r="C387" s="43"/>
      <c r="D387" s="5" t="s">
        <v>17</v>
      </c>
      <c r="E387" s="5" t="s">
        <v>101</v>
      </c>
      <c r="F387" s="5">
        <v>80</v>
      </c>
      <c r="G387" s="10">
        <v>78</v>
      </c>
      <c r="H387" s="10">
        <v>85</v>
      </c>
      <c r="I387" s="11">
        <f t="shared" si="45"/>
        <v>81</v>
      </c>
      <c r="J387" s="12">
        <f t="shared" si="46"/>
        <v>0.81</v>
      </c>
      <c r="K387" s="10" t="str">
        <f t="shared" si="47"/>
        <v>A</v>
      </c>
      <c r="L387" s="10">
        <v>77</v>
      </c>
      <c r="M387" s="10">
        <v>80</v>
      </c>
      <c r="N387" s="5">
        <v>90</v>
      </c>
      <c r="O387" s="11">
        <f t="shared" si="48"/>
        <v>82.333333333333329</v>
      </c>
      <c r="P387" s="12">
        <f t="shared" si="49"/>
        <v>0.82330000000000003</v>
      </c>
      <c r="Q387" s="10" t="str">
        <f t="shared" si="50"/>
        <v>A</v>
      </c>
      <c r="R387" s="11">
        <v>84</v>
      </c>
      <c r="S387" s="26">
        <v>88</v>
      </c>
      <c r="T387">
        <v>87</v>
      </c>
      <c r="U387" s="30">
        <f t="shared" si="51"/>
        <v>86.333333333333329</v>
      </c>
      <c r="V387" s="31">
        <f t="shared" si="52"/>
        <v>0.86329999999999996</v>
      </c>
      <c r="W387" t="str">
        <f t="shared" si="53"/>
        <v>A</v>
      </c>
    </row>
    <row r="388" spans="1:23" ht="14.25" customHeight="1" x14ac:dyDescent="0.3">
      <c r="A388" s="43"/>
      <c r="B388" s="43"/>
      <c r="C388" s="43"/>
      <c r="D388" s="5" t="s">
        <v>19</v>
      </c>
      <c r="E388" s="5" t="s">
        <v>102</v>
      </c>
      <c r="F388" s="5">
        <v>88</v>
      </c>
      <c r="G388" s="10">
        <v>84</v>
      </c>
      <c r="H388" s="10">
        <v>86</v>
      </c>
      <c r="I388" s="11">
        <f t="shared" si="45"/>
        <v>86</v>
      </c>
      <c r="J388" s="12">
        <f t="shared" si="46"/>
        <v>0.86</v>
      </c>
      <c r="K388" s="10" t="str">
        <f t="shared" si="47"/>
        <v>A</v>
      </c>
      <c r="L388" s="10">
        <v>93</v>
      </c>
      <c r="M388" s="10">
        <v>86</v>
      </c>
      <c r="N388" s="5">
        <v>89</v>
      </c>
      <c r="O388" s="11">
        <f t="shared" si="48"/>
        <v>89.333333333333329</v>
      </c>
      <c r="P388" s="12">
        <f t="shared" si="49"/>
        <v>0.89329999999999998</v>
      </c>
      <c r="Q388" s="10" t="str">
        <f t="shared" si="50"/>
        <v>A</v>
      </c>
      <c r="R388" s="11">
        <v>84</v>
      </c>
      <c r="S388" s="26">
        <v>89</v>
      </c>
      <c r="T388">
        <v>86</v>
      </c>
      <c r="U388" s="30">
        <f t="shared" si="51"/>
        <v>86.333333333333329</v>
      </c>
      <c r="V388" s="31">
        <f t="shared" si="52"/>
        <v>0.86329999999999996</v>
      </c>
      <c r="W388" t="str">
        <f t="shared" si="53"/>
        <v>A</v>
      </c>
    </row>
    <row r="389" spans="1:23" ht="14.25" customHeight="1" x14ac:dyDescent="0.3">
      <c r="A389" s="43"/>
      <c r="B389" s="43"/>
      <c r="C389" s="43"/>
      <c r="D389" s="5" t="s">
        <v>21</v>
      </c>
      <c r="E389" s="5" t="s">
        <v>103</v>
      </c>
      <c r="F389" s="5">
        <v>90</v>
      </c>
      <c r="G389" s="10">
        <v>98</v>
      </c>
      <c r="H389" s="10">
        <v>90</v>
      </c>
      <c r="I389" s="11">
        <f t="shared" si="45"/>
        <v>92.666666666666671</v>
      </c>
      <c r="J389" s="12">
        <f t="shared" si="46"/>
        <v>0.92669999999999997</v>
      </c>
      <c r="K389" s="10" t="str">
        <f t="shared" si="47"/>
        <v>A</v>
      </c>
      <c r="L389" s="10">
        <v>98</v>
      </c>
      <c r="M389" s="10">
        <v>97</v>
      </c>
      <c r="N389" s="5">
        <v>96</v>
      </c>
      <c r="O389" s="11">
        <f t="shared" si="48"/>
        <v>97</v>
      </c>
      <c r="P389" s="12">
        <f t="shared" si="49"/>
        <v>0.97</v>
      </c>
      <c r="Q389" s="10" t="str">
        <f t="shared" si="50"/>
        <v>A</v>
      </c>
      <c r="R389" s="11">
        <v>98</v>
      </c>
      <c r="S389" s="26">
        <v>98</v>
      </c>
      <c r="T389">
        <v>98</v>
      </c>
      <c r="U389" s="30">
        <f t="shared" si="51"/>
        <v>98</v>
      </c>
      <c r="V389" s="31">
        <f t="shared" si="52"/>
        <v>0.98</v>
      </c>
      <c r="W389" t="str">
        <f t="shared" si="53"/>
        <v>A</v>
      </c>
    </row>
    <row r="390" spans="1:23" ht="14.25" customHeight="1" x14ac:dyDescent="0.3">
      <c r="A390" s="43"/>
      <c r="B390" s="43"/>
      <c r="C390" s="43"/>
      <c r="D390" s="5" t="s">
        <v>23</v>
      </c>
      <c r="E390" s="5" t="s">
        <v>104</v>
      </c>
      <c r="F390" s="5">
        <v>82</v>
      </c>
      <c r="G390" s="10">
        <v>87</v>
      </c>
      <c r="H390" s="10">
        <v>89</v>
      </c>
      <c r="I390" s="11">
        <f t="shared" ref="I390:I453" si="54">IF(COUNT(F390:H390)=0,"",AVERAGE(F390:H390))</f>
        <v>86</v>
      </c>
      <c r="J390" s="12">
        <f t="shared" ref="J390:J453" si="55">IF(I390="","",ROUND(I390/100,4))</f>
        <v>0.86</v>
      </c>
      <c r="K390" s="10" t="str">
        <f t="shared" ref="K390:K453" si="56">IF(I390="","",IF(I390&gt;=80,"A",IF(I390&gt;=70,"B",IF(I390&gt;=60,"C",IF(I390&gt;=50,"D","F")))))</f>
        <v>A</v>
      </c>
      <c r="L390" s="10">
        <v>78</v>
      </c>
      <c r="M390" s="10">
        <v>83</v>
      </c>
      <c r="N390" s="5">
        <v>93</v>
      </c>
      <c r="O390" s="11">
        <f t="shared" ref="O390:O453" si="57">IF(COUNT(L390:N390)=0,"",AVERAGE(L390:N390))</f>
        <v>84.666666666666671</v>
      </c>
      <c r="P390" s="12">
        <f t="shared" ref="P390:P453" si="58">IF(O390="","",ROUND(O390/100,4))</f>
        <v>0.84670000000000001</v>
      </c>
      <c r="Q390" s="10" t="str">
        <f t="shared" ref="Q390:Q453" si="59">IF(O390="","",IF(O390&gt;=80,"A",IF(O390&gt;=70,"B",IF(O390&gt;=60,"C",IF(O390&gt;=50,"D","F")))))</f>
        <v>A</v>
      </c>
      <c r="R390" s="11">
        <v>91</v>
      </c>
      <c r="S390" s="26">
        <v>91</v>
      </c>
      <c r="T390">
        <v>91</v>
      </c>
      <c r="U390" s="30">
        <f t="shared" ref="U390:U453" si="60">IF(COUNT(R390:T390)=0,"",AVERAGE(R390:T390))</f>
        <v>91</v>
      </c>
      <c r="V390" s="31">
        <f t="shared" ref="V390:V453" si="61">IF(U390="","",ROUND(U390/100,4))</f>
        <v>0.91</v>
      </c>
      <c r="W390" t="str">
        <f t="shared" ref="W390:W453" si="62">IF(U390="","",IF(U390&gt;=80,"A",IF(U390&gt;=70,"B",IF(U390&gt;=60,"C",IF(U390&gt;=50,"D","F")))))</f>
        <v>A</v>
      </c>
    </row>
    <row r="391" spans="1:23" ht="14.25" customHeight="1" x14ac:dyDescent="0.3">
      <c r="A391" s="43"/>
      <c r="B391" s="43"/>
      <c r="C391" s="43"/>
      <c r="D391" s="5" t="s">
        <v>32</v>
      </c>
      <c r="E391" s="5" t="s">
        <v>127</v>
      </c>
      <c r="F391" s="5">
        <v>81</v>
      </c>
      <c r="G391" s="10">
        <v>92</v>
      </c>
      <c r="H391" s="10">
        <v>93</v>
      </c>
      <c r="I391" s="11">
        <f t="shared" si="54"/>
        <v>88.666666666666671</v>
      </c>
      <c r="J391" s="12">
        <f t="shared" si="55"/>
        <v>0.88670000000000004</v>
      </c>
      <c r="K391" s="10" t="str">
        <f t="shared" si="56"/>
        <v>A</v>
      </c>
      <c r="L391" s="10">
        <v>86</v>
      </c>
      <c r="M391" s="10">
        <v>94</v>
      </c>
      <c r="N391" s="5">
        <v>90</v>
      </c>
      <c r="O391" s="11">
        <f t="shared" si="57"/>
        <v>90</v>
      </c>
      <c r="P391" s="12">
        <f t="shared" si="58"/>
        <v>0.9</v>
      </c>
      <c r="Q391" s="10" t="str">
        <f t="shared" si="59"/>
        <v>A</v>
      </c>
      <c r="R391" s="11">
        <v>98</v>
      </c>
      <c r="S391" s="26">
        <v>98</v>
      </c>
      <c r="T391">
        <v>89</v>
      </c>
      <c r="U391" s="30">
        <f t="shared" si="60"/>
        <v>95</v>
      </c>
      <c r="V391" s="31">
        <f t="shared" si="61"/>
        <v>0.95</v>
      </c>
      <c r="W391" t="str">
        <f t="shared" si="62"/>
        <v>A</v>
      </c>
    </row>
    <row r="392" spans="1:23" ht="14.25" customHeight="1" x14ac:dyDescent="0.3">
      <c r="A392" s="43"/>
      <c r="B392" s="43"/>
      <c r="C392" s="43"/>
      <c r="D392" s="5" t="s">
        <v>34</v>
      </c>
      <c r="E392" s="5" t="s">
        <v>109</v>
      </c>
      <c r="F392" s="5">
        <v>80</v>
      </c>
      <c r="G392" s="10">
        <v>89</v>
      </c>
      <c r="H392" s="10">
        <v>85</v>
      </c>
      <c r="I392" s="11">
        <f t="shared" si="54"/>
        <v>84.666666666666671</v>
      </c>
      <c r="J392" s="12">
        <f t="shared" si="55"/>
        <v>0.84670000000000001</v>
      </c>
      <c r="K392" s="10" t="str">
        <f t="shared" si="56"/>
        <v>A</v>
      </c>
      <c r="L392" s="10">
        <v>81</v>
      </c>
      <c r="M392" s="10">
        <v>91</v>
      </c>
      <c r="N392" s="5">
        <v>86</v>
      </c>
      <c r="O392" s="11">
        <f t="shared" si="57"/>
        <v>86</v>
      </c>
      <c r="P392" s="12">
        <f t="shared" si="58"/>
        <v>0.86</v>
      </c>
      <c r="Q392" s="10" t="str">
        <f t="shared" si="59"/>
        <v>A</v>
      </c>
      <c r="R392" s="11">
        <v>90</v>
      </c>
      <c r="S392" s="26">
        <v>89</v>
      </c>
      <c r="T392">
        <v>94</v>
      </c>
      <c r="U392" s="30">
        <f t="shared" si="60"/>
        <v>91</v>
      </c>
      <c r="V392" s="31">
        <f t="shared" si="61"/>
        <v>0.91</v>
      </c>
      <c r="W392" t="str">
        <f t="shared" si="62"/>
        <v>A</v>
      </c>
    </row>
    <row r="393" spans="1:23" ht="14.25" customHeight="1" x14ac:dyDescent="0.3">
      <c r="A393" s="43" t="s">
        <v>244</v>
      </c>
      <c r="B393" s="43" t="s">
        <v>245</v>
      </c>
      <c r="C393" s="43" t="s">
        <v>435</v>
      </c>
      <c r="D393" s="5" t="s">
        <v>12</v>
      </c>
      <c r="E393" s="5" t="s">
        <v>95</v>
      </c>
      <c r="F393" s="5">
        <v>46</v>
      </c>
      <c r="G393" s="10">
        <v>56</v>
      </c>
      <c r="H393" s="10">
        <v>56</v>
      </c>
      <c r="I393" s="11">
        <f t="shared" si="54"/>
        <v>52.666666666666664</v>
      </c>
      <c r="J393" s="12">
        <f t="shared" si="55"/>
        <v>0.52669999999999995</v>
      </c>
      <c r="K393" s="10" t="str">
        <f t="shared" si="56"/>
        <v>D</v>
      </c>
      <c r="L393" s="10">
        <v>56</v>
      </c>
      <c r="M393" s="10">
        <v>52</v>
      </c>
      <c r="N393" s="5">
        <v>51</v>
      </c>
      <c r="O393" s="11">
        <f t="shared" si="57"/>
        <v>53</v>
      </c>
      <c r="P393" s="12">
        <f t="shared" si="58"/>
        <v>0.53</v>
      </c>
      <c r="Q393" s="10" t="str">
        <f t="shared" si="59"/>
        <v>D</v>
      </c>
      <c r="R393" s="11">
        <v>48</v>
      </c>
      <c r="S393" s="26">
        <v>51</v>
      </c>
      <c r="T393">
        <v>56</v>
      </c>
      <c r="U393" s="30">
        <f t="shared" si="60"/>
        <v>51.666666666666664</v>
      </c>
      <c r="V393" s="31">
        <f t="shared" si="61"/>
        <v>0.51670000000000005</v>
      </c>
      <c r="W393" t="str">
        <f t="shared" si="62"/>
        <v>D</v>
      </c>
    </row>
    <row r="394" spans="1:23" ht="14.25" customHeight="1" x14ac:dyDescent="0.3">
      <c r="A394" s="43"/>
      <c r="B394" s="43"/>
      <c r="C394" s="43"/>
      <c r="D394" s="5" t="s">
        <v>13</v>
      </c>
      <c r="E394" s="5" t="s">
        <v>99</v>
      </c>
      <c r="F394" s="5">
        <v>52</v>
      </c>
      <c r="G394" s="10">
        <v>64</v>
      </c>
      <c r="H394" s="10">
        <v>64</v>
      </c>
      <c r="I394" s="11">
        <f t="shared" si="54"/>
        <v>60</v>
      </c>
      <c r="J394" s="12">
        <f t="shared" si="55"/>
        <v>0.6</v>
      </c>
      <c r="K394" s="10" t="str">
        <f t="shared" si="56"/>
        <v>C</v>
      </c>
      <c r="L394" s="10">
        <v>56</v>
      </c>
      <c r="M394" s="10">
        <v>54</v>
      </c>
      <c r="N394" s="5">
        <v>57</v>
      </c>
      <c r="O394" s="11">
        <f t="shared" si="57"/>
        <v>55.666666666666664</v>
      </c>
      <c r="P394" s="12">
        <f t="shared" si="58"/>
        <v>0.55669999999999997</v>
      </c>
      <c r="Q394" s="10" t="str">
        <f t="shared" si="59"/>
        <v>D</v>
      </c>
      <c r="R394" s="11">
        <v>55</v>
      </c>
      <c r="S394" s="26">
        <v>58</v>
      </c>
      <c r="T394">
        <v>57</v>
      </c>
      <c r="U394" s="30">
        <f t="shared" si="60"/>
        <v>56.666666666666664</v>
      </c>
      <c r="V394" s="31">
        <f t="shared" si="61"/>
        <v>0.56669999999999998</v>
      </c>
      <c r="W394" t="str">
        <f t="shared" si="62"/>
        <v>D</v>
      </c>
    </row>
    <row r="395" spans="1:23" ht="14.25" customHeight="1" x14ac:dyDescent="0.3">
      <c r="A395" s="43"/>
      <c r="B395" s="43"/>
      <c r="C395" s="43"/>
      <c r="D395" s="5" t="s">
        <v>15</v>
      </c>
      <c r="E395" s="5" t="s">
        <v>100</v>
      </c>
      <c r="F395" s="5">
        <v>53</v>
      </c>
      <c r="G395" s="10">
        <v>67</v>
      </c>
      <c r="H395" s="10">
        <v>58</v>
      </c>
      <c r="I395" s="11">
        <f t="shared" si="54"/>
        <v>59.333333333333336</v>
      </c>
      <c r="J395" s="12">
        <f t="shared" si="55"/>
        <v>0.59330000000000005</v>
      </c>
      <c r="K395" s="10" t="str">
        <f t="shared" si="56"/>
        <v>D</v>
      </c>
      <c r="L395" s="10">
        <v>68</v>
      </c>
      <c r="M395" s="10">
        <v>72</v>
      </c>
      <c r="N395" s="5">
        <v>70</v>
      </c>
      <c r="O395" s="11">
        <f t="shared" si="57"/>
        <v>70</v>
      </c>
      <c r="P395" s="12">
        <f t="shared" si="58"/>
        <v>0.7</v>
      </c>
      <c r="Q395" s="10" t="str">
        <f t="shared" si="59"/>
        <v>B</v>
      </c>
      <c r="R395" s="11">
        <v>66</v>
      </c>
      <c r="S395" s="26">
        <v>67</v>
      </c>
      <c r="T395">
        <v>69</v>
      </c>
      <c r="U395" s="30">
        <f t="shared" si="60"/>
        <v>67.333333333333329</v>
      </c>
      <c r="V395" s="31">
        <f t="shared" si="61"/>
        <v>0.67330000000000001</v>
      </c>
      <c r="W395" t="str">
        <f t="shared" si="62"/>
        <v>C</v>
      </c>
    </row>
    <row r="396" spans="1:23" ht="14.25" customHeight="1" x14ac:dyDescent="0.3">
      <c r="A396" s="43"/>
      <c r="B396" s="43"/>
      <c r="C396" s="43"/>
      <c r="D396" s="5" t="s">
        <v>17</v>
      </c>
      <c r="E396" s="5" t="s">
        <v>101</v>
      </c>
      <c r="F396" s="5">
        <v>49</v>
      </c>
      <c r="G396" s="10">
        <v>58</v>
      </c>
      <c r="H396" s="10">
        <v>53</v>
      </c>
      <c r="I396" s="11">
        <f t="shared" si="54"/>
        <v>53.333333333333336</v>
      </c>
      <c r="J396" s="12">
        <f t="shared" si="55"/>
        <v>0.5333</v>
      </c>
      <c r="K396" s="10" t="str">
        <f t="shared" si="56"/>
        <v>D</v>
      </c>
      <c r="L396" s="10">
        <v>50</v>
      </c>
      <c r="M396" s="10">
        <v>54</v>
      </c>
      <c r="N396" s="5">
        <v>56</v>
      </c>
      <c r="O396" s="11">
        <f t="shared" si="57"/>
        <v>53.333333333333336</v>
      </c>
      <c r="P396" s="12">
        <f t="shared" si="58"/>
        <v>0.5333</v>
      </c>
      <c r="Q396" s="10" t="str">
        <f t="shared" si="59"/>
        <v>D</v>
      </c>
      <c r="R396" s="11">
        <v>60</v>
      </c>
      <c r="S396" s="26">
        <v>54</v>
      </c>
      <c r="T396">
        <v>53</v>
      </c>
      <c r="U396" s="30">
        <f t="shared" si="60"/>
        <v>55.666666666666664</v>
      </c>
      <c r="V396" s="31">
        <f t="shared" si="61"/>
        <v>0.55669999999999997</v>
      </c>
      <c r="W396" t="str">
        <f t="shared" si="62"/>
        <v>D</v>
      </c>
    </row>
    <row r="397" spans="1:23" ht="14.25" customHeight="1" x14ac:dyDescent="0.3">
      <c r="A397" s="43"/>
      <c r="B397" s="43"/>
      <c r="C397" s="43"/>
      <c r="D397" s="5" t="s">
        <v>19</v>
      </c>
      <c r="E397" s="5" t="s">
        <v>102</v>
      </c>
      <c r="F397" s="5">
        <v>52</v>
      </c>
      <c r="G397" s="10">
        <v>58</v>
      </c>
      <c r="H397" s="10">
        <v>57</v>
      </c>
      <c r="I397" s="11">
        <f t="shared" si="54"/>
        <v>55.666666666666664</v>
      </c>
      <c r="J397" s="12">
        <f t="shared" si="55"/>
        <v>0.55669999999999997</v>
      </c>
      <c r="K397" s="10" t="str">
        <f t="shared" si="56"/>
        <v>D</v>
      </c>
      <c r="L397" s="10">
        <v>53</v>
      </c>
      <c r="M397" s="10">
        <v>59</v>
      </c>
      <c r="N397" s="5">
        <v>68</v>
      </c>
      <c r="O397" s="11">
        <f t="shared" si="57"/>
        <v>60</v>
      </c>
      <c r="P397" s="12">
        <f t="shared" si="58"/>
        <v>0.6</v>
      </c>
      <c r="Q397" s="10" t="str">
        <f t="shared" si="59"/>
        <v>C</v>
      </c>
      <c r="R397" s="11">
        <v>58</v>
      </c>
      <c r="S397" s="26">
        <v>60</v>
      </c>
      <c r="T397">
        <v>65</v>
      </c>
      <c r="U397" s="30">
        <f t="shared" si="60"/>
        <v>61</v>
      </c>
      <c r="V397" s="31">
        <f t="shared" si="61"/>
        <v>0.61</v>
      </c>
      <c r="W397" t="str">
        <f t="shared" si="62"/>
        <v>C</v>
      </c>
    </row>
    <row r="398" spans="1:23" ht="14.25" customHeight="1" x14ac:dyDescent="0.3">
      <c r="A398" s="43"/>
      <c r="B398" s="43"/>
      <c r="C398" s="43"/>
      <c r="D398" s="5" t="s">
        <v>21</v>
      </c>
      <c r="E398" s="5" t="s">
        <v>103</v>
      </c>
      <c r="F398" s="5">
        <v>57</v>
      </c>
      <c r="G398" s="10">
        <v>58</v>
      </c>
      <c r="H398" s="10">
        <v>71</v>
      </c>
      <c r="I398" s="11">
        <f t="shared" si="54"/>
        <v>62</v>
      </c>
      <c r="J398" s="12">
        <f t="shared" si="55"/>
        <v>0.62</v>
      </c>
      <c r="K398" s="10" t="str">
        <f t="shared" si="56"/>
        <v>C</v>
      </c>
      <c r="L398" s="10">
        <v>58</v>
      </c>
      <c r="M398" s="10">
        <v>62</v>
      </c>
      <c r="N398" s="5">
        <v>72</v>
      </c>
      <c r="O398" s="11">
        <f t="shared" si="57"/>
        <v>64</v>
      </c>
      <c r="P398" s="12">
        <f t="shared" si="58"/>
        <v>0.64</v>
      </c>
      <c r="Q398" s="10" t="str">
        <f t="shared" si="59"/>
        <v>C</v>
      </c>
      <c r="R398" s="11">
        <v>67</v>
      </c>
      <c r="S398" s="26">
        <v>69</v>
      </c>
      <c r="T398">
        <v>69</v>
      </c>
      <c r="U398" s="30">
        <f t="shared" si="60"/>
        <v>68.333333333333329</v>
      </c>
      <c r="V398" s="31">
        <f t="shared" si="61"/>
        <v>0.68330000000000002</v>
      </c>
      <c r="W398" t="str">
        <f t="shared" si="62"/>
        <v>C</v>
      </c>
    </row>
    <row r="399" spans="1:23" ht="14.25" customHeight="1" x14ac:dyDescent="0.3">
      <c r="A399" s="43"/>
      <c r="B399" s="43"/>
      <c r="C399" s="43"/>
      <c r="D399" s="5" t="s">
        <v>23</v>
      </c>
      <c r="E399" s="5" t="s">
        <v>104</v>
      </c>
      <c r="F399" s="5">
        <v>52</v>
      </c>
      <c r="G399" s="10">
        <v>57</v>
      </c>
      <c r="H399" s="10">
        <v>55</v>
      </c>
      <c r="I399" s="11">
        <f t="shared" si="54"/>
        <v>54.666666666666664</v>
      </c>
      <c r="J399" s="12">
        <f t="shared" si="55"/>
        <v>0.54669999999999996</v>
      </c>
      <c r="K399" s="10" t="str">
        <f t="shared" si="56"/>
        <v>D</v>
      </c>
      <c r="L399" s="10">
        <v>63</v>
      </c>
      <c r="M399" s="10">
        <v>62</v>
      </c>
      <c r="N399" s="5">
        <v>61</v>
      </c>
      <c r="O399" s="11">
        <f t="shared" si="57"/>
        <v>62</v>
      </c>
      <c r="P399" s="12">
        <f t="shared" si="58"/>
        <v>0.62</v>
      </c>
      <c r="Q399" s="10" t="str">
        <f t="shared" si="59"/>
        <v>C</v>
      </c>
      <c r="R399" s="11">
        <v>66</v>
      </c>
      <c r="S399" s="26">
        <v>59</v>
      </c>
      <c r="T399">
        <v>60</v>
      </c>
      <c r="U399" s="30">
        <f t="shared" si="60"/>
        <v>61.666666666666664</v>
      </c>
      <c r="V399" s="31">
        <f t="shared" si="61"/>
        <v>0.61670000000000003</v>
      </c>
      <c r="W399" t="str">
        <f t="shared" si="62"/>
        <v>C</v>
      </c>
    </row>
    <row r="400" spans="1:23" ht="14.25" customHeight="1" x14ac:dyDescent="0.3">
      <c r="A400" s="43"/>
      <c r="B400" s="43"/>
      <c r="C400" s="43"/>
      <c r="D400" s="5" t="s">
        <v>32</v>
      </c>
      <c r="E400" s="5" t="s">
        <v>127</v>
      </c>
      <c r="F400" s="5">
        <v>61</v>
      </c>
      <c r="G400" s="10">
        <v>66</v>
      </c>
      <c r="H400" s="10">
        <v>54</v>
      </c>
      <c r="I400" s="11">
        <f t="shared" si="54"/>
        <v>60.333333333333336</v>
      </c>
      <c r="J400" s="12">
        <f t="shared" si="55"/>
        <v>0.60329999999999995</v>
      </c>
      <c r="K400" s="10" t="str">
        <f t="shared" si="56"/>
        <v>C</v>
      </c>
      <c r="L400" s="10">
        <v>62</v>
      </c>
      <c r="M400" s="10">
        <v>67</v>
      </c>
      <c r="N400" s="5">
        <v>69</v>
      </c>
      <c r="O400" s="11">
        <f t="shared" si="57"/>
        <v>66</v>
      </c>
      <c r="P400" s="12">
        <f t="shared" si="58"/>
        <v>0.66</v>
      </c>
      <c r="Q400" s="10" t="str">
        <f t="shared" si="59"/>
        <v>C</v>
      </c>
      <c r="R400" s="11">
        <v>68</v>
      </c>
      <c r="S400" s="26">
        <v>61</v>
      </c>
      <c r="T400">
        <v>63</v>
      </c>
      <c r="U400" s="30">
        <f t="shared" si="60"/>
        <v>64</v>
      </c>
      <c r="V400" s="31">
        <f t="shared" si="61"/>
        <v>0.64</v>
      </c>
      <c r="W400" t="str">
        <f t="shared" si="62"/>
        <v>C</v>
      </c>
    </row>
    <row r="401" spans="1:23" ht="14.25" customHeight="1" x14ac:dyDescent="0.3">
      <c r="A401" s="43"/>
      <c r="B401" s="43"/>
      <c r="C401" s="43"/>
      <c r="D401" s="5" t="s">
        <v>34</v>
      </c>
      <c r="E401" s="5" t="s">
        <v>109</v>
      </c>
      <c r="F401" s="5">
        <v>54</v>
      </c>
      <c r="G401" s="10">
        <v>57</v>
      </c>
      <c r="H401" s="10">
        <v>60</v>
      </c>
      <c r="I401" s="11">
        <f t="shared" si="54"/>
        <v>57</v>
      </c>
      <c r="J401" s="12">
        <f t="shared" si="55"/>
        <v>0.56999999999999995</v>
      </c>
      <c r="K401" s="10" t="str">
        <f t="shared" si="56"/>
        <v>D</v>
      </c>
      <c r="L401" s="10">
        <v>58</v>
      </c>
      <c r="M401" s="10">
        <v>54</v>
      </c>
      <c r="N401" s="5">
        <v>58</v>
      </c>
      <c r="O401" s="11">
        <f t="shared" si="57"/>
        <v>56.666666666666664</v>
      </c>
      <c r="P401" s="12">
        <f t="shared" si="58"/>
        <v>0.56669999999999998</v>
      </c>
      <c r="Q401" s="10" t="str">
        <f t="shared" si="59"/>
        <v>D</v>
      </c>
      <c r="R401" s="11">
        <v>62</v>
      </c>
      <c r="S401" s="26">
        <v>64</v>
      </c>
      <c r="T401">
        <v>53</v>
      </c>
      <c r="U401" s="30">
        <f t="shared" si="60"/>
        <v>59.666666666666664</v>
      </c>
      <c r="V401" s="31">
        <f t="shared" si="61"/>
        <v>0.59670000000000001</v>
      </c>
      <c r="W401" t="str">
        <f t="shared" si="62"/>
        <v>D</v>
      </c>
    </row>
    <row r="402" spans="1:23" ht="14.25" customHeight="1" x14ac:dyDescent="0.3">
      <c r="A402" s="43" t="s">
        <v>254</v>
      </c>
      <c r="B402" s="43" t="s">
        <v>255</v>
      </c>
      <c r="C402" s="43" t="s">
        <v>435</v>
      </c>
      <c r="D402" s="5" t="s">
        <v>12</v>
      </c>
      <c r="E402" s="5" t="s">
        <v>95</v>
      </c>
      <c r="F402" s="5">
        <v>47</v>
      </c>
      <c r="G402" s="10">
        <v>57</v>
      </c>
      <c r="H402" s="10">
        <v>61</v>
      </c>
      <c r="I402" s="11">
        <f t="shared" si="54"/>
        <v>55</v>
      </c>
      <c r="J402" s="12">
        <f t="shared" si="55"/>
        <v>0.55000000000000004</v>
      </c>
      <c r="K402" s="10" t="str">
        <f t="shared" si="56"/>
        <v>D</v>
      </c>
      <c r="L402" s="10">
        <v>62</v>
      </c>
      <c r="M402" s="10">
        <v>60</v>
      </c>
      <c r="N402" s="5">
        <v>62</v>
      </c>
      <c r="O402" s="11">
        <f t="shared" si="57"/>
        <v>61.333333333333336</v>
      </c>
      <c r="P402" s="12">
        <f t="shared" si="58"/>
        <v>0.61329999999999996</v>
      </c>
      <c r="Q402" s="10" t="str">
        <f t="shared" si="59"/>
        <v>C</v>
      </c>
      <c r="R402" s="11">
        <v>61</v>
      </c>
      <c r="S402" s="26">
        <v>56</v>
      </c>
      <c r="T402">
        <v>60</v>
      </c>
      <c r="U402" s="30">
        <f t="shared" si="60"/>
        <v>59</v>
      </c>
      <c r="V402" s="31">
        <f t="shared" si="61"/>
        <v>0.59</v>
      </c>
      <c r="W402" t="str">
        <f t="shared" si="62"/>
        <v>D</v>
      </c>
    </row>
    <row r="403" spans="1:23" ht="14.25" customHeight="1" x14ac:dyDescent="0.3">
      <c r="A403" s="43"/>
      <c r="B403" s="43"/>
      <c r="C403" s="43"/>
      <c r="D403" s="5" t="s">
        <v>13</v>
      </c>
      <c r="E403" s="5" t="s">
        <v>99</v>
      </c>
      <c r="F403" s="5">
        <v>54</v>
      </c>
      <c r="G403" s="10">
        <v>54</v>
      </c>
      <c r="H403" s="10">
        <v>58</v>
      </c>
      <c r="I403" s="11">
        <f t="shared" si="54"/>
        <v>55.333333333333336</v>
      </c>
      <c r="J403" s="12">
        <f t="shared" si="55"/>
        <v>0.55330000000000001</v>
      </c>
      <c r="K403" s="10" t="str">
        <f t="shared" si="56"/>
        <v>D</v>
      </c>
      <c r="L403" s="10">
        <v>63</v>
      </c>
      <c r="M403" s="10">
        <v>64</v>
      </c>
      <c r="N403" s="5">
        <v>64</v>
      </c>
      <c r="O403" s="11">
        <f t="shared" si="57"/>
        <v>63.666666666666664</v>
      </c>
      <c r="P403" s="12">
        <f t="shared" si="58"/>
        <v>0.63670000000000004</v>
      </c>
      <c r="Q403" s="10" t="str">
        <f t="shared" si="59"/>
        <v>C</v>
      </c>
      <c r="R403" s="11">
        <v>61</v>
      </c>
      <c r="S403" s="26">
        <v>70</v>
      </c>
      <c r="T403">
        <v>62</v>
      </c>
      <c r="U403" s="30">
        <f t="shared" si="60"/>
        <v>64.333333333333329</v>
      </c>
      <c r="V403" s="31">
        <f t="shared" si="61"/>
        <v>0.64329999999999998</v>
      </c>
      <c r="W403" t="str">
        <f t="shared" si="62"/>
        <v>C</v>
      </c>
    </row>
    <row r="404" spans="1:23" ht="14.25" customHeight="1" x14ac:dyDescent="0.3">
      <c r="A404" s="43"/>
      <c r="B404" s="43"/>
      <c r="C404" s="43"/>
      <c r="D404" s="5" t="s">
        <v>15</v>
      </c>
      <c r="E404" s="5" t="s">
        <v>100</v>
      </c>
      <c r="F404" s="5">
        <v>69</v>
      </c>
      <c r="G404" s="10">
        <v>73</v>
      </c>
      <c r="H404" s="10">
        <v>65</v>
      </c>
      <c r="I404" s="11">
        <f t="shared" si="54"/>
        <v>69</v>
      </c>
      <c r="J404" s="12">
        <f t="shared" si="55"/>
        <v>0.69</v>
      </c>
      <c r="K404" s="10" t="str">
        <f t="shared" si="56"/>
        <v>C</v>
      </c>
      <c r="L404" s="10">
        <v>69</v>
      </c>
      <c r="M404" s="10">
        <v>69</v>
      </c>
      <c r="N404" s="5">
        <v>71</v>
      </c>
      <c r="O404" s="11">
        <f t="shared" si="57"/>
        <v>69.666666666666671</v>
      </c>
      <c r="P404" s="12">
        <f t="shared" si="58"/>
        <v>0.69669999999999999</v>
      </c>
      <c r="Q404" s="10" t="str">
        <f t="shared" si="59"/>
        <v>C</v>
      </c>
      <c r="R404" s="11">
        <v>74</v>
      </c>
      <c r="S404" s="26">
        <v>74</v>
      </c>
      <c r="T404">
        <v>71</v>
      </c>
      <c r="U404" s="30">
        <f t="shared" si="60"/>
        <v>73</v>
      </c>
      <c r="V404" s="31">
        <f t="shared" si="61"/>
        <v>0.73</v>
      </c>
      <c r="W404" t="str">
        <f t="shared" si="62"/>
        <v>B</v>
      </c>
    </row>
    <row r="405" spans="1:23" ht="14.25" customHeight="1" x14ac:dyDescent="0.3">
      <c r="A405" s="43"/>
      <c r="B405" s="43"/>
      <c r="C405" s="43"/>
      <c r="D405" s="5" t="s">
        <v>17</v>
      </c>
      <c r="E405" s="5" t="s">
        <v>101</v>
      </c>
      <c r="F405" s="5">
        <v>60</v>
      </c>
      <c r="G405" s="10">
        <v>59</v>
      </c>
      <c r="H405" s="10">
        <v>57</v>
      </c>
      <c r="I405" s="11">
        <f t="shared" si="54"/>
        <v>58.666666666666664</v>
      </c>
      <c r="J405" s="12">
        <f t="shared" si="55"/>
        <v>0.5867</v>
      </c>
      <c r="K405" s="10" t="str">
        <f t="shared" si="56"/>
        <v>D</v>
      </c>
      <c r="L405" s="10">
        <v>55</v>
      </c>
      <c r="M405" s="10">
        <v>67</v>
      </c>
      <c r="N405" s="5">
        <v>61</v>
      </c>
      <c r="O405" s="11">
        <f t="shared" si="57"/>
        <v>61</v>
      </c>
      <c r="P405" s="12">
        <f t="shared" si="58"/>
        <v>0.61</v>
      </c>
      <c r="Q405" s="10" t="str">
        <f t="shared" si="59"/>
        <v>C</v>
      </c>
      <c r="R405" s="11">
        <v>61</v>
      </c>
      <c r="S405" s="26">
        <v>68</v>
      </c>
      <c r="T405">
        <v>65</v>
      </c>
      <c r="U405" s="30">
        <f t="shared" si="60"/>
        <v>64.666666666666671</v>
      </c>
      <c r="V405" s="31">
        <f t="shared" si="61"/>
        <v>0.64670000000000005</v>
      </c>
      <c r="W405" t="str">
        <f t="shared" si="62"/>
        <v>C</v>
      </c>
    </row>
    <row r="406" spans="1:23" ht="14.25" customHeight="1" x14ac:dyDescent="0.3">
      <c r="A406" s="43"/>
      <c r="B406" s="43"/>
      <c r="C406" s="43"/>
      <c r="D406" s="5" t="s">
        <v>19</v>
      </c>
      <c r="E406" s="5" t="s">
        <v>102</v>
      </c>
      <c r="F406" s="5">
        <v>62</v>
      </c>
      <c r="G406" s="10">
        <v>61</v>
      </c>
      <c r="H406" s="10">
        <v>55</v>
      </c>
      <c r="I406" s="11">
        <f t="shared" si="54"/>
        <v>59.333333333333336</v>
      </c>
      <c r="J406" s="12">
        <f t="shared" si="55"/>
        <v>0.59330000000000005</v>
      </c>
      <c r="K406" s="10" t="str">
        <f t="shared" si="56"/>
        <v>D</v>
      </c>
      <c r="L406" s="10">
        <v>63</v>
      </c>
      <c r="M406" s="10">
        <v>61</v>
      </c>
      <c r="N406" s="5">
        <v>62</v>
      </c>
      <c r="O406" s="11">
        <f t="shared" si="57"/>
        <v>62</v>
      </c>
      <c r="P406" s="12">
        <f t="shared" si="58"/>
        <v>0.62</v>
      </c>
      <c r="Q406" s="10" t="str">
        <f t="shared" si="59"/>
        <v>C</v>
      </c>
      <c r="R406" s="11">
        <v>62</v>
      </c>
      <c r="S406" s="26">
        <v>65</v>
      </c>
      <c r="T406">
        <v>67</v>
      </c>
      <c r="U406" s="30">
        <f t="shared" si="60"/>
        <v>64.666666666666671</v>
      </c>
      <c r="V406" s="31">
        <f t="shared" si="61"/>
        <v>0.64670000000000005</v>
      </c>
      <c r="W406" t="str">
        <f t="shared" si="62"/>
        <v>C</v>
      </c>
    </row>
    <row r="407" spans="1:23" ht="14.25" customHeight="1" x14ac:dyDescent="0.3">
      <c r="A407" s="43"/>
      <c r="B407" s="43"/>
      <c r="C407" s="43"/>
      <c r="D407" s="5" t="s">
        <v>21</v>
      </c>
      <c r="E407" s="5" t="s">
        <v>103</v>
      </c>
      <c r="F407" s="5">
        <v>70</v>
      </c>
      <c r="G407" s="10">
        <v>75</v>
      </c>
      <c r="H407" s="10">
        <v>62</v>
      </c>
      <c r="I407" s="11">
        <f t="shared" si="54"/>
        <v>69</v>
      </c>
      <c r="J407" s="12">
        <f t="shared" si="55"/>
        <v>0.69</v>
      </c>
      <c r="K407" s="10" t="str">
        <f t="shared" si="56"/>
        <v>C</v>
      </c>
      <c r="L407" s="10">
        <v>62</v>
      </c>
      <c r="M407" s="10">
        <v>70</v>
      </c>
      <c r="N407" s="5">
        <v>71</v>
      </c>
      <c r="O407" s="11">
        <f t="shared" si="57"/>
        <v>67.666666666666671</v>
      </c>
      <c r="P407" s="12">
        <f t="shared" si="58"/>
        <v>0.67669999999999997</v>
      </c>
      <c r="Q407" s="10" t="str">
        <f t="shared" si="59"/>
        <v>C</v>
      </c>
      <c r="R407" s="11">
        <v>66</v>
      </c>
      <c r="S407" s="26">
        <v>73</v>
      </c>
      <c r="T407">
        <v>71</v>
      </c>
      <c r="U407" s="30">
        <f t="shared" si="60"/>
        <v>70</v>
      </c>
      <c r="V407" s="31">
        <f t="shared" si="61"/>
        <v>0.7</v>
      </c>
      <c r="W407" t="str">
        <f t="shared" si="62"/>
        <v>B</v>
      </c>
    </row>
    <row r="408" spans="1:23" ht="14.25" customHeight="1" x14ac:dyDescent="0.3">
      <c r="A408" s="43"/>
      <c r="B408" s="43"/>
      <c r="C408" s="43"/>
      <c r="D408" s="5" t="s">
        <v>23</v>
      </c>
      <c r="E408" s="5" t="s">
        <v>104</v>
      </c>
      <c r="F408" s="5">
        <v>51</v>
      </c>
      <c r="G408" s="10">
        <v>56</v>
      </c>
      <c r="H408" s="10">
        <v>60</v>
      </c>
      <c r="I408" s="11">
        <f t="shared" si="54"/>
        <v>55.666666666666664</v>
      </c>
      <c r="J408" s="12">
        <f t="shared" si="55"/>
        <v>0.55669999999999997</v>
      </c>
      <c r="K408" s="10" t="str">
        <f t="shared" si="56"/>
        <v>D</v>
      </c>
      <c r="L408" s="10">
        <v>58</v>
      </c>
      <c r="M408" s="10">
        <v>67</v>
      </c>
      <c r="N408" s="5">
        <v>62</v>
      </c>
      <c r="O408" s="11">
        <f t="shared" si="57"/>
        <v>62.333333333333336</v>
      </c>
      <c r="P408" s="12">
        <f t="shared" si="58"/>
        <v>0.62329999999999997</v>
      </c>
      <c r="Q408" s="10" t="str">
        <f t="shared" si="59"/>
        <v>C</v>
      </c>
      <c r="R408" s="11">
        <v>63</v>
      </c>
      <c r="S408" s="26">
        <v>70</v>
      </c>
      <c r="T408">
        <v>60</v>
      </c>
      <c r="U408" s="30">
        <f t="shared" si="60"/>
        <v>64.333333333333329</v>
      </c>
      <c r="V408" s="31">
        <f t="shared" si="61"/>
        <v>0.64329999999999998</v>
      </c>
      <c r="W408" t="str">
        <f t="shared" si="62"/>
        <v>C</v>
      </c>
    </row>
    <row r="409" spans="1:23" ht="14.25" customHeight="1" x14ac:dyDescent="0.3">
      <c r="A409" s="43"/>
      <c r="B409" s="43"/>
      <c r="C409" s="43"/>
      <c r="D409" s="5" t="s">
        <v>32</v>
      </c>
      <c r="E409" s="5" t="s">
        <v>127</v>
      </c>
      <c r="F409" s="5">
        <v>68</v>
      </c>
      <c r="G409" s="10">
        <v>68</v>
      </c>
      <c r="H409" s="10">
        <v>60</v>
      </c>
      <c r="I409" s="11">
        <f t="shared" si="54"/>
        <v>65.333333333333329</v>
      </c>
      <c r="J409" s="12">
        <f t="shared" si="55"/>
        <v>0.65329999999999999</v>
      </c>
      <c r="K409" s="10" t="str">
        <f t="shared" si="56"/>
        <v>C</v>
      </c>
      <c r="L409" s="10">
        <v>62</v>
      </c>
      <c r="M409" s="10">
        <v>60</v>
      </c>
      <c r="N409" s="5">
        <v>72</v>
      </c>
      <c r="O409" s="11">
        <f t="shared" si="57"/>
        <v>64.666666666666671</v>
      </c>
      <c r="P409" s="12">
        <f t="shared" si="58"/>
        <v>0.64670000000000005</v>
      </c>
      <c r="Q409" s="10" t="str">
        <f t="shared" si="59"/>
        <v>C</v>
      </c>
      <c r="R409" s="11">
        <v>64</v>
      </c>
      <c r="S409" s="26">
        <v>73</v>
      </c>
      <c r="T409">
        <v>68</v>
      </c>
      <c r="U409" s="30">
        <f t="shared" si="60"/>
        <v>68.333333333333329</v>
      </c>
      <c r="V409" s="31">
        <f t="shared" si="61"/>
        <v>0.68330000000000002</v>
      </c>
      <c r="W409" t="str">
        <f t="shared" si="62"/>
        <v>C</v>
      </c>
    </row>
    <row r="410" spans="1:23" ht="14.25" customHeight="1" x14ac:dyDescent="0.3">
      <c r="A410" s="43"/>
      <c r="B410" s="43"/>
      <c r="C410" s="43"/>
      <c r="D410" s="5" t="s">
        <v>34</v>
      </c>
      <c r="E410" s="5" t="s">
        <v>109</v>
      </c>
      <c r="F410" s="5">
        <v>52</v>
      </c>
      <c r="G410" s="10">
        <v>64</v>
      </c>
      <c r="H410" s="10">
        <v>52</v>
      </c>
      <c r="I410" s="11">
        <f t="shared" si="54"/>
        <v>56</v>
      </c>
      <c r="J410" s="12">
        <f t="shared" si="55"/>
        <v>0.56000000000000005</v>
      </c>
      <c r="K410" s="10" t="str">
        <f t="shared" si="56"/>
        <v>D</v>
      </c>
      <c r="L410" s="10">
        <v>55</v>
      </c>
      <c r="M410" s="10">
        <v>55</v>
      </c>
      <c r="N410" s="5">
        <v>57</v>
      </c>
      <c r="O410" s="11">
        <f t="shared" si="57"/>
        <v>55.666666666666664</v>
      </c>
      <c r="P410" s="12">
        <f t="shared" si="58"/>
        <v>0.55669999999999997</v>
      </c>
      <c r="Q410" s="10" t="str">
        <f t="shared" si="59"/>
        <v>D</v>
      </c>
      <c r="R410" s="11">
        <v>56</v>
      </c>
      <c r="S410" s="26">
        <v>58</v>
      </c>
      <c r="T410">
        <v>64</v>
      </c>
      <c r="U410" s="30">
        <f t="shared" si="60"/>
        <v>59.333333333333336</v>
      </c>
      <c r="V410" s="31">
        <f t="shared" si="61"/>
        <v>0.59330000000000005</v>
      </c>
      <c r="W410" t="str">
        <f t="shared" si="62"/>
        <v>D</v>
      </c>
    </row>
    <row r="411" spans="1:23" ht="14.25" customHeight="1" x14ac:dyDescent="0.3">
      <c r="A411" s="43" t="s">
        <v>256</v>
      </c>
      <c r="B411" s="43" t="s">
        <v>257</v>
      </c>
      <c r="C411" s="43" t="s">
        <v>435</v>
      </c>
      <c r="D411" s="5" t="s">
        <v>12</v>
      </c>
      <c r="E411" s="5" t="s">
        <v>95</v>
      </c>
      <c r="F411" s="5">
        <v>64</v>
      </c>
      <c r="G411" s="10">
        <v>61</v>
      </c>
      <c r="H411" s="10">
        <v>55</v>
      </c>
      <c r="I411" s="11">
        <f t="shared" si="54"/>
        <v>60</v>
      </c>
      <c r="J411" s="12">
        <f t="shared" si="55"/>
        <v>0.6</v>
      </c>
      <c r="K411" s="10" t="str">
        <f t="shared" si="56"/>
        <v>C</v>
      </c>
      <c r="L411" s="10">
        <v>64</v>
      </c>
      <c r="M411" s="10">
        <v>61</v>
      </c>
      <c r="N411" s="5">
        <v>69</v>
      </c>
      <c r="O411" s="11">
        <f t="shared" si="57"/>
        <v>64.666666666666671</v>
      </c>
      <c r="P411" s="12">
        <f t="shared" si="58"/>
        <v>0.64670000000000005</v>
      </c>
      <c r="Q411" s="10" t="str">
        <f t="shared" si="59"/>
        <v>C</v>
      </c>
      <c r="R411" s="11">
        <v>58</v>
      </c>
      <c r="S411" s="26">
        <v>67</v>
      </c>
      <c r="T411">
        <v>73</v>
      </c>
      <c r="U411" s="30">
        <f t="shared" si="60"/>
        <v>66</v>
      </c>
      <c r="V411" s="31">
        <f t="shared" si="61"/>
        <v>0.66</v>
      </c>
      <c r="W411" t="str">
        <f t="shared" si="62"/>
        <v>C</v>
      </c>
    </row>
    <row r="412" spans="1:23" ht="14.25" customHeight="1" x14ac:dyDescent="0.3">
      <c r="A412" s="43"/>
      <c r="B412" s="43"/>
      <c r="C412" s="43"/>
      <c r="D412" s="5" t="s">
        <v>13</v>
      </c>
      <c r="E412" s="5" t="s">
        <v>99</v>
      </c>
      <c r="F412" s="5">
        <v>70</v>
      </c>
      <c r="G412" s="10">
        <v>73</v>
      </c>
      <c r="H412" s="10">
        <v>69</v>
      </c>
      <c r="I412" s="11">
        <f t="shared" si="54"/>
        <v>70.666666666666671</v>
      </c>
      <c r="J412" s="12">
        <f t="shared" si="55"/>
        <v>0.70669999999999999</v>
      </c>
      <c r="K412" s="10" t="str">
        <f t="shared" si="56"/>
        <v>B</v>
      </c>
      <c r="L412" s="10">
        <v>63</v>
      </c>
      <c r="M412" s="10">
        <v>63</v>
      </c>
      <c r="N412" s="5">
        <v>65</v>
      </c>
      <c r="O412" s="11">
        <f t="shared" si="57"/>
        <v>63.666666666666664</v>
      </c>
      <c r="P412" s="12">
        <f t="shared" si="58"/>
        <v>0.63670000000000004</v>
      </c>
      <c r="Q412" s="10" t="str">
        <f t="shared" si="59"/>
        <v>C</v>
      </c>
      <c r="R412" s="11">
        <v>77</v>
      </c>
      <c r="S412" s="26">
        <v>78</v>
      </c>
      <c r="T412">
        <v>67</v>
      </c>
      <c r="U412" s="30">
        <f t="shared" si="60"/>
        <v>74</v>
      </c>
      <c r="V412" s="31">
        <f t="shared" si="61"/>
        <v>0.74</v>
      </c>
      <c r="W412" t="str">
        <f t="shared" si="62"/>
        <v>B</v>
      </c>
    </row>
    <row r="413" spans="1:23" ht="14.25" customHeight="1" x14ac:dyDescent="0.3">
      <c r="A413" s="43"/>
      <c r="B413" s="43"/>
      <c r="C413" s="43"/>
      <c r="D413" s="5" t="s">
        <v>15</v>
      </c>
      <c r="E413" s="5" t="s">
        <v>100</v>
      </c>
      <c r="F413" s="5">
        <v>64</v>
      </c>
      <c r="G413" s="10">
        <v>71</v>
      </c>
      <c r="H413" s="10">
        <v>71</v>
      </c>
      <c r="I413" s="11">
        <f t="shared" si="54"/>
        <v>68.666666666666671</v>
      </c>
      <c r="J413" s="12">
        <f t="shared" si="55"/>
        <v>0.68669999999999998</v>
      </c>
      <c r="K413" s="10" t="str">
        <f t="shared" si="56"/>
        <v>C</v>
      </c>
      <c r="L413" s="10">
        <v>67</v>
      </c>
      <c r="M413" s="10">
        <v>74</v>
      </c>
      <c r="N413" s="5">
        <v>79</v>
      </c>
      <c r="O413" s="11">
        <f t="shared" si="57"/>
        <v>73.333333333333329</v>
      </c>
      <c r="P413" s="12">
        <f t="shared" si="58"/>
        <v>0.73329999999999995</v>
      </c>
      <c r="Q413" s="10" t="str">
        <f t="shared" si="59"/>
        <v>B</v>
      </c>
      <c r="R413" s="11">
        <v>82</v>
      </c>
      <c r="S413" s="26">
        <v>83</v>
      </c>
      <c r="T413">
        <v>82</v>
      </c>
      <c r="U413" s="30">
        <f t="shared" si="60"/>
        <v>82.333333333333329</v>
      </c>
      <c r="V413" s="31">
        <f t="shared" si="61"/>
        <v>0.82330000000000003</v>
      </c>
      <c r="W413" t="str">
        <f t="shared" si="62"/>
        <v>A</v>
      </c>
    </row>
    <row r="414" spans="1:23" ht="14.25" customHeight="1" x14ac:dyDescent="0.3">
      <c r="A414" s="43"/>
      <c r="B414" s="43"/>
      <c r="C414" s="43"/>
      <c r="D414" s="5" t="s">
        <v>17</v>
      </c>
      <c r="E414" s="5" t="s">
        <v>101</v>
      </c>
      <c r="F414" s="5">
        <v>67</v>
      </c>
      <c r="G414" s="10">
        <v>71</v>
      </c>
      <c r="H414" s="10">
        <v>64</v>
      </c>
      <c r="I414" s="11">
        <f t="shared" si="54"/>
        <v>67.333333333333329</v>
      </c>
      <c r="J414" s="12">
        <f t="shared" si="55"/>
        <v>0.67330000000000001</v>
      </c>
      <c r="K414" s="10" t="str">
        <f t="shared" si="56"/>
        <v>C</v>
      </c>
      <c r="L414" s="10">
        <v>61</v>
      </c>
      <c r="M414" s="10">
        <v>74</v>
      </c>
      <c r="N414" s="5">
        <v>61</v>
      </c>
      <c r="O414" s="11">
        <f t="shared" si="57"/>
        <v>65.333333333333329</v>
      </c>
      <c r="P414" s="12">
        <f t="shared" si="58"/>
        <v>0.65329999999999999</v>
      </c>
      <c r="Q414" s="10" t="str">
        <f t="shared" si="59"/>
        <v>C</v>
      </c>
      <c r="R414" s="11">
        <v>60</v>
      </c>
      <c r="S414" s="26">
        <v>74</v>
      </c>
      <c r="T414">
        <v>70</v>
      </c>
      <c r="U414" s="30">
        <f t="shared" si="60"/>
        <v>68</v>
      </c>
      <c r="V414" s="31">
        <f t="shared" si="61"/>
        <v>0.68</v>
      </c>
      <c r="W414" t="str">
        <f t="shared" si="62"/>
        <v>C</v>
      </c>
    </row>
    <row r="415" spans="1:23" ht="14.25" customHeight="1" x14ac:dyDescent="0.3">
      <c r="A415" s="43"/>
      <c r="B415" s="43"/>
      <c r="C415" s="43"/>
      <c r="D415" s="5" t="s">
        <v>19</v>
      </c>
      <c r="E415" s="5" t="s">
        <v>102</v>
      </c>
      <c r="F415" s="5">
        <v>74</v>
      </c>
      <c r="G415" s="10">
        <v>73</v>
      </c>
      <c r="H415" s="10">
        <v>62</v>
      </c>
      <c r="I415" s="11">
        <f t="shared" si="54"/>
        <v>69.666666666666671</v>
      </c>
      <c r="J415" s="12">
        <f t="shared" si="55"/>
        <v>0.69669999999999999</v>
      </c>
      <c r="K415" s="10" t="str">
        <f t="shared" si="56"/>
        <v>C</v>
      </c>
      <c r="L415" s="10">
        <v>63</v>
      </c>
      <c r="M415" s="10">
        <v>73</v>
      </c>
      <c r="N415" s="5">
        <v>73</v>
      </c>
      <c r="O415" s="11">
        <f t="shared" si="57"/>
        <v>69.666666666666671</v>
      </c>
      <c r="P415" s="12">
        <f t="shared" si="58"/>
        <v>0.69669999999999999</v>
      </c>
      <c r="Q415" s="10" t="str">
        <f t="shared" si="59"/>
        <v>C</v>
      </c>
      <c r="R415" s="11">
        <v>79</v>
      </c>
      <c r="S415" s="26">
        <v>72</v>
      </c>
      <c r="T415">
        <v>72</v>
      </c>
      <c r="U415" s="30">
        <f t="shared" si="60"/>
        <v>74.333333333333329</v>
      </c>
      <c r="V415" s="31">
        <f t="shared" si="61"/>
        <v>0.74329999999999996</v>
      </c>
      <c r="W415" t="str">
        <f t="shared" si="62"/>
        <v>B</v>
      </c>
    </row>
    <row r="416" spans="1:23" ht="14.25" customHeight="1" x14ac:dyDescent="0.3">
      <c r="A416" s="43"/>
      <c r="B416" s="43"/>
      <c r="C416" s="43"/>
      <c r="D416" s="5" t="s">
        <v>21</v>
      </c>
      <c r="E416" s="5" t="s">
        <v>103</v>
      </c>
      <c r="F416" s="5">
        <v>77</v>
      </c>
      <c r="G416" s="10">
        <v>77</v>
      </c>
      <c r="H416" s="10">
        <v>72</v>
      </c>
      <c r="I416" s="11">
        <f t="shared" si="54"/>
        <v>75.333333333333329</v>
      </c>
      <c r="J416" s="12">
        <f t="shared" si="55"/>
        <v>0.75329999999999997</v>
      </c>
      <c r="K416" s="10" t="str">
        <f t="shared" si="56"/>
        <v>B</v>
      </c>
      <c r="L416" s="10">
        <v>79</v>
      </c>
      <c r="M416" s="10">
        <v>77</v>
      </c>
      <c r="N416" s="5">
        <v>75</v>
      </c>
      <c r="O416" s="11">
        <f t="shared" si="57"/>
        <v>77</v>
      </c>
      <c r="P416" s="12">
        <f t="shared" si="58"/>
        <v>0.77</v>
      </c>
      <c r="Q416" s="10" t="str">
        <f t="shared" si="59"/>
        <v>B</v>
      </c>
      <c r="R416" s="11">
        <v>80</v>
      </c>
      <c r="S416" s="26">
        <v>76</v>
      </c>
      <c r="T416">
        <v>77</v>
      </c>
      <c r="U416" s="30">
        <f t="shared" si="60"/>
        <v>77.666666666666671</v>
      </c>
      <c r="V416" s="31">
        <f t="shared" si="61"/>
        <v>0.77669999999999995</v>
      </c>
      <c r="W416" t="str">
        <f t="shared" si="62"/>
        <v>B</v>
      </c>
    </row>
    <row r="417" spans="1:23" ht="14.25" customHeight="1" x14ac:dyDescent="0.3">
      <c r="A417" s="43"/>
      <c r="B417" s="43"/>
      <c r="C417" s="43"/>
      <c r="D417" s="5" t="s">
        <v>23</v>
      </c>
      <c r="E417" s="5" t="s">
        <v>104</v>
      </c>
      <c r="F417" s="5">
        <v>60</v>
      </c>
      <c r="G417" s="10">
        <v>68</v>
      </c>
      <c r="H417" s="10">
        <v>59</v>
      </c>
      <c r="I417" s="11">
        <f t="shared" si="54"/>
        <v>62.333333333333336</v>
      </c>
      <c r="J417" s="12">
        <f t="shared" si="55"/>
        <v>0.62329999999999997</v>
      </c>
      <c r="K417" s="10" t="str">
        <f t="shared" si="56"/>
        <v>C</v>
      </c>
      <c r="L417" s="10">
        <v>64</v>
      </c>
      <c r="M417" s="10">
        <v>62</v>
      </c>
      <c r="N417" s="5">
        <v>64</v>
      </c>
      <c r="O417" s="11">
        <f t="shared" si="57"/>
        <v>63.333333333333336</v>
      </c>
      <c r="P417" s="12">
        <f t="shared" si="58"/>
        <v>0.63329999999999997</v>
      </c>
      <c r="Q417" s="10" t="str">
        <f t="shared" si="59"/>
        <v>C</v>
      </c>
      <c r="R417" s="11">
        <v>63</v>
      </c>
      <c r="S417" s="26">
        <v>65</v>
      </c>
      <c r="T417">
        <v>67</v>
      </c>
      <c r="U417" s="30">
        <f t="shared" si="60"/>
        <v>65</v>
      </c>
      <c r="V417" s="31">
        <f t="shared" si="61"/>
        <v>0.65</v>
      </c>
      <c r="W417" t="str">
        <f t="shared" si="62"/>
        <v>C</v>
      </c>
    </row>
    <row r="418" spans="1:23" ht="14.25" customHeight="1" x14ac:dyDescent="0.3">
      <c r="A418" s="43"/>
      <c r="B418" s="43"/>
      <c r="C418" s="43"/>
      <c r="D418" s="5" t="s">
        <v>46</v>
      </c>
      <c r="E418" s="5" t="s">
        <v>116</v>
      </c>
      <c r="F418" s="5">
        <v>71</v>
      </c>
      <c r="G418" s="10">
        <v>71</v>
      </c>
      <c r="H418" s="10">
        <v>72</v>
      </c>
      <c r="I418" s="11">
        <f t="shared" si="54"/>
        <v>71.333333333333329</v>
      </c>
      <c r="J418" s="12">
        <f t="shared" si="55"/>
        <v>0.71330000000000005</v>
      </c>
      <c r="K418" s="10" t="str">
        <f t="shared" si="56"/>
        <v>B</v>
      </c>
      <c r="L418" s="10">
        <v>75</v>
      </c>
      <c r="M418" s="10">
        <v>72</v>
      </c>
      <c r="N418" s="5">
        <v>80</v>
      </c>
      <c r="O418" s="11">
        <f t="shared" si="57"/>
        <v>75.666666666666671</v>
      </c>
      <c r="P418" s="12">
        <f t="shared" si="58"/>
        <v>0.75670000000000004</v>
      </c>
      <c r="Q418" s="10" t="str">
        <f t="shared" si="59"/>
        <v>B</v>
      </c>
      <c r="R418" s="11">
        <v>69</v>
      </c>
      <c r="S418" s="26">
        <v>80</v>
      </c>
      <c r="T418">
        <v>71</v>
      </c>
      <c r="U418" s="30">
        <f t="shared" si="60"/>
        <v>73.333333333333329</v>
      </c>
      <c r="V418" s="31">
        <f t="shared" si="61"/>
        <v>0.73329999999999995</v>
      </c>
      <c r="W418" t="str">
        <f t="shared" si="62"/>
        <v>B</v>
      </c>
    </row>
    <row r="419" spans="1:23" ht="14.25" customHeight="1" x14ac:dyDescent="0.3">
      <c r="A419" s="43"/>
      <c r="B419" s="43"/>
      <c r="C419" s="43"/>
      <c r="D419" s="5" t="s">
        <v>34</v>
      </c>
      <c r="E419" s="5" t="s">
        <v>109</v>
      </c>
      <c r="F419" s="5">
        <v>57</v>
      </c>
      <c r="G419" s="10">
        <v>64</v>
      </c>
      <c r="H419" s="10">
        <v>68</v>
      </c>
      <c r="I419" s="11">
        <f t="shared" si="54"/>
        <v>63</v>
      </c>
      <c r="J419" s="12">
        <f t="shared" si="55"/>
        <v>0.63</v>
      </c>
      <c r="K419" s="10" t="str">
        <f t="shared" si="56"/>
        <v>C</v>
      </c>
      <c r="L419" s="10">
        <v>59</v>
      </c>
      <c r="M419" s="10">
        <v>67</v>
      </c>
      <c r="N419" s="5">
        <v>65</v>
      </c>
      <c r="O419" s="11">
        <f t="shared" si="57"/>
        <v>63.666666666666664</v>
      </c>
      <c r="P419" s="12">
        <f t="shared" si="58"/>
        <v>0.63670000000000004</v>
      </c>
      <c r="Q419" s="10" t="str">
        <f t="shared" si="59"/>
        <v>C</v>
      </c>
      <c r="R419" s="11">
        <v>69</v>
      </c>
      <c r="S419" s="26">
        <v>66</v>
      </c>
      <c r="T419">
        <v>74</v>
      </c>
      <c r="U419" s="30">
        <f t="shared" si="60"/>
        <v>69.666666666666671</v>
      </c>
      <c r="V419" s="31">
        <f t="shared" si="61"/>
        <v>0.69669999999999999</v>
      </c>
      <c r="W419" t="str">
        <f t="shared" si="62"/>
        <v>C</v>
      </c>
    </row>
    <row r="420" spans="1:23" ht="14.25" customHeight="1" x14ac:dyDescent="0.3">
      <c r="A420" s="43" t="s">
        <v>258</v>
      </c>
      <c r="B420" s="43" t="s">
        <v>259</v>
      </c>
      <c r="C420" s="43" t="s">
        <v>435</v>
      </c>
      <c r="D420" s="5" t="s">
        <v>12</v>
      </c>
      <c r="E420" s="5" t="s">
        <v>95</v>
      </c>
      <c r="F420" s="5">
        <v>63</v>
      </c>
      <c r="G420" s="10">
        <v>77</v>
      </c>
      <c r="H420" s="10">
        <v>69</v>
      </c>
      <c r="I420" s="11">
        <f t="shared" si="54"/>
        <v>69.666666666666671</v>
      </c>
      <c r="J420" s="12">
        <f t="shared" si="55"/>
        <v>0.69669999999999999</v>
      </c>
      <c r="K420" s="10" t="str">
        <f t="shared" si="56"/>
        <v>C</v>
      </c>
      <c r="L420" s="10">
        <v>64</v>
      </c>
      <c r="M420" s="10">
        <v>71</v>
      </c>
      <c r="N420" s="5">
        <v>68</v>
      </c>
      <c r="O420" s="11">
        <f t="shared" si="57"/>
        <v>67.666666666666671</v>
      </c>
      <c r="P420" s="12">
        <f t="shared" si="58"/>
        <v>0.67669999999999997</v>
      </c>
      <c r="Q420" s="10" t="str">
        <f t="shared" si="59"/>
        <v>C</v>
      </c>
      <c r="R420" s="11">
        <v>65</v>
      </c>
      <c r="S420" s="26">
        <v>77</v>
      </c>
      <c r="T420">
        <v>76</v>
      </c>
      <c r="U420" s="30">
        <f t="shared" si="60"/>
        <v>72.666666666666671</v>
      </c>
      <c r="V420" s="31">
        <f t="shared" si="61"/>
        <v>0.72670000000000001</v>
      </c>
      <c r="W420" t="str">
        <f t="shared" si="62"/>
        <v>B</v>
      </c>
    </row>
    <row r="421" spans="1:23" ht="14.25" customHeight="1" x14ac:dyDescent="0.3">
      <c r="A421" s="43"/>
      <c r="B421" s="43"/>
      <c r="C421" s="43"/>
      <c r="D421" s="5" t="s">
        <v>13</v>
      </c>
      <c r="E421" s="5" t="s">
        <v>99</v>
      </c>
      <c r="F421" s="5">
        <v>67</v>
      </c>
      <c r="G421" s="10">
        <v>72</v>
      </c>
      <c r="H421" s="10">
        <v>72</v>
      </c>
      <c r="I421" s="11">
        <f t="shared" si="54"/>
        <v>70.333333333333329</v>
      </c>
      <c r="J421" s="12">
        <f t="shared" si="55"/>
        <v>0.70330000000000004</v>
      </c>
      <c r="K421" s="10" t="str">
        <f t="shared" si="56"/>
        <v>B</v>
      </c>
      <c r="L421" s="10">
        <v>77</v>
      </c>
      <c r="M421" s="10">
        <v>82</v>
      </c>
      <c r="N421" s="5">
        <v>71</v>
      </c>
      <c r="O421" s="11">
        <f t="shared" si="57"/>
        <v>76.666666666666671</v>
      </c>
      <c r="P421" s="12">
        <f t="shared" si="58"/>
        <v>0.76670000000000005</v>
      </c>
      <c r="Q421" s="10" t="str">
        <f t="shared" si="59"/>
        <v>B</v>
      </c>
      <c r="R421" s="11">
        <v>81</v>
      </c>
      <c r="S421" s="26">
        <v>73</v>
      </c>
      <c r="T421">
        <v>76</v>
      </c>
      <c r="U421" s="30">
        <f t="shared" si="60"/>
        <v>76.666666666666671</v>
      </c>
      <c r="V421" s="31">
        <f t="shared" si="61"/>
        <v>0.76670000000000005</v>
      </c>
      <c r="W421" t="str">
        <f t="shared" si="62"/>
        <v>B</v>
      </c>
    </row>
    <row r="422" spans="1:23" ht="14.25" customHeight="1" x14ac:dyDescent="0.3">
      <c r="A422" s="43"/>
      <c r="B422" s="43"/>
      <c r="C422" s="43"/>
      <c r="D422" s="5" t="s">
        <v>15</v>
      </c>
      <c r="E422" s="5" t="s">
        <v>100</v>
      </c>
      <c r="F422" s="5">
        <v>82</v>
      </c>
      <c r="G422" s="10">
        <v>83</v>
      </c>
      <c r="H422" s="10">
        <v>77</v>
      </c>
      <c r="I422" s="11">
        <f t="shared" si="54"/>
        <v>80.666666666666671</v>
      </c>
      <c r="J422" s="12">
        <f t="shared" si="55"/>
        <v>0.80669999999999997</v>
      </c>
      <c r="K422" s="10" t="str">
        <f t="shared" si="56"/>
        <v>A</v>
      </c>
      <c r="L422" s="10">
        <v>83</v>
      </c>
      <c r="M422" s="10">
        <v>80</v>
      </c>
      <c r="N422" s="5">
        <v>79</v>
      </c>
      <c r="O422" s="11">
        <f t="shared" si="57"/>
        <v>80.666666666666671</v>
      </c>
      <c r="P422" s="12">
        <f t="shared" si="58"/>
        <v>0.80669999999999997</v>
      </c>
      <c r="Q422" s="10" t="str">
        <f t="shared" si="59"/>
        <v>A</v>
      </c>
      <c r="R422" s="11">
        <v>84</v>
      </c>
      <c r="S422" s="26">
        <v>86</v>
      </c>
      <c r="T422">
        <v>81</v>
      </c>
      <c r="U422" s="30">
        <f t="shared" si="60"/>
        <v>83.666666666666671</v>
      </c>
      <c r="V422" s="31">
        <f t="shared" si="61"/>
        <v>0.8367</v>
      </c>
      <c r="W422" t="str">
        <f t="shared" si="62"/>
        <v>A</v>
      </c>
    </row>
    <row r="423" spans="1:23" ht="14.25" customHeight="1" x14ac:dyDescent="0.3">
      <c r="A423" s="43"/>
      <c r="B423" s="43"/>
      <c r="C423" s="43"/>
      <c r="D423" s="5" t="s">
        <v>17</v>
      </c>
      <c r="E423" s="5" t="s">
        <v>101</v>
      </c>
      <c r="F423" s="5">
        <v>73</v>
      </c>
      <c r="G423" s="10">
        <v>70</v>
      </c>
      <c r="H423" s="10">
        <v>68</v>
      </c>
      <c r="I423" s="11">
        <f t="shared" si="54"/>
        <v>70.333333333333329</v>
      </c>
      <c r="J423" s="12">
        <f t="shared" si="55"/>
        <v>0.70330000000000004</v>
      </c>
      <c r="K423" s="10" t="str">
        <f t="shared" si="56"/>
        <v>B</v>
      </c>
      <c r="L423" s="10">
        <v>76</v>
      </c>
      <c r="M423" s="10">
        <v>74</v>
      </c>
      <c r="N423" s="5">
        <v>68</v>
      </c>
      <c r="O423" s="11">
        <f t="shared" si="57"/>
        <v>72.666666666666671</v>
      </c>
      <c r="P423" s="12">
        <f t="shared" si="58"/>
        <v>0.72670000000000001</v>
      </c>
      <c r="Q423" s="10" t="str">
        <f t="shared" si="59"/>
        <v>B</v>
      </c>
      <c r="R423" s="11">
        <v>81</v>
      </c>
      <c r="S423" s="26">
        <v>81</v>
      </c>
      <c r="T423">
        <v>79</v>
      </c>
      <c r="U423" s="30">
        <f t="shared" si="60"/>
        <v>80.333333333333329</v>
      </c>
      <c r="V423" s="31">
        <f t="shared" si="61"/>
        <v>0.80330000000000001</v>
      </c>
      <c r="W423" t="str">
        <f t="shared" si="62"/>
        <v>A</v>
      </c>
    </row>
    <row r="424" spans="1:23" ht="14.25" customHeight="1" x14ac:dyDescent="0.3">
      <c r="A424" s="43"/>
      <c r="B424" s="43"/>
      <c r="C424" s="43"/>
      <c r="D424" s="5" t="s">
        <v>19</v>
      </c>
      <c r="E424" s="5" t="s">
        <v>102</v>
      </c>
      <c r="F424" s="5">
        <v>74</v>
      </c>
      <c r="G424" s="10">
        <v>84</v>
      </c>
      <c r="H424" s="10">
        <v>69</v>
      </c>
      <c r="I424" s="11">
        <f t="shared" si="54"/>
        <v>75.666666666666671</v>
      </c>
      <c r="J424" s="12">
        <f t="shared" si="55"/>
        <v>0.75670000000000004</v>
      </c>
      <c r="K424" s="10" t="str">
        <f t="shared" si="56"/>
        <v>B</v>
      </c>
      <c r="L424" s="10">
        <v>81</v>
      </c>
      <c r="M424" s="10">
        <v>86</v>
      </c>
      <c r="N424" s="5">
        <v>78</v>
      </c>
      <c r="O424" s="11">
        <f t="shared" si="57"/>
        <v>81.666666666666671</v>
      </c>
      <c r="P424" s="12">
        <f t="shared" si="58"/>
        <v>0.81669999999999998</v>
      </c>
      <c r="Q424" s="10" t="str">
        <f t="shared" si="59"/>
        <v>A</v>
      </c>
      <c r="R424" s="11">
        <v>74</v>
      </c>
      <c r="S424" s="26">
        <v>81</v>
      </c>
      <c r="T424">
        <v>88</v>
      </c>
      <c r="U424" s="30">
        <f t="shared" si="60"/>
        <v>81</v>
      </c>
      <c r="V424" s="31">
        <f t="shared" si="61"/>
        <v>0.81</v>
      </c>
      <c r="W424" t="str">
        <f t="shared" si="62"/>
        <v>A</v>
      </c>
    </row>
    <row r="425" spans="1:23" ht="14.25" customHeight="1" x14ac:dyDescent="0.3">
      <c r="A425" s="43"/>
      <c r="B425" s="43"/>
      <c r="C425" s="43"/>
      <c r="D425" s="5" t="s">
        <v>21</v>
      </c>
      <c r="E425" s="5" t="s">
        <v>103</v>
      </c>
      <c r="F425" s="5">
        <v>72</v>
      </c>
      <c r="G425" s="10">
        <v>82</v>
      </c>
      <c r="H425" s="10">
        <v>80</v>
      </c>
      <c r="I425" s="11">
        <f t="shared" si="54"/>
        <v>78</v>
      </c>
      <c r="J425" s="12">
        <f t="shared" si="55"/>
        <v>0.78</v>
      </c>
      <c r="K425" s="10" t="str">
        <f t="shared" si="56"/>
        <v>B</v>
      </c>
      <c r="L425" s="10">
        <v>78</v>
      </c>
      <c r="M425" s="10">
        <v>81</v>
      </c>
      <c r="N425" s="5">
        <v>81</v>
      </c>
      <c r="O425" s="11">
        <f t="shared" si="57"/>
        <v>80</v>
      </c>
      <c r="P425" s="12">
        <f t="shared" si="58"/>
        <v>0.8</v>
      </c>
      <c r="Q425" s="10" t="str">
        <f t="shared" si="59"/>
        <v>A</v>
      </c>
      <c r="R425" s="11">
        <v>78</v>
      </c>
      <c r="S425" s="26">
        <v>91</v>
      </c>
      <c r="T425">
        <v>89</v>
      </c>
      <c r="U425" s="30">
        <f t="shared" si="60"/>
        <v>86</v>
      </c>
      <c r="V425" s="31">
        <f t="shared" si="61"/>
        <v>0.86</v>
      </c>
      <c r="W425" t="str">
        <f t="shared" si="62"/>
        <v>A</v>
      </c>
    </row>
    <row r="426" spans="1:23" ht="14.25" customHeight="1" x14ac:dyDescent="0.3">
      <c r="A426" s="43"/>
      <c r="B426" s="43"/>
      <c r="C426" s="43"/>
      <c r="D426" s="5" t="s">
        <v>23</v>
      </c>
      <c r="E426" s="5" t="s">
        <v>104</v>
      </c>
      <c r="F426" s="5">
        <v>77</v>
      </c>
      <c r="G426" s="10">
        <v>73</v>
      </c>
      <c r="H426" s="10">
        <v>75</v>
      </c>
      <c r="I426" s="11">
        <f t="shared" si="54"/>
        <v>75</v>
      </c>
      <c r="J426" s="12">
        <f t="shared" si="55"/>
        <v>0.75</v>
      </c>
      <c r="K426" s="10" t="str">
        <f t="shared" si="56"/>
        <v>B</v>
      </c>
      <c r="L426" s="10">
        <v>71</v>
      </c>
      <c r="M426" s="10">
        <v>79</v>
      </c>
      <c r="N426" s="5">
        <v>80</v>
      </c>
      <c r="O426" s="11">
        <f t="shared" si="57"/>
        <v>76.666666666666671</v>
      </c>
      <c r="P426" s="12">
        <f t="shared" si="58"/>
        <v>0.76670000000000005</v>
      </c>
      <c r="Q426" s="10" t="str">
        <f t="shared" si="59"/>
        <v>B</v>
      </c>
      <c r="R426" s="11">
        <v>75</v>
      </c>
      <c r="S426" s="26">
        <v>79</v>
      </c>
      <c r="T426">
        <v>83</v>
      </c>
      <c r="U426" s="30">
        <f t="shared" si="60"/>
        <v>79</v>
      </c>
      <c r="V426" s="31">
        <f t="shared" si="61"/>
        <v>0.79</v>
      </c>
      <c r="W426" t="str">
        <f t="shared" si="62"/>
        <v>B</v>
      </c>
    </row>
    <row r="427" spans="1:23" ht="14.25" customHeight="1" x14ac:dyDescent="0.3">
      <c r="A427" s="43"/>
      <c r="B427" s="43"/>
      <c r="C427" s="43"/>
      <c r="D427" s="5" t="s">
        <v>32</v>
      </c>
      <c r="E427" s="5" t="s">
        <v>127</v>
      </c>
      <c r="F427" s="5">
        <v>76</v>
      </c>
      <c r="G427" s="10">
        <v>82</v>
      </c>
      <c r="H427" s="10">
        <v>84</v>
      </c>
      <c r="I427" s="11">
        <f t="shared" si="54"/>
        <v>80.666666666666671</v>
      </c>
      <c r="J427" s="12">
        <f t="shared" si="55"/>
        <v>0.80669999999999997</v>
      </c>
      <c r="K427" s="10" t="str">
        <f t="shared" si="56"/>
        <v>A</v>
      </c>
      <c r="L427" s="10">
        <v>80</v>
      </c>
      <c r="M427" s="10">
        <v>76</v>
      </c>
      <c r="N427" s="5">
        <v>80</v>
      </c>
      <c r="O427" s="11">
        <f t="shared" si="57"/>
        <v>78.666666666666671</v>
      </c>
      <c r="P427" s="12">
        <f t="shared" si="58"/>
        <v>0.78669999999999995</v>
      </c>
      <c r="Q427" s="10" t="str">
        <f t="shared" si="59"/>
        <v>B</v>
      </c>
      <c r="R427" s="11">
        <v>75</v>
      </c>
      <c r="S427" s="26">
        <v>85</v>
      </c>
      <c r="T427">
        <v>89</v>
      </c>
      <c r="U427" s="30">
        <f t="shared" si="60"/>
        <v>83</v>
      </c>
      <c r="V427" s="31">
        <f t="shared" si="61"/>
        <v>0.83</v>
      </c>
      <c r="W427" t="str">
        <f t="shared" si="62"/>
        <v>A</v>
      </c>
    </row>
    <row r="428" spans="1:23" ht="14.25" customHeight="1" x14ac:dyDescent="0.3">
      <c r="A428" s="43"/>
      <c r="B428" s="43"/>
      <c r="C428" s="43"/>
      <c r="D428" s="5" t="s">
        <v>27</v>
      </c>
      <c r="E428" s="5" t="s">
        <v>106</v>
      </c>
      <c r="F428" s="5">
        <v>62</v>
      </c>
      <c r="G428" s="10">
        <v>72</v>
      </c>
      <c r="H428" s="10">
        <v>69</v>
      </c>
      <c r="I428" s="11">
        <f t="shared" si="54"/>
        <v>67.666666666666671</v>
      </c>
      <c r="J428" s="12">
        <f t="shared" si="55"/>
        <v>0.67669999999999997</v>
      </c>
      <c r="K428" s="10" t="str">
        <f t="shared" si="56"/>
        <v>C</v>
      </c>
      <c r="L428" s="10">
        <v>63</v>
      </c>
      <c r="M428" s="10">
        <v>75</v>
      </c>
      <c r="N428" s="5">
        <v>67</v>
      </c>
      <c r="O428" s="11">
        <f t="shared" si="57"/>
        <v>68.333333333333329</v>
      </c>
      <c r="P428" s="12">
        <f t="shared" si="58"/>
        <v>0.68330000000000002</v>
      </c>
      <c r="Q428" s="10" t="str">
        <f t="shared" si="59"/>
        <v>C</v>
      </c>
      <c r="R428" s="11">
        <v>67</v>
      </c>
      <c r="S428" s="26">
        <v>74</v>
      </c>
      <c r="T428">
        <v>70</v>
      </c>
      <c r="U428" s="30">
        <f t="shared" si="60"/>
        <v>70.333333333333329</v>
      </c>
      <c r="V428" s="31">
        <f t="shared" si="61"/>
        <v>0.70330000000000004</v>
      </c>
      <c r="W428" t="str">
        <f t="shared" si="62"/>
        <v>B</v>
      </c>
    </row>
    <row r="429" spans="1:23" ht="14.25" customHeight="1" x14ac:dyDescent="0.3">
      <c r="A429" s="43" t="s">
        <v>260</v>
      </c>
      <c r="B429" s="43" t="s">
        <v>261</v>
      </c>
      <c r="C429" s="43" t="s">
        <v>435</v>
      </c>
      <c r="D429" s="5" t="s">
        <v>12</v>
      </c>
      <c r="E429" s="5" t="s">
        <v>95</v>
      </c>
      <c r="F429" s="5">
        <v>78</v>
      </c>
      <c r="G429" s="10">
        <v>77</v>
      </c>
      <c r="H429" s="10">
        <v>81</v>
      </c>
      <c r="I429" s="11">
        <f t="shared" si="54"/>
        <v>78.666666666666671</v>
      </c>
      <c r="J429" s="12">
        <f t="shared" si="55"/>
        <v>0.78669999999999995</v>
      </c>
      <c r="K429" s="10" t="str">
        <f t="shared" si="56"/>
        <v>B</v>
      </c>
      <c r="L429" s="10">
        <v>81</v>
      </c>
      <c r="M429" s="10">
        <v>76</v>
      </c>
      <c r="N429" s="5">
        <v>76</v>
      </c>
      <c r="O429" s="11">
        <f t="shared" si="57"/>
        <v>77.666666666666671</v>
      </c>
      <c r="P429" s="12">
        <f t="shared" si="58"/>
        <v>0.77669999999999995</v>
      </c>
      <c r="Q429" s="10" t="str">
        <f t="shared" si="59"/>
        <v>B</v>
      </c>
      <c r="R429" s="11">
        <v>85</v>
      </c>
      <c r="S429" s="26">
        <v>78</v>
      </c>
      <c r="T429">
        <v>82</v>
      </c>
      <c r="U429" s="30">
        <f t="shared" si="60"/>
        <v>81.666666666666671</v>
      </c>
      <c r="V429" s="31">
        <f t="shared" si="61"/>
        <v>0.81669999999999998</v>
      </c>
      <c r="W429" t="str">
        <f t="shared" si="62"/>
        <v>A</v>
      </c>
    </row>
    <row r="430" spans="1:23" ht="14.25" customHeight="1" x14ac:dyDescent="0.3">
      <c r="A430" s="43"/>
      <c r="B430" s="43"/>
      <c r="C430" s="43"/>
      <c r="D430" s="5" t="s">
        <v>13</v>
      </c>
      <c r="E430" s="5" t="s">
        <v>99</v>
      </c>
      <c r="F430" s="5">
        <v>82</v>
      </c>
      <c r="G430" s="10">
        <v>89</v>
      </c>
      <c r="H430" s="10">
        <v>80</v>
      </c>
      <c r="I430" s="11">
        <f t="shared" si="54"/>
        <v>83.666666666666671</v>
      </c>
      <c r="J430" s="12">
        <f t="shared" si="55"/>
        <v>0.8367</v>
      </c>
      <c r="K430" s="10" t="str">
        <f t="shared" si="56"/>
        <v>A</v>
      </c>
      <c r="L430" s="10">
        <v>87</v>
      </c>
      <c r="M430" s="10">
        <v>88</v>
      </c>
      <c r="N430" s="5">
        <v>85</v>
      </c>
      <c r="O430" s="11">
        <f t="shared" si="57"/>
        <v>86.666666666666671</v>
      </c>
      <c r="P430" s="12">
        <f t="shared" si="58"/>
        <v>0.86670000000000003</v>
      </c>
      <c r="Q430" s="10" t="str">
        <f t="shared" si="59"/>
        <v>A</v>
      </c>
      <c r="R430" s="11">
        <v>81</v>
      </c>
      <c r="S430" s="26">
        <v>92</v>
      </c>
      <c r="T430">
        <v>79</v>
      </c>
      <c r="U430" s="30">
        <f t="shared" si="60"/>
        <v>84</v>
      </c>
      <c r="V430" s="31">
        <f t="shared" si="61"/>
        <v>0.84</v>
      </c>
      <c r="W430" t="str">
        <f t="shared" si="62"/>
        <v>A</v>
      </c>
    </row>
    <row r="431" spans="1:23" ht="14.25" customHeight="1" x14ac:dyDescent="0.3">
      <c r="A431" s="43"/>
      <c r="B431" s="43"/>
      <c r="C431" s="43"/>
      <c r="D431" s="5" t="s">
        <v>15</v>
      </c>
      <c r="E431" s="5" t="s">
        <v>100</v>
      </c>
      <c r="F431" s="5">
        <v>84</v>
      </c>
      <c r="G431" s="10">
        <v>84</v>
      </c>
      <c r="H431" s="10">
        <v>88</v>
      </c>
      <c r="I431" s="11">
        <f t="shared" si="54"/>
        <v>85.333333333333329</v>
      </c>
      <c r="J431" s="12">
        <f t="shared" si="55"/>
        <v>0.85329999999999995</v>
      </c>
      <c r="K431" s="10" t="str">
        <f t="shared" si="56"/>
        <v>A</v>
      </c>
      <c r="L431" s="10">
        <v>87</v>
      </c>
      <c r="M431" s="10">
        <v>86</v>
      </c>
      <c r="N431" s="5">
        <v>93</v>
      </c>
      <c r="O431" s="11">
        <f t="shared" si="57"/>
        <v>88.666666666666671</v>
      </c>
      <c r="P431" s="12">
        <f t="shared" si="58"/>
        <v>0.88670000000000004</v>
      </c>
      <c r="Q431" s="10" t="str">
        <f t="shared" si="59"/>
        <v>A</v>
      </c>
      <c r="R431" s="11">
        <v>89</v>
      </c>
      <c r="S431" s="26">
        <v>98</v>
      </c>
      <c r="T431">
        <v>87</v>
      </c>
      <c r="U431" s="30">
        <f t="shared" si="60"/>
        <v>91.333333333333329</v>
      </c>
      <c r="V431" s="31">
        <f t="shared" si="61"/>
        <v>0.9133</v>
      </c>
      <c r="W431" t="str">
        <f t="shared" si="62"/>
        <v>A</v>
      </c>
    </row>
    <row r="432" spans="1:23" ht="14.25" customHeight="1" x14ac:dyDescent="0.3">
      <c r="A432" s="43"/>
      <c r="B432" s="43"/>
      <c r="C432" s="43"/>
      <c r="D432" s="5" t="s">
        <v>17</v>
      </c>
      <c r="E432" s="5" t="s">
        <v>101</v>
      </c>
      <c r="F432" s="5">
        <v>73</v>
      </c>
      <c r="G432" s="10">
        <v>78</v>
      </c>
      <c r="H432" s="10">
        <v>82</v>
      </c>
      <c r="I432" s="11">
        <f t="shared" si="54"/>
        <v>77.666666666666671</v>
      </c>
      <c r="J432" s="12">
        <f t="shared" si="55"/>
        <v>0.77669999999999995</v>
      </c>
      <c r="K432" s="10" t="str">
        <f t="shared" si="56"/>
        <v>B</v>
      </c>
      <c r="L432" s="10">
        <v>72</v>
      </c>
      <c r="M432" s="10">
        <v>85</v>
      </c>
      <c r="N432" s="5">
        <v>86</v>
      </c>
      <c r="O432" s="11">
        <f t="shared" si="57"/>
        <v>81</v>
      </c>
      <c r="P432" s="12">
        <f t="shared" si="58"/>
        <v>0.81</v>
      </c>
      <c r="Q432" s="10" t="str">
        <f t="shared" si="59"/>
        <v>A</v>
      </c>
      <c r="R432" s="11">
        <v>79</v>
      </c>
      <c r="S432" s="26">
        <v>84</v>
      </c>
      <c r="T432">
        <v>85</v>
      </c>
      <c r="U432" s="30">
        <f t="shared" si="60"/>
        <v>82.666666666666671</v>
      </c>
      <c r="V432" s="31">
        <f t="shared" si="61"/>
        <v>0.82669999999999999</v>
      </c>
      <c r="W432" t="str">
        <f t="shared" si="62"/>
        <v>A</v>
      </c>
    </row>
    <row r="433" spans="1:23" ht="14.25" customHeight="1" x14ac:dyDescent="0.3">
      <c r="A433" s="43"/>
      <c r="B433" s="43"/>
      <c r="C433" s="43"/>
      <c r="D433" s="5" t="s">
        <v>19</v>
      </c>
      <c r="E433" s="5" t="s">
        <v>102</v>
      </c>
      <c r="F433" s="5">
        <v>80</v>
      </c>
      <c r="G433" s="10">
        <v>78</v>
      </c>
      <c r="H433" s="10">
        <v>77</v>
      </c>
      <c r="I433" s="11">
        <f t="shared" si="54"/>
        <v>78.333333333333329</v>
      </c>
      <c r="J433" s="12">
        <f t="shared" si="55"/>
        <v>0.7833</v>
      </c>
      <c r="K433" s="10" t="str">
        <f t="shared" si="56"/>
        <v>B</v>
      </c>
      <c r="L433" s="10">
        <v>79</v>
      </c>
      <c r="M433" s="10">
        <v>87</v>
      </c>
      <c r="N433" s="5">
        <v>78</v>
      </c>
      <c r="O433" s="11">
        <f t="shared" si="57"/>
        <v>81.333333333333329</v>
      </c>
      <c r="P433" s="12">
        <f t="shared" si="58"/>
        <v>0.81330000000000002</v>
      </c>
      <c r="Q433" s="10" t="str">
        <f t="shared" si="59"/>
        <v>A</v>
      </c>
      <c r="R433" s="11">
        <v>85</v>
      </c>
      <c r="S433" s="26">
        <v>90</v>
      </c>
      <c r="T433">
        <v>85</v>
      </c>
      <c r="U433" s="30">
        <f t="shared" si="60"/>
        <v>86.666666666666671</v>
      </c>
      <c r="V433" s="31">
        <f t="shared" si="61"/>
        <v>0.86670000000000003</v>
      </c>
      <c r="W433" t="str">
        <f t="shared" si="62"/>
        <v>A</v>
      </c>
    </row>
    <row r="434" spans="1:23" ht="14.25" customHeight="1" x14ac:dyDescent="0.3">
      <c r="A434" s="43"/>
      <c r="B434" s="43"/>
      <c r="C434" s="43"/>
      <c r="D434" s="5" t="s">
        <v>21</v>
      </c>
      <c r="E434" s="5" t="s">
        <v>103</v>
      </c>
      <c r="F434" s="5">
        <v>89</v>
      </c>
      <c r="G434" s="10">
        <v>90</v>
      </c>
      <c r="H434" s="10">
        <v>83</v>
      </c>
      <c r="I434" s="11">
        <f t="shared" si="54"/>
        <v>87.333333333333329</v>
      </c>
      <c r="J434" s="12">
        <f t="shared" si="55"/>
        <v>0.87329999999999997</v>
      </c>
      <c r="K434" s="10" t="str">
        <f t="shared" si="56"/>
        <v>A</v>
      </c>
      <c r="L434" s="10">
        <v>82</v>
      </c>
      <c r="M434" s="10">
        <v>93</v>
      </c>
      <c r="N434" s="5">
        <v>83</v>
      </c>
      <c r="O434" s="11">
        <f t="shared" si="57"/>
        <v>86</v>
      </c>
      <c r="P434" s="12">
        <f t="shared" si="58"/>
        <v>0.86</v>
      </c>
      <c r="Q434" s="10" t="str">
        <f t="shared" si="59"/>
        <v>A</v>
      </c>
      <c r="R434" s="11">
        <v>98</v>
      </c>
      <c r="S434" s="26">
        <v>89</v>
      </c>
      <c r="T434">
        <v>97</v>
      </c>
      <c r="U434" s="30">
        <f t="shared" si="60"/>
        <v>94.666666666666671</v>
      </c>
      <c r="V434" s="31">
        <f t="shared" si="61"/>
        <v>0.94669999999999999</v>
      </c>
      <c r="W434" t="str">
        <f t="shared" si="62"/>
        <v>A</v>
      </c>
    </row>
    <row r="435" spans="1:23" ht="14.25" customHeight="1" x14ac:dyDescent="0.3">
      <c r="A435" s="43"/>
      <c r="B435" s="43"/>
      <c r="C435" s="43"/>
      <c r="D435" s="5" t="s">
        <v>23</v>
      </c>
      <c r="E435" s="5" t="s">
        <v>104</v>
      </c>
      <c r="F435" s="5">
        <v>76</v>
      </c>
      <c r="G435" s="10">
        <v>77</v>
      </c>
      <c r="H435" s="10">
        <v>83</v>
      </c>
      <c r="I435" s="11">
        <f t="shared" si="54"/>
        <v>78.666666666666671</v>
      </c>
      <c r="J435" s="12">
        <f t="shared" si="55"/>
        <v>0.78669999999999995</v>
      </c>
      <c r="K435" s="10" t="str">
        <f t="shared" si="56"/>
        <v>B</v>
      </c>
      <c r="L435" s="10">
        <v>82</v>
      </c>
      <c r="M435" s="10">
        <v>85</v>
      </c>
      <c r="N435" s="5">
        <v>76</v>
      </c>
      <c r="O435" s="11">
        <f t="shared" si="57"/>
        <v>81</v>
      </c>
      <c r="P435" s="12">
        <f t="shared" si="58"/>
        <v>0.81</v>
      </c>
      <c r="Q435" s="10" t="str">
        <f t="shared" si="59"/>
        <v>A</v>
      </c>
      <c r="R435" s="11">
        <v>81</v>
      </c>
      <c r="S435" s="26">
        <v>86</v>
      </c>
      <c r="T435">
        <v>91</v>
      </c>
      <c r="U435" s="30">
        <f t="shared" si="60"/>
        <v>86</v>
      </c>
      <c r="V435" s="31">
        <f t="shared" si="61"/>
        <v>0.86</v>
      </c>
      <c r="W435" t="str">
        <f t="shared" si="62"/>
        <v>A</v>
      </c>
    </row>
    <row r="436" spans="1:23" ht="14.25" customHeight="1" x14ac:dyDescent="0.3">
      <c r="A436" s="43"/>
      <c r="B436" s="43"/>
      <c r="C436" s="43"/>
      <c r="D436" s="5" t="s">
        <v>32</v>
      </c>
      <c r="E436" s="5" t="s">
        <v>127</v>
      </c>
      <c r="F436" s="5">
        <v>88</v>
      </c>
      <c r="G436" s="10">
        <v>91</v>
      </c>
      <c r="H436" s="10">
        <v>82</v>
      </c>
      <c r="I436" s="11">
        <f t="shared" si="54"/>
        <v>87</v>
      </c>
      <c r="J436" s="12">
        <f t="shared" si="55"/>
        <v>0.87</v>
      </c>
      <c r="K436" s="10" t="str">
        <f t="shared" si="56"/>
        <v>A</v>
      </c>
      <c r="L436" s="10">
        <v>90</v>
      </c>
      <c r="M436" s="10">
        <v>85</v>
      </c>
      <c r="N436" s="5">
        <v>80</v>
      </c>
      <c r="O436" s="11">
        <f t="shared" si="57"/>
        <v>85</v>
      </c>
      <c r="P436" s="12">
        <f t="shared" si="58"/>
        <v>0.85</v>
      </c>
      <c r="Q436" s="10" t="str">
        <f t="shared" si="59"/>
        <v>A</v>
      </c>
      <c r="R436" s="11">
        <v>87</v>
      </c>
      <c r="S436" s="26">
        <v>91</v>
      </c>
      <c r="T436">
        <v>84</v>
      </c>
      <c r="U436" s="30">
        <f t="shared" si="60"/>
        <v>87.333333333333329</v>
      </c>
      <c r="V436" s="31">
        <f t="shared" si="61"/>
        <v>0.87329999999999997</v>
      </c>
      <c r="W436" t="str">
        <f t="shared" si="62"/>
        <v>A</v>
      </c>
    </row>
    <row r="437" spans="1:23" ht="14.25" customHeight="1" x14ac:dyDescent="0.3">
      <c r="A437" s="43"/>
      <c r="B437" s="43"/>
      <c r="C437" s="43"/>
      <c r="D437" s="5" t="s">
        <v>27</v>
      </c>
      <c r="E437" s="5" t="s">
        <v>106</v>
      </c>
      <c r="F437" s="5">
        <v>78</v>
      </c>
      <c r="G437" s="10">
        <v>72</v>
      </c>
      <c r="H437" s="10">
        <v>78</v>
      </c>
      <c r="I437" s="11">
        <f t="shared" si="54"/>
        <v>76</v>
      </c>
      <c r="J437" s="12">
        <f t="shared" si="55"/>
        <v>0.76</v>
      </c>
      <c r="K437" s="10" t="str">
        <f t="shared" si="56"/>
        <v>B</v>
      </c>
      <c r="L437" s="10">
        <v>81</v>
      </c>
      <c r="M437" s="10">
        <v>84</v>
      </c>
      <c r="N437" s="5">
        <v>76</v>
      </c>
      <c r="O437" s="11">
        <f t="shared" si="57"/>
        <v>80.333333333333329</v>
      </c>
      <c r="P437" s="12">
        <f t="shared" si="58"/>
        <v>0.80330000000000001</v>
      </c>
      <c r="Q437" s="10" t="str">
        <f t="shared" si="59"/>
        <v>A</v>
      </c>
      <c r="R437" s="11">
        <v>78</v>
      </c>
      <c r="S437" s="26">
        <v>79</v>
      </c>
      <c r="T437">
        <v>82</v>
      </c>
      <c r="U437" s="30">
        <f t="shared" si="60"/>
        <v>79.666666666666671</v>
      </c>
      <c r="V437" s="31">
        <f t="shared" si="61"/>
        <v>0.79669999999999996</v>
      </c>
      <c r="W437" t="str">
        <f t="shared" si="62"/>
        <v>B</v>
      </c>
    </row>
    <row r="438" spans="1:23" ht="14.25" customHeight="1" x14ac:dyDescent="0.3">
      <c r="A438" s="43" t="s">
        <v>266</v>
      </c>
      <c r="B438" s="43" t="s">
        <v>267</v>
      </c>
      <c r="C438" s="43" t="s">
        <v>435</v>
      </c>
      <c r="D438" s="5" t="s">
        <v>12</v>
      </c>
      <c r="E438" s="5" t="s">
        <v>95</v>
      </c>
      <c r="F438" s="5">
        <v>67</v>
      </c>
      <c r="G438" s="10">
        <v>68</v>
      </c>
      <c r="H438" s="10">
        <v>62</v>
      </c>
      <c r="I438" s="11">
        <f t="shared" si="54"/>
        <v>65.666666666666671</v>
      </c>
      <c r="J438" s="12">
        <f t="shared" si="55"/>
        <v>0.65669999999999995</v>
      </c>
      <c r="K438" s="10" t="str">
        <f t="shared" si="56"/>
        <v>C</v>
      </c>
      <c r="L438" s="10">
        <v>72</v>
      </c>
      <c r="M438" s="10">
        <v>73</v>
      </c>
      <c r="N438" s="5">
        <v>71</v>
      </c>
      <c r="O438" s="11">
        <f t="shared" si="57"/>
        <v>72</v>
      </c>
      <c r="P438" s="12">
        <f t="shared" si="58"/>
        <v>0.72</v>
      </c>
      <c r="Q438" s="10" t="str">
        <f t="shared" si="59"/>
        <v>B</v>
      </c>
      <c r="R438" s="11">
        <v>63</v>
      </c>
      <c r="S438" s="26">
        <v>71</v>
      </c>
      <c r="T438">
        <v>68</v>
      </c>
      <c r="U438" s="30">
        <f t="shared" si="60"/>
        <v>67.333333333333329</v>
      </c>
      <c r="V438" s="31">
        <f t="shared" si="61"/>
        <v>0.67330000000000001</v>
      </c>
      <c r="W438" t="str">
        <f t="shared" si="62"/>
        <v>C</v>
      </c>
    </row>
    <row r="439" spans="1:23" ht="14.25" customHeight="1" x14ac:dyDescent="0.3">
      <c r="A439" s="43"/>
      <c r="B439" s="43"/>
      <c r="C439" s="43"/>
      <c r="D439" s="5" t="s">
        <v>13</v>
      </c>
      <c r="E439" s="5" t="s">
        <v>99</v>
      </c>
      <c r="F439" s="5">
        <v>63</v>
      </c>
      <c r="G439" s="10">
        <v>67</v>
      </c>
      <c r="H439" s="10">
        <v>68</v>
      </c>
      <c r="I439" s="11">
        <f t="shared" si="54"/>
        <v>66</v>
      </c>
      <c r="J439" s="12">
        <f t="shared" si="55"/>
        <v>0.66</v>
      </c>
      <c r="K439" s="10" t="str">
        <f t="shared" si="56"/>
        <v>C</v>
      </c>
      <c r="L439" s="10">
        <v>73</v>
      </c>
      <c r="M439" s="10">
        <v>76</v>
      </c>
      <c r="N439" s="5">
        <v>71</v>
      </c>
      <c r="O439" s="11">
        <f t="shared" si="57"/>
        <v>73.333333333333329</v>
      </c>
      <c r="P439" s="12">
        <f t="shared" si="58"/>
        <v>0.73329999999999995</v>
      </c>
      <c r="Q439" s="10" t="str">
        <f t="shared" si="59"/>
        <v>B</v>
      </c>
      <c r="R439" s="11">
        <v>73</v>
      </c>
      <c r="S439" s="26">
        <v>83</v>
      </c>
      <c r="T439">
        <v>73</v>
      </c>
      <c r="U439" s="30">
        <f t="shared" si="60"/>
        <v>76.333333333333329</v>
      </c>
      <c r="V439" s="31">
        <f t="shared" si="61"/>
        <v>0.76329999999999998</v>
      </c>
      <c r="W439" t="str">
        <f t="shared" si="62"/>
        <v>B</v>
      </c>
    </row>
    <row r="440" spans="1:23" ht="14.25" customHeight="1" x14ac:dyDescent="0.3">
      <c r="A440" s="43"/>
      <c r="B440" s="43"/>
      <c r="C440" s="43"/>
      <c r="D440" s="5" t="s">
        <v>15</v>
      </c>
      <c r="E440" s="5" t="s">
        <v>100</v>
      </c>
      <c r="F440" s="5">
        <v>74</v>
      </c>
      <c r="G440" s="10">
        <v>70</v>
      </c>
      <c r="H440" s="10">
        <v>72</v>
      </c>
      <c r="I440" s="11">
        <f t="shared" si="54"/>
        <v>72</v>
      </c>
      <c r="J440" s="12">
        <f t="shared" si="55"/>
        <v>0.72</v>
      </c>
      <c r="K440" s="10" t="str">
        <f t="shared" si="56"/>
        <v>B</v>
      </c>
      <c r="L440" s="10">
        <v>69</v>
      </c>
      <c r="M440" s="10">
        <v>76</v>
      </c>
      <c r="N440" s="5">
        <v>71</v>
      </c>
      <c r="O440" s="11">
        <f t="shared" si="57"/>
        <v>72</v>
      </c>
      <c r="P440" s="12">
        <f t="shared" si="58"/>
        <v>0.72</v>
      </c>
      <c r="Q440" s="10" t="str">
        <f t="shared" si="59"/>
        <v>B</v>
      </c>
      <c r="R440" s="11">
        <v>79</v>
      </c>
      <c r="S440" s="26">
        <v>85</v>
      </c>
      <c r="T440">
        <v>78</v>
      </c>
      <c r="U440" s="30">
        <f t="shared" si="60"/>
        <v>80.666666666666671</v>
      </c>
      <c r="V440" s="31">
        <f t="shared" si="61"/>
        <v>0.80669999999999997</v>
      </c>
      <c r="W440" t="str">
        <f t="shared" si="62"/>
        <v>A</v>
      </c>
    </row>
    <row r="441" spans="1:23" ht="14.25" customHeight="1" x14ac:dyDescent="0.3">
      <c r="A441" s="43"/>
      <c r="B441" s="43"/>
      <c r="C441" s="43"/>
      <c r="D441" s="5" t="s">
        <v>17</v>
      </c>
      <c r="E441" s="5" t="s">
        <v>101</v>
      </c>
      <c r="F441" s="5">
        <v>64</v>
      </c>
      <c r="G441" s="10">
        <v>75</v>
      </c>
      <c r="H441" s="10">
        <v>63</v>
      </c>
      <c r="I441" s="11">
        <f t="shared" si="54"/>
        <v>67.333333333333329</v>
      </c>
      <c r="J441" s="12">
        <f t="shared" si="55"/>
        <v>0.67330000000000001</v>
      </c>
      <c r="K441" s="10" t="str">
        <f t="shared" si="56"/>
        <v>C</v>
      </c>
      <c r="L441" s="10">
        <v>63</v>
      </c>
      <c r="M441" s="10">
        <v>63</v>
      </c>
      <c r="N441" s="5">
        <v>71</v>
      </c>
      <c r="O441" s="11">
        <f t="shared" si="57"/>
        <v>65.666666666666671</v>
      </c>
      <c r="P441" s="12">
        <f t="shared" si="58"/>
        <v>0.65669999999999995</v>
      </c>
      <c r="Q441" s="10" t="str">
        <f t="shared" si="59"/>
        <v>C</v>
      </c>
      <c r="R441" s="11">
        <v>66</v>
      </c>
      <c r="S441" s="26">
        <v>73</v>
      </c>
      <c r="T441">
        <v>78</v>
      </c>
      <c r="U441" s="30">
        <f t="shared" si="60"/>
        <v>72.333333333333329</v>
      </c>
      <c r="V441" s="31">
        <f t="shared" si="61"/>
        <v>0.72330000000000005</v>
      </c>
      <c r="W441" t="str">
        <f t="shared" si="62"/>
        <v>B</v>
      </c>
    </row>
    <row r="442" spans="1:23" ht="14.25" customHeight="1" x14ac:dyDescent="0.3">
      <c r="A442" s="43"/>
      <c r="B442" s="43"/>
      <c r="C442" s="43"/>
      <c r="D442" s="5" t="s">
        <v>19</v>
      </c>
      <c r="E442" s="5" t="s">
        <v>102</v>
      </c>
      <c r="F442" s="5">
        <v>67</v>
      </c>
      <c r="G442" s="10">
        <v>74</v>
      </c>
      <c r="H442" s="10">
        <v>72</v>
      </c>
      <c r="I442" s="11">
        <f t="shared" si="54"/>
        <v>71</v>
      </c>
      <c r="J442" s="12">
        <f t="shared" si="55"/>
        <v>0.71</v>
      </c>
      <c r="K442" s="10" t="str">
        <f t="shared" si="56"/>
        <v>B</v>
      </c>
      <c r="L442" s="10">
        <v>68</v>
      </c>
      <c r="M442" s="10">
        <v>82</v>
      </c>
      <c r="N442" s="5">
        <v>69</v>
      </c>
      <c r="O442" s="11">
        <f t="shared" si="57"/>
        <v>73</v>
      </c>
      <c r="P442" s="12">
        <f t="shared" si="58"/>
        <v>0.73</v>
      </c>
      <c r="Q442" s="10" t="str">
        <f t="shared" si="59"/>
        <v>B</v>
      </c>
      <c r="R442" s="11">
        <v>69</v>
      </c>
      <c r="S442" s="26">
        <v>78</v>
      </c>
      <c r="T442">
        <v>73</v>
      </c>
      <c r="U442" s="30">
        <f t="shared" si="60"/>
        <v>73.333333333333329</v>
      </c>
      <c r="V442" s="31">
        <f t="shared" si="61"/>
        <v>0.73329999999999995</v>
      </c>
      <c r="W442" t="str">
        <f t="shared" si="62"/>
        <v>B</v>
      </c>
    </row>
    <row r="443" spans="1:23" ht="14.25" customHeight="1" x14ac:dyDescent="0.3">
      <c r="A443" s="43"/>
      <c r="B443" s="43"/>
      <c r="C443" s="43"/>
      <c r="D443" s="5" t="s">
        <v>21</v>
      </c>
      <c r="E443" s="5" t="s">
        <v>103</v>
      </c>
      <c r="F443" s="5">
        <v>69</v>
      </c>
      <c r="G443" s="10">
        <v>73</v>
      </c>
      <c r="H443" s="10">
        <v>72</v>
      </c>
      <c r="I443" s="11">
        <f t="shared" si="54"/>
        <v>71.333333333333329</v>
      </c>
      <c r="J443" s="12">
        <f t="shared" si="55"/>
        <v>0.71330000000000005</v>
      </c>
      <c r="K443" s="10" t="str">
        <f t="shared" si="56"/>
        <v>B</v>
      </c>
      <c r="L443" s="10">
        <v>78</v>
      </c>
      <c r="M443" s="10">
        <v>78</v>
      </c>
      <c r="N443" s="5">
        <v>83</v>
      </c>
      <c r="O443" s="11">
        <f t="shared" si="57"/>
        <v>79.666666666666671</v>
      </c>
      <c r="P443" s="12">
        <f t="shared" si="58"/>
        <v>0.79669999999999996</v>
      </c>
      <c r="Q443" s="10" t="str">
        <f t="shared" si="59"/>
        <v>B</v>
      </c>
      <c r="R443" s="11">
        <v>83</v>
      </c>
      <c r="S443" s="26">
        <v>87</v>
      </c>
      <c r="T443">
        <v>81</v>
      </c>
      <c r="U443" s="30">
        <f t="shared" si="60"/>
        <v>83.666666666666671</v>
      </c>
      <c r="V443" s="31">
        <f t="shared" si="61"/>
        <v>0.8367</v>
      </c>
      <c r="W443" t="str">
        <f t="shared" si="62"/>
        <v>A</v>
      </c>
    </row>
    <row r="444" spans="1:23" ht="14.25" customHeight="1" x14ac:dyDescent="0.3">
      <c r="A444" s="43"/>
      <c r="B444" s="43"/>
      <c r="C444" s="43"/>
      <c r="D444" s="5" t="s">
        <v>23</v>
      </c>
      <c r="E444" s="5" t="s">
        <v>104</v>
      </c>
      <c r="F444" s="5">
        <v>64</v>
      </c>
      <c r="G444" s="10">
        <v>69</v>
      </c>
      <c r="H444" s="10">
        <v>71</v>
      </c>
      <c r="I444" s="11">
        <f t="shared" si="54"/>
        <v>68</v>
      </c>
      <c r="J444" s="12">
        <f t="shared" si="55"/>
        <v>0.68</v>
      </c>
      <c r="K444" s="10" t="str">
        <f t="shared" si="56"/>
        <v>C</v>
      </c>
      <c r="L444" s="10">
        <v>69</v>
      </c>
      <c r="M444" s="10">
        <v>78</v>
      </c>
      <c r="N444" s="5">
        <v>69</v>
      </c>
      <c r="O444" s="11">
        <f t="shared" si="57"/>
        <v>72</v>
      </c>
      <c r="P444" s="12">
        <f t="shared" si="58"/>
        <v>0.72</v>
      </c>
      <c r="Q444" s="10" t="str">
        <f t="shared" si="59"/>
        <v>B</v>
      </c>
      <c r="R444" s="11">
        <v>71</v>
      </c>
      <c r="S444" s="26">
        <v>78</v>
      </c>
      <c r="T444">
        <v>81</v>
      </c>
      <c r="U444" s="30">
        <f t="shared" si="60"/>
        <v>76.666666666666671</v>
      </c>
      <c r="V444" s="31">
        <f t="shared" si="61"/>
        <v>0.76670000000000005</v>
      </c>
      <c r="W444" t="str">
        <f t="shared" si="62"/>
        <v>B</v>
      </c>
    </row>
    <row r="445" spans="1:23" ht="14.25" customHeight="1" x14ac:dyDescent="0.3">
      <c r="A445" s="43"/>
      <c r="B445" s="43"/>
      <c r="C445" s="43"/>
      <c r="D445" s="5" t="s">
        <v>25</v>
      </c>
      <c r="E445" s="5" t="s">
        <v>105</v>
      </c>
      <c r="F445" s="5">
        <v>67</v>
      </c>
      <c r="G445" s="10">
        <v>70</v>
      </c>
      <c r="H445" s="10">
        <v>76</v>
      </c>
      <c r="I445" s="11">
        <f t="shared" si="54"/>
        <v>71</v>
      </c>
      <c r="J445" s="12">
        <f t="shared" si="55"/>
        <v>0.71</v>
      </c>
      <c r="K445" s="10" t="str">
        <f t="shared" si="56"/>
        <v>B</v>
      </c>
      <c r="L445" s="10">
        <v>77</v>
      </c>
      <c r="M445" s="10">
        <v>84</v>
      </c>
      <c r="N445" s="5">
        <v>77</v>
      </c>
      <c r="O445" s="11">
        <f t="shared" si="57"/>
        <v>79.333333333333329</v>
      </c>
      <c r="P445" s="12">
        <f t="shared" si="58"/>
        <v>0.79330000000000001</v>
      </c>
      <c r="Q445" s="10" t="str">
        <f t="shared" si="59"/>
        <v>B</v>
      </c>
      <c r="R445" s="11">
        <v>72</v>
      </c>
      <c r="S445" s="26">
        <v>86</v>
      </c>
      <c r="T445">
        <v>86</v>
      </c>
      <c r="U445" s="30">
        <f t="shared" si="60"/>
        <v>81.333333333333329</v>
      </c>
      <c r="V445" s="31">
        <f t="shared" si="61"/>
        <v>0.81330000000000002</v>
      </c>
      <c r="W445" t="str">
        <f t="shared" si="62"/>
        <v>A</v>
      </c>
    </row>
    <row r="446" spans="1:23" ht="14.25" customHeight="1" x14ac:dyDescent="0.3">
      <c r="A446" s="43"/>
      <c r="B446" s="43"/>
      <c r="C446" s="43"/>
      <c r="D446" s="5" t="s">
        <v>27</v>
      </c>
      <c r="E446" s="5" t="s">
        <v>106</v>
      </c>
      <c r="F446" s="5">
        <v>65</v>
      </c>
      <c r="G446" s="10">
        <v>64</v>
      </c>
      <c r="H446" s="10">
        <v>64</v>
      </c>
      <c r="I446" s="11">
        <f t="shared" si="54"/>
        <v>64.333333333333329</v>
      </c>
      <c r="J446" s="12">
        <f t="shared" si="55"/>
        <v>0.64329999999999998</v>
      </c>
      <c r="K446" s="10" t="str">
        <f t="shared" si="56"/>
        <v>C</v>
      </c>
      <c r="L446" s="10">
        <v>59</v>
      </c>
      <c r="M446" s="10">
        <v>72</v>
      </c>
      <c r="N446" s="5">
        <v>67</v>
      </c>
      <c r="O446" s="11">
        <f t="shared" si="57"/>
        <v>66</v>
      </c>
      <c r="P446" s="12">
        <f t="shared" si="58"/>
        <v>0.66</v>
      </c>
      <c r="Q446" s="10" t="str">
        <f t="shared" si="59"/>
        <v>C</v>
      </c>
      <c r="R446" s="11">
        <v>70</v>
      </c>
      <c r="S446" s="26">
        <v>71</v>
      </c>
      <c r="T446">
        <v>71</v>
      </c>
      <c r="U446" s="30">
        <f t="shared" si="60"/>
        <v>70.666666666666671</v>
      </c>
      <c r="V446" s="31">
        <f t="shared" si="61"/>
        <v>0.70669999999999999</v>
      </c>
      <c r="W446" t="str">
        <f t="shared" si="62"/>
        <v>B</v>
      </c>
    </row>
    <row r="447" spans="1:23" ht="14.25" customHeight="1" x14ac:dyDescent="0.3">
      <c r="A447" s="43" t="s">
        <v>268</v>
      </c>
      <c r="B447" s="43" t="s">
        <v>269</v>
      </c>
      <c r="C447" s="43" t="s">
        <v>435</v>
      </c>
      <c r="D447" s="5" t="s">
        <v>12</v>
      </c>
      <c r="E447" s="5" t="s">
        <v>95</v>
      </c>
      <c r="F447" s="5">
        <v>74</v>
      </c>
      <c r="G447" s="10">
        <v>79</v>
      </c>
      <c r="H447" s="10">
        <v>77</v>
      </c>
      <c r="I447" s="11">
        <f t="shared" si="54"/>
        <v>76.666666666666671</v>
      </c>
      <c r="J447" s="12">
        <f t="shared" si="55"/>
        <v>0.76670000000000005</v>
      </c>
      <c r="K447" s="10" t="str">
        <f t="shared" si="56"/>
        <v>B</v>
      </c>
      <c r="L447" s="10">
        <v>78</v>
      </c>
      <c r="M447" s="10">
        <v>75</v>
      </c>
      <c r="N447" s="5">
        <v>80</v>
      </c>
      <c r="O447" s="11">
        <f t="shared" si="57"/>
        <v>77.666666666666671</v>
      </c>
      <c r="P447" s="12">
        <f t="shared" si="58"/>
        <v>0.77669999999999995</v>
      </c>
      <c r="Q447" s="10" t="str">
        <f t="shared" si="59"/>
        <v>B</v>
      </c>
      <c r="R447" s="11">
        <v>75</v>
      </c>
      <c r="S447" s="26">
        <v>82</v>
      </c>
      <c r="T447">
        <v>75</v>
      </c>
      <c r="U447" s="30">
        <f t="shared" si="60"/>
        <v>77.333333333333329</v>
      </c>
      <c r="V447" s="31">
        <f t="shared" si="61"/>
        <v>0.77329999999999999</v>
      </c>
      <c r="W447" t="str">
        <f t="shared" si="62"/>
        <v>B</v>
      </c>
    </row>
    <row r="448" spans="1:23" ht="14.25" customHeight="1" x14ac:dyDescent="0.3">
      <c r="A448" s="43"/>
      <c r="B448" s="43"/>
      <c r="C448" s="43"/>
      <c r="D448" s="5" t="s">
        <v>13</v>
      </c>
      <c r="E448" s="5" t="s">
        <v>99</v>
      </c>
      <c r="F448" s="5">
        <v>69</v>
      </c>
      <c r="G448" s="10">
        <v>84</v>
      </c>
      <c r="H448" s="10">
        <v>73</v>
      </c>
      <c r="I448" s="11">
        <f t="shared" si="54"/>
        <v>75.333333333333329</v>
      </c>
      <c r="J448" s="12">
        <f t="shared" si="55"/>
        <v>0.75329999999999997</v>
      </c>
      <c r="K448" s="10" t="str">
        <f t="shared" si="56"/>
        <v>B</v>
      </c>
      <c r="L448" s="10">
        <v>76</v>
      </c>
      <c r="M448" s="10">
        <v>73</v>
      </c>
      <c r="N448" s="5">
        <v>80</v>
      </c>
      <c r="O448" s="11">
        <f t="shared" si="57"/>
        <v>76.333333333333329</v>
      </c>
      <c r="P448" s="12">
        <f t="shared" si="58"/>
        <v>0.76329999999999998</v>
      </c>
      <c r="Q448" s="10" t="str">
        <f t="shared" si="59"/>
        <v>B</v>
      </c>
      <c r="R448" s="11">
        <v>79</v>
      </c>
      <c r="S448" s="26">
        <v>82</v>
      </c>
      <c r="T448">
        <v>75</v>
      </c>
      <c r="U448" s="30">
        <f t="shared" si="60"/>
        <v>78.666666666666671</v>
      </c>
      <c r="V448" s="31">
        <f t="shared" si="61"/>
        <v>0.78669999999999995</v>
      </c>
      <c r="W448" t="str">
        <f t="shared" si="62"/>
        <v>B</v>
      </c>
    </row>
    <row r="449" spans="1:23" ht="14.25" customHeight="1" x14ac:dyDescent="0.3">
      <c r="A449" s="43"/>
      <c r="B449" s="43"/>
      <c r="C449" s="43"/>
      <c r="D449" s="5" t="s">
        <v>15</v>
      </c>
      <c r="E449" s="5" t="s">
        <v>100</v>
      </c>
      <c r="F449" s="5">
        <v>81</v>
      </c>
      <c r="G449" s="10">
        <v>87</v>
      </c>
      <c r="H449" s="10">
        <v>78</v>
      </c>
      <c r="I449" s="11">
        <f t="shared" si="54"/>
        <v>82</v>
      </c>
      <c r="J449" s="12">
        <f t="shared" si="55"/>
        <v>0.82</v>
      </c>
      <c r="K449" s="10" t="str">
        <f t="shared" si="56"/>
        <v>A</v>
      </c>
      <c r="L449" s="10">
        <v>78</v>
      </c>
      <c r="M449" s="10">
        <v>80</v>
      </c>
      <c r="N449" s="5">
        <v>91</v>
      </c>
      <c r="O449" s="11">
        <f t="shared" si="57"/>
        <v>83</v>
      </c>
      <c r="P449" s="12">
        <f t="shared" si="58"/>
        <v>0.83</v>
      </c>
      <c r="Q449" s="10" t="str">
        <f t="shared" si="59"/>
        <v>A</v>
      </c>
      <c r="R449" s="11">
        <v>87</v>
      </c>
      <c r="S449" s="26">
        <v>85</v>
      </c>
      <c r="T449">
        <v>92</v>
      </c>
      <c r="U449" s="30">
        <f t="shared" si="60"/>
        <v>88</v>
      </c>
      <c r="V449" s="31">
        <f t="shared" si="61"/>
        <v>0.88</v>
      </c>
      <c r="W449" t="str">
        <f t="shared" si="62"/>
        <v>A</v>
      </c>
    </row>
    <row r="450" spans="1:23" ht="14.25" customHeight="1" x14ac:dyDescent="0.3">
      <c r="A450" s="43"/>
      <c r="B450" s="43"/>
      <c r="C450" s="43"/>
      <c r="D450" s="5" t="s">
        <v>17</v>
      </c>
      <c r="E450" s="5" t="s">
        <v>101</v>
      </c>
      <c r="F450" s="5">
        <v>72</v>
      </c>
      <c r="G450" s="10">
        <v>74</v>
      </c>
      <c r="H450" s="10">
        <v>79</v>
      </c>
      <c r="I450" s="11">
        <f t="shared" si="54"/>
        <v>75</v>
      </c>
      <c r="J450" s="12">
        <f t="shared" si="55"/>
        <v>0.75</v>
      </c>
      <c r="K450" s="10" t="str">
        <f t="shared" si="56"/>
        <v>B</v>
      </c>
      <c r="L450" s="10">
        <v>78</v>
      </c>
      <c r="M450" s="10">
        <v>71</v>
      </c>
      <c r="N450" s="5">
        <v>72</v>
      </c>
      <c r="O450" s="11">
        <f t="shared" si="57"/>
        <v>73.666666666666671</v>
      </c>
      <c r="P450" s="12">
        <f t="shared" si="58"/>
        <v>0.73670000000000002</v>
      </c>
      <c r="Q450" s="10" t="str">
        <f t="shared" si="59"/>
        <v>B</v>
      </c>
      <c r="R450" s="11">
        <v>78</v>
      </c>
      <c r="S450" s="26">
        <v>87</v>
      </c>
      <c r="T450">
        <v>85</v>
      </c>
      <c r="U450" s="30">
        <f t="shared" si="60"/>
        <v>83.333333333333329</v>
      </c>
      <c r="V450" s="31">
        <f t="shared" si="61"/>
        <v>0.83330000000000004</v>
      </c>
      <c r="W450" t="str">
        <f t="shared" si="62"/>
        <v>A</v>
      </c>
    </row>
    <row r="451" spans="1:23" ht="14.25" customHeight="1" x14ac:dyDescent="0.3">
      <c r="A451" s="43"/>
      <c r="B451" s="43"/>
      <c r="C451" s="43"/>
      <c r="D451" s="5" t="s">
        <v>19</v>
      </c>
      <c r="E451" s="5" t="s">
        <v>102</v>
      </c>
      <c r="F451" s="5">
        <v>82</v>
      </c>
      <c r="G451" s="10">
        <v>78</v>
      </c>
      <c r="H451" s="10">
        <v>77</v>
      </c>
      <c r="I451" s="11">
        <f t="shared" si="54"/>
        <v>79</v>
      </c>
      <c r="J451" s="12">
        <f t="shared" si="55"/>
        <v>0.79</v>
      </c>
      <c r="K451" s="10" t="str">
        <f t="shared" si="56"/>
        <v>B</v>
      </c>
      <c r="L451" s="10">
        <v>82</v>
      </c>
      <c r="M451" s="10">
        <v>82</v>
      </c>
      <c r="N451" s="5">
        <v>77</v>
      </c>
      <c r="O451" s="11">
        <f t="shared" si="57"/>
        <v>80.333333333333329</v>
      </c>
      <c r="P451" s="12">
        <f t="shared" si="58"/>
        <v>0.80330000000000001</v>
      </c>
      <c r="Q451" s="10" t="str">
        <f t="shared" si="59"/>
        <v>A</v>
      </c>
      <c r="R451" s="11">
        <v>89</v>
      </c>
      <c r="S451" s="26">
        <v>88</v>
      </c>
      <c r="T451">
        <v>83</v>
      </c>
      <c r="U451" s="30">
        <f t="shared" si="60"/>
        <v>86.666666666666671</v>
      </c>
      <c r="V451" s="31">
        <f t="shared" si="61"/>
        <v>0.86670000000000003</v>
      </c>
      <c r="W451" t="str">
        <f t="shared" si="62"/>
        <v>A</v>
      </c>
    </row>
    <row r="452" spans="1:23" ht="14.25" customHeight="1" x14ac:dyDescent="0.3">
      <c r="A452" s="43"/>
      <c r="B452" s="43"/>
      <c r="C452" s="43"/>
      <c r="D452" s="5" t="s">
        <v>21</v>
      </c>
      <c r="E452" s="5" t="s">
        <v>103</v>
      </c>
      <c r="F452" s="5">
        <v>78</v>
      </c>
      <c r="G452" s="10">
        <v>79</v>
      </c>
      <c r="H452" s="10">
        <v>88</v>
      </c>
      <c r="I452" s="11">
        <f t="shared" si="54"/>
        <v>81.666666666666671</v>
      </c>
      <c r="J452" s="12">
        <f t="shared" si="55"/>
        <v>0.81669999999999998</v>
      </c>
      <c r="K452" s="10" t="str">
        <f t="shared" si="56"/>
        <v>A</v>
      </c>
      <c r="L452" s="10">
        <v>81</v>
      </c>
      <c r="M452" s="10">
        <v>81</v>
      </c>
      <c r="N452" s="5">
        <v>89</v>
      </c>
      <c r="O452" s="11">
        <f t="shared" si="57"/>
        <v>83.666666666666671</v>
      </c>
      <c r="P452" s="12">
        <f t="shared" si="58"/>
        <v>0.8367</v>
      </c>
      <c r="Q452" s="10" t="str">
        <f t="shared" si="59"/>
        <v>A</v>
      </c>
      <c r="R452" s="11">
        <v>88</v>
      </c>
      <c r="S452" s="26">
        <v>92</v>
      </c>
      <c r="T452">
        <v>84</v>
      </c>
      <c r="U452" s="30">
        <f t="shared" si="60"/>
        <v>88</v>
      </c>
      <c r="V452" s="31">
        <f t="shared" si="61"/>
        <v>0.88</v>
      </c>
      <c r="W452" t="str">
        <f t="shared" si="62"/>
        <v>A</v>
      </c>
    </row>
    <row r="453" spans="1:23" ht="14.25" customHeight="1" x14ac:dyDescent="0.3">
      <c r="A453" s="43"/>
      <c r="B453" s="43"/>
      <c r="C453" s="43"/>
      <c r="D453" s="5" t="s">
        <v>23</v>
      </c>
      <c r="E453" s="5" t="s">
        <v>104</v>
      </c>
      <c r="F453" s="5">
        <v>67</v>
      </c>
      <c r="G453" s="10">
        <v>76</v>
      </c>
      <c r="H453" s="10">
        <v>78</v>
      </c>
      <c r="I453" s="11">
        <f t="shared" si="54"/>
        <v>73.666666666666671</v>
      </c>
      <c r="J453" s="12">
        <f t="shared" si="55"/>
        <v>0.73670000000000002</v>
      </c>
      <c r="K453" s="10" t="str">
        <f t="shared" si="56"/>
        <v>B</v>
      </c>
      <c r="L453" s="10">
        <v>81</v>
      </c>
      <c r="M453" s="10">
        <v>77</v>
      </c>
      <c r="N453" s="5">
        <v>73</v>
      </c>
      <c r="O453" s="11">
        <f t="shared" si="57"/>
        <v>77</v>
      </c>
      <c r="P453" s="12">
        <f t="shared" si="58"/>
        <v>0.77</v>
      </c>
      <c r="Q453" s="10" t="str">
        <f t="shared" si="59"/>
        <v>B</v>
      </c>
      <c r="R453" s="11">
        <v>78</v>
      </c>
      <c r="S453" s="26">
        <v>82</v>
      </c>
      <c r="T453">
        <v>84</v>
      </c>
      <c r="U453" s="30">
        <f t="shared" si="60"/>
        <v>81.333333333333329</v>
      </c>
      <c r="V453" s="31">
        <f t="shared" si="61"/>
        <v>0.81330000000000002</v>
      </c>
      <c r="W453" t="str">
        <f t="shared" si="62"/>
        <v>A</v>
      </c>
    </row>
    <row r="454" spans="1:23" ht="14.25" customHeight="1" x14ac:dyDescent="0.3">
      <c r="A454" s="43"/>
      <c r="B454" s="43"/>
      <c r="C454" s="43"/>
      <c r="D454" s="5" t="s">
        <v>25</v>
      </c>
      <c r="E454" s="5" t="s">
        <v>105</v>
      </c>
      <c r="F454" s="5">
        <v>76</v>
      </c>
      <c r="G454" s="10">
        <v>84</v>
      </c>
      <c r="H454" s="10">
        <v>75</v>
      </c>
      <c r="I454" s="11">
        <f t="shared" ref="I454:I517" si="63">IF(COUNT(F454:H454)=0,"",AVERAGE(F454:H454))</f>
        <v>78.333333333333329</v>
      </c>
      <c r="J454" s="12">
        <f t="shared" ref="J454:J517" si="64">IF(I454="","",ROUND(I454/100,4))</f>
        <v>0.7833</v>
      </c>
      <c r="K454" s="10" t="str">
        <f t="shared" ref="K454:K517" si="65">IF(I454="","",IF(I454&gt;=80,"A",IF(I454&gt;=70,"B",IF(I454&gt;=60,"C",IF(I454&gt;=50,"D","F")))))</f>
        <v>B</v>
      </c>
      <c r="L454" s="10">
        <v>74</v>
      </c>
      <c r="M454" s="10">
        <v>80</v>
      </c>
      <c r="N454" s="5">
        <v>78</v>
      </c>
      <c r="O454" s="11">
        <f t="shared" ref="O454:O517" si="66">IF(COUNT(L454:N454)=0,"",AVERAGE(L454:N454))</f>
        <v>77.333333333333329</v>
      </c>
      <c r="P454" s="12">
        <f t="shared" ref="P454:P517" si="67">IF(O454="","",ROUND(O454/100,4))</f>
        <v>0.77329999999999999</v>
      </c>
      <c r="Q454" s="10" t="str">
        <f t="shared" ref="Q454:Q517" si="68">IF(O454="","",IF(O454&gt;=80,"A",IF(O454&gt;=70,"B",IF(O454&gt;=60,"C",IF(O454&gt;=50,"D","F")))))</f>
        <v>B</v>
      </c>
      <c r="R454" s="11">
        <v>81</v>
      </c>
      <c r="S454" s="26">
        <v>84</v>
      </c>
      <c r="T454">
        <v>86</v>
      </c>
      <c r="U454" s="30">
        <f t="shared" ref="U454:U517" si="69">IF(COUNT(R454:T454)=0,"",AVERAGE(R454:T454))</f>
        <v>83.666666666666671</v>
      </c>
      <c r="V454" s="31">
        <f t="shared" ref="V454:V517" si="70">IF(U454="","",ROUND(U454/100,4))</f>
        <v>0.8367</v>
      </c>
      <c r="W454" t="str">
        <f t="shared" ref="W454:W517" si="71">IF(U454="","",IF(U454&gt;=80,"A",IF(U454&gt;=70,"B",IF(U454&gt;=60,"C",IF(U454&gt;=50,"D","F")))))</f>
        <v>A</v>
      </c>
    </row>
    <row r="455" spans="1:23" ht="14.25" customHeight="1" x14ac:dyDescent="0.3">
      <c r="A455" s="43"/>
      <c r="B455" s="43"/>
      <c r="C455" s="43"/>
      <c r="D455" s="5" t="s">
        <v>27</v>
      </c>
      <c r="E455" s="5" t="s">
        <v>106</v>
      </c>
      <c r="F455" s="5">
        <v>71</v>
      </c>
      <c r="G455" s="10">
        <v>70</v>
      </c>
      <c r="H455" s="10">
        <v>77</v>
      </c>
      <c r="I455" s="11">
        <f t="shared" si="63"/>
        <v>72.666666666666671</v>
      </c>
      <c r="J455" s="12">
        <f t="shared" si="64"/>
        <v>0.72670000000000001</v>
      </c>
      <c r="K455" s="10" t="str">
        <f t="shared" si="65"/>
        <v>B</v>
      </c>
      <c r="L455" s="10">
        <v>68</v>
      </c>
      <c r="M455" s="10">
        <v>74</v>
      </c>
      <c r="N455" s="5">
        <v>80</v>
      </c>
      <c r="O455" s="11">
        <f t="shared" si="66"/>
        <v>74</v>
      </c>
      <c r="P455" s="12">
        <f t="shared" si="67"/>
        <v>0.74</v>
      </c>
      <c r="Q455" s="10" t="str">
        <f t="shared" si="68"/>
        <v>B</v>
      </c>
      <c r="R455" s="11">
        <v>82</v>
      </c>
      <c r="S455" s="26">
        <v>76</v>
      </c>
      <c r="T455">
        <v>81</v>
      </c>
      <c r="U455" s="30">
        <f t="shared" si="69"/>
        <v>79.666666666666671</v>
      </c>
      <c r="V455" s="31">
        <f t="shared" si="70"/>
        <v>0.79669999999999996</v>
      </c>
      <c r="W455" t="str">
        <f t="shared" si="71"/>
        <v>B</v>
      </c>
    </row>
    <row r="456" spans="1:23" ht="14.25" customHeight="1" x14ac:dyDescent="0.3">
      <c r="A456" s="43" t="s">
        <v>274</v>
      </c>
      <c r="B456" s="43" t="s">
        <v>275</v>
      </c>
      <c r="C456" s="43" t="s">
        <v>435</v>
      </c>
      <c r="D456" s="5" t="s">
        <v>12</v>
      </c>
      <c r="E456" s="5" t="s">
        <v>95</v>
      </c>
      <c r="F456" s="5">
        <v>63</v>
      </c>
      <c r="G456" s="10">
        <v>58</v>
      </c>
      <c r="H456" s="10">
        <v>59</v>
      </c>
      <c r="I456" s="11">
        <f t="shared" si="63"/>
        <v>60</v>
      </c>
      <c r="J456" s="12">
        <f t="shared" si="64"/>
        <v>0.6</v>
      </c>
      <c r="K456" s="10" t="str">
        <f t="shared" si="65"/>
        <v>C</v>
      </c>
      <c r="L456" s="10">
        <v>60</v>
      </c>
      <c r="M456" s="10">
        <v>60</v>
      </c>
      <c r="N456" s="5">
        <v>63</v>
      </c>
      <c r="O456" s="11">
        <f t="shared" si="66"/>
        <v>61</v>
      </c>
      <c r="P456" s="12">
        <f t="shared" si="67"/>
        <v>0.61</v>
      </c>
      <c r="Q456" s="10" t="str">
        <f t="shared" si="68"/>
        <v>C</v>
      </c>
      <c r="R456" s="11">
        <v>59</v>
      </c>
      <c r="S456" s="26">
        <v>67</v>
      </c>
      <c r="T456">
        <v>63</v>
      </c>
      <c r="U456" s="30">
        <f t="shared" si="69"/>
        <v>63</v>
      </c>
      <c r="V456" s="31">
        <f t="shared" si="70"/>
        <v>0.63</v>
      </c>
      <c r="W456" t="str">
        <f t="shared" si="71"/>
        <v>C</v>
      </c>
    </row>
    <row r="457" spans="1:23" ht="14.25" customHeight="1" x14ac:dyDescent="0.3">
      <c r="A457" s="43"/>
      <c r="B457" s="43"/>
      <c r="C457" s="43"/>
      <c r="D457" s="5" t="s">
        <v>13</v>
      </c>
      <c r="E457" s="5" t="s">
        <v>99</v>
      </c>
      <c r="F457" s="5">
        <v>60</v>
      </c>
      <c r="G457" s="10">
        <v>66</v>
      </c>
      <c r="H457" s="10">
        <v>71</v>
      </c>
      <c r="I457" s="11">
        <f t="shared" si="63"/>
        <v>65.666666666666671</v>
      </c>
      <c r="J457" s="12">
        <f t="shared" si="64"/>
        <v>0.65669999999999995</v>
      </c>
      <c r="K457" s="10" t="str">
        <f t="shared" si="65"/>
        <v>C</v>
      </c>
      <c r="L457" s="10">
        <v>61</v>
      </c>
      <c r="M457" s="10">
        <v>63</v>
      </c>
      <c r="N457" s="5">
        <v>66</v>
      </c>
      <c r="O457" s="11">
        <f t="shared" si="66"/>
        <v>63.333333333333336</v>
      </c>
      <c r="P457" s="12">
        <f t="shared" si="67"/>
        <v>0.63329999999999997</v>
      </c>
      <c r="Q457" s="10" t="str">
        <f t="shared" si="68"/>
        <v>C</v>
      </c>
      <c r="R457" s="11">
        <v>70</v>
      </c>
      <c r="S457" s="26">
        <v>72</v>
      </c>
      <c r="T457">
        <v>76</v>
      </c>
      <c r="U457" s="30">
        <f t="shared" si="69"/>
        <v>72.666666666666671</v>
      </c>
      <c r="V457" s="31">
        <f t="shared" si="70"/>
        <v>0.72670000000000001</v>
      </c>
      <c r="W457" t="str">
        <f t="shared" si="71"/>
        <v>B</v>
      </c>
    </row>
    <row r="458" spans="1:23" ht="14.25" customHeight="1" x14ac:dyDescent="0.3">
      <c r="A458" s="43"/>
      <c r="B458" s="43"/>
      <c r="C458" s="43"/>
      <c r="D458" s="5" t="s">
        <v>15</v>
      </c>
      <c r="E458" s="5" t="s">
        <v>100</v>
      </c>
      <c r="F458" s="5">
        <v>66</v>
      </c>
      <c r="G458" s="10">
        <v>69</v>
      </c>
      <c r="H458" s="10">
        <v>77</v>
      </c>
      <c r="I458" s="11">
        <f t="shared" si="63"/>
        <v>70.666666666666671</v>
      </c>
      <c r="J458" s="12">
        <f t="shared" si="64"/>
        <v>0.70669999999999999</v>
      </c>
      <c r="K458" s="10" t="str">
        <f t="shared" si="65"/>
        <v>B</v>
      </c>
      <c r="L458" s="10">
        <v>68</v>
      </c>
      <c r="M458" s="10">
        <v>77</v>
      </c>
      <c r="N458" s="5">
        <v>80</v>
      </c>
      <c r="O458" s="11">
        <f t="shared" si="66"/>
        <v>75</v>
      </c>
      <c r="P458" s="12">
        <f t="shared" si="67"/>
        <v>0.75</v>
      </c>
      <c r="Q458" s="10" t="str">
        <f t="shared" si="68"/>
        <v>B</v>
      </c>
      <c r="R458" s="11">
        <v>76</v>
      </c>
      <c r="S458" s="26">
        <v>80</v>
      </c>
      <c r="T458">
        <v>75</v>
      </c>
      <c r="U458" s="30">
        <f t="shared" si="69"/>
        <v>77</v>
      </c>
      <c r="V458" s="31">
        <f t="shared" si="70"/>
        <v>0.77</v>
      </c>
      <c r="W458" t="str">
        <f t="shared" si="71"/>
        <v>B</v>
      </c>
    </row>
    <row r="459" spans="1:23" ht="14.25" customHeight="1" x14ac:dyDescent="0.3">
      <c r="A459" s="43"/>
      <c r="B459" s="43"/>
      <c r="C459" s="43"/>
      <c r="D459" s="5" t="s">
        <v>17</v>
      </c>
      <c r="E459" s="5" t="s">
        <v>101</v>
      </c>
      <c r="F459" s="5">
        <v>62</v>
      </c>
      <c r="G459" s="10">
        <v>64</v>
      </c>
      <c r="H459" s="10">
        <v>65</v>
      </c>
      <c r="I459" s="11">
        <f t="shared" si="63"/>
        <v>63.666666666666664</v>
      </c>
      <c r="J459" s="12">
        <f t="shared" si="64"/>
        <v>0.63670000000000004</v>
      </c>
      <c r="K459" s="10" t="str">
        <f t="shared" si="65"/>
        <v>C</v>
      </c>
      <c r="L459" s="10">
        <v>62</v>
      </c>
      <c r="M459" s="10">
        <v>60</v>
      </c>
      <c r="N459" s="5">
        <v>66</v>
      </c>
      <c r="O459" s="11">
        <f t="shared" si="66"/>
        <v>62.666666666666664</v>
      </c>
      <c r="P459" s="12">
        <f t="shared" si="67"/>
        <v>0.62670000000000003</v>
      </c>
      <c r="Q459" s="10" t="str">
        <f t="shared" si="68"/>
        <v>C</v>
      </c>
      <c r="R459" s="11">
        <v>68</v>
      </c>
      <c r="S459" s="26">
        <v>63</v>
      </c>
      <c r="T459">
        <v>61</v>
      </c>
      <c r="U459" s="30">
        <f t="shared" si="69"/>
        <v>64</v>
      </c>
      <c r="V459" s="31">
        <f t="shared" si="70"/>
        <v>0.64</v>
      </c>
      <c r="W459" t="str">
        <f t="shared" si="71"/>
        <v>C</v>
      </c>
    </row>
    <row r="460" spans="1:23" ht="14.25" customHeight="1" x14ac:dyDescent="0.3">
      <c r="A460" s="43"/>
      <c r="B460" s="43"/>
      <c r="C460" s="43"/>
      <c r="D460" s="5" t="s">
        <v>19</v>
      </c>
      <c r="E460" s="5" t="s">
        <v>102</v>
      </c>
      <c r="F460" s="5">
        <v>66</v>
      </c>
      <c r="G460" s="10">
        <v>70</v>
      </c>
      <c r="H460" s="10">
        <v>67</v>
      </c>
      <c r="I460" s="11">
        <f t="shared" si="63"/>
        <v>67.666666666666671</v>
      </c>
      <c r="J460" s="12">
        <f t="shared" si="64"/>
        <v>0.67669999999999997</v>
      </c>
      <c r="K460" s="10" t="str">
        <f t="shared" si="65"/>
        <v>C</v>
      </c>
      <c r="L460" s="10">
        <v>71</v>
      </c>
      <c r="M460" s="10">
        <v>70</v>
      </c>
      <c r="N460" s="5">
        <v>73</v>
      </c>
      <c r="O460" s="11">
        <f t="shared" si="66"/>
        <v>71.333333333333329</v>
      </c>
      <c r="P460" s="12">
        <f t="shared" si="67"/>
        <v>0.71330000000000005</v>
      </c>
      <c r="Q460" s="10" t="str">
        <f t="shared" si="68"/>
        <v>B</v>
      </c>
      <c r="R460" s="11">
        <v>74</v>
      </c>
      <c r="S460" s="26">
        <v>69</v>
      </c>
      <c r="T460">
        <v>73</v>
      </c>
      <c r="U460" s="30">
        <f t="shared" si="69"/>
        <v>72</v>
      </c>
      <c r="V460" s="31">
        <f t="shared" si="70"/>
        <v>0.72</v>
      </c>
      <c r="W460" t="str">
        <f t="shared" si="71"/>
        <v>B</v>
      </c>
    </row>
    <row r="461" spans="1:23" ht="14.25" customHeight="1" x14ac:dyDescent="0.3">
      <c r="A461" s="43"/>
      <c r="B461" s="43"/>
      <c r="C461" s="43"/>
      <c r="D461" s="5" t="s">
        <v>21</v>
      </c>
      <c r="E461" s="5" t="s">
        <v>103</v>
      </c>
      <c r="F461" s="5">
        <v>64</v>
      </c>
      <c r="G461" s="10">
        <v>71</v>
      </c>
      <c r="H461" s="10">
        <v>79</v>
      </c>
      <c r="I461" s="11">
        <f t="shared" si="63"/>
        <v>71.333333333333329</v>
      </c>
      <c r="J461" s="12">
        <f t="shared" si="64"/>
        <v>0.71330000000000005</v>
      </c>
      <c r="K461" s="10" t="str">
        <f t="shared" si="65"/>
        <v>B</v>
      </c>
      <c r="L461" s="10">
        <v>69</v>
      </c>
      <c r="M461" s="10">
        <v>74</v>
      </c>
      <c r="N461" s="5">
        <v>70</v>
      </c>
      <c r="O461" s="11">
        <f t="shared" si="66"/>
        <v>71</v>
      </c>
      <c r="P461" s="12">
        <f t="shared" si="67"/>
        <v>0.71</v>
      </c>
      <c r="Q461" s="10" t="str">
        <f t="shared" si="68"/>
        <v>B</v>
      </c>
      <c r="R461" s="11">
        <v>83</v>
      </c>
      <c r="S461" s="26">
        <v>86</v>
      </c>
      <c r="T461">
        <v>81</v>
      </c>
      <c r="U461" s="30">
        <f t="shared" si="69"/>
        <v>83.333333333333329</v>
      </c>
      <c r="V461" s="31">
        <f t="shared" si="70"/>
        <v>0.83330000000000004</v>
      </c>
      <c r="W461" t="str">
        <f t="shared" si="71"/>
        <v>A</v>
      </c>
    </row>
    <row r="462" spans="1:23" ht="14.25" customHeight="1" x14ac:dyDescent="0.3">
      <c r="A462" s="43"/>
      <c r="B462" s="43"/>
      <c r="C462" s="43"/>
      <c r="D462" s="5" t="s">
        <v>23</v>
      </c>
      <c r="E462" s="5" t="s">
        <v>104</v>
      </c>
      <c r="F462" s="5">
        <v>66</v>
      </c>
      <c r="G462" s="10">
        <v>69</v>
      </c>
      <c r="H462" s="10">
        <v>61</v>
      </c>
      <c r="I462" s="11">
        <f t="shared" si="63"/>
        <v>65.333333333333329</v>
      </c>
      <c r="J462" s="12">
        <f t="shared" si="64"/>
        <v>0.65329999999999999</v>
      </c>
      <c r="K462" s="10" t="str">
        <f t="shared" si="65"/>
        <v>C</v>
      </c>
      <c r="L462" s="10">
        <v>66</v>
      </c>
      <c r="M462" s="10">
        <v>68</v>
      </c>
      <c r="N462" s="5">
        <v>68</v>
      </c>
      <c r="O462" s="11">
        <f t="shared" si="66"/>
        <v>67.333333333333329</v>
      </c>
      <c r="P462" s="12">
        <f t="shared" si="67"/>
        <v>0.67330000000000001</v>
      </c>
      <c r="Q462" s="10" t="str">
        <f t="shared" si="68"/>
        <v>C</v>
      </c>
      <c r="R462" s="11">
        <v>72</v>
      </c>
      <c r="S462" s="26">
        <v>72</v>
      </c>
      <c r="T462">
        <v>64</v>
      </c>
      <c r="U462" s="30">
        <f t="shared" si="69"/>
        <v>69.333333333333329</v>
      </c>
      <c r="V462" s="31">
        <f t="shared" si="70"/>
        <v>0.69330000000000003</v>
      </c>
      <c r="W462" t="str">
        <f t="shared" si="71"/>
        <v>C</v>
      </c>
    </row>
    <row r="463" spans="1:23" ht="14.25" customHeight="1" x14ac:dyDescent="0.3">
      <c r="A463" s="43"/>
      <c r="B463" s="43"/>
      <c r="C463" s="43"/>
      <c r="D463" s="5" t="s">
        <v>46</v>
      </c>
      <c r="E463" s="5" t="s">
        <v>116</v>
      </c>
      <c r="F463" s="5">
        <v>64</v>
      </c>
      <c r="G463" s="10">
        <v>69</v>
      </c>
      <c r="H463" s="10">
        <v>66</v>
      </c>
      <c r="I463" s="11">
        <f t="shared" si="63"/>
        <v>66.333333333333329</v>
      </c>
      <c r="J463" s="12">
        <f t="shared" si="64"/>
        <v>0.6633</v>
      </c>
      <c r="K463" s="10" t="str">
        <f t="shared" si="65"/>
        <v>C</v>
      </c>
      <c r="L463" s="10">
        <v>75</v>
      </c>
      <c r="M463" s="10">
        <v>72</v>
      </c>
      <c r="N463" s="5">
        <v>71</v>
      </c>
      <c r="O463" s="11">
        <f t="shared" si="66"/>
        <v>72.666666666666671</v>
      </c>
      <c r="P463" s="12">
        <f t="shared" si="67"/>
        <v>0.72670000000000001</v>
      </c>
      <c r="Q463" s="10" t="str">
        <f t="shared" si="68"/>
        <v>B</v>
      </c>
      <c r="R463" s="11">
        <v>75</v>
      </c>
      <c r="S463" s="26">
        <v>72</v>
      </c>
      <c r="T463">
        <v>71</v>
      </c>
      <c r="U463" s="30">
        <f t="shared" si="69"/>
        <v>72.666666666666671</v>
      </c>
      <c r="V463" s="31">
        <f t="shared" si="70"/>
        <v>0.72670000000000001</v>
      </c>
      <c r="W463" t="str">
        <f t="shared" si="71"/>
        <v>B</v>
      </c>
    </row>
    <row r="464" spans="1:23" ht="14.25" customHeight="1" x14ac:dyDescent="0.3">
      <c r="A464" s="43"/>
      <c r="B464" s="43"/>
      <c r="C464" s="43"/>
      <c r="D464" s="5" t="s">
        <v>27</v>
      </c>
      <c r="E464" s="5" t="s">
        <v>106</v>
      </c>
      <c r="F464" s="5">
        <v>64</v>
      </c>
      <c r="G464" s="10">
        <v>57</v>
      </c>
      <c r="H464" s="10">
        <v>63</v>
      </c>
      <c r="I464" s="11">
        <f t="shared" si="63"/>
        <v>61.333333333333336</v>
      </c>
      <c r="J464" s="12">
        <f t="shared" si="64"/>
        <v>0.61329999999999996</v>
      </c>
      <c r="K464" s="10" t="str">
        <f t="shared" si="65"/>
        <v>C</v>
      </c>
      <c r="L464" s="10">
        <v>55</v>
      </c>
      <c r="M464" s="10">
        <v>71</v>
      </c>
      <c r="N464" s="5">
        <v>59</v>
      </c>
      <c r="O464" s="11">
        <f t="shared" si="66"/>
        <v>61.666666666666664</v>
      </c>
      <c r="P464" s="12">
        <f t="shared" si="67"/>
        <v>0.61670000000000003</v>
      </c>
      <c r="Q464" s="10" t="str">
        <f t="shared" si="68"/>
        <v>C</v>
      </c>
      <c r="R464" s="11">
        <v>66</v>
      </c>
      <c r="S464" s="26">
        <v>72</v>
      </c>
      <c r="T464">
        <v>71</v>
      </c>
      <c r="U464" s="30">
        <f t="shared" si="69"/>
        <v>69.666666666666671</v>
      </c>
      <c r="V464" s="31">
        <f t="shared" si="70"/>
        <v>0.69669999999999999</v>
      </c>
      <c r="W464" t="str">
        <f t="shared" si="71"/>
        <v>C</v>
      </c>
    </row>
    <row r="465" spans="1:23" ht="14.25" customHeight="1" x14ac:dyDescent="0.3">
      <c r="A465" s="43" t="s">
        <v>278</v>
      </c>
      <c r="B465" s="43" t="s">
        <v>279</v>
      </c>
      <c r="C465" s="43" t="s">
        <v>435</v>
      </c>
      <c r="D465" s="5" t="s">
        <v>12</v>
      </c>
      <c r="E465" s="5" t="s">
        <v>95</v>
      </c>
      <c r="F465" s="5">
        <v>70</v>
      </c>
      <c r="G465" s="10">
        <v>75</v>
      </c>
      <c r="H465" s="10">
        <v>80</v>
      </c>
      <c r="I465" s="11">
        <f t="shared" si="63"/>
        <v>75</v>
      </c>
      <c r="J465" s="12">
        <f t="shared" si="64"/>
        <v>0.75</v>
      </c>
      <c r="K465" s="10" t="str">
        <f t="shared" si="65"/>
        <v>B</v>
      </c>
      <c r="L465" s="10">
        <v>72</v>
      </c>
      <c r="M465" s="10">
        <v>80</v>
      </c>
      <c r="N465" s="5">
        <v>70</v>
      </c>
      <c r="O465" s="11">
        <f t="shared" si="66"/>
        <v>74</v>
      </c>
      <c r="P465" s="12">
        <f t="shared" si="67"/>
        <v>0.74</v>
      </c>
      <c r="Q465" s="10" t="str">
        <f t="shared" si="68"/>
        <v>B</v>
      </c>
      <c r="R465" s="11">
        <v>72</v>
      </c>
      <c r="S465" s="26">
        <v>78</v>
      </c>
      <c r="T465">
        <v>85</v>
      </c>
      <c r="U465" s="30">
        <f t="shared" si="69"/>
        <v>78.333333333333329</v>
      </c>
      <c r="V465" s="31">
        <f t="shared" si="70"/>
        <v>0.7833</v>
      </c>
      <c r="W465" t="str">
        <f t="shared" si="71"/>
        <v>B</v>
      </c>
    </row>
    <row r="466" spans="1:23" ht="14.25" customHeight="1" x14ac:dyDescent="0.3">
      <c r="A466" s="43"/>
      <c r="B466" s="43"/>
      <c r="C466" s="43"/>
      <c r="D466" s="5" t="s">
        <v>13</v>
      </c>
      <c r="E466" s="5" t="s">
        <v>99</v>
      </c>
      <c r="F466" s="5">
        <v>72</v>
      </c>
      <c r="G466" s="10">
        <v>75</v>
      </c>
      <c r="H466" s="10">
        <v>75</v>
      </c>
      <c r="I466" s="11">
        <f t="shared" si="63"/>
        <v>74</v>
      </c>
      <c r="J466" s="12">
        <f t="shared" si="64"/>
        <v>0.74</v>
      </c>
      <c r="K466" s="10" t="str">
        <f t="shared" si="65"/>
        <v>B</v>
      </c>
      <c r="L466" s="10">
        <v>79</v>
      </c>
      <c r="M466" s="10">
        <v>83</v>
      </c>
      <c r="N466" s="5">
        <v>79</v>
      </c>
      <c r="O466" s="11">
        <f t="shared" si="66"/>
        <v>80.333333333333329</v>
      </c>
      <c r="P466" s="12">
        <f t="shared" si="67"/>
        <v>0.80330000000000001</v>
      </c>
      <c r="Q466" s="10" t="str">
        <f t="shared" si="68"/>
        <v>A</v>
      </c>
      <c r="R466" s="11">
        <v>83</v>
      </c>
      <c r="S466" s="26">
        <v>89</v>
      </c>
      <c r="T466">
        <v>79</v>
      </c>
      <c r="U466" s="30">
        <f t="shared" si="69"/>
        <v>83.666666666666671</v>
      </c>
      <c r="V466" s="31">
        <f t="shared" si="70"/>
        <v>0.8367</v>
      </c>
      <c r="W466" t="str">
        <f t="shared" si="71"/>
        <v>A</v>
      </c>
    </row>
    <row r="467" spans="1:23" ht="14.25" customHeight="1" x14ac:dyDescent="0.3">
      <c r="A467" s="43"/>
      <c r="B467" s="43"/>
      <c r="C467" s="43"/>
      <c r="D467" s="5" t="s">
        <v>15</v>
      </c>
      <c r="E467" s="5" t="s">
        <v>100</v>
      </c>
      <c r="F467" s="5">
        <v>87</v>
      </c>
      <c r="G467" s="10">
        <v>91</v>
      </c>
      <c r="H467" s="10">
        <v>86</v>
      </c>
      <c r="I467" s="11">
        <f t="shared" si="63"/>
        <v>88</v>
      </c>
      <c r="J467" s="12">
        <f t="shared" si="64"/>
        <v>0.88</v>
      </c>
      <c r="K467" s="10" t="str">
        <f t="shared" si="65"/>
        <v>A</v>
      </c>
      <c r="L467" s="10">
        <v>84</v>
      </c>
      <c r="M467" s="10">
        <v>92</v>
      </c>
      <c r="N467" s="5">
        <v>80</v>
      </c>
      <c r="O467" s="11">
        <f t="shared" si="66"/>
        <v>85.333333333333329</v>
      </c>
      <c r="P467" s="12">
        <f t="shared" si="67"/>
        <v>0.85329999999999995</v>
      </c>
      <c r="Q467" s="10" t="str">
        <f t="shared" si="68"/>
        <v>A</v>
      </c>
      <c r="R467" s="11">
        <v>84</v>
      </c>
      <c r="S467" s="26">
        <v>91</v>
      </c>
      <c r="T467">
        <v>96</v>
      </c>
      <c r="U467" s="30">
        <f t="shared" si="69"/>
        <v>90.333333333333329</v>
      </c>
      <c r="V467" s="31">
        <f t="shared" si="70"/>
        <v>0.90329999999999999</v>
      </c>
      <c r="W467" t="str">
        <f t="shared" si="71"/>
        <v>A</v>
      </c>
    </row>
    <row r="468" spans="1:23" ht="14.25" customHeight="1" x14ac:dyDescent="0.3">
      <c r="A468" s="43"/>
      <c r="B468" s="43"/>
      <c r="C468" s="43"/>
      <c r="D468" s="5" t="s">
        <v>17</v>
      </c>
      <c r="E468" s="5" t="s">
        <v>101</v>
      </c>
      <c r="F468" s="5">
        <v>73</v>
      </c>
      <c r="G468" s="10">
        <v>82</v>
      </c>
      <c r="H468" s="10">
        <v>76</v>
      </c>
      <c r="I468" s="11">
        <f t="shared" si="63"/>
        <v>77</v>
      </c>
      <c r="J468" s="12">
        <f t="shared" si="64"/>
        <v>0.77</v>
      </c>
      <c r="K468" s="10" t="str">
        <f t="shared" si="65"/>
        <v>B</v>
      </c>
      <c r="L468" s="10">
        <v>72</v>
      </c>
      <c r="M468" s="10">
        <v>76</v>
      </c>
      <c r="N468" s="5">
        <v>81</v>
      </c>
      <c r="O468" s="11">
        <f t="shared" si="66"/>
        <v>76.333333333333329</v>
      </c>
      <c r="P468" s="12">
        <f t="shared" si="67"/>
        <v>0.76329999999999998</v>
      </c>
      <c r="Q468" s="10" t="str">
        <f t="shared" si="68"/>
        <v>B</v>
      </c>
      <c r="R468" s="11">
        <v>76</v>
      </c>
      <c r="S468" s="26">
        <v>78</v>
      </c>
      <c r="T468">
        <v>82</v>
      </c>
      <c r="U468" s="30">
        <f t="shared" si="69"/>
        <v>78.666666666666671</v>
      </c>
      <c r="V468" s="31">
        <f t="shared" si="70"/>
        <v>0.78669999999999995</v>
      </c>
      <c r="W468" t="str">
        <f t="shared" si="71"/>
        <v>B</v>
      </c>
    </row>
    <row r="469" spans="1:23" ht="14.25" customHeight="1" x14ac:dyDescent="0.3">
      <c r="A469" s="43"/>
      <c r="B469" s="43"/>
      <c r="C469" s="43"/>
      <c r="D469" s="5" t="s">
        <v>19</v>
      </c>
      <c r="E469" s="5" t="s">
        <v>102</v>
      </c>
      <c r="F469" s="5">
        <v>84</v>
      </c>
      <c r="G469" s="10">
        <v>80</v>
      </c>
      <c r="H469" s="10">
        <v>75</v>
      </c>
      <c r="I469" s="11">
        <f t="shared" si="63"/>
        <v>79.666666666666671</v>
      </c>
      <c r="J469" s="12">
        <f t="shared" si="64"/>
        <v>0.79669999999999996</v>
      </c>
      <c r="K469" s="10" t="str">
        <f t="shared" si="65"/>
        <v>B</v>
      </c>
      <c r="L469" s="10">
        <v>87</v>
      </c>
      <c r="M469" s="10">
        <v>87</v>
      </c>
      <c r="N469" s="5">
        <v>79</v>
      </c>
      <c r="O469" s="11">
        <f t="shared" si="66"/>
        <v>84.333333333333329</v>
      </c>
      <c r="P469" s="12">
        <f t="shared" si="67"/>
        <v>0.84330000000000005</v>
      </c>
      <c r="Q469" s="10" t="str">
        <f t="shared" si="68"/>
        <v>A</v>
      </c>
      <c r="R469" s="11">
        <v>88</v>
      </c>
      <c r="S469" s="26">
        <v>95</v>
      </c>
      <c r="T469">
        <v>93</v>
      </c>
      <c r="U469" s="30">
        <f t="shared" si="69"/>
        <v>92</v>
      </c>
      <c r="V469" s="31">
        <f t="shared" si="70"/>
        <v>0.92</v>
      </c>
      <c r="W469" t="str">
        <f t="shared" si="71"/>
        <v>A</v>
      </c>
    </row>
    <row r="470" spans="1:23" ht="14.25" customHeight="1" x14ac:dyDescent="0.3">
      <c r="A470" s="43"/>
      <c r="B470" s="43"/>
      <c r="C470" s="43"/>
      <c r="D470" s="5" t="s">
        <v>21</v>
      </c>
      <c r="E470" s="5" t="s">
        <v>103</v>
      </c>
      <c r="F470" s="5">
        <v>81</v>
      </c>
      <c r="G470" s="10">
        <v>84</v>
      </c>
      <c r="H470" s="10">
        <v>92</v>
      </c>
      <c r="I470" s="11">
        <f t="shared" si="63"/>
        <v>85.666666666666671</v>
      </c>
      <c r="J470" s="12">
        <f t="shared" si="64"/>
        <v>0.85670000000000002</v>
      </c>
      <c r="K470" s="10" t="str">
        <f t="shared" si="65"/>
        <v>A</v>
      </c>
      <c r="L470" s="10">
        <v>84</v>
      </c>
      <c r="M470" s="10">
        <v>90</v>
      </c>
      <c r="N470" s="5">
        <v>88</v>
      </c>
      <c r="O470" s="11">
        <f t="shared" si="66"/>
        <v>87.333333333333329</v>
      </c>
      <c r="P470" s="12">
        <f t="shared" si="67"/>
        <v>0.87329999999999997</v>
      </c>
      <c r="Q470" s="10" t="str">
        <f t="shared" si="68"/>
        <v>A</v>
      </c>
      <c r="R470" s="11">
        <v>93</v>
      </c>
      <c r="S470" s="26">
        <v>98</v>
      </c>
      <c r="T470">
        <v>97</v>
      </c>
      <c r="U470" s="30">
        <f t="shared" si="69"/>
        <v>96</v>
      </c>
      <c r="V470" s="31">
        <f t="shared" si="70"/>
        <v>0.96</v>
      </c>
      <c r="W470" t="str">
        <f t="shared" si="71"/>
        <v>A</v>
      </c>
    </row>
    <row r="471" spans="1:23" ht="14.25" customHeight="1" x14ac:dyDescent="0.3">
      <c r="A471" s="43"/>
      <c r="B471" s="43"/>
      <c r="C471" s="43"/>
      <c r="D471" s="5" t="s">
        <v>23</v>
      </c>
      <c r="E471" s="5" t="s">
        <v>104</v>
      </c>
      <c r="F471" s="5">
        <v>79</v>
      </c>
      <c r="G471" s="10">
        <v>84</v>
      </c>
      <c r="H471" s="10">
        <v>83</v>
      </c>
      <c r="I471" s="11">
        <f t="shared" si="63"/>
        <v>82</v>
      </c>
      <c r="J471" s="12">
        <f t="shared" si="64"/>
        <v>0.82</v>
      </c>
      <c r="K471" s="10" t="str">
        <f t="shared" si="65"/>
        <v>A</v>
      </c>
      <c r="L471" s="10">
        <v>78</v>
      </c>
      <c r="M471" s="10">
        <v>86</v>
      </c>
      <c r="N471" s="5">
        <v>83</v>
      </c>
      <c r="O471" s="11">
        <f t="shared" si="66"/>
        <v>82.333333333333329</v>
      </c>
      <c r="P471" s="12">
        <f t="shared" si="67"/>
        <v>0.82330000000000003</v>
      </c>
      <c r="Q471" s="10" t="str">
        <f t="shared" si="68"/>
        <v>A</v>
      </c>
      <c r="R471" s="11">
        <v>75</v>
      </c>
      <c r="S471" s="26">
        <v>85</v>
      </c>
      <c r="T471">
        <v>88</v>
      </c>
      <c r="U471" s="30">
        <f t="shared" si="69"/>
        <v>82.666666666666671</v>
      </c>
      <c r="V471" s="31">
        <f t="shared" si="70"/>
        <v>0.82669999999999999</v>
      </c>
      <c r="W471" t="str">
        <f t="shared" si="71"/>
        <v>A</v>
      </c>
    </row>
    <row r="472" spans="1:23" ht="14.25" customHeight="1" x14ac:dyDescent="0.3">
      <c r="A472" s="43"/>
      <c r="B472" s="43"/>
      <c r="C472" s="43"/>
      <c r="D472" s="5" t="s">
        <v>25</v>
      </c>
      <c r="E472" s="5" t="s">
        <v>105</v>
      </c>
      <c r="F472" s="5">
        <v>75</v>
      </c>
      <c r="G472" s="10">
        <v>81</v>
      </c>
      <c r="H472" s="10">
        <v>88</v>
      </c>
      <c r="I472" s="11">
        <f t="shared" si="63"/>
        <v>81.333333333333329</v>
      </c>
      <c r="J472" s="12">
        <f t="shared" si="64"/>
        <v>0.81330000000000002</v>
      </c>
      <c r="K472" s="10" t="str">
        <f t="shared" si="65"/>
        <v>A</v>
      </c>
      <c r="L472" s="10">
        <v>81</v>
      </c>
      <c r="M472" s="10">
        <v>80</v>
      </c>
      <c r="N472" s="5">
        <v>90</v>
      </c>
      <c r="O472" s="11">
        <f t="shared" si="66"/>
        <v>83.666666666666671</v>
      </c>
      <c r="P472" s="12">
        <f t="shared" si="67"/>
        <v>0.8367</v>
      </c>
      <c r="Q472" s="10" t="str">
        <f t="shared" si="68"/>
        <v>A</v>
      </c>
      <c r="R472" s="11">
        <v>88</v>
      </c>
      <c r="S472" s="26">
        <v>92</v>
      </c>
      <c r="T472">
        <v>82</v>
      </c>
      <c r="U472" s="30">
        <f t="shared" si="69"/>
        <v>87.333333333333329</v>
      </c>
      <c r="V472" s="31">
        <f t="shared" si="70"/>
        <v>0.87329999999999997</v>
      </c>
      <c r="W472" t="str">
        <f t="shared" si="71"/>
        <v>A</v>
      </c>
    </row>
    <row r="473" spans="1:23" ht="14.25" customHeight="1" x14ac:dyDescent="0.3">
      <c r="A473" s="43"/>
      <c r="B473" s="43"/>
      <c r="C473" s="43"/>
      <c r="D473" s="5" t="s">
        <v>34</v>
      </c>
      <c r="E473" s="5" t="s">
        <v>109</v>
      </c>
      <c r="F473" s="5">
        <v>70</v>
      </c>
      <c r="G473" s="10">
        <v>76</v>
      </c>
      <c r="H473" s="10">
        <v>75</v>
      </c>
      <c r="I473" s="11">
        <f t="shared" si="63"/>
        <v>73.666666666666671</v>
      </c>
      <c r="J473" s="12">
        <f t="shared" si="64"/>
        <v>0.73670000000000002</v>
      </c>
      <c r="K473" s="10" t="str">
        <f t="shared" si="65"/>
        <v>B</v>
      </c>
      <c r="L473" s="10">
        <v>73</v>
      </c>
      <c r="M473" s="10">
        <v>78</v>
      </c>
      <c r="N473" s="5">
        <v>83</v>
      </c>
      <c r="O473" s="11">
        <f t="shared" si="66"/>
        <v>78</v>
      </c>
      <c r="P473" s="12">
        <f t="shared" si="67"/>
        <v>0.78</v>
      </c>
      <c r="Q473" s="10" t="str">
        <f t="shared" si="68"/>
        <v>B</v>
      </c>
      <c r="R473" s="11">
        <v>81</v>
      </c>
      <c r="S473" s="26">
        <v>79</v>
      </c>
      <c r="T473">
        <v>83</v>
      </c>
      <c r="U473" s="30">
        <f t="shared" si="69"/>
        <v>81</v>
      </c>
      <c r="V473" s="31">
        <f t="shared" si="70"/>
        <v>0.81</v>
      </c>
      <c r="W473" t="str">
        <f t="shared" si="71"/>
        <v>A</v>
      </c>
    </row>
    <row r="474" spans="1:23" ht="14.25" customHeight="1" x14ac:dyDescent="0.3">
      <c r="A474" s="43" t="s">
        <v>284</v>
      </c>
      <c r="B474" s="43" t="s">
        <v>285</v>
      </c>
      <c r="C474" s="43" t="s">
        <v>435</v>
      </c>
      <c r="D474" s="5" t="s">
        <v>12</v>
      </c>
      <c r="E474" s="5" t="s">
        <v>95</v>
      </c>
      <c r="F474" s="5">
        <v>68</v>
      </c>
      <c r="G474" s="10">
        <v>68</v>
      </c>
      <c r="H474" s="10">
        <v>64</v>
      </c>
      <c r="I474" s="11">
        <f t="shared" si="63"/>
        <v>66.666666666666671</v>
      </c>
      <c r="J474" s="12">
        <f t="shared" si="64"/>
        <v>0.66669999999999996</v>
      </c>
      <c r="K474" s="10" t="str">
        <f t="shared" si="65"/>
        <v>C</v>
      </c>
      <c r="L474" s="10">
        <v>62</v>
      </c>
      <c r="M474" s="10">
        <v>71</v>
      </c>
      <c r="N474" s="5">
        <v>61</v>
      </c>
      <c r="O474" s="11">
        <f t="shared" si="66"/>
        <v>64.666666666666671</v>
      </c>
      <c r="P474" s="12">
        <f t="shared" si="67"/>
        <v>0.64670000000000005</v>
      </c>
      <c r="Q474" s="10" t="str">
        <f t="shared" si="68"/>
        <v>C</v>
      </c>
      <c r="R474" s="11">
        <v>70</v>
      </c>
      <c r="S474" s="26">
        <v>76</v>
      </c>
      <c r="T474">
        <v>64</v>
      </c>
      <c r="U474" s="30">
        <f t="shared" si="69"/>
        <v>70</v>
      </c>
      <c r="V474" s="31">
        <f t="shared" si="70"/>
        <v>0.7</v>
      </c>
      <c r="W474" t="str">
        <f t="shared" si="71"/>
        <v>B</v>
      </c>
    </row>
    <row r="475" spans="1:23" ht="14.25" customHeight="1" x14ac:dyDescent="0.3">
      <c r="A475" s="43"/>
      <c r="B475" s="43"/>
      <c r="C475" s="43"/>
      <c r="D475" s="5" t="s">
        <v>13</v>
      </c>
      <c r="E475" s="5" t="s">
        <v>99</v>
      </c>
      <c r="F475" s="5">
        <v>69</v>
      </c>
      <c r="G475" s="10">
        <v>68</v>
      </c>
      <c r="H475" s="10">
        <v>72</v>
      </c>
      <c r="I475" s="11">
        <f t="shared" si="63"/>
        <v>69.666666666666671</v>
      </c>
      <c r="J475" s="12">
        <f t="shared" si="64"/>
        <v>0.69669999999999999</v>
      </c>
      <c r="K475" s="10" t="str">
        <f t="shared" si="65"/>
        <v>C</v>
      </c>
      <c r="L475" s="10">
        <v>70</v>
      </c>
      <c r="M475" s="10">
        <v>65</v>
      </c>
      <c r="N475" s="5">
        <v>73</v>
      </c>
      <c r="O475" s="11">
        <f t="shared" si="66"/>
        <v>69.333333333333329</v>
      </c>
      <c r="P475" s="12">
        <f t="shared" si="67"/>
        <v>0.69330000000000003</v>
      </c>
      <c r="Q475" s="10" t="str">
        <f t="shared" si="68"/>
        <v>C</v>
      </c>
      <c r="R475" s="11">
        <v>68</v>
      </c>
      <c r="S475" s="26">
        <v>74</v>
      </c>
      <c r="T475">
        <v>75</v>
      </c>
      <c r="U475" s="30">
        <f t="shared" si="69"/>
        <v>72.333333333333329</v>
      </c>
      <c r="V475" s="31">
        <f t="shared" si="70"/>
        <v>0.72330000000000005</v>
      </c>
      <c r="W475" t="str">
        <f t="shared" si="71"/>
        <v>B</v>
      </c>
    </row>
    <row r="476" spans="1:23" ht="14.25" customHeight="1" x14ac:dyDescent="0.3">
      <c r="A476" s="43"/>
      <c r="B476" s="43"/>
      <c r="C476" s="43"/>
      <c r="D476" s="5" t="s">
        <v>15</v>
      </c>
      <c r="E476" s="5" t="s">
        <v>100</v>
      </c>
      <c r="F476" s="5">
        <v>75</v>
      </c>
      <c r="G476" s="10">
        <v>68</v>
      </c>
      <c r="H476" s="10">
        <v>68</v>
      </c>
      <c r="I476" s="11">
        <f t="shared" si="63"/>
        <v>70.333333333333329</v>
      </c>
      <c r="J476" s="12">
        <f t="shared" si="64"/>
        <v>0.70330000000000004</v>
      </c>
      <c r="K476" s="10" t="str">
        <f t="shared" si="65"/>
        <v>B</v>
      </c>
      <c r="L476" s="10">
        <v>75</v>
      </c>
      <c r="M476" s="10">
        <v>70</v>
      </c>
      <c r="N476" s="5">
        <v>75</v>
      </c>
      <c r="O476" s="11">
        <f t="shared" si="66"/>
        <v>73.333333333333329</v>
      </c>
      <c r="P476" s="12">
        <f t="shared" si="67"/>
        <v>0.73329999999999995</v>
      </c>
      <c r="Q476" s="10" t="str">
        <f t="shared" si="68"/>
        <v>B</v>
      </c>
      <c r="R476" s="11">
        <v>79</v>
      </c>
      <c r="S476" s="26">
        <v>85</v>
      </c>
      <c r="T476">
        <v>86</v>
      </c>
      <c r="U476" s="30">
        <f t="shared" si="69"/>
        <v>83.333333333333329</v>
      </c>
      <c r="V476" s="31">
        <f t="shared" si="70"/>
        <v>0.83330000000000004</v>
      </c>
      <c r="W476" t="str">
        <f t="shared" si="71"/>
        <v>A</v>
      </c>
    </row>
    <row r="477" spans="1:23" ht="14.25" customHeight="1" x14ac:dyDescent="0.3">
      <c r="A477" s="43"/>
      <c r="B477" s="43"/>
      <c r="C477" s="43"/>
      <c r="D477" s="5" t="s">
        <v>17</v>
      </c>
      <c r="E477" s="5" t="s">
        <v>101</v>
      </c>
      <c r="F477" s="5">
        <v>62</v>
      </c>
      <c r="G477" s="10">
        <v>66</v>
      </c>
      <c r="H477" s="10">
        <v>66</v>
      </c>
      <c r="I477" s="11">
        <f t="shared" si="63"/>
        <v>64.666666666666671</v>
      </c>
      <c r="J477" s="12">
        <f t="shared" si="64"/>
        <v>0.64670000000000005</v>
      </c>
      <c r="K477" s="10" t="str">
        <f t="shared" si="65"/>
        <v>C</v>
      </c>
      <c r="L477" s="10">
        <v>70</v>
      </c>
      <c r="M477" s="10">
        <v>76</v>
      </c>
      <c r="N477" s="5">
        <v>68</v>
      </c>
      <c r="O477" s="11">
        <f t="shared" si="66"/>
        <v>71.333333333333329</v>
      </c>
      <c r="P477" s="12">
        <f t="shared" si="67"/>
        <v>0.71330000000000005</v>
      </c>
      <c r="Q477" s="10" t="str">
        <f t="shared" si="68"/>
        <v>B</v>
      </c>
      <c r="R477" s="11">
        <v>71</v>
      </c>
      <c r="S477" s="26">
        <v>74</v>
      </c>
      <c r="T477">
        <v>68</v>
      </c>
      <c r="U477" s="30">
        <f t="shared" si="69"/>
        <v>71</v>
      </c>
      <c r="V477" s="31">
        <f t="shared" si="70"/>
        <v>0.71</v>
      </c>
      <c r="W477" t="str">
        <f t="shared" si="71"/>
        <v>B</v>
      </c>
    </row>
    <row r="478" spans="1:23" ht="14.25" customHeight="1" x14ac:dyDescent="0.3">
      <c r="A478" s="43"/>
      <c r="B478" s="43"/>
      <c r="C478" s="43"/>
      <c r="D478" s="5" t="s">
        <v>19</v>
      </c>
      <c r="E478" s="5" t="s">
        <v>102</v>
      </c>
      <c r="F478" s="5">
        <v>69</v>
      </c>
      <c r="G478" s="10">
        <v>74</v>
      </c>
      <c r="H478" s="10">
        <v>73</v>
      </c>
      <c r="I478" s="11">
        <f t="shared" si="63"/>
        <v>72</v>
      </c>
      <c r="J478" s="12">
        <f t="shared" si="64"/>
        <v>0.72</v>
      </c>
      <c r="K478" s="10" t="str">
        <f t="shared" si="65"/>
        <v>B</v>
      </c>
      <c r="L478" s="10">
        <v>73</v>
      </c>
      <c r="M478" s="10">
        <v>81</v>
      </c>
      <c r="N478" s="5">
        <v>69</v>
      </c>
      <c r="O478" s="11">
        <f t="shared" si="66"/>
        <v>74.333333333333329</v>
      </c>
      <c r="P478" s="12">
        <f t="shared" si="67"/>
        <v>0.74329999999999996</v>
      </c>
      <c r="Q478" s="10" t="str">
        <f t="shared" si="68"/>
        <v>B</v>
      </c>
      <c r="R478" s="11">
        <v>72</v>
      </c>
      <c r="S478" s="26">
        <v>83</v>
      </c>
      <c r="T478">
        <v>69</v>
      </c>
      <c r="U478" s="30">
        <f t="shared" si="69"/>
        <v>74.666666666666671</v>
      </c>
      <c r="V478" s="31">
        <f t="shared" si="70"/>
        <v>0.74670000000000003</v>
      </c>
      <c r="W478" t="str">
        <f t="shared" si="71"/>
        <v>B</v>
      </c>
    </row>
    <row r="479" spans="1:23" ht="14.25" customHeight="1" x14ac:dyDescent="0.3">
      <c r="A479" s="43"/>
      <c r="B479" s="43"/>
      <c r="C479" s="43"/>
      <c r="D479" s="5" t="s">
        <v>21</v>
      </c>
      <c r="E479" s="5" t="s">
        <v>103</v>
      </c>
      <c r="F479" s="5">
        <v>72</v>
      </c>
      <c r="G479" s="10">
        <v>77</v>
      </c>
      <c r="H479" s="10">
        <v>83</v>
      </c>
      <c r="I479" s="11">
        <f t="shared" si="63"/>
        <v>77.333333333333329</v>
      </c>
      <c r="J479" s="12">
        <f t="shared" si="64"/>
        <v>0.77329999999999999</v>
      </c>
      <c r="K479" s="10" t="str">
        <f t="shared" si="65"/>
        <v>B</v>
      </c>
      <c r="L479" s="10">
        <v>70</v>
      </c>
      <c r="M479" s="10">
        <v>83</v>
      </c>
      <c r="N479" s="5">
        <v>73</v>
      </c>
      <c r="O479" s="11">
        <f t="shared" si="66"/>
        <v>75.333333333333329</v>
      </c>
      <c r="P479" s="12">
        <f t="shared" si="67"/>
        <v>0.75329999999999997</v>
      </c>
      <c r="Q479" s="10" t="str">
        <f t="shared" si="68"/>
        <v>B</v>
      </c>
      <c r="R479" s="11">
        <v>75</v>
      </c>
      <c r="S479" s="26">
        <v>84</v>
      </c>
      <c r="T479">
        <v>76</v>
      </c>
      <c r="U479" s="30">
        <f t="shared" si="69"/>
        <v>78.333333333333329</v>
      </c>
      <c r="V479" s="31">
        <f t="shared" si="70"/>
        <v>0.7833</v>
      </c>
      <c r="W479" t="str">
        <f t="shared" si="71"/>
        <v>B</v>
      </c>
    </row>
    <row r="480" spans="1:23" ht="14.25" customHeight="1" x14ac:dyDescent="0.3">
      <c r="A480" s="43"/>
      <c r="B480" s="43"/>
      <c r="C480" s="43"/>
      <c r="D480" s="5" t="s">
        <v>23</v>
      </c>
      <c r="E480" s="5" t="s">
        <v>104</v>
      </c>
      <c r="F480" s="5">
        <v>68</v>
      </c>
      <c r="G480" s="10">
        <v>72</v>
      </c>
      <c r="H480" s="10">
        <v>63</v>
      </c>
      <c r="I480" s="11">
        <f t="shared" si="63"/>
        <v>67.666666666666671</v>
      </c>
      <c r="J480" s="12">
        <f t="shared" si="64"/>
        <v>0.67669999999999997</v>
      </c>
      <c r="K480" s="10" t="str">
        <f t="shared" si="65"/>
        <v>C</v>
      </c>
      <c r="L480" s="10">
        <v>62</v>
      </c>
      <c r="M480" s="10">
        <v>71</v>
      </c>
      <c r="N480" s="5">
        <v>76</v>
      </c>
      <c r="O480" s="11">
        <f t="shared" si="66"/>
        <v>69.666666666666671</v>
      </c>
      <c r="P480" s="12">
        <f t="shared" si="67"/>
        <v>0.69669999999999999</v>
      </c>
      <c r="Q480" s="10" t="str">
        <f t="shared" si="68"/>
        <v>C</v>
      </c>
      <c r="R480" s="11">
        <v>72</v>
      </c>
      <c r="S480" s="26">
        <v>76</v>
      </c>
      <c r="T480">
        <v>73</v>
      </c>
      <c r="U480" s="30">
        <f t="shared" si="69"/>
        <v>73.666666666666671</v>
      </c>
      <c r="V480" s="31">
        <f t="shared" si="70"/>
        <v>0.73670000000000002</v>
      </c>
      <c r="W480" t="str">
        <f t="shared" si="71"/>
        <v>B</v>
      </c>
    </row>
    <row r="481" spans="1:23" ht="14.25" customHeight="1" x14ac:dyDescent="0.3">
      <c r="A481" s="43"/>
      <c r="B481" s="43"/>
      <c r="C481" s="43"/>
      <c r="D481" s="5" t="s">
        <v>46</v>
      </c>
      <c r="E481" s="5" t="s">
        <v>116</v>
      </c>
      <c r="F481" s="5">
        <v>72</v>
      </c>
      <c r="G481" s="10">
        <v>81</v>
      </c>
      <c r="H481" s="10">
        <v>80</v>
      </c>
      <c r="I481" s="11">
        <f t="shared" si="63"/>
        <v>77.666666666666671</v>
      </c>
      <c r="J481" s="12">
        <f t="shared" si="64"/>
        <v>0.77669999999999995</v>
      </c>
      <c r="K481" s="10" t="str">
        <f t="shared" si="65"/>
        <v>B</v>
      </c>
      <c r="L481" s="10">
        <v>69</v>
      </c>
      <c r="M481" s="10">
        <v>80</v>
      </c>
      <c r="N481" s="5">
        <v>71</v>
      </c>
      <c r="O481" s="11">
        <f t="shared" si="66"/>
        <v>73.333333333333329</v>
      </c>
      <c r="P481" s="12">
        <f t="shared" si="67"/>
        <v>0.73329999999999995</v>
      </c>
      <c r="Q481" s="10" t="str">
        <f t="shared" si="68"/>
        <v>B</v>
      </c>
      <c r="R481" s="11">
        <v>78</v>
      </c>
      <c r="S481" s="26">
        <v>77</v>
      </c>
      <c r="T481">
        <v>74</v>
      </c>
      <c r="U481" s="30">
        <f t="shared" si="69"/>
        <v>76.333333333333329</v>
      </c>
      <c r="V481" s="31">
        <f t="shared" si="70"/>
        <v>0.76329999999999998</v>
      </c>
      <c r="W481" t="str">
        <f t="shared" si="71"/>
        <v>B</v>
      </c>
    </row>
    <row r="482" spans="1:23" ht="14.25" customHeight="1" x14ac:dyDescent="0.3">
      <c r="A482" s="43"/>
      <c r="B482" s="43"/>
      <c r="C482" s="43"/>
      <c r="D482" s="5" t="s">
        <v>34</v>
      </c>
      <c r="E482" s="5" t="s">
        <v>109</v>
      </c>
      <c r="F482" s="5">
        <v>57</v>
      </c>
      <c r="G482" s="10">
        <v>67</v>
      </c>
      <c r="H482" s="10">
        <v>66</v>
      </c>
      <c r="I482" s="11">
        <f t="shared" si="63"/>
        <v>63.333333333333336</v>
      </c>
      <c r="J482" s="12">
        <f t="shared" si="64"/>
        <v>0.63329999999999997</v>
      </c>
      <c r="K482" s="10" t="str">
        <f t="shared" si="65"/>
        <v>C</v>
      </c>
      <c r="L482" s="10">
        <v>64</v>
      </c>
      <c r="M482" s="10">
        <v>63</v>
      </c>
      <c r="N482" s="5">
        <v>72</v>
      </c>
      <c r="O482" s="11">
        <f t="shared" si="66"/>
        <v>66.333333333333329</v>
      </c>
      <c r="P482" s="12">
        <f t="shared" si="67"/>
        <v>0.6633</v>
      </c>
      <c r="Q482" s="10" t="str">
        <f t="shared" si="68"/>
        <v>C</v>
      </c>
      <c r="R482" s="11">
        <v>64</v>
      </c>
      <c r="S482" s="26">
        <v>65</v>
      </c>
      <c r="T482">
        <v>66</v>
      </c>
      <c r="U482" s="30">
        <f t="shared" si="69"/>
        <v>65</v>
      </c>
      <c r="V482" s="31">
        <f t="shared" si="70"/>
        <v>0.65</v>
      </c>
      <c r="W482" t="str">
        <f t="shared" si="71"/>
        <v>C</v>
      </c>
    </row>
    <row r="483" spans="1:23" ht="14.25" customHeight="1" x14ac:dyDescent="0.3">
      <c r="A483" s="43" t="s">
        <v>288</v>
      </c>
      <c r="B483" s="43" t="s">
        <v>289</v>
      </c>
      <c r="C483" s="43" t="s">
        <v>435</v>
      </c>
      <c r="D483" s="5" t="s">
        <v>12</v>
      </c>
      <c r="E483" s="5" t="s">
        <v>95</v>
      </c>
      <c r="F483" s="5">
        <v>82</v>
      </c>
      <c r="G483" s="10">
        <v>79</v>
      </c>
      <c r="H483" s="10">
        <v>73</v>
      </c>
      <c r="I483" s="11">
        <f t="shared" si="63"/>
        <v>78</v>
      </c>
      <c r="J483" s="12">
        <f t="shared" si="64"/>
        <v>0.78</v>
      </c>
      <c r="K483" s="10" t="str">
        <f t="shared" si="65"/>
        <v>B</v>
      </c>
      <c r="L483" s="10">
        <v>80</v>
      </c>
      <c r="M483" s="10">
        <v>76</v>
      </c>
      <c r="N483" s="5">
        <v>87</v>
      </c>
      <c r="O483" s="11">
        <f t="shared" si="66"/>
        <v>81</v>
      </c>
      <c r="P483" s="12">
        <f t="shared" si="67"/>
        <v>0.81</v>
      </c>
      <c r="Q483" s="10" t="str">
        <f t="shared" si="68"/>
        <v>A</v>
      </c>
      <c r="R483" s="11">
        <v>87</v>
      </c>
      <c r="S483" s="26">
        <v>85</v>
      </c>
      <c r="T483">
        <v>88</v>
      </c>
      <c r="U483" s="30">
        <f t="shared" si="69"/>
        <v>86.666666666666671</v>
      </c>
      <c r="V483" s="31">
        <f t="shared" si="70"/>
        <v>0.86670000000000003</v>
      </c>
      <c r="W483" t="str">
        <f t="shared" si="71"/>
        <v>A</v>
      </c>
    </row>
    <row r="484" spans="1:23" ht="14.25" customHeight="1" x14ac:dyDescent="0.3">
      <c r="A484" s="43"/>
      <c r="B484" s="43"/>
      <c r="C484" s="43"/>
      <c r="D484" s="5" t="s">
        <v>13</v>
      </c>
      <c r="E484" s="5" t="s">
        <v>99</v>
      </c>
      <c r="F484" s="5">
        <v>86</v>
      </c>
      <c r="G484" s="10">
        <v>91</v>
      </c>
      <c r="H484" s="10">
        <v>86</v>
      </c>
      <c r="I484" s="11">
        <f t="shared" si="63"/>
        <v>87.666666666666671</v>
      </c>
      <c r="J484" s="12">
        <f t="shared" si="64"/>
        <v>0.87670000000000003</v>
      </c>
      <c r="K484" s="10" t="str">
        <f t="shared" si="65"/>
        <v>A</v>
      </c>
      <c r="L484" s="10">
        <v>82</v>
      </c>
      <c r="M484" s="10">
        <v>90</v>
      </c>
      <c r="N484" s="5">
        <v>81</v>
      </c>
      <c r="O484" s="11">
        <f t="shared" si="66"/>
        <v>84.333333333333329</v>
      </c>
      <c r="P484" s="12">
        <f t="shared" si="67"/>
        <v>0.84330000000000005</v>
      </c>
      <c r="Q484" s="10" t="str">
        <f t="shared" si="68"/>
        <v>A</v>
      </c>
      <c r="R484" s="11">
        <v>89</v>
      </c>
      <c r="S484" s="26">
        <v>91</v>
      </c>
      <c r="T484">
        <v>95</v>
      </c>
      <c r="U484" s="30">
        <f t="shared" si="69"/>
        <v>91.666666666666671</v>
      </c>
      <c r="V484" s="31">
        <f t="shared" si="70"/>
        <v>0.91669999999999996</v>
      </c>
      <c r="W484" t="str">
        <f t="shared" si="71"/>
        <v>A</v>
      </c>
    </row>
    <row r="485" spans="1:23" ht="14.25" customHeight="1" x14ac:dyDescent="0.3">
      <c r="A485" s="43"/>
      <c r="B485" s="43"/>
      <c r="C485" s="43"/>
      <c r="D485" s="5" t="s">
        <v>15</v>
      </c>
      <c r="E485" s="5" t="s">
        <v>100</v>
      </c>
      <c r="F485" s="5">
        <v>91</v>
      </c>
      <c r="G485" s="10">
        <v>88</v>
      </c>
      <c r="H485" s="10">
        <v>86</v>
      </c>
      <c r="I485" s="11">
        <f t="shared" si="63"/>
        <v>88.333333333333329</v>
      </c>
      <c r="J485" s="12">
        <f t="shared" si="64"/>
        <v>0.88329999999999997</v>
      </c>
      <c r="K485" s="10" t="str">
        <f t="shared" si="65"/>
        <v>A</v>
      </c>
      <c r="L485" s="10">
        <v>92</v>
      </c>
      <c r="M485" s="10">
        <v>90</v>
      </c>
      <c r="N485" s="5">
        <v>85</v>
      </c>
      <c r="O485" s="11">
        <f t="shared" si="66"/>
        <v>89</v>
      </c>
      <c r="P485" s="12">
        <f t="shared" si="67"/>
        <v>0.89</v>
      </c>
      <c r="Q485" s="10" t="str">
        <f t="shared" si="68"/>
        <v>A</v>
      </c>
      <c r="R485" s="11">
        <v>84</v>
      </c>
      <c r="S485" s="26">
        <v>93</v>
      </c>
      <c r="T485">
        <v>87</v>
      </c>
      <c r="U485" s="30">
        <f t="shared" si="69"/>
        <v>88</v>
      </c>
      <c r="V485" s="31">
        <f t="shared" si="70"/>
        <v>0.88</v>
      </c>
      <c r="W485" t="str">
        <f t="shared" si="71"/>
        <v>A</v>
      </c>
    </row>
    <row r="486" spans="1:23" ht="14.25" customHeight="1" x14ac:dyDescent="0.3">
      <c r="A486" s="43"/>
      <c r="B486" s="43"/>
      <c r="C486" s="43"/>
      <c r="D486" s="5" t="s">
        <v>17</v>
      </c>
      <c r="E486" s="5" t="s">
        <v>101</v>
      </c>
      <c r="F486" s="5">
        <v>80</v>
      </c>
      <c r="G486" s="10">
        <v>83</v>
      </c>
      <c r="H486" s="10">
        <v>85</v>
      </c>
      <c r="I486" s="11">
        <f t="shared" si="63"/>
        <v>82.666666666666671</v>
      </c>
      <c r="J486" s="12">
        <f t="shared" si="64"/>
        <v>0.82669999999999999</v>
      </c>
      <c r="K486" s="10" t="str">
        <f t="shared" si="65"/>
        <v>A</v>
      </c>
      <c r="L486" s="10">
        <v>75</v>
      </c>
      <c r="M486" s="10">
        <v>90</v>
      </c>
      <c r="N486" s="5">
        <v>83</v>
      </c>
      <c r="O486" s="11">
        <f t="shared" si="66"/>
        <v>82.666666666666671</v>
      </c>
      <c r="P486" s="12">
        <f t="shared" si="67"/>
        <v>0.82669999999999999</v>
      </c>
      <c r="Q486" s="10" t="str">
        <f t="shared" si="68"/>
        <v>A</v>
      </c>
      <c r="R486" s="11">
        <v>82</v>
      </c>
      <c r="S486" s="26">
        <v>84</v>
      </c>
      <c r="T486">
        <v>83</v>
      </c>
      <c r="U486" s="30">
        <f t="shared" si="69"/>
        <v>83</v>
      </c>
      <c r="V486" s="31">
        <f t="shared" si="70"/>
        <v>0.83</v>
      </c>
      <c r="W486" t="str">
        <f t="shared" si="71"/>
        <v>A</v>
      </c>
    </row>
    <row r="487" spans="1:23" ht="14.25" customHeight="1" x14ac:dyDescent="0.3">
      <c r="A487" s="43"/>
      <c r="B487" s="43"/>
      <c r="C487" s="43"/>
      <c r="D487" s="5" t="s">
        <v>19</v>
      </c>
      <c r="E487" s="5" t="s">
        <v>102</v>
      </c>
      <c r="F487" s="5">
        <v>79</v>
      </c>
      <c r="G487" s="10">
        <v>88</v>
      </c>
      <c r="H487" s="10">
        <v>92</v>
      </c>
      <c r="I487" s="11">
        <f t="shared" si="63"/>
        <v>86.333333333333329</v>
      </c>
      <c r="J487" s="12">
        <f t="shared" si="64"/>
        <v>0.86329999999999996</v>
      </c>
      <c r="K487" s="10" t="str">
        <f t="shared" si="65"/>
        <v>A</v>
      </c>
      <c r="L487" s="10">
        <v>83</v>
      </c>
      <c r="M487" s="10">
        <v>84</v>
      </c>
      <c r="N487" s="5">
        <v>84</v>
      </c>
      <c r="O487" s="11">
        <f t="shared" si="66"/>
        <v>83.666666666666671</v>
      </c>
      <c r="P487" s="12">
        <f t="shared" si="67"/>
        <v>0.8367</v>
      </c>
      <c r="Q487" s="10" t="str">
        <f t="shared" si="68"/>
        <v>A</v>
      </c>
      <c r="R487" s="11">
        <v>87</v>
      </c>
      <c r="S487" s="26">
        <v>90</v>
      </c>
      <c r="T487">
        <v>95</v>
      </c>
      <c r="U487" s="30">
        <f t="shared" si="69"/>
        <v>90.666666666666671</v>
      </c>
      <c r="V487" s="31">
        <f t="shared" si="70"/>
        <v>0.90669999999999995</v>
      </c>
      <c r="W487" t="str">
        <f t="shared" si="71"/>
        <v>A</v>
      </c>
    </row>
    <row r="488" spans="1:23" ht="14.25" customHeight="1" x14ac:dyDescent="0.3">
      <c r="A488" s="43"/>
      <c r="B488" s="43"/>
      <c r="C488" s="43"/>
      <c r="D488" s="5" t="s">
        <v>21</v>
      </c>
      <c r="E488" s="5" t="s">
        <v>103</v>
      </c>
      <c r="F488" s="5">
        <v>81</v>
      </c>
      <c r="G488" s="10">
        <v>89</v>
      </c>
      <c r="H488" s="10">
        <v>93</v>
      </c>
      <c r="I488" s="11">
        <f t="shared" si="63"/>
        <v>87.666666666666671</v>
      </c>
      <c r="J488" s="12">
        <f t="shared" si="64"/>
        <v>0.87670000000000003</v>
      </c>
      <c r="K488" s="10" t="str">
        <f t="shared" si="65"/>
        <v>A</v>
      </c>
      <c r="L488" s="10">
        <v>94</v>
      </c>
      <c r="M488" s="10">
        <v>87</v>
      </c>
      <c r="N488" s="5">
        <v>86</v>
      </c>
      <c r="O488" s="11">
        <f t="shared" si="66"/>
        <v>89</v>
      </c>
      <c r="P488" s="12">
        <f t="shared" si="67"/>
        <v>0.89</v>
      </c>
      <c r="Q488" s="10" t="str">
        <f t="shared" si="68"/>
        <v>A</v>
      </c>
      <c r="R488" s="11">
        <v>91</v>
      </c>
      <c r="S488" s="26">
        <v>91</v>
      </c>
      <c r="T488">
        <v>98</v>
      </c>
      <c r="U488" s="30">
        <f t="shared" si="69"/>
        <v>93.333333333333329</v>
      </c>
      <c r="V488" s="31">
        <f t="shared" si="70"/>
        <v>0.93330000000000002</v>
      </c>
      <c r="W488" t="str">
        <f t="shared" si="71"/>
        <v>A</v>
      </c>
    </row>
    <row r="489" spans="1:23" ht="14.25" customHeight="1" x14ac:dyDescent="0.3">
      <c r="A489" s="43"/>
      <c r="B489" s="43"/>
      <c r="C489" s="43"/>
      <c r="D489" s="5" t="s">
        <v>23</v>
      </c>
      <c r="E489" s="5" t="s">
        <v>104</v>
      </c>
      <c r="F489" s="5">
        <v>87</v>
      </c>
      <c r="G489" s="10">
        <v>80</v>
      </c>
      <c r="H489" s="10">
        <v>81</v>
      </c>
      <c r="I489" s="11">
        <f t="shared" si="63"/>
        <v>82.666666666666671</v>
      </c>
      <c r="J489" s="12">
        <f t="shared" si="64"/>
        <v>0.82669999999999999</v>
      </c>
      <c r="K489" s="10" t="str">
        <f t="shared" si="65"/>
        <v>A</v>
      </c>
      <c r="L489" s="10">
        <v>80</v>
      </c>
      <c r="M489" s="10">
        <v>82</v>
      </c>
      <c r="N489" s="5">
        <v>91</v>
      </c>
      <c r="O489" s="11">
        <f t="shared" si="66"/>
        <v>84.333333333333329</v>
      </c>
      <c r="P489" s="12">
        <f t="shared" si="67"/>
        <v>0.84330000000000005</v>
      </c>
      <c r="Q489" s="10" t="str">
        <f t="shared" si="68"/>
        <v>A</v>
      </c>
      <c r="R489" s="11">
        <v>87</v>
      </c>
      <c r="S489" s="26">
        <v>92</v>
      </c>
      <c r="T489">
        <v>88</v>
      </c>
      <c r="U489" s="30">
        <f t="shared" si="69"/>
        <v>89</v>
      </c>
      <c r="V489" s="31">
        <f t="shared" si="70"/>
        <v>0.89</v>
      </c>
      <c r="W489" t="str">
        <f t="shared" si="71"/>
        <v>A</v>
      </c>
    </row>
    <row r="490" spans="1:23" ht="14.25" customHeight="1" x14ac:dyDescent="0.3">
      <c r="A490" s="43"/>
      <c r="B490" s="43"/>
      <c r="C490" s="43"/>
      <c r="D490" s="5" t="s">
        <v>25</v>
      </c>
      <c r="E490" s="5" t="s">
        <v>105</v>
      </c>
      <c r="F490" s="5">
        <v>78</v>
      </c>
      <c r="G490" s="10">
        <v>94</v>
      </c>
      <c r="H490" s="10">
        <v>89</v>
      </c>
      <c r="I490" s="11">
        <f t="shared" si="63"/>
        <v>87</v>
      </c>
      <c r="J490" s="12">
        <f t="shared" si="64"/>
        <v>0.87</v>
      </c>
      <c r="K490" s="10" t="str">
        <f t="shared" si="65"/>
        <v>A</v>
      </c>
      <c r="L490" s="10">
        <v>84</v>
      </c>
      <c r="M490" s="10">
        <v>94</v>
      </c>
      <c r="N490" s="5">
        <v>94</v>
      </c>
      <c r="O490" s="11">
        <f t="shared" si="66"/>
        <v>90.666666666666671</v>
      </c>
      <c r="P490" s="12">
        <f t="shared" si="67"/>
        <v>0.90669999999999995</v>
      </c>
      <c r="Q490" s="10" t="str">
        <f t="shared" si="68"/>
        <v>A</v>
      </c>
      <c r="R490" s="11">
        <v>89</v>
      </c>
      <c r="S490" s="26">
        <v>96</v>
      </c>
      <c r="T490">
        <v>90</v>
      </c>
      <c r="U490" s="30">
        <f t="shared" si="69"/>
        <v>91.666666666666671</v>
      </c>
      <c r="V490" s="31">
        <f t="shared" si="70"/>
        <v>0.91669999999999996</v>
      </c>
      <c r="W490" t="str">
        <f t="shared" si="71"/>
        <v>A</v>
      </c>
    </row>
    <row r="491" spans="1:23" ht="14.25" customHeight="1" x14ac:dyDescent="0.3">
      <c r="A491" s="43"/>
      <c r="B491" s="43"/>
      <c r="C491" s="43"/>
      <c r="D491" s="5" t="s">
        <v>27</v>
      </c>
      <c r="E491" s="5" t="s">
        <v>106</v>
      </c>
      <c r="F491" s="5">
        <v>70</v>
      </c>
      <c r="G491" s="10">
        <v>82</v>
      </c>
      <c r="H491" s="10">
        <v>77</v>
      </c>
      <c r="I491" s="11">
        <f t="shared" si="63"/>
        <v>76.333333333333329</v>
      </c>
      <c r="J491" s="12">
        <f t="shared" si="64"/>
        <v>0.76329999999999998</v>
      </c>
      <c r="K491" s="10" t="str">
        <f t="shared" si="65"/>
        <v>B</v>
      </c>
      <c r="L491" s="10">
        <v>81</v>
      </c>
      <c r="M491" s="10">
        <v>79</v>
      </c>
      <c r="N491" s="5">
        <v>74</v>
      </c>
      <c r="O491" s="11">
        <f t="shared" si="66"/>
        <v>78</v>
      </c>
      <c r="P491" s="12">
        <f t="shared" si="67"/>
        <v>0.78</v>
      </c>
      <c r="Q491" s="10" t="str">
        <f t="shared" si="68"/>
        <v>B</v>
      </c>
      <c r="R491" s="11">
        <v>78</v>
      </c>
      <c r="S491" s="26">
        <v>83</v>
      </c>
      <c r="T491">
        <v>85</v>
      </c>
      <c r="U491" s="30">
        <f t="shared" si="69"/>
        <v>82</v>
      </c>
      <c r="V491" s="31">
        <f t="shared" si="70"/>
        <v>0.82</v>
      </c>
      <c r="W491" t="str">
        <f t="shared" si="71"/>
        <v>A</v>
      </c>
    </row>
    <row r="492" spans="1:23" ht="14.25" customHeight="1" x14ac:dyDescent="0.3">
      <c r="A492" s="43" t="s">
        <v>298</v>
      </c>
      <c r="B492" s="43" t="s">
        <v>299</v>
      </c>
      <c r="C492" s="43" t="s">
        <v>437</v>
      </c>
      <c r="D492" s="5" t="s">
        <v>12</v>
      </c>
      <c r="E492" s="5" t="s">
        <v>2</v>
      </c>
      <c r="F492" s="5">
        <v>74</v>
      </c>
      <c r="G492" s="10">
        <v>71</v>
      </c>
      <c r="H492" s="10">
        <v>70</v>
      </c>
      <c r="I492" s="11">
        <f t="shared" si="63"/>
        <v>71.666666666666671</v>
      </c>
      <c r="J492" s="12">
        <f t="shared" si="64"/>
        <v>0.7167</v>
      </c>
      <c r="K492" s="10" t="str">
        <f t="shared" si="65"/>
        <v>B</v>
      </c>
      <c r="L492" s="10">
        <v>67</v>
      </c>
      <c r="M492" s="10">
        <v>76</v>
      </c>
      <c r="N492" s="5">
        <v>81</v>
      </c>
      <c r="O492" s="11">
        <f t="shared" si="66"/>
        <v>74.666666666666671</v>
      </c>
      <c r="P492" s="12">
        <f t="shared" si="67"/>
        <v>0.74670000000000003</v>
      </c>
      <c r="Q492" s="10" t="str">
        <f t="shared" si="68"/>
        <v>B</v>
      </c>
      <c r="R492" s="11">
        <v>77</v>
      </c>
      <c r="S492" s="26">
        <v>85</v>
      </c>
      <c r="T492">
        <v>77</v>
      </c>
      <c r="U492" s="30">
        <f t="shared" si="69"/>
        <v>79.666666666666671</v>
      </c>
      <c r="V492" s="31">
        <f t="shared" si="70"/>
        <v>0.79669999999999996</v>
      </c>
      <c r="W492" t="str">
        <f t="shared" si="71"/>
        <v>B</v>
      </c>
    </row>
    <row r="493" spans="1:23" ht="14.25" customHeight="1" x14ac:dyDescent="0.3">
      <c r="A493" s="43"/>
      <c r="B493" s="43"/>
      <c r="C493" s="43"/>
      <c r="D493" s="5" t="s">
        <v>13</v>
      </c>
      <c r="E493" s="5" t="s">
        <v>14</v>
      </c>
      <c r="F493" s="5">
        <v>82</v>
      </c>
      <c r="G493" s="10">
        <v>87</v>
      </c>
      <c r="H493" s="10">
        <v>84</v>
      </c>
      <c r="I493" s="11">
        <f t="shared" si="63"/>
        <v>84.333333333333329</v>
      </c>
      <c r="J493" s="12">
        <f t="shared" si="64"/>
        <v>0.84330000000000005</v>
      </c>
      <c r="K493" s="10" t="str">
        <f t="shared" si="65"/>
        <v>A</v>
      </c>
      <c r="L493" s="10">
        <v>80</v>
      </c>
      <c r="M493" s="10">
        <v>89</v>
      </c>
      <c r="N493" s="5">
        <v>75</v>
      </c>
      <c r="O493" s="11">
        <f t="shared" si="66"/>
        <v>81.333333333333329</v>
      </c>
      <c r="P493" s="12">
        <f t="shared" si="67"/>
        <v>0.81330000000000002</v>
      </c>
      <c r="Q493" s="10" t="str">
        <f t="shared" si="68"/>
        <v>A</v>
      </c>
      <c r="R493" s="11">
        <v>75</v>
      </c>
      <c r="S493" s="26">
        <v>86</v>
      </c>
      <c r="T493">
        <v>80</v>
      </c>
      <c r="U493" s="30">
        <f t="shared" si="69"/>
        <v>80.333333333333329</v>
      </c>
      <c r="V493" s="31">
        <f t="shared" si="70"/>
        <v>0.80330000000000001</v>
      </c>
      <c r="W493" t="str">
        <f t="shared" si="71"/>
        <v>A</v>
      </c>
    </row>
    <row r="494" spans="1:23" ht="14.25" customHeight="1" x14ac:dyDescent="0.3">
      <c r="A494" s="43"/>
      <c r="B494" s="43"/>
      <c r="C494" s="43"/>
      <c r="D494" s="5" t="s">
        <v>15</v>
      </c>
      <c r="E494" s="5" t="s">
        <v>16</v>
      </c>
      <c r="F494" s="5">
        <v>87</v>
      </c>
      <c r="G494" s="10">
        <v>78</v>
      </c>
      <c r="H494" s="10">
        <v>84</v>
      </c>
      <c r="I494" s="11">
        <f t="shared" si="63"/>
        <v>83</v>
      </c>
      <c r="J494" s="12">
        <f t="shared" si="64"/>
        <v>0.83</v>
      </c>
      <c r="K494" s="10" t="str">
        <f t="shared" si="65"/>
        <v>A</v>
      </c>
      <c r="L494" s="10">
        <v>84</v>
      </c>
      <c r="M494" s="10">
        <v>89</v>
      </c>
      <c r="N494" s="5">
        <v>89</v>
      </c>
      <c r="O494" s="11">
        <f t="shared" si="66"/>
        <v>87.333333333333329</v>
      </c>
      <c r="P494" s="12">
        <f t="shared" si="67"/>
        <v>0.87329999999999997</v>
      </c>
      <c r="Q494" s="10" t="str">
        <f t="shared" si="68"/>
        <v>A</v>
      </c>
      <c r="R494" s="11">
        <v>91</v>
      </c>
      <c r="S494" s="26">
        <v>94</v>
      </c>
      <c r="T494">
        <v>95</v>
      </c>
      <c r="U494" s="30">
        <f t="shared" si="69"/>
        <v>93.333333333333329</v>
      </c>
      <c r="V494" s="31">
        <f t="shared" si="70"/>
        <v>0.93330000000000002</v>
      </c>
      <c r="W494" t="str">
        <f t="shared" si="71"/>
        <v>A</v>
      </c>
    </row>
    <row r="495" spans="1:23" ht="14.25" customHeight="1" x14ac:dyDescent="0.3">
      <c r="A495" s="43"/>
      <c r="B495" s="43"/>
      <c r="C495" s="43"/>
      <c r="D495" s="5" t="s">
        <v>17</v>
      </c>
      <c r="E495" s="5" t="s">
        <v>18</v>
      </c>
      <c r="F495" s="5">
        <v>78</v>
      </c>
      <c r="G495" s="10">
        <v>75</v>
      </c>
      <c r="H495" s="10">
        <v>73</v>
      </c>
      <c r="I495" s="11">
        <f t="shared" si="63"/>
        <v>75.333333333333329</v>
      </c>
      <c r="J495" s="12">
        <f t="shared" si="64"/>
        <v>0.75329999999999997</v>
      </c>
      <c r="K495" s="10" t="str">
        <f t="shared" si="65"/>
        <v>B</v>
      </c>
      <c r="L495" s="10">
        <v>74</v>
      </c>
      <c r="M495" s="10">
        <v>80</v>
      </c>
      <c r="N495" s="5">
        <v>73</v>
      </c>
      <c r="O495" s="11">
        <f t="shared" si="66"/>
        <v>75.666666666666671</v>
      </c>
      <c r="P495" s="12">
        <f t="shared" si="67"/>
        <v>0.75670000000000004</v>
      </c>
      <c r="Q495" s="10" t="str">
        <f t="shared" si="68"/>
        <v>B</v>
      </c>
      <c r="R495" s="11">
        <v>85</v>
      </c>
      <c r="S495" s="26">
        <v>84</v>
      </c>
      <c r="T495">
        <v>75</v>
      </c>
      <c r="U495" s="30">
        <f t="shared" si="69"/>
        <v>81.333333333333329</v>
      </c>
      <c r="V495" s="31">
        <f t="shared" si="70"/>
        <v>0.81330000000000002</v>
      </c>
      <c r="W495" t="str">
        <f t="shared" si="71"/>
        <v>A</v>
      </c>
    </row>
    <row r="496" spans="1:23" ht="14.25" customHeight="1" x14ac:dyDescent="0.3">
      <c r="A496" s="43"/>
      <c r="B496" s="43"/>
      <c r="C496" s="43"/>
      <c r="D496" s="5" t="s">
        <v>19</v>
      </c>
      <c r="E496" s="5" t="s">
        <v>20</v>
      </c>
      <c r="F496" s="5">
        <v>76</v>
      </c>
      <c r="G496" s="10">
        <v>87</v>
      </c>
      <c r="H496" s="10">
        <v>76</v>
      </c>
      <c r="I496" s="11">
        <f t="shared" si="63"/>
        <v>79.666666666666671</v>
      </c>
      <c r="J496" s="12">
        <f t="shared" si="64"/>
        <v>0.79669999999999996</v>
      </c>
      <c r="K496" s="10" t="str">
        <f t="shared" si="65"/>
        <v>B</v>
      </c>
      <c r="L496" s="10">
        <v>86</v>
      </c>
      <c r="M496" s="10">
        <v>83</v>
      </c>
      <c r="N496" s="5">
        <v>79</v>
      </c>
      <c r="O496" s="11">
        <f t="shared" si="66"/>
        <v>82.666666666666671</v>
      </c>
      <c r="P496" s="12">
        <f t="shared" si="67"/>
        <v>0.82669999999999999</v>
      </c>
      <c r="Q496" s="10" t="str">
        <f t="shared" si="68"/>
        <v>A</v>
      </c>
      <c r="R496" s="11">
        <v>88</v>
      </c>
      <c r="S496" s="26">
        <v>85</v>
      </c>
      <c r="T496">
        <v>82</v>
      </c>
      <c r="U496" s="30">
        <f t="shared" si="69"/>
        <v>85</v>
      </c>
      <c r="V496" s="31">
        <f t="shared" si="70"/>
        <v>0.85</v>
      </c>
      <c r="W496" t="str">
        <f t="shared" si="71"/>
        <v>A</v>
      </c>
    </row>
    <row r="497" spans="1:23" ht="14.25" customHeight="1" x14ac:dyDescent="0.3">
      <c r="A497" s="43"/>
      <c r="B497" s="43"/>
      <c r="C497" s="43"/>
      <c r="D497" s="5" t="s">
        <v>21</v>
      </c>
      <c r="E497" s="5" t="s">
        <v>22</v>
      </c>
      <c r="F497" s="5">
        <v>88</v>
      </c>
      <c r="G497" s="10">
        <v>89</v>
      </c>
      <c r="H497" s="10">
        <v>91</v>
      </c>
      <c r="I497" s="11">
        <f t="shared" si="63"/>
        <v>89.333333333333329</v>
      </c>
      <c r="J497" s="12">
        <f t="shared" si="64"/>
        <v>0.89329999999999998</v>
      </c>
      <c r="K497" s="10" t="str">
        <f t="shared" si="65"/>
        <v>A</v>
      </c>
      <c r="L497" s="10">
        <v>88</v>
      </c>
      <c r="M497" s="10">
        <v>86</v>
      </c>
      <c r="N497" s="5">
        <v>88</v>
      </c>
      <c r="O497" s="11">
        <f t="shared" si="66"/>
        <v>87.333333333333329</v>
      </c>
      <c r="P497" s="12">
        <f t="shared" si="67"/>
        <v>0.87329999999999997</v>
      </c>
      <c r="Q497" s="10" t="str">
        <f t="shared" si="68"/>
        <v>A</v>
      </c>
      <c r="R497" s="11">
        <v>88</v>
      </c>
      <c r="S497" s="26">
        <v>98</v>
      </c>
      <c r="T497">
        <v>85</v>
      </c>
      <c r="U497" s="30">
        <f t="shared" si="69"/>
        <v>90.333333333333329</v>
      </c>
      <c r="V497" s="31">
        <f t="shared" si="70"/>
        <v>0.90329999999999999</v>
      </c>
      <c r="W497" t="str">
        <f t="shared" si="71"/>
        <v>A</v>
      </c>
    </row>
    <row r="498" spans="1:23" ht="14.25" customHeight="1" x14ac:dyDescent="0.3">
      <c r="A498" s="43"/>
      <c r="B498" s="43"/>
      <c r="C498" s="43"/>
      <c r="D498" s="5" t="s">
        <v>23</v>
      </c>
      <c r="E498" s="5" t="s">
        <v>24</v>
      </c>
      <c r="F498" s="5">
        <v>76</v>
      </c>
      <c r="G498" s="10">
        <v>78</v>
      </c>
      <c r="H498" s="10">
        <v>84</v>
      </c>
      <c r="I498" s="11">
        <f t="shared" si="63"/>
        <v>79.333333333333329</v>
      </c>
      <c r="J498" s="12">
        <f t="shared" si="64"/>
        <v>0.79330000000000001</v>
      </c>
      <c r="K498" s="10" t="str">
        <f t="shared" si="65"/>
        <v>B</v>
      </c>
      <c r="L498" s="10">
        <v>85</v>
      </c>
      <c r="M498" s="10">
        <v>88</v>
      </c>
      <c r="N498" s="5">
        <v>77</v>
      </c>
      <c r="O498" s="11">
        <f t="shared" si="66"/>
        <v>83.333333333333329</v>
      </c>
      <c r="P498" s="12">
        <f t="shared" si="67"/>
        <v>0.83330000000000004</v>
      </c>
      <c r="Q498" s="10" t="str">
        <f t="shared" si="68"/>
        <v>A</v>
      </c>
      <c r="R498" s="11">
        <v>83</v>
      </c>
      <c r="S498" s="26">
        <v>81</v>
      </c>
      <c r="T498">
        <v>77</v>
      </c>
      <c r="U498" s="30">
        <f t="shared" si="69"/>
        <v>80.333333333333329</v>
      </c>
      <c r="V498" s="31">
        <f t="shared" si="70"/>
        <v>0.80330000000000001</v>
      </c>
      <c r="W498" t="str">
        <f t="shared" si="71"/>
        <v>A</v>
      </c>
    </row>
    <row r="499" spans="1:23" ht="14.25" customHeight="1" x14ac:dyDescent="0.3">
      <c r="A499" s="43"/>
      <c r="B499" s="43"/>
      <c r="C499" s="43"/>
      <c r="D499" s="5" t="s">
        <v>25</v>
      </c>
      <c r="E499" s="5" t="s">
        <v>26</v>
      </c>
      <c r="F499" s="5">
        <v>87</v>
      </c>
      <c r="G499" s="10">
        <v>87</v>
      </c>
      <c r="H499" s="10">
        <v>83</v>
      </c>
      <c r="I499" s="11">
        <f t="shared" si="63"/>
        <v>85.666666666666671</v>
      </c>
      <c r="J499" s="12">
        <f t="shared" si="64"/>
        <v>0.85670000000000002</v>
      </c>
      <c r="K499" s="10" t="str">
        <f t="shared" si="65"/>
        <v>A</v>
      </c>
      <c r="L499" s="10">
        <v>78</v>
      </c>
      <c r="M499" s="10">
        <v>89</v>
      </c>
      <c r="N499" s="5">
        <v>79</v>
      </c>
      <c r="O499" s="11">
        <f t="shared" si="66"/>
        <v>82</v>
      </c>
      <c r="P499" s="12">
        <f t="shared" si="67"/>
        <v>0.82</v>
      </c>
      <c r="Q499" s="10" t="str">
        <f t="shared" si="68"/>
        <v>A</v>
      </c>
      <c r="R499" s="11">
        <v>83</v>
      </c>
      <c r="S499" s="26">
        <v>83</v>
      </c>
      <c r="T499">
        <v>81</v>
      </c>
      <c r="U499" s="30">
        <f t="shared" si="69"/>
        <v>82.333333333333329</v>
      </c>
      <c r="V499" s="31">
        <f t="shared" si="70"/>
        <v>0.82330000000000003</v>
      </c>
      <c r="W499" t="str">
        <f t="shared" si="71"/>
        <v>A</v>
      </c>
    </row>
    <row r="500" spans="1:23" ht="14.25" customHeight="1" x14ac:dyDescent="0.3">
      <c r="A500" s="43"/>
      <c r="B500" s="43"/>
      <c r="C500" s="43"/>
      <c r="D500" s="5" t="s">
        <v>34</v>
      </c>
      <c r="E500" s="5" t="s">
        <v>35</v>
      </c>
      <c r="F500" s="5">
        <v>67</v>
      </c>
      <c r="G500" s="10">
        <v>78</v>
      </c>
      <c r="H500" s="10">
        <v>72</v>
      </c>
      <c r="I500" s="11">
        <f t="shared" si="63"/>
        <v>72.333333333333329</v>
      </c>
      <c r="J500" s="12">
        <f t="shared" si="64"/>
        <v>0.72330000000000005</v>
      </c>
      <c r="K500" s="10" t="str">
        <f t="shared" si="65"/>
        <v>B</v>
      </c>
      <c r="L500" s="10">
        <v>81</v>
      </c>
      <c r="M500" s="10">
        <v>74</v>
      </c>
      <c r="N500" s="5">
        <v>70</v>
      </c>
      <c r="O500" s="11">
        <f t="shared" si="66"/>
        <v>75</v>
      </c>
      <c r="P500" s="12">
        <f t="shared" si="67"/>
        <v>0.75</v>
      </c>
      <c r="Q500" s="10" t="str">
        <f t="shared" si="68"/>
        <v>B</v>
      </c>
      <c r="R500" s="11">
        <v>80</v>
      </c>
      <c r="S500" s="26">
        <v>81</v>
      </c>
      <c r="T500">
        <v>76</v>
      </c>
      <c r="U500" s="30">
        <f t="shared" si="69"/>
        <v>79</v>
      </c>
      <c r="V500" s="31">
        <f t="shared" si="70"/>
        <v>0.79</v>
      </c>
      <c r="W500" t="str">
        <f t="shared" si="71"/>
        <v>B</v>
      </c>
    </row>
    <row r="501" spans="1:23" ht="14.25" customHeight="1" x14ac:dyDescent="0.3">
      <c r="A501" s="43" t="s">
        <v>300</v>
      </c>
      <c r="B501" s="43" t="s">
        <v>301</v>
      </c>
      <c r="C501" s="43" t="s">
        <v>437</v>
      </c>
      <c r="D501" s="5" t="s">
        <v>12</v>
      </c>
      <c r="E501" s="5" t="s">
        <v>2</v>
      </c>
      <c r="F501" s="5">
        <v>76</v>
      </c>
      <c r="G501" s="10">
        <v>80</v>
      </c>
      <c r="H501" s="10">
        <v>82</v>
      </c>
      <c r="I501" s="11">
        <f t="shared" si="63"/>
        <v>79.333333333333329</v>
      </c>
      <c r="J501" s="12">
        <f t="shared" si="64"/>
        <v>0.79330000000000001</v>
      </c>
      <c r="K501" s="10" t="str">
        <f t="shared" si="65"/>
        <v>B</v>
      </c>
      <c r="L501" s="10">
        <v>82</v>
      </c>
      <c r="M501" s="10">
        <v>77</v>
      </c>
      <c r="N501" s="5">
        <v>83</v>
      </c>
      <c r="O501" s="11">
        <f t="shared" si="66"/>
        <v>80.666666666666671</v>
      </c>
      <c r="P501" s="12">
        <f t="shared" si="67"/>
        <v>0.80669999999999997</v>
      </c>
      <c r="Q501" s="10" t="str">
        <f t="shared" si="68"/>
        <v>A</v>
      </c>
      <c r="R501" s="11">
        <v>82</v>
      </c>
      <c r="S501" s="26">
        <v>82</v>
      </c>
      <c r="T501">
        <v>93</v>
      </c>
      <c r="U501" s="30">
        <f t="shared" si="69"/>
        <v>85.666666666666671</v>
      </c>
      <c r="V501" s="31">
        <f t="shared" si="70"/>
        <v>0.85670000000000002</v>
      </c>
      <c r="W501" t="str">
        <f t="shared" si="71"/>
        <v>A</v>
      </c>
    </row>
    <row r="502" spans="1:23" ht="14.25" customHeight="1" x14ac:dyDescent="0.3">
      <c r="A502" s="43"/>
      <c r="B502" s="43"/>
      <c r="C502" s="43"/>
      <c r="D502" s="5" t="s">
        <v>13</v>
      </c>
      <c r="E502" s="5" t="s">
        <v>14</v>
      </c>
      <c r="F502" s="5">
        <v>77</v>
      </c>
      <c r="G502" s="10">
        <v>84</v>
      </c>
      <c r="H502" s="10">
        <v>91</v>
      </c>
      <c r="I502" s="11">
        <f t="shared" si="63"/>
        <v>84</v>
      </c>
      <c r="J502" s="12">
        <f t="shared" si="64"/>
        <v>0.84</v>
      </c>
      <c r="K502" s="10" t="str">
        <f t="shared" si="65"/>
        <v>A</v>
      </c>
      <c r="L502" s="10">
        <v>79</v>
      </c>
      <c r="M502" s="10">
        <v>89</v>
      </c>
      <c r="N502" s="5">
        <v>84</v>
      </c>
      <c r="O502" s="11">
        <f t="shared" si="66"/>
        <v>84</v>
      </c>
      <c r="P502" s="12">
        <f t="shared" si="67"/>
        <v>0.84</v>
      </c>
      <c r="Q502" s="10" t="str">
        <f t="shared" si="68"/>
        <v>A</v>
      </c>
      <c r="R502" s="11">
        <v>90</v>
      </c>
      <c r="S502" s="26">
        <v>85</v>
      </c>
      <c r="T502">
        <v>87</v>
      </c>
      <c r="U502" s="30">
        <f t="shared" si="69"/>
        <v>87.333333333333329</v>
      </c>
      <c r="V502" s="31">
        <f t="shared" si="70"/>
        <v>0.87329999999999997</v>
      </c>
      <c r="W502" t="str">
        <f t="shared" si="71"/>
        <v>A</v>
      </c>
    </row>
    <row r="503" spans="1:23" ht="14.25" customHeight="1" x14ac:dyDescent="0.3">
      <c r="A503" s="43"/>
      <c r="B503" s="43"/>
      <c r="C503" s="43"/>
      <c r="D503" s="5" t="s">
        <v>15</v>
      </c>
      <c r="E503" s="5" t="s">
        <v>16</v>
      </c>
      <c r="F503" s="5">
        <v>92</v>
      </c>
      <c r="G503" s="10">
        <v>94</v>
      </c>
      <c r="H503" s="10">
        <v>88</v>
      </c>
      <c r="I503" s="11">
        <f t="shared" si="63"/>
        <v>91.333333333333329</v>
      </c>
      <c r="J503" s="12">
        <f t="shared" si="64"/>
        <v>0.9133</v>
      </c>
      <c r="K503" s="10" t="str">
        <f t="shared" si="65"/>
        <v>A</v>
      </c>
      <c r="L503" s="10">
        <v>89</v>
      </c>
      <c r="M503" s="10">
        <v>89</v>
      </c>
      <c r="N503" s="5">
        <v>94</v>
      </c>
      <c r="O503" s="11">
        <f t="shared" si="66"/>
        <v>90.666666666666671</v>
      </c>
      <c r="P503" s="12">
        <f t="shared" si="67"/>
        <v>0.90669999999999995</v>
      </c>
      <c r="Q503" s="10" t="str">
        <f t="shared" si="68"/>
        <v>A</v>
      </c>
      <c r="R503" s="11">
        <v>92</v>
      </c>
      <c r="S503" s="26">
        <v>94</v>
      </c>
      <c r="T503">
        <v>98</v>
      </c>
      <c r="U503" s="30">
        <f t="shared" si="69"/>
        <v>94.666666666666671</v>
      </c>
      <c r="V503" s="31">
        <f t="shared" si="70"/>
        <v>0.94669999999999999</v>
      </c>
      <c r="W503" t="str">
        <f t="shared" si="71"/>
        <v>A</v>
      </c>
    </row>
    <row r="504" spans="1:23" ht="14.25" customHeight="1" x14ac:dyDescent="0.3">
      <c r="A504" s="43"/>
      <c r="B504" s="43"/>
      <c r="C504" s="43"/>
      <c r="D504" s="5" t="s">
        <v>17</v>
      </c>
      <c r="E504" s="5" t="s">
        <v>18</v>
      </c>
      <c r="F504" s="5">
        <v>82</v>
      </c>
      <c r="G504" s="10">
        <v>91</v>
      </c>
      <c r="H504" s="10">
        <v>87</v>
      </c>
      <c r="I504" s="11">
        <f t="shared" si="63"/>
        <v>86.666666666666671</v>
      </c>
      <c r="J504" s="12">
        <f t="shared" si="64"/>
        <v>0.86670000000000003</v>
      </c>
      <c r="K504" s="10" t="str">
        <f t="shared" si="65"/>
        <v>A</v>
      </c>
      <c r="L504" s="10">
        <v>89</v>
      </c>
      <c r="M504" s="10">
        <v>90</v>
      </c>
      <c r="N504" s="5">
        <v>86</v>
      </c>
      <c r="O504" s="11">
        <f t="shared" si="66"/>
        <v>88.333333333333329</v>
      </c>
      <c r="P504" s="12">
        <f t="shared" si="67"/>
        <v>0.88329999999999997</v>
      </c>
      <c r="Q504" s="10" t="str">
        <f t="shared" si="68"/>
        <v>A</v>
      </c>
      <c r="R504" s="11">
        <v>93</v>
      </c>
      <c r="S504" s="26">
        <v>95</v>
      </c>
      <c r="T504">
        <v>95</v>
      </c>
      <c r="U504" s="30">
        <f t="shared" si="69"/>
        <v>94.333333333333329</v>
      </c>
      <c r="V504" s="31">
        <f t="shared" si="70"/>
        <v>0.94330000000000003</v>
      </c>
      <c r="W504" t="str">
        <f t="shared" si="71"/>
        <v>A</v>
      </c>
    </row>
    <row r="505" spans="1:23" ht="14.25" customHeight="1" x14ac:dyDescent="0.3">
      <c r="A505" s="43"/>
      <c r="B505" s="43"/>
      <c r="C505" s="43"/>
      <c r="D505" s="5" t="s">
        <v>19</v>
      </c>
      <c r="E505" s="5" t="s">
        <v>20</v>
      </c>
      <c r="F505" s="5">
        <v>87</v>
      </c>
      <c r="G505" s="10">
        <v>92</v>
      </c>
      <c r="H505" s="10">
        <v>83</v>
      </c>
      <c r="I505" s="11">
        <f t="shared" si="63"/>
        <v>87.333333333333329</v>
      </c>
      <c r="J505" s="12">
        <f t="shared" si="64"/>
        <v>0.87329999999999997</v>
      </c>
      <c r="K505" s="10" t="str">
        <f t="shared" si="65"/>
        <v>A</v>
      </c>
      <c r="L505" s="10">
        <v>92</v>
      </c>
      <c r="M505" s="10">
        <v>84</v>
      </c>
      <c r="N505" s="5">
        <v>93</v>
      </c>
      <c r="O505" s="11">
        <f t="shared" si="66"/>
        <v>89.666666666666671</v>
      </c>
      <c r="P505" s="12">
        <f t="shared" si="67"/>
        <v>0.89670000000000005</v>
      </c>
      <c r="Q505" s="10" t="str">
        <f t="shared" si="68"/>
        <v>A</v>
      </c>
      <c r="R505" s="11">
        <v>85</v>
      </c>
      <c r="S505" s="26">
        <v>98</v>
      </c>
      <c r="T505">
        <v>86</v>
      </c>
      <c r="U505" s="30">
        <f t="shared" si="69"/>
        <v>89.666666666666671</v>
      </c>
      <c r="V505" s="31">
        <f t="shared" si="70"/>
        <v>0.89670000000000005</v>
      </c>
      <c r="W505" t="str">
        <f t="shared" si="71"/>
        <v>A</v>
      </c>
    </row>
    <row r="506" spans="1:23" ht="14.25" customHeight="1" x14ac:dyDescent="0.3">
      <c r="A506" s="43"/>
      <c r="B506" s="43"/>
      <c r="C506" s="43"/>
      <c r="D506" s="5" t="s">
        <v>21</v>
      </c>
      <c r="E506" s="5" t="s">
        <v>22</v>
      </c>
      <c r="F506" s="5">
        <v>96</v>
      </c>
      <c r="G506" s="10">
        <v>96</v>
      </c>
      <c r="H506" s="10">
        <v>90</v>
      </c>
      <c r="I506" s="11">
        <f t="shared" si="63"/>
        <v>94</v>
      </c>
      <c r="J506" s="12">
        <f t="shared" si="64"/>
        <v>0.94</v>
      </c>
      <c r="K506" s="10" t="str">
        <f t="shared" si="65"/>
        <v>A</v>
      </c>
      <c r="L506" s="10">
        <v>91</v>
      </c>
      <c r="M506" s="10">
        <v>92</v>
      </c>
      <c r="N506" s="5">
        <v>97</v>
      </c>
      <c r="O506" s="11">
        <f t="shared" si="66"/>
        <v>93.333333333333329</v>
      </c>
      <c r="P506" s="12">
        <f t="shared" si="67"/>
        <v>0.93330000000000002</v>
      </c>
      <c r="Q506" s="10" t="str">
        <f t="shared" si="68"/>
        <v>A</v>
      </c>
      <c r="R506" s="11">
        <v>93</v>
      </c>
      <c r="S506" s="26">
        <v>95</v>
      </c>
      <c r="T506">
        <v>98</v>
      </c>
      <c r="U506" s="30">
        <f t="shared" si="69"/>
        <v>95.333333333333329</v>
      </c>
      <c r="V506" s="31">
        <f t="shared" si="70"/>
        <v>0.95330000000000004</v>
      </c>
      <c r="W506" t="str">
        <f t="shared" si="71"/>
        <v>A</v>
      </c>
    </row>
    <row r="507" spans="1:23" ht="14.25" customHeight="1" x14ac:dyDescent="0.3">
      <c r="A507" s="43"/>
      <c r="B507" s="43"/>
      <c r="C507" s="43"/>
      <c r="D507" s="5" t="s">
        <v>23</v>
      </c>
      <c r="E507" s="5" t="s">
        <v>24</v>
      </c>
      <c r="F507" s="5">
        <v>84</v>
      </c>
      <c r="G507" s="10">
        <v>84</v>
      </c>
      <c r="H507" s="10">
        <v>85</v>
      </c>
      <c r="I507" s="11">
        <f t="shared" si="63"/>
        <v>84.333333333333329</v>
      </c>
      <c r="J507" s="12">
        <f t="shared" si="64"/>
        <v>0.84330000000000005</v>
      </c>
      <c r="K507" s="10" t="str">
        <f t="shared" si="65"/>
        <v>A</v>
      </c>
      <c r="L507" s="10">
        <v>86</v>
      </c>
      <c r="M507" s="10">
        <v>92</v>
      </c>
      <c r="N507" s="5">
        <v>85</v>
      </c>
      <c r="O507" s="11">
        <f t="shared" si="66"/>
        <v>87.666666666666671</v>
      </c>
      <c r="P507" s="12">
        <f t="shared" si="67"/>
        <v>0.87670000000000003</v>
      </c>
      <c r="Q507" s="10" t="str">
        <f t="shared" si="68"/>
        <v>A</v>
      </c>
      <c r="R507" s="11">
        <v>85</v>
      </c>
      <c r="S507" s="26">
        <v>91</v>
      </c>
      <c r="T507">
        <v>83</v>
      </c>
      <c r="U507" s="30">
        <f t="shared" si="69"/>
        <v>86.333333333333329</v>
      </c>
      <c r="V507" s="31">
        <f t="shared" si="70"/>
        <v>0.86329999999999996</v>
      </c>
      <c r="W507" t="str">
        <f t="shared" si="71"/>
        <v>A</v>
      </c>
    </row>
    <row r="508" spans="1:23" ht="14.25" customHeight="1" x14ac:dyDescent="0.3">
      <c r="A508" s="43"/>
      <c r="B508" s="43"/>
      <c r="C508" s="43"/>
      <c r="D508" s="5" t="s">
        <v>32</v>
      </c>
      <c r="E508" s="5" t="s">
        <v>33</v>
      </c>
      <c r="F508" s="5">
        <v>85</v>
      </c>
      <c r="G508" s="10">
        <v>91</v>
      </c>
      <c r="H508" s="10">
        <v>84</v>
      </c>
      <c r="I508" s="11">
        <f t="shared" si="63"/>
        <v>86.666666666666671</v>
      </c>
      <c r="J508" s="12">
        <f t="shared" si="64"/>
        <v>0.86670000000000003</v>
      </c>
      <c r="K508" s="10" t="str">
        <f t="shared" si="65"/>
        <v>A</v>
      </c>
      <c r="L508" s="10">
        <v>84</v>
      </c>
      <c r="M508" s="10">
        <v>93</v>
      </c>
      <c r="N508" s="5">
        <v>92</v>
      </c>
      <c r="O508" s="11">
        <f t="shared" si="66"/>
        <v>89.666666666666671</v>
      </c>
      <c r="P508" s="12">
        <f t="shared" si="67"/>
        <v>0.89670000000000005</v>
      </c>
      <c r="Q508" s="10" t="str">
        <f t="shared" si="68"/>
        <v>A</v>
      </c>
      <c r="R508" s="11">
        <v>88</v>
      </c>
      <c r="S508" s="26">
        <v>98</v>
      </c>
      <c r="T508">
        <v>98</v>
      </c>
      <c r="U508" s="30">
        <f t="shared" si="69"/>
        <v>94.666666666666671</v>
      </c>
      <c r="V508" s="31">
        <f t="shared" si="70"/>
        <v>0.94669999999999999</v>
      </c>
      <c r="W508" t="str">
        <f t="shared" si="71"/>
        <v>A</v>
      </c>
    </row>
    <row r="509" spans="1:23" ht="14.25" customHeight="1" x14ac:dyDescent="0.3">
      <c r="A509" s="43"/>
      <c r="B509" s="43"/>
      <c r="C509" s="43"/>
      <c r="D509" s="5" t="s">
        <v>34</v>
      </c>
      <c r="E509" s="5" t="s">
        <v>35</v>
      </c>
      <c r="F509" s="5">
        <v>78</v>
      </c>
      <c r="G509" s="10">
        <v>85</v>
      </c>
      <c r="H509" s="10">
        <v>82</v>
      </c>
      <c r="I509" s="11">
        <f t="shared" si="63"/>
        <v>81.666666666666671</v>
      </c>
      <c r="J509" s="12">
        <f t="shared" si="64"/>
        <v>0.81669999999999998</v>
      </c>
      <c r="K509" s="10" t="str">
        <f t="shared" si="65"/>
        <v>A</v>
      </c>
      <c r="L509" s="10">
        <v>76</v>
      </c>
      <c r="M509" s="10">
        <v>86</v>
      </c>
      <c r="N509" s="5">
        <v>90</v>
      </c>
      <c r="O509" s="11">
        <f t="shared" si="66"/>
        <v>84</v>
      </c>
      <c r="P509" s="12">
        <f t="shared" si="67"/>
        <v>0.84</v>
      </c>
      <c r="Q509" s="10" t="str">
        <f t="shared" si="68"/>
        <v>A</v>
      </c>
      <c r="R509" s="11">
        <v>83</v>
      </c>
      <c r="S509" s="26">
        <v>84</v>
      </c>
      <c r="T509">
        <v>88</v>
      </c>
      <c r="U509" s="30">
        <f t="shared" si="69"/>
        <v>85</v>
      </c>
      <c r="V509" s="31">
        <f t="shared" si="70"/>
        <v>0.85</v>
      </c>
      <c r="W509" t="str">
        <f t="shared" si="71"/>
        <v>A</v>
      </c>
    </row>
    <row r="510" spans="1:23" ht="14.25" customHeight="1" x14ac:dyDescent="0.3">
      <c r="A510" s="43" t="s">
        <v>304</v>
      </c>
      <c r="B510" s="43" t="s">
        <v>305</v>
      </c>
      <c r="C510" s="43" t="s">
        <v>437</v>
      </c>
      <c r="D510" s="5" t="s">
        <v>12</v>
      </c>
      <c r="E510" s="5" t="s">
        <v>2</v>
      </c>
      <c r="F510" s="5">
        <v>63</v>
      </c>
      <c r="G510" s="10">
        <v>60</v>
      </c>
      <c r="H510" s="10">
        <v>58</v>
      </c>
      <c r="I510" s="11">
        <f t="shared" si="63"/>
        <v>60.333333333333336</v>
      </c>
      <c r="J510" s="12">
        <f t="shared" si="64"/>
        <v>0.60329999999999995</v>
      </c>
      <c r="K510" s="10" t="str">
        <f t="shared" si="65"/>
        <v>C</v>
      </c>
      <c r="L510" s="10">
        <v>57</v>
      </c>
      <c r="M510" s="10">
        <v>72</v>
      </c>
      <c r="N510" s="5">
        <v>68</v>
      </c>
      <c r="O510" s="11">
        <f t="shared" si="66"/>
        <v>65.666666666666671</v>
      </c>
      <c r="P510" s="12">
        <f t="shared" si="67"/>
        <v>0.65669999999999995</v>
      </c>
      <c r="Q510" s="10" t="str">
        <f t="shared" si="68"/>
        <v>C</v>
      </c>
      <c r="R510" s="11">
        <v>69</v>
      </c>
      <c r="S510" s="26">
        <v>70</v>
      </c>
      <c r="T510">
        <v>73</v>
      </c>
      <c r="U510" s="30">
        <f t="shared" si="69"/>
        <v>70.666666666666671</v>
      </c>
      <c r="V510" s="31">
        <f t="shared" si="70"/>
        <v>0.70669999999999999</v>
      </c>
      <c r="W510" t="str">
        <f t="shared" si="71"/>
        <v>B</v>
      </c>
    </row>
    <row r="511" spans="1:23" ht="14.25" customHeight="1" x14ac:dyDescent="0.3">
      <c r="A511" s="43"/>
      <c r="B511" s="43"/>
      <c r="C511" s="43"/>
      <c r="D511" s="5" t="s">
        <v>13</v>
      </c>
      <c r="E511" s="5" t="s">
        <v>14</v>
      </c>
      <c r="F511" s="5">
        <v>72</v>
      </c>
      <c r="G511" s="10">
        <v>64</v>
      </c>
      <c r="H511" s="10">
        <v>75</v>
      </c>
      <c r="I511" s="11">
        <f t="shared" si="63"/>
        <v>70.333333333333329</v>
      </c>
      <c r="J511" s="12">
        <f t="shared" si="64"/>
        <v>0.70330000000000004</v>
      </c>
      <c r="K511" s="10" t="str">
        <f t="shared" si="65"/>
        <v>B</v>
      </c>
      <c r="L511" s="10">
        <v>62</v>
      </c>
      <c r="M511" s="10">
        <v>78</v>
      </c>
      <c r="N511" s="5">
        <v>74</v>
      </c>
      <c r="O511" s="11">
        <f t="shared" si="66"/>
        <v>71.333333333333329</v>
      </c>
      <c r="P511" s="12">
        <f t="shared" si="67"/>
        <v>0.71330000000000005</v>
      </c>
      <c r="Q511" s="10" t="str">
        <f t="shared" si="68"/>
        <v>B</v>
      </c>
      <c r="R511" s="11">
        <v>70</v>
      </c>
      <c r="S511" s="26">
        <v>69</v>
      </c>
      <c r="T511">
        <v>78</v>
      </c>
      <c r="U511" s="30">
        <f t="shared" si="69"/>
        <v>72.333333333333329</v>
      </c>
      <c r="V511" s="31">
        <f t="shared" si="70"/>
        <v>0.72330000000000005</v>
      </c>
      <c r="W511" t="str">
        <f t="shared" si="71"/>
        <v>B</v>
      </c>
    </row>
    <row r="512" spans="1:23" ht="14.25" customHeight="1" x14ac:dyDescent="0.3">
      <c r="A512" s="43"/>
      <c r="B512" s="43"/>
      <c r="C512" s="43"/>
      <c r="D512" s="5" t="s">
        <v>15</v>
      </c>
      <c r="E512" s="5" t="s">
        <v>16</v>
      </c>
      <c r="F512" s="5">
        <v>76</v>
      </c>
      <c r="G512" s="10">
        <v>68</v>
      </c>
      <c r="H512" s="10">
        <v>78</v>
      </c>
      <c r="I512" s="11">
        <f t="shared" si="63"/>
        <v>74</v>
      </c>
      <c r="J512" s="12">
        <f t="shared" si="64"/>
        <v>0.74</v>
      </c>
      <c r="K512" s="10" t="str">
        <f t="shared" si="65"/>
        <v>B</v>
      </c>
      <c r="L512" s="10">
        <v>73</v>
      </c>
      <c r="M512" s="10">
        <v>72</v>
      </c>
      <c r="N512" s="5">
        <v>74</v>
      </c>
      <c r="O512" s="11">
        <f t="shared" si="66"/>
        <v>73</v>
      </c>
      <c r="P512" s="12">
        <f t="shared" si="67"/>
        <v>0.73</v>
      </c>
      <c r="Q512" s="10" t="str">
        <f t="shared" si="68"/>
        <v>B</v>
      </c>
      <c r="R512" s="11">
        <v>75</v>
      </c>
      <c r="S512" s="26">
        <v>82</v>
      </c>
      <c r="T512">
        <v>71</v>
      </c>
      <c r="U512" s="30">
        <f t="shared" si="69"/>
        <v>76</v>
      </c>
      <c r="V512" s="31">
        <f t="shared" si="70"/>
        <v>0.76</v>
      </c>
      <c r="W512" t="str">
        <f t="shared" si="71"/>
        <v>B</v>
      </c>
    </row>
    <row r="513" spans="1:23" ht="14.25" customHeight="1" x14ac:dyDescent="0.3">
      <c r="A513" s="43"/>
      <c r="B513" s="43"/>
      <c r="C513" s="43"/>
      <c r="D513" s="5" t="s">
        <v>17</v>
      </c>
      <c r="E513" s="5" t="s">
        <v>18</v>
      </c>
      <c r="F513" s="5">
        <v>60</v>
      </c>
      <c r="G513" s="10">
        <v>69</v>
      </c>
      <c r="H513" s="10">
        <v>66</v>
      </c>
      <c r="I513" s="11">
        <f t="shared" si="63"/>
        <v>65</v>
      </c>
      <c r="J513" s="12">
        <f t="shared" si="64"/>
        <v>0.65</v>
      </c>
      <c r="K513" s="10" t="str">
        <f t="shared" si="65"/>
        <v>C</v>
      </c>
      <c r="L513" s="10">
        <v>69</v>
      </c>
      <c r="M513" s="10">
        <v>70</v>
      </c>
      <c r="N513" s="5">
        <v>64</v>
      </c>
      <c r="O513" s="11">
        <f t="shared" si="66"/>
        <v>67.666666666666671</v>
      </c>
      <c r="P513" s="12">
        <f t="shared" si="67"/>
        <v>0.67669999999999997</v>
      </c>
      <c r="Q513" s="10" t="str">
        <f t="shared" si="68"/>
        <v>C</v>
      </c>
      <c r="R513" s="11">
        <v>69</v>
      </c>
      <c r="S513" s="26">
        <v>78</v>
      </c>
      <c r="T513">
        <v>75</v>
      </c>
      <c r="U513" s="30">
        <f t="shared" si="69"/>
        <v>74</v>
      </c>
      <c r="V513" s="31">
        <f t="shared" si="70"/>
        <v>0.74</v>
      </c>
      <c r="W513" t="str">
        <f t="shared" si="71"/>
        <v>B</v>
      </c>
    </row>
    <row r="514" spans="1:23" ht="14.25" customHeight="1" x14ac:dyDescent="0.3">
      <c r="A514" s="43"/>
      <c r="B514" s="43"/>
      <c r="C514" s="43"/>
      <c r="D514" s="5" t="s">
        <v>19</v>
      </c>
      <c r="E514" s="5" t="s">
        <v>20</v>
      </c>
      <c r="F514" s="5">
        <v>63</v>
      </c>
      <c r="G514" s="10">
        <v>64</v>
      </c>
      <c r="H514" s="10">
        <v>68</v>
      </c>
      <c r="I514" s="11">
        <f t="shared" si="63"/>
        <v>65</v>
      </c>
      <c r="J514" s="12">
        <f t="shared" si="64"/>
        <v>0.65</v>
      </c>
      <c r="K514" s="10" t="str">
        <f t="shared" si="65"/>
        <v>C</v>
      </c>
      <c r="L514" s="10">
        <v>75</v>
      </c>
      <c r="M514" s="10">
        <v>74</v>
      </c>
      <c r="N514" s="5">
        <v>79</v>
      </c>
      <c r="O514" s="11">
        <f t="shared" si="66"/>
        <v>76</v>
      </c>
      <c r="P514" s="12">
        <f t="shared" si="67"/>
        <v>0.76</v>
      </c>
      <c r="Q514" s="10" t="str">
        <f t="shared" si="68"/>
        <v>B</v>
      </c>
      <c r="R514" s="11">
        <v>79</v>
      </c>
      <c r="S514" s="26">
        <v>83</v>
      </c>
      <c r="T514">
        <v>80</v>
      </c>
      <c r="U514" s="30">
        <f t="shared" si="69"/>
        <v>80.666666666666671</v>
      </c>
      <c r="V514" s="31">
        <f t="shared" si="70"/>
        <v>0.80669999999999997</v>
      </c>
      <c r="W514" t="str">
        <f t="shared" si="71"/>
        <v>A</v>
      </c>
    </row>
    <row r="515" spans="1:23" ht="14.25" customHeight="1" x14ac:dyDescent="0.3">
      <c r="A515" s="43"/>
      <c r="B515" s="43"/>
      <c r="C515" s="43"/>
      <c r="D515" s="5" t="s">
        <v>21</v>
      </c>
      <c r="E515" s="5" t="s">
        <v>22</v>
      </c>
      <c r="F515" s="5">
        <v>66</v>
      </c>
      <c r="G515" s="10">
        <v>78</v>
      </c>
      <c r="H515" s="10">
        <v>68</v>
      </c>
      <c r="I515" s="11">
        <f t="shared" si="63"/>
        <v>70.666666666666671</v>
      </c>
      <c r="J515" s="12">
        <f t="shared" si="64"/>
        <v>0.70669999999999999</v>
      </c>
      <c r="K515" s="10" t="str">
        <f t="shared" si="65"/>
        <v>B</v>
      </c>
      <c r="L515" s="10">
        <v>71</v>
      </c>
      <c r="M515" s="10">
        <v>73</v>
      </c>
      <c r="N515" s="5">
        <v>80</v>
      </c>
      <c r="O515" s="11">
        <f t="shared" si="66"/>
        <v>74.666666666666671</v>
      </c>
      <c r="P515" s="12">
        <f t="shared" si="67"/>
        <v>0.74670000000000003</v>
      </c>
      <c r="Q515" s="10" t="str">
        <f t="shared" si="68"/>
        <v>B</v>
      </c>
      <c r="R515" s="11">
        <v>75</v>
      </c>
      <c r="S515" s="26">
        <v>79</v>
      </c>
      <c r="T515">
        <v>84</v>
      </c>
      <c r="U515" s="30">
        <f t="shared" si="69"/>
        <v>79.333333333333329</v>
      </c>
      <c r="V515" s="31">
        <f t="shared" si="70"/>
        <v>0.79330000000000001</v>
      </c>
      <c r="W515" t="str">
        <f t="shared" si="71"/>
        <v>B</v>
      </c>
    </row>
    <row r="516" spans="1:23" ht="14.25" customHeight="1" x14ac:dyDescent="0.3">
      <c r="A516" s="43"/>
      <c r="B516" s="43"/>
      <c r="C516" s="43"/>
      <c r="D516" s="5" t="s">
        <v>23</v>
      </c>
      <c r="E516" s="5" t="s">
        <v>24</v>
      </c>
      <c r="F516" s="5">
        <v>58</v>
      </c>
      <c r="G516" s="10">
        <v>67</v>
      </c>
      <c r="H516" s="10">
        <v>63</v>
      </c>
      <c r="I516" s="11">
        <f t="shared" si="63"/>
        <v>62.666666666666664</v>
      </c>
      <c r="J516" s="12">
        <f t="shared" si="64"/>
        <v>0.62670000000000003</v>
      </c>
      <c r="K516" s="10" t="str">
        <f t="shared" si="65"/>
        <v>C</v>
      </c>
      <c r="L516" s="10">
        <v>64</v>
      </c>
      <c r="M516" s="10">
        <v>64</v>
      </c>
      <c r="N516" s="5">
        <v>75</v>
      </c>
      <c r="O516" s="11">
        <f t="shared" si="66"/>
        <v>67.666666666666671</v>
      </c>
      <c r="P516" s="12">
        <f t="shared" si="67"/>
        <v>0.67669999999999997</v>
      </c>
      <c r="Q516" s="10" t="str">
        <f t="shared" si="68"/>
        <v>C</v>
      </c>
      <c r="R516" s="11">
        <v>65</v>
      </c>
      <c r="S516" s="26">
        <v>75</v>
      </c>
      <c r="T516">
        <v>68</v>
      </c>
      <c r="U516" s="30">
        <f t="shared" si="69"/>
        <v>69.333333333333329</v>
      </c>
      <c r="V516" s="31">
        <f t="shared" si="70"/>
        <v>0.69330000000000003</v>
      </c>
      <c r="W516" t="str">
        <f t="shared" si="71"/>
        <v>C</v>
      </c>
    </row>
    <row r="517" spans="1:23" ht="14.25" customHeight="1" x14ac:dyDescent="0.3">
      <c r="A517" s="43"/>
      <c r="B517" s="43"/>
      <c r="C517" s="43"/>
      <c r="D517" s="5" t="s">
        <v>46</v>
      </c>
      <c r="E517" s="5" t="s">
        <v>47</v>
      </c>
      <c r="F517" s="5">
        <v>65</v>
      </c>
      <c r="G517" s="10">
        <v>74</v>
      </c>
      <c r="H517" s="10">
        <v>70</v>
      </c>
      <c r="I517" s="11">
        <f t="shared" si="63"/>
        <v>69.666666666666671</v>
      </c>
      <c r="J517" s="12">
        <f t="shared" si="64"/>
        <v>0.69669999999999999</v>
      </c>
      <c r="K517" s="10" t="str">
        <f t="shared" si="65"/>
        <v>C</v>
      </c>
      <c r="L517" s="10">
        <v>79</v>
      </c>
      <c r="M517" s="10">
        <v>70</v>
      </c>
      <c r="N517" s="5">
        <v>67</v>
      </c>
      <c r="O517" s="11">
        <f t="shared" si="66"/>
        <v>72</v>
      </c>
      <c r="P517" s="12">
        <f t="shared" si="67"/>
        <v>0.72</v>
      </c>
      <c r="Q517" s="10" t="str">
        <f t="shared" si="68"/>
        <v>B</v>
      </c>
      <c r="R517" s="11">
        <v>81</v>
      </c>
      <c r="S517" s="26">
        <v>77</v>
      </c>
      <c r="T517">
        <v>70</v>
      </c>
      <c r="U517" s="30">
        <f t="shared" si="69"/>
        <v>76</v>
      </c>
      <c r="V517" s="31">
        <f t="shared" si="70"/>
        <v>0.76</v>
      </c>
      <c r="W517" t="str">
        <f t="shared" si="71"/>
        <v>B</v>
      </c>
    </row>
    <row r="518" spans="1:23" ht="14.25" customHeight="1" x14ac:dyDescent="0.3">
      <c r="A518" s="43"/>
      <c r="B518" s="43"/>
      <c r="C518" s="43"/>
      <c r="D518" s="5" t="s">
        <v>27</v>
      </c>
      <c r="E518" s="5" t="s">
        <v>28</v>
      </c>
      <c r="F518" s="5">
        <v>59</v>
      </c>
      <c r="G518" s="10">
        <v>72</v>
      </c>
      <c r="H518" s="10">
        <v>63</v>
      </c>
      <c r="I518" s="11">
        <f t="shared" ref="I518:I581" si="72">IF(COUNT(F518:H518)=0,"",AVERAGE(F518:H518))</f>
        <v>64.666666666666671</v>
      </c>
      <c r="J518" s="12">
        <f t="shared" ref="J518:J581" si="73">IF(I518="","",ROUND(I518/100,4))</f>
        <v>0.64670000000000005</v>
      </c>
      <c r="K518" s="10" t="str">
        <f t="shared" ref="K518:K581" si="74">IF(I518="","",IF(I518&gt;=80,"A",IF(I518&gt;=70,"B",IF(I518&gt;=60,"C",IF(I518&gt;=50,"D","F")))))</f>
        <v>C</v>
      </c>
      <c r="L518" s="10">
        <v>65</v>
      </c>
      <c r="M518" s="10">
        <v>68</v>
      </c>
      <c r="N518" s="5">
        <v>63</v>
      </c>
      <c r="O518" s="11">
        <f t="shared" ref="O518:O581" si="75">IF(COUNT(L518:N518)=0,"",AVERAGE(L518:N518))</f>
        <v>65.333333333333329</v>
      </c>
      <c r="P518" s="12">
        <f t="shared" ref="P518:P581" si="76">IF(O518="","",ROUND(O518/100,4))</f>
        <v>0.65329999999999999</v>
      </c>
      <c r="Q518" s="10" t="str">
        <f t="shared" ref="Q518:Q581" si="77">IF(O518="","",IF(O518&gt;=80,"A",IF(O518&gt;=70,"B",IF(O518&gt;=60,"C",IF(O518&gt;=50,"D","F")))))</f>
        <v>C</v>
      </c>
      <c r="R518" s="11">
        <v>67</v>
      </c>
      <c r="S518" s="26">
        <v>72</v>
      </c>
      <c r="T518">
        <v>62</v>
      </c>
      <c r="U518" s="30">
        <f t="shared" ref="U518:U581" si="78">IF(COUNT(R518:T518)=0,"",AVERAGE(R518:T518))</f>
        <v>67</v>
      </c>
      <c r="V518" s="31">
        <f t="shared" ref="V518:V581" si="79">IF(U518="","",ROUND(U518/100,4))</f>
        <v>0.67</v>
      </c>
      <c r="W518" t="str">
        <f t="shared" ref="W518:W581" si="80">IF(U518="","",IF(U518&gt;=80,"A",IF(U518&gt;=70,"B",IF(U518&gt;=60,"C",IF(U518&gt;=50,"D","F")))))</f>
        <v>C</v>
      </c>
    </row>
    <row r="519" spans="1:23" ht="14.25" customHeight="1" x14ac:dyDescent="0.3">
      <c r="A519" s="43" t="s">
        <v>308</v>
      </c>
      <c r="B519" s="43" t="s">
        <v>309</v>
      </c>
      <c r="C519" s="43" t="s">
        <v>437</v>
      </c>
      <c r="D519" s="5" t="s">
        <v>12</v>
      </c>
      <c r="E519" s="5" t="s">
        <v>2</v>
      </c>
      <c r="F519" s="5">
        <v>76</v>
      </c>
      <c r="G519" s="10">
        <v>75</v>
      </c>
      <c r="H519" s="10">
        <v>73</v>
      </c>
      <c r="I519" s="11">
        <f t="shared" si="72"/>
        <v>74.666666666666671</v>
      </c>
      <c r="J519" s="12">
        <f t="shared" si="73"/>
        <v>0.74670000000000003</v>
      </c>
      <c r="K519" s="10" t="str">
        <f t="shared" si="74"/>
        <v>B</v>
      </c>
      <c r="L519" s="10">
        <v>75</v>
      </c>
      <c r="M519" s="10">
        <v>87</v>
      </c>
      <c r="N519" s="5">
        <v>86</v>
      </c>
      <c r="O519" s="11">
        <f t="shared" si="75"/>
        <v>82.666666666666671</v>
      </c>
      <c r="P519" s="12">
        <f t="shared" si="76"/>
        <v>0.82669999999999999</v>
      </c>
      <c r="Q519" s="10" t="str">
        <f t="shared" si="77"/>
        <v>A</v>
      </c>
      <c r="R519" s="11">
        <v>73</v>
      </c>
      <c r="S519" s="26">
        <v>87</v>
      </c>
      <c r="T519">
        <v>83</v>
      </c>
      <c r="U519" s="30">
        <f t="shared" si="78"/>
        <v>81</v>
      </c>
      <c r="V519" s="31">
        <f t="shared" si="79"/>
        <v>0.81</v>
      </c>
      <c r="W519" t="str">
        <f t="shared" si="80"/>
        <v>A</v>
      </c>
    </row>
    <row r="520" spans="1:23" ht="14.25" customHeight="1" x14ac:dyDescent="0.3">
      <c r="A520" s="43"/>
      <c r="B520" s="43"/>
      <c r="C520" s="43"/>
      <c r="D520" s="5" t="s">
        <v>13</v>
      </c>
      <c r="E520" s="5" t="s">
        <v>14</v>
      </c>
      <c r="F520" s="5">
        <v>79</v>
      </c>
      <c r="G520" s="10">
        <v>84</v>
      </c>
      <c r="H520" s="10">
        <v>81</v>
      </c>
      <c r="I520" s="11">
        <f t="shared" si="72"/>
        <v>81.333333333333329</v>
      </c>
      <c r="J520" s="12">
        <f t="shared" si="73"/>
        <v>0.81330000000000002</v>
      </c>
      <c r="K520" s="10" t="str">
        <f t="shared" si="74"/>
        <v>A</v>
      </c>
      <c r="L520" s="10">
        <v>83</v>
      </c>
      <c r="M520" s="10">
        <v>90</v>
      </c>
      <c r="N520" s="5">
        <v>87</v>
      </c>
      <c r="O520" s="11">
        <f t="shared" si="75"/>
        <v>86.666666666666671</v>
      </c>
      <c r="P520" s="12">
        <f t="shared" si="76"/>
        <v>0.86670000000000003</v>
      </c>
      <c r="Q520" s="10" t="str">
        <f t="shared" si="77"/>
        <v>A</v>
      </c>
      <c r="R520" s="11">
        <v>91</v>
      </c>
      <c r="S520" s="26">
        <v>95</v>
      </c>
      <c r="T520">
        <v>90</v>
      </c>
      <c r="U520" s="30">
        <f t="shared" si="78"/>
        <v>92</v>
      </c>
      <c r="V520" s="31">
        <f t="shared" si="79"/>
        <v>0.92</v>
      </c>
      <c r="W520" t="str">
        <f t="shared" si="80"/>
        <v>A</v>
      </c>
    </row>
    <row r="521" spans="1:23" ht="14.25" customHeight="1" x14ac:dyDescent="0.3">
      <c r="A521" s="43"/>
      <c r="B521" s="43"/>
      <c r="C521" s="43"/>
      <c r="D521" s="5" t="s">
        <v>15</v>
      </c>
      <c r="E521" s="5" t="s">
        <v>16</v>
      </c>
      <c r="F521" s="5">
        <v>87</v>
      </c>
      <c r="G521" s="10">
        <v>87</v>
      </c>
      <c r="H521" s="10">
        <v>83</v>
      </c>
      <c r="I521" s="11">
        <f t="shared" si="72"/>
        <v>85.666666666666671</v>
      </c>
      <c r="J521" s="12">
        <f t="shared" si="73"/>
        <v>0.85670000000000002</v>
      </c>
      <c r="K521" s="10" t="str">
        <f t="shared" si="74"/>
        <v>A</v>
      </c>
      <c r="L521" s="10">
        <v>87</v>
      </c>
      <c r="M521" s="10">
        <v>85</v>
      </c>
      <c r="N521" s="5">
        <v>92</v>
      </c>
      <c r="O521" s="11">
        <f t="shared" si="75"/>
        <v>88</v>
      </c>
      <c r="P521" s="12">
        <f t="shared" si="76"/>
        <v>0.88</v>
      </c>
      <c r="Q521" s="10" t="str">
        <f t="shared" si="77"/>
        <v>A</v>
      </c>
      <c r="R521" s="11">
        <v>95</v>
      </c>
      <c r="S521" s="26">
        <v>87</v>
      </c>
      <c r="T521">
        <v>89</v>
      </c>
      <c r="U521" s="30">
        <f t="shared" si="78"/>
        <v>90.333333333333329</v>
      </c>
      <c r="V521" s="31">
        <f t="shared" si="79"/>
        <v>0.90329999999999999</v>
      </c>
      <c r="W521" t="str">
        <f t="shared" si="80"/>
        <v>A</v>
      </c>
    </row>
    <row r="522" spans="1:23" ht="14.25" customHeight="1" x14ac:dyDescent="0.3">
      <c r="A522" s="43"/>
      <c r="B522" s="43"/>
      <c r="C522" s="43"/>
      <c r="D522" s="5" t="s">
        <v>17</v>
      </c>
      <c r="E522" s="5" t="s">
        <v>18</v>
      </c>
      <c r="F522" s="5">
        <v>73</v>
      </c>
      <c r="G522" s="10">
        <v>77</v>
      </c>
      <c r="H522" s="10">
        <v>79</v>
      </c>
      <c r="I522" s="11">
        <f t="shared" si="72"/>
        <v>76.333333333333329</v>
      </c>
      <c r="J522" s="12">
        <f t="shared" si="73"/>
        <v>0.76329999999999998</v>
      </c>
      <c r="K522" s="10" t="str">
        <f t="shared" si="74"/>
        <v>B</v>
      </c>
      <c r="L522" s="10">
        <v>79</v>
      </c>
      <c r="M522" s="10">
        <v>86</v>
      </c>
      <c r="N522" s="5">
        <v>84</v>
      </c>
      <c r="O522" s="11">
        <f t="shared" si="75"/>
        <v>83</v>
      </c>
      <c r="P522" s="12">
        <f t="shared" si="76"/>
        <v>0.83</v>
      </c>
      <c r="Q522" s="10" t="str">
        <f t="shared" si="77"/>
        <v>A</v>
      </c>
      <c r="R522" s="11">
        <v>88</v>
      </c>
      <c r="S522" s="26">
        <v>88</v>
      </c>
      <c r="T522">
        <v>87</v>
      </c>
      <c r="U522" s="30">
        <f t="shared" si="78"/>
        <v>87.666666666666671</v>
      </c>
      <c r="V522" s="31">
        <f t="shared" si="79"/>
        <v>0.87670000000000003</v>
      </c>
      <c r="W522" t="str">
        <f t="shared" si="80"/>
        <v>A</v>
      </c>
    </row>
    <row r="523" spans="1:23" ht="14.25" customHeight="1" x14ac:dyDescent="0.3">
      <c r="A523" s="43"/>
      <c r="B523" s="43"/>
      <c r="C523" s="43"/>
      <c r="D523" s="5" t="s">
        <v>19</v>
      </c>
      <c r="E523" s="5" t="s">
        <v>20</v>
      </c>
      <c r="F523" s="5">
        <v>77</v>
      </c>
      <c r="G523" s="10">
        <v>83</v>
      </c>
      <c r="H523" s="10">
        <v>87</v>
      </c>
      <c r="I523" s="11">
        <f t="shared" si="72"/>
        <v>82.333333333333329</v>
      </c>
      <c r="J523" s="12">
        <f t="shared" si="73"/>
        <v>0.82330000000000003</v>
      </c>
      <c r="K523" s="10" t="str">
        <f t="shared" si="74"/>
        <v>A</v>
      </c>
      <c r="L523" s="10">
        <v>88</v>
      </c>
      <c r="M523" s="10">
        <v>83</v>
      </c>
      <c r="N523" s="5">
        <v>85</v>
      </c>
      <c r="O523" s="11">
        <f t="shared" si="75"/>
        <v>85.333333333333329</v>
      </c>
      <c r="P523" s="12">
        <f t="shared" si="76"/>
        <v>0.85329999999999995</v>
      </c>
      <c r="Q523" s="10" t="str">
        <f t="shared" si="77"/>
        <v>A</v>
      </c>
      <c r="R523" s="11">
        <v>93</v>
      </c>
      <c r="S523" s="26">
        <v>92</v>
      </c>
      <c r="T523">
        <v>96</v>
      </c>
      <c r="U523" s="30">
        <f t="shared" si="78"/>
        <v>93.666666666666671</v>
      </c>
      <c r="V523" s="31">
        <f t="shared" si="79"/>
        <v>0.93669999999999998</v>
      </c>
      <c r="W523" t="str">
        <f t="shared" si="80"/>
        <v>A</v>
      </c>
    </row>
    <row r="524" spans="1:23" ht="14.25" customHeight="1" x14ac:dyDescent="0.3">
      <c r="A524" s="43"/>
      <c r="B524" s="43"/>
      <c r="C524" s="43"/>
      <c r="D524" s="5" t="s">
        <v>21</v>
      </c>
      <c r="E524" s="5" t="s">
        <v>22</v>
      </c>
      <c r="F524" s="5">
        <v>88</v>
      </c>
      <c r="G524" s="10">
        <v>90</v>
      </c>
      <c r="H524" s="10">
        <v>85</v>
      </c>
      <c r="I524" s="11">
        <f t="shared" si="72"/>
        <v>87.666666666666671</v>
      </c>
      <c r="J524" s="12">
        <f t="shared" si="73"/>
        <v>0.87670000000000003</v>
      </c>
      <c r="K524" s="10" t="str">
        <f t="shared" si="74"/>
        <v>A</v>
      </c>
      <c r="L524" s="10">
        <v>92</v>
      </c>
      <c r="M524" s="10">
        <v>91</v>
      </c>
      <c r="N524" s="5">
        <v>96</v>
      </c>
      <c r="O524" s="11">
        <f t="shared" si="75"/>
        <v>93</v>
      </c>
      <c r="P524" s="12">
        <f t="shared" si="76"/>
        <v>0.93</v>
      </c>
      <c r="Q524" s="10" t="str">
        <f t="shared" si="77"/>
        <v>A</v>
      </c>
      <c r="R524" s="11">
        <v>87</v>
      </c>
      <c r="S524" s="26">
        <v>92</v>
      </c>
      <c r="T524">
        <v>98</v>
      </c>
      <c r="U524" s="30">
        <f t="shared" si="78"/>
        <v>92.333333333333329</v>
      </c>
      <c r="V524" s="31">
        <f t="shared" si="79"/>
        <v>0.92330000000000001</v>
      </c>
      <c r="W524" t="str">
        <f t="shared" si="80"/>
        <v>A</v>
      </c>
    </row>
    <row r="525" spans="1:23" ht="14.25" customHeight="1" x14ac:dyDescent="0.3">
      <c r="A525" s="43"/>
      <c r="B525" s="43"/>
      <c r="C525" s="43"/>
      <c r="D525" s="5" t="s">
        <v>23</v>
      </c>
      <c r="E525" s="5" t="s">
        <v>24</v>
      </c>
      <c r="F525" s="5">
        <v>86</v>
      </c>
      <c r="G525" s="10">
        <v>86</v>
      </c>
      <c r="H525" s="10">
        <v>78</v>
      </c>
      <c r="I525" s="11">
        <f t="shared" si="72"/>
        <v>83.333333333333329</v>
      </c>
      <c r="J525" s="12">
        <f t="shared" si="73"/>
        <v>0.83330000000000004</v>
      </c>
      <c r="K525" s="10" t="str">
        <f t="shared" si="74"/>
        <v>A</v>
      </c>
      <c r="L525" s="10">
        <v>79</v>
      </c>
      <c r="M525" s="10">
        <v>80</v>
      </c>
      <c r="N525" s="5">
        <v>79</v>
      </c>
      <c r="O525" s="11">
        <f t="shared" si="75"/>
        <v>79.333333333333329</v>
      </c>
      <c r="P525" s="12">
        <f t="shared" si="76"/>
        <v>0.79330000000000001</v>
      </c>
      <c r="Q525" s="10" t="str">
        <f t="shared" si="77"/>
        <v>B</v>
      </c>
      <c r="R525" s="11">
        <v>80</v>
      </c>
      <c r="S525" s="26">
        <v>82</v>
      </c>
      <c r="T525">
        <v>85</v>
      </c>
      <c r="U525" s="30">
        <f t="shared" si="78"/>
        <v>82.333333333333329</v>
      </c>
      <c r="V525" s="31">
        <f t="shared" si="79"/>
        <v>0.82330000000000003</v>
      </c>
      <c r="W525" t="str">
        <f t="shared" si="80"/>
        <v>A</v>
      </c>
    </row>
    <row r="526" spans="1:23" ht="14.25" customHeight="1" x14ac:dyDescent="0.3">
      <c r="A526" s="43"/>
      <c r="B526" s="43"/>
      <c r="C526" s="43"/>
      <c r="D526" s="5" t="s">
        <v>46</v>
      </c>
      <c r="E526" s="5" t="s">
        <v>47</v>
      </c>
      <c r="F526" s="5">
        <v>82</v>
      </c>
      <c r="G526" s="10">
        <v>82</v>
      </c>
      <c r="H526" s="10">
        <v>80</v>
      </c>
      <c r="I526" s="11">
        <f t="shared" si="72"/>
        <v>81.333333333333329</v>
      </c>
      <c r="J526" s="12">
        <f t="shared" si="73"/>
        <v>0.81330000000000002</v>
      </c>
      <c r="K526" s="10" t="str">
        <f t="shared" si="74"/>
        <v>A</v>
      </c>
      <c r="L526" s="10">
        <v>86</v>
      </c>
      <c r="M526" s="10">
        <v>90</v>
      </c>
      <c r="N526" s="5">
        <v>81</v>
      </c>
      <c r="O526" s="11">
        <f t="shared" si="75"/>
        <v>85.666666666666671</v>
      </c>
      <c r="P526" s="12">
        <f t="shared" si="76"/>
        <v>0.85670000000000002</v>
      </c>
      <c r="Q526" s="10" t="str">
        <f t="shared" si="77"/>
        <v>A</v>
      </c>
      <c r="R526" s="11">
        <v>87</v>
      </c>
      <c r="S526" s="26">
        <v>94</v>
      </c>
      <c r="T526">
        <v>98</v>
      </c>
      <c r="U526" s="30">
        <f t="shared" si="78"/>
        <v>93</v>
      </c>
      <c r="V526" s="31">
        <f t="shared" si="79"/>
        <v>0.93</v>
      </c>
      <c r="W526" t="str">
        <f t="shared" si="80"/>
        <v>A</v>
      </c>
    </row>
    <row r="527" spans="1:23" ht="14.25" customHeight="1" x14ac:dyDescent="0.3">
      <c r="A527" s="43"/>
      <c r="B527" s="43"/>
      <c r="C527" s="43"/>
      <c r="D527" s="5" t="s">
        <v>34</v>
      </c>
      <c r="E527" s="5" t="s">
        <v>35</v>
      </c>
      <c r="F527" s="5">
        <v>83</v>
      </c>
      <c r="G527" s="10">
        <v>78</v>
      </c>
      <c r="H527" s="10">
        <v>85</v>
      </c>
      <c r="I527" s="11">
        <f t="shared" si="72"/>
        <v>82</v>
      </c>
      <c r="J527" s="12">
        <f t="shared" si="73"/>
        <v>0.82</v>
      </c>
      <c r="K527" s="10" t="str">
        <f t="shared" si="74"/>
        <v>A</v>
      </c>
      <c r="L527" s="10">
        <v>82</v>
      </c>
      <c r="M527" s="10">
        <v>80</v>
      </c>
      <c r="N527" s="5">
        <v>74</v>
      </c>
      <c r="O527" s="11">
        <f t="shared" si="75"/>
        <v>78.666666666666671</v>
      </c>
      <c r="P527" s="12">
        <f t="shared" si="76"/>
        <v>0.78669999999999995</v>
      </c>
      <c r="Q527" s="10" t="str">
        <f t="shared" si="77"/>
        <v>B</v>
      </c>
      <c r="R527" s="11">
        <v>88</v>
      </c>
      <c r="S527" s="26">
        <v>89</v>
      </c>
      <c r="T527">
        <v>76</v>
      </c>
      <c r="U527" s="30">
        <f t="shared" si="78"/>
        <v>84.333333333333329</v>
      </c>
      <c r="V527" s="31">
        <f t="shared" si="79"/>
        <v>0.84330000000000005</v>
      </c>
      <c r="W527" t="str">
        <f t="shared" si="80"/>
        <v>A</v>
      </c>
    </row>
    <row r="528" spans="1:23" ht="14.25" customHeight="1" x14ac:dyDescent="0.3">
      <c r="A528" s="43" t="s">
        <v>312</v>
      </c>
      <c r="B528" s="43" t="s">
        <v>313</v>
      </c>
      <c r="C528" s="43" t="s">
        <v>437</v>
      </c>
      <c r="D528" s="5" t="s">
        <v>12</v>
      </c>
      <c r="E528" s="5" t="s">
        <v>2</v>
      </c>
      <c r="F528" s="5">
        <v>57</v>
      </c>
      <c r="G528" s="10">
        <v>60</v>
      </c>
      <c r="H528" s="10">
        <v>59</v>
      </c>
      <c r="I528" s="11">
        <f t="shared" si="72"/>
        <v>58.666666666666664</v>
      </c>
      <c r="J528" s="12">
        <f t="shared" si="73"/>
        <v>0.5867</v>
      </c>
      <c r="K528" s="10" t="str">
        <f t="shared" si="74"/>
        <v>D</v>
      </c>
      <c r="L528" s="10">
        <v>55</v>
      </c>
      <c r="M528" s="10">
        <v>59</v>
      </c>
      <c r="N528" s="5">
        <v>64</v>
      </c>
      <c r="O528" s="11">
        <f t="shared" si="75"/>
        <v>59.333333333333336</v>
      </c>
      <c r="P528" s="12">
        <f t="shared" si="76"/>
        <v>0.59330000000000005</v>
      </c>
      <c r="Q528" s="10" t="str">
        <f t="shared" si="77"/>
        <v>D</v>
      </c>
      <c r="R528" s="11">
        <v>59</v>
      </c>
      <c r="S528" s="26">
        <v>68</v>
      </c>
      <c r="T528">
        <v>58</v>
      </c>
      <c r="U528" s="30">
        <f t="shared" si="78"/>
        <v>61.666666666666664</v>
      </c>
      <c r="V528" s="31">
        <f t="shared" si="79"/>
        <v>0.61670000000000003</v>
      </c>
      <c r="W528" t="str">
        <f t="shared" si="80"/>
        <v>C</v>
      </c>
    </row>
    <row r="529" spans="1:23" ht="14.25" customHeight="1" x14ac:dyDescent="0.3">
      <c r="A529" s="43"/>
      <c r="B529" s="43"/>
      <c r="C529" s="43"/>
      <c r="D529" s="5" t="s">
        <v>13</v>
      </c>
      <c r="E529" s="5" t="s">
        <v>14</v>
      </c>
      <c r="F529" s="5">
        <v>66</v>
      </c>
      <c r="G529" s="10">
        <v>67</v>
      </c>
      <c r="H529" s="10">
        <v>69</v>
      </c>
      <c r="I529" s="11">
        <f t="shared" si="72"/>
        <v>67.333333333333329</v>
      </c>
      <c r="J529" s="12">
        <f t="shared" si="73"/>
        <v>0.67330000000000001</v>
      </c>
      <c r="K529" s="10" t="str">
        <f t="shared" si="74"/>
        <v>C</v>
      </c>
      <c r="L529" s="10">
        <v>61</v>
      </c>
      <c r="M529" s="10">
        <v>74</v>
      </c>
      <c r="N529" s="5">
        <v>73</v>
      </c>
      <c r="O529" s="11">
        <f t="shared" si="75"/>
        <v>69.333333333333329</v>
      </c>
      <c r="P529" s="12">
        <f t="shared" si="76"/>
        <v>0.69330000000000003</v>
      </c>
      <c r="Q529" s="10" t="str">
        <f t="shared" si="77"/>
        <v>C</v>
      </c>
      <c r="R529" s="11">
        <v>74</v>
      </c>
      <c r="S529" s="26">
        <v>72</v>
      </c>
      <c r="T529">
        <v>70</v>
      </c>
      <c r="U529" s="30">
        <f t="shared" si="78"/>
        <v>72</v>
      </c>
      <c r="V529" s="31">
        <f t="shared" si="79"/>
        <v>0.72</v>
      </c>
      <c r="W529" t="str">
        <f t="shared" si="80"/>
        <v>B</v>
      </c>
    </row>
    <row r="530" spans="1:23" ht="14.25" customHeight="1" x14ac:dyDescent="0.3">
      <c r="A530" s="43"/>
      <c r="B530" s="43"/>
      <c r="C530" s="43"/>
      <c r="D530" s="5" t="s">
        <v>15</v>
      </c>
      <c r="E530" s="5" t="s">
        <v>16</v>
      </c>
      <c r="F530" s="5">
        <v>64</v>
      </c>
      <c r="G530" s="10">
        <v>72</v>
      </c>
      <c r="H530" s="10">
        <v>66</v>
      </c>
      <c r="I530" s="11">
        <f t="shared" si="72"/>
        <v>67.333333333333329</v>
      </c>
      <c r="J530" s="12">
        <f t="shared" si="73"/>
        <v>0.67330000000000001</v>
      </c>
      <c r="K530" s="10" t="str">
        <f t="shared" si="74"/>
        <v>C</v>
      </c>
      <c r="L530" s="10">
        <v>72</v>
      </c>
      <c r="M530" s="10">
        <v>72</v>
      </c>
      <c r="N530" s="5">
        <v>69</v>
      </c>
      <c r="O530" s="11">
        <f t="shared" si="75"/>
        <v>71</v>
      </c>
      <c r="P530" s="12">
        <f t="shared" si="76"/>
        <v>0.71</v>
      </c>
      <c r="Q530" s="10" t="str">
        <f t="shared" si="77"/>
        <v>B</v>
      </c>
      <c r="R530" s="11">
        <v>78</v>
      </c>
      <c r="S530" s="26">
        <v>77</v>
      </c>
      <c r="T530">
        <v>77</v>
      </c>
      <c r="U530" s="30">
        <f t="shared" si="78"/>
        <v>77.333333333333329</v>
      </c>
      <c r="V530" s="31">
        <f t="shared" si="79"/>
        <v>0.77329999999999999</v>
      </c>
      <c r="W530" t="str">
        <f t="shared" si="80"/>
        <v>B</v>
      </c>
    </row>
    <row r="531" spans="1:23" ht="14.25" customHeight="1" x14ac:dyDescent="0.3">
      <c r="A531" s="43"/>
      <c r="B531" s="43"/>
      <c r="C531" s="43"/>
      <c r="D531" s="5" t="s">
        <v>17</v>
      </c>
      <c r="E531" s="5" t="s">
        <v>18</v>
      </c>
      <c r="F531" s="5">
        <v>62</v>
      </c>
      <c r="G531" s="10">
        <v>67</v>
      </c>
      <c r="H531" s="10">
        <v>54</v>
      </c>
      <c r="I531" s="11">
        <f t="shared" si="72"/>
        <v>61</v>
      </c>
      <c r="J531" s="12">
        <f t="shared" si="73"/>
        <v>0.61</v>
      </c>
      <c r="K531" s="10" t="str">
        <f t="shared" si="74"/>
        <v>C</v>
      </c>
      <c r="L531" s="10">
        <v>61</v>
      </c>
      <c r="M531" s="10">
        <v>64</v>
      </c>
      <c r="N531" s="5">
        <v>64</v>
      </c>
      <c r="O531" s="11">
        <f t="shared" si="75"/>
        <v>63</v>
      </c>
      <c r="P531" s="12">
        <f t="shared" si="76"/>
        <v>0.63</v>
      </c>
      <c r="Q531" s="10" t="str">
        <f t="shared" si="77"/>
        <v>C</v>
      </c>
      <c r="R531" s="11">
        <v>59</v>
      </c>
      <c r="S531" s="26">
        <v>71</v>
      </c>
      <c r="T531">
        <v>62</v>
      </c>
      <c r="U531" s="30">
        <f t="shared" si="78"/>
        <v>64</v>
      </c>
      <c r="V531" s="31">
        <f t="shared" si="79"/>
        <v>0.64</v>
      </c>
      <c r="W531" t="str">
        <f t="shared" si="80"/>
        <v>C</v>
      </c>
    </row>
    <row r="532" spans="1:23" ht="14.25" customHeight="1" x14ac:dyDescent="0.3">
      <c r="A532" s="43"/>
      <c r="B532" s="43"/>
      <c r="C532" s="43"/>
      <c r="D532" s="5" t="s">
        <v>19</v>
      </c>
      <c r="E532" s="5" t="s">
        <v>20</v>
      </c>
      <c r="F532" s="5">
        <v>63</v>
      </c>
      <c r="G532" s="10">
        <v>64</v>
      </c>
      <c r="H532" s="10">
        <v>69</v>
      </c>
      <c r="I532" s="11">
        <f t="shared" si="72"/>
        <v>65.333333333333329</v>
      </c>
      <c r="J532" s="12">
        <f t="shared" si="73"/>
        <v>0.65329999999999999</v>
      </c>
      <c r="K532" s="10" t="str">
        <f t="shared" si="74"/>
        <v>C</v>
      </c>
      <c r="L532" s="10">
        <v>73</v>
      </c>
      <c r="M532" s="10">
        <v>76</v>
      </c>
      <c r="N532" s="5">
        <v>68</v>
      </c>
      <c r="O532" s="11">
        <f t="shared" si="75"/>
        <v>72.333333333333329</v>
      </c>
      <c r="P532" s="12">
        <f t="shared" si="76"/>
        <v>0.72330000000000005</v>
      </c>
      <c r="Q532" s="10" t="str">
        <f t="shared" si="77"/>
        <v>B</v>
      </c>
      <c r="R532" s="11">
        <v>70</v>
      </c>
      <c r="S532" s="26">
        <v>68</v>
      </c>
      <c r="T532">
        <v>74</v>
      </c>
      <c r="U532" s="30">
        <f t="shared" si="78"/>
        <v>70.666666666666671</v>
      </c>
      <c r="V532" s="31">
        <f t="shared" si="79"/>
        <v>0.70669999999999999</v>
      </c>
      <c r="W532" t="str">
        <f t="shared" si="80"/>
        <v>B</v>
      </c>
    </row>
    <row r="533" spans="1:23" ht="14.25" customHeight="1" x14ac:dyDescent="0.3">
      <c r="A533" s="43"/>
      <c r="B533" s="43"/>
      <c r="C533" s="43"/>
      <c r="D533" s="5" t="s">
        <v>21</v>
      </c>
      <c r="E533" s="5" t="s">
        <v>22</v>
      </c>
      <c r="F533" s="5">
        <v>67</v>
      </c>
      <c r="G533" s="10">
        <v>68</v>
      </c>
      <c r="H533" s="10">
        <v>66</v>
      </c>
      <c r="I533" s="11">
        <f t="shared" si="72"/>
        <v>67</v>
      </c>
      <c r="J533" s="12">
        <f t="shared" si="73"/>
        <v>0.67</v>
      </c>
      <c r="K533" s="10" t="str">
        <f t="shared" si="74"/>
        <v>C</v>
      </c>
      <c r="L533" s="10">
        <v>69</v>
      </c>
      <c r="M533" s="10">
        <v>80</v>
      </c>
      <c r="N533" s="5">
        <v>75</v>
      </c>
      <c r="O533" s="11">
        <f t="shared" si="75"/>
        <v>74.666666666666671</v>
      </c>
      <c r="P533" s="12">
        <f t="shared" si="76"/>
        <v>0.74670000000000003</v>
      </c>
      <c r="Q533" s="10" t="str">
        <f t="shared" si="77"/>
        <v>B</v>
      </c>
      <c r="R533" s="11">
        <v>70</v>
      </c>
      <c r="S533" s="26">
        <v>70</v>
      </c>
      <c r="T533">
        <v>75</v>
      </c>
      <c r="U533" s="30">
        <f t="shared" si="78"/>
        <v>71.666666666666671</v>
      </c>
      <c r="V533" s="31">
        <f t="shared" si="79"/>
        <v>0.7167</v>
      </c>
      <c r="W533" t="str">
        <f t="shared" si="80"/>
        <v>B</v>
      </c>
    </row>
    <row r="534" spans="1:23" ht="14.25" customHeight="1" x14ac:dyDescent="0.3">
      <c r="A534" s="43"/>
      <c r="B534" s="43"/>
      <c r="C534" s="43"/>
      <c r="D534" s="5" t="s">
        <v>23</v>
      </c>
      <c r="E534" s="5" t="s">
        <v>24</v>
      </c>
      <c r="F534" s="5">
        <v>54</v>
      </c>
      <c r="G534" s="10">
        <v>64</v>
      </c>
      <c r="H534" s="10">
        <v>70</v>
      </c>
      <c r="I534" s="11">
        <f t="shared" si="72"/>
        <v>62.666666666666664</v>
      </c>
      <c r="J534" s="12">
        <f t="shared" si="73"/>
        <v>0.62670000000000003</v>
      </c>
      <c r="K534" s="10" t="str">
        <f t="shared" si="74"/>
        <v>C</v>
      </c>
      <c r="L534" s="10">
        <v>70</v>
      </c>
      <c r="M534" s="10">
        <v>66</v>
      </c>
      <c r="N534" s="5">
        <v>63</v>
      </c>
      <c r="O534" s="11">
        <f t="shared" si="75"/>
        <v>66.333333333333329</v>
      </c>
      <c r="P534" s="12">
        <f t="shared" si="76"/>
        <v>0.6633</v>
      </c>
      <c r="Q534" s="10" t="str">
        <f t="shared" si="77"/>
        <v>C</v>
      </c>
      <c r="R534" s="11">
        <v>63</v>
      </c>
      <c r="S534" s="26">
        <v>71</v>
      </c>
      <c r="T534">
        <v>63</v>
      </c>
      <c r="U534" s="30">
        <f t="shared" si="78"/>
        <v>65.666666666666671</v>
      </c>
      <c r="V534" s="31">
        <f t="shared" si="79"/>
        <v>0.65669999999999995</v>
      </c>
      <c r="W534" t="str">
        <f t="shared" si="80"/>
        <v>C</v>
      </c>
    </row>
    <row r="535" spans="1:23" ht="14.25" customHeight="1" x14ac:dyDescent="0.3">
      <c r="A535" s="43"/>
      <c r="B535" s="43"/>
      <c r="C535" s="43"/>
      <c r="D535" s="5" t="s">
        <v>25</v>
      </c>
      <c r="E535" s="5" t="s">
        <v>26</v>
      </c>
      <c r="F535" s="5">
        <v>62</v>
      </c>
      <c r="G535" s="10">
        <v>64</v>
      </c>
      <c r="H535" s="10">
        <v>68</v>
      </c>
      <c r="I535" s="11">
        <f t="shared" si="72"/>
        <v>64.666666666666671</v>
      </c>
      <c r="J535" s="12">
        <f t="shared" si="73"/>
        <v>0.64670000000000005</v>
      </c>
      <c r="K535" s="10" t="str">
        <f t="shared" si="74"/>
        <v>C</v>
      </c>
      <c r="L535" s="10">
        <v>65</v>
      </c>
      <c r="M535" s="10">
        <v>78</v>
      </c>
      <c r="N535" s="5">
        <v>64</v>
      </c>
      <c r="O535" s="11">
        <f t="shared" si="75"/>
        <v>69</v>
      </c>
      <c r="P535" s="12">
        <f t="shared" si="76"/>
        <v>0.69</v>
      </c>
      <c r="Q535" s="10" t="str">
        <f t="shared" si="77"/>
        <v>C</v>
      </c>
      <c r="R535" s="11">
        <v>73</v>
      </c>
      <c r="S535" s="26">
        <v>77</v>
      </c>
      <c r="T535">
        <v>80</v>
      </c>
      <c r="U535" s="30">
        <f t="shared" si="78"/>
        <v>76.666666666666671</v>
      </c>
      <c r="V535" s="31">
        <f t="shared" si="79"/>
        <v>0.76670000000000005</v>
      </c>
      <c r="W535" t="str">
        <f t="shared" si="80"/>
        <v>B</v>
      </c>
    </row>
    <row r="536" spans="1:23" ht="14.25" customHeight="1" x14ac:dyDescent="0.3">
      <c r="A536" s="43"/>
      <c r="B536" s="43"/>
      <c r="C536" s="43"/>
      <c r="D536" s="5" t="s">
        <v>27</v>
      </c>
      <c r="E536" s="5" t="s">
        <v>28</v>
      </c>
      <c r="F536" s="5">
        <v>58</v>
      </c>
      <c r="G536" s="10">
        <v>58</v>
      </c>
      <c r="H536" s="10">
        <v>58</v>
      </c>
      <c r="I536" s="11">
        <f t="shared" si="72"/>
        <v>58</v>
      </c>
      <c r="J536" s="12">
        <f t="shared" si="73"/>
        <v>0.57999999999999996</v>
      </c>
      <c r="K536" s="10" t="str">
        <f t="shared" si="74"/>
        <v>D</v>
      </c>
      <c r="L536" s="10">
        <v>54</v>
      </c>
      <c r="M536" s="10">
        <v>61</v>
      </c>
      <c r="N536" s="5">
        <v>63</v>
      </c>
      <c r="O536" s="11">
        <f t="shared" si="75"/>
        <v>59.333333333333336</v>
      </c>
      <c r="P536" s="12">
        <f t="shared" si="76"/>
        <v>0.59330000000000005</v>
      </c>
      <c r="Q536" s="10" t="str">
        <f t="shared" si="77"/>
        <v>D</v>
      </c>
      <c r="R536" s="11">
        <v>58</v>
      </c>
      <c r="S536" s="26">
        <v>73</v>
      </c>
      <c r="T536">
        <v>63</v>
      </c>
      <c r="U536" s="30">
        <f t="shared" si="78"/>
        <v>64.666666666666671</v>
      </c>
      <c r="V536" s="31">
        <f t="shared" si="79"/>
        <v>0.64670000000000005</v>
      </c>
      <c r="W536" t="str">
        <f t="shared" si="80"/>
        <v>C</v>
      </c>
    </row>
    <row r="537" spans="1:23" ht="14.25" customHeight="1" x14ac:dyDescent="0.3">
      <c r="A537" s="43" t="s">
        <v>318</v>
      </c>
      <c r="B537" s="43" t="s">
        <v>319</v>
      </c>
      <c r="C537" s="43" t="s">
        <v>437</v>
      </c>
      <c r="D537" s="5" t="s">
        <v>12</v>
      </c>
      <c r="E537" s="5" t="s">
        <v>2</v>
      </c>
      <c r="F537" s="5">
        <v>71</v>
      </c>
      <c r="G537" s="10">
        <v>85</v>
      </c>
      <c r="H537" s="10">
        <v>80</v>
      </c>
      <c r="I537" s="11">
        <f t="shared" si="72"/>
        <v>78.666666666666671</v>
      </c>
      <c r="J537" s="12">
        <f t="shared" si="73"/>
        <v>0.78669999999999995</v>
      </c>
      <c r="K537" s="10" t="str">
        <f t="shared" si="74"/>
        <v>B</v>
      </c>
      <c r="L537" s="10">
        <v>75</v>
      </c>
      <c r="M537" s="10">
        <v>81</v>
      </c>
      <c r="N537" s="5">
        <v>84</v>
      </c>
      <c r="O537" s="11">
        <f t="shared" si="75"/>
        <v>80</v>
      </c>
      <c r="P537" s="12">
        <f t="shared" si="76"/>
        <v>0.8</v>
      </c>
      <c r="Q537" s="10" t="str">
        <f t="shared" si="77"/>
        <v>A</v>
      </c>
      <c r="R537" s="11">
        <v>84</v>
      </c>
      <c r="S537" s="26">
        <v>92</v>
      </c>
      <c r="T537">
        <v>79</v>
      </c>
      <c r="U537" s="30">
        <f t="shared" si="78"/>
        <v>85</v>
      </c>
      <c r="V537" s="31">
        <f t="shared" si="79"/>
        <v>0.85</v>
      </c>
      <c r="W537" t="str">
        <f t="shared" si="80"/>
        <v>A</v>
      </c>
    </row>
    <row r="538" spans="1:23" ht="14.25" customHeight="1" x14ac:dyDescent="0.3">
      <c r="A538" s="43"/>
      <c r="B538" s="43"/>
      <c r="C538" s="43"/>
      <c r="D538" s="5" t="s">
        <v>13</v>
      </c>
      <c r="E538" s="5" t="s">
        <v>14</v>
      </c>
      <c r="F538" s="5">
        <v>90</v>
      </c>
      <c r="G538" s="10">
        <v>93</v>
      </c>
      <c r="H538" s="10">
        <v>83</v>
      </c>
      <c r="I538" s="11">
        <f t="shared" si="72"/>
        <v>88.666666666666671</v>
      </c>
      <c r="J538" s="12">
        <f t="shared" si="73"/>
        <v>0.88670000000000004</v>
      </c>
      <c r="K538" s="10" t="str">
        <f t="shared" si="74"/>
        <v>A</v>
      </c>
      <c r="L538" s="10">
        <v>87</v>
      </c>
      <c r="M538" s="10">
        <v>87</v>
      </c>
      <c r="N538" s="5">
        <v>85</v>
      </c>
      <c r="O538" s="11">
        <f t="shared" si="75"/>
        <v>86.333333333333329</v>
      </c>
      <c r="P538" s="12">
        <f t="shared" si="76"/>
        <v>0.86329999999999996</v>
      </c>
      <c r="Q538" s="10" t="str">
        <f t="shared" si="77"/>
        <v>A</v>
      </c>
      <c r="R538" s="11">
        <v>89</v>
      </c>
      <c r="S538" s="26">
        <v>96</v>
      </c>
      <c r="T538">
        <v>97</v>
      </c>
      <c r="U538" s="30">
        <f t="shared" si="78"/>
        <v>94</v>
      </c>
      <c r="V538" s="31">
        <f t="shared" si="79"/>
        <v>0.94</v>
      </c>
      <c r="W538" t="str">
        <f t="shared" si="80"/>
        <v>A</v>
      </c>
    </row>
    <row r="539" spans="1:23" ht="14.25" customHeight="1" x14ac:dyDescent="0.3">
      <c r="A539" s="43"/>
      <c r="B539" s="43"/>
      <c r="C539" s="43"/>
      <c r="D539" s="5" t="s">
        <v>15</v>
      </c>
      <c r="E539" s="5" t="s">
        <v>16</v>
      </c>
      <c r="F539" s="5">
        <v>81</v>
      </c>
      <c r="G539" s="10">
        <v>96</v>
      </c>
      <c r="H539" s="10">
        <v>93</v>
      </c>
      <c r="I539" s="11">
        <f t="shared" si="72"/>
        <v>90</v>
      </c>
      <c r="J539" s="12">
        <f t="shared" si="73"/>
        <v>0.9</v>
      </c>
      <c r="K539" s="10" t="str">
        <f t="shared" si="74"/>
        <v>A</v>
      </c>
      <c r="L539" s="10">
        <v>88</v>
      </c>
      <c r="M539" s="10">
        <v>96</v>
      </c>
      <c r="N539" s="5">
        <v>89</v>
      </c>
      <c r="O539" s="11">
        <f t="shared" si="75"/>
        <v>91</v>
      </c>
      <c r="P539" s="12">
        <f t="shared" si="76"/>
        <v>0.91</v>
      </c>
      <c r="Q539" s="10" t="str">
        <f t="shared" si="77"/>
        <v>A</v>
      </c>
      <c r="R539" s="11">
        <v>92</v>
      </c>
      <c r="S539" s="26">
        <v>95</v>
      </c>
      <c r="T539">
        <v>98</v>
      </c>
      <c r="U539" s="30">
        <f t="shared" si="78"/>
        <v>95</v>
      </c>
      <c r="V539" s="31">
        <f t="shared" si="79"/>
        <v>0.95</v>
      </c>
      <c r="W539" t="str">
        <f t="shared" si="80"/>
        <v>A</v>
      </c>
    </row>
    <row r="540" spans="1:23" ht="14.25" customHeight="1" x14ac:dyDescent="0.3">
      <c r="A540" s="43"/>
      <c r="B540" s="43"/>
      <c r="C540" s="43"/>
      <c r="D540" s="5" t="s">
        <v>17</v>
      </c>
      <c r="E540" s="5" t="s">
        <v>18</v>
      </c>
      <c r="F540" s="5">
        <v>80</v>
      </c>
      <c r="G540" s="10">
        <v>88</v>
      </c>
      <c r="H540" s="10">
        <v>80</v>
      </c>
      <c r="I540" s="11">
        <f t="shared" si="72"/>
        <v>82.666666666666671</v>
      </c>
      <c r="J540" s="12">
        <f t="shared" si="73"/>
        <v>0.82669999999999999</v>
      </c>
      <c r="K540" s="10" t="str">
        <f t="shared" si="74"/>
        <v>A</v>
      </c>
      <c r="L540" s="10">
        <v>87</v>
      </c>
      <c r="M540" s="10">
        <v>80</v>
      </c>
      <c r="N540" s="5">
        <v>84</v>
      </c>
      <c r="O540" s="11">
        <f t="shared" si="75"/>
        <v>83.666666666666671</v>
      </c>
      <c r="P540" s="12">
        <f t="shared" si="76"/>
        <v>0.8367</v>
      </c>
      <c r="Q540" s="10" t="str">
        <f t="shared" si="77"/>
        <v>A</v>
      </c>
      <c r="R540" s="11">
        <v>78</v>
      </c>
      <c r="S540" s="26">
        <v>89</v>
      </c>
      <c r="T540">
        <v>83</v>
      </c>
      <c r="U540" s="30">
        <f t="shared" si="78"/>
        <v>83.333333333333329</v>
      </c>
      <c r="V540" s="31">
        <f t="shared" si="79"/>
        <v>0.83330000000000004</v>
      </c>
      <c r="W540" t="str">
        <f t="shared" si="80"/>
        <v>A</v>
      </c>
    </row>
    <row r="541" spans="1:23" ht="14.25" customHeight="1" x14ac:dyDescent="0.3">
      <c r="A541" s="43"/>
      <c r="B541" s="43"/>
      <c r="C541" s="43"/>
      <c r="D541" s="5" t="s">
        <v>19</v>
      </c>
      <c r="E541" s="5" t="s">
        <v>20</v>
      </c>
      <c r="F541" s="5">
        <v>85</v>
      </c>
      <c r="G541" s="10">
        <v>95</v>
      </c>
      <c r="H541" s="10">
        <v>91</v>
      </c>
      <c r="I541" s="11">
        <f t="shared" si="72"/>
        <v>90.333333333333329</v>
      </c>
      <c r="J541" s="12">
        <f t="shared" si="73"/>
        <v>0.90329999999999999</v>
      </c>
      <c r="K541" s="10" t="str">
        <f t="shared" si="74"/>
        <v>A</v>
      </c>
      <c r="L541" s="10">
        <v>83</v>
      </c>
      <c r="M541" s="10">
        <v>93</v>
      </c>
      <c r="N541" s="5">
        <v>89</v>
      </c>
      <c r="O541" s="11">
        <f t="shared" si="75"/>
        <v>88.333333333333329</v>
      </c>
      <c r="P541" s="12">
        <f t="shared" si="76"/>
        <v>0.88329999999999997</v>
      </c>
      <c r="Q541" s="10" t="str">
        <f t="shared" si="77"/>
        <v>A</v>
      </c>
      <c r="R541" s="11">
        <v>93</v>
      </c>
      <c r="S541" s="26">
        <v>91</v>
      </c>
      <c r="T541">
        <v>98</v>
      </c>
      <c r="U541" s="30">
        <f t="shared" si="78"/>
        <v>94</v>
      </c>
      <c r="V541" s="31">
        <f t="shared" si="79"/>
        <v>0.94</v>
      </c>
      <c r="W541" t="str">
        <f t="shared" si="80"/>
        <v>A</v>
      </c>
    </row>
    <row r="542" spans="1:23" ht="14.25" customHeight="1" x14ac:dyDescent="0.3">
      <c r="A542" s="43"/>
      <c r="B542" s="43"/>
      <c r="C542" s="43"/>
      <c r="D542" s="5" t="s">
        <v>21</v>
      </c>
      <c r="E542" s="5" t="s">
        <v>22</v>
      </c>
      <c r="F542" s="5">
        <v>91</v>
      </c>
      <c r="G542" s="10">
        <v>92</v>
      </c>
      <c r="H542" s="10">
        <v>88</v>
      </c>
      <c r="I542" s="11">
        <f t="shared" si="72"/>
        <v>90.333333333333329</v>
      </c>
      <c r="J542" s="12">
        <f t="shared" si="73"/>
        <v>0.90329999999999999</v>
      </c>
      <c r="K542" s="10" t="str">
        <f t="shared" si="74"/>
        <v>A</v>
      </c>
      <c r="L542" s="10">
        <v>98</v>
      </c>
      <c r="M542" s="10">
        <v>92</v>
      </c>
      <c r="N542" s="5">
        <v>97</v>
      </c>
      <c r="O542" s="11">
        <f t="shared" si="75"/>
        <v>95.666666666666671</v>
      </c>
      <c r="P542" s="12">
        <f t="shared" si="76"/>
        <v>0.95669999999999999</v>
      </c>
      <c r="Q542" s="10" t="str">
        <f t="shared" si="77"/>
        <v>A</v>
      </c>
      <c r="R542" s="11">
        <v>88</v>
      </c>
      <c r="S542" s="26">
        <v>98</v>
      </c>
      <c r="T542">
        <v>93</v>
      </c>
      <c r="U542" s="30">
        <f t="shared" si="78"/>
        <v>93</v>
      </c>
      <c r="V542" s="31">
        <f t="shared" si="79"/>
        <v>0.93</v>
      </c>
      <c r="W542" t="str">
        <f t="shared" si="80"/>
        <v>A</v>
      </c>
    </row>
    <row r="543" spans="1:23" ht="14.25" customHeight="1" x14ac:dyDescent="0.3">
      <c r="A543" s="43"/>
      <c r="B543" s="43"/>
      <c r="C543" s="43"/>
      <c r="D543" s="5" t="s">
        <v>23</v>
      </c>
      <c r="E543" s="5" t="s">
        <v>24</v>
      </c>
      <c r="F543" s="5">
        <v>85</v>
      </c>
      <c r="G543" s="10">
        <v>80</v>
      </c>
      <c r="H543" s="10">
        <v>78</v>
      </c>
      <c r="I543" s="11">
        <f t="shared" si="72"/>
        <v>81</v>
      </c>
      <c r="J543" s="12">
        <f t="shared" si="73"/>
        <v>0.81</v>
      </c>
      <c r="K543" s="10" t="str">
        <f t="shared" si="74"/>
        <v>A</v>
      </c>
      <c r="L543" s="10">
        <v>80</v>
      </c>
      <c r="M543" s="10">
        <v>83</v>
      </c>
      <c r="N543" s="5">
        <v>81</v>
      </c>
      <c r="O543" s="11">
        <f t="shared" si="75"/>
        <v>81.333333333333329</v>
      </c>
      <c r="P543" s="12">
        <f t="shared" si="76"/>
        <v>0.81330000000000002</v>
      </c>
      <c r="Q543" s="10" t="str">
        <f t="shared" si="77"/>
        <v>A</v>
      </c>
      <c r="R543" s="11">
        <v>94</v>
      </c>
      <c r="S543" s="26">
        <v>89</v>
      </c>
      <c r="T543">
        <v>86</v>
      </c>
      <c r="U543" s="30">
        <f t="shared" si="78"/>
        <v>89.666666666666671</v>
      </c>
      <c r="V543" s="31">
        <f t="shared" si="79"/>
        <v>0.89670000000000005</v>
      </c>
      <c r="W543" t="str">
        <f t="shared" si="80"/>
        <v>A</v>
      </c>
    </row>
    <row r="544" spans="1:23" ht="14.25" customHeight="1" x14ac:dyDescent="0.3">
      <c r="A544" s="43"/>
      <c r="B544" s="43"/>
      <c r="C544" s="43"/>
      <c r="D544" s="5" t="s">
        <v>32</v>
      </c>
      <c r="E544" s="5" t="s">
        <v>33</v>
      </c>
      <c r="F544" s="5">
        <v>83</v>
      </c>
      <c r="G544" s="10">
        <v>92</v>
      </c>
      <c r="H544" s="10">
        <v>85</v>
      </c>
      <c r="I544" s="11">
        <f t="shared" si="72"/>
        <v>86.666666666666671</v>
      </c>
      <c r="J544" s="12">
        <f t="shared" si="73"/>
        <v>0.86670000000000003</v>
      </c>
      <c r="K544" s="10" t="str">
        <f t="shared" si="74"/>
        <v>A</v>
      </c>
      <c r="L544" s="10">
        <v>85</v>
      </c>
      <c r="M544" s="10">
        <v>85</v>
      </c>
      <c r="N544" s="5">
        <v>85</v>
      </c>
      <c r="O544" s="11">
        <f t="shared" si="75"/>
        <v>85</v>
      </c>
      <c r="P544" s="12">
        <f t="shared" si="76"/>
        <v>0.85</v>
      </c>
      <c r="Q544" s="10" t="str">
        <f t="shared" si="77"/>
        <v>A</v>
      </c>
      <c r="R544" s="11">
        <v>87</v>
      </c>
      <c r="S544" s="26">
        <v>93</v>
      </c>
      <c r="T544">
        <v>94</v>
      </c>
      <c r="U544" s="30">
        <f t="shared" si="78"/>
        <v>91.333333333333329</v>
      </c>
      <c r="V544" s="31">
        <f t="shared" si="79"/>
        <v>0.9133</v>
      </c>
      <c r="W544" t="str">
        <f t="shared" si="80"/>
        <v>A</v>
      </c>
    </row>
    <row r="545" spans="1:23" ht="14.25" customHeight="1" x14ac:dyDescent="0.3">
      <c r="A545" s="43"/>
      <c r="B545" s="43"/>
      <c r="C545" s="43"/>
      <c r="D545" s="5" t="s">
        <v>27</v>
      </c>
      <c r="E545" s="5" t="s">
        <v>28</v>
      </c>
      <c r="F545" s="5">
        <v>73</v>
      </c>
      <c r="G545" s="10">
        <v>77</v>
      </c>
      <c r="H545" s="10">
        <v>75</v>
      </c>
      <c r="I545" s="11">
        <f t="shared" si="72"/>
        <v>75</v>
      </c>
      <c r="J545" s="12">
        <f t="shared" si="73"/>
        <v>0.75</v>
      </c>
      <c r="K545" s="10" t="str">
        <f t="shared" si="74"/>
        <v>B</v>
      </c>
      <c r="L545" s="10">
        <v>74</v>
      </c>
      <c r="M545" s="10">
        <v>87</v>
      </c>
      <c r="N545" s="5">
        <v>87</v>
      </c>
      <c r="O545" s="11">
        <f t="shared" si="75"/>
        <v>82.666666666666671</v>
      </c>
      <c r="P545" s="12">
        <f t="shared" si="76"/>
        <v>0.82669999999999999</v>
      </c>
      <c r="Q545" s="10" t="str">
        <f t="shared" si="77"/>
        <v>A</v>
      </c>
      <c r="R545" s="11">
        <v>77</v>
      </c>
      <c r="S545" s="26">
        <v>86</v>
      </c>
      <c r="T545">
        <v>87</v>
      </c>
      <c r="U545" s="30">
        <f t="shared" si="78"/>
        <v>83.333333333333329</v>
      </c>
      <c r="V545" s="31">
        <f t="shared" si="79"/>
        <v>0.83330000000000004</v>
      </c>
      <c r="W545" t="str">
        <f t="shared" si="80"/>
        <v>A</v>
      </c>
    </row>
    <row r="546" spans="1:23" ht="14.25" customHeight="1" x14ac:dyDescent="0.3">
      <c r="A546" s="43" t="s">
        <v>324</v>
      </c>
      <c r="B546" s="43" t="s">
        <v>325</v>
      </c>
      <c r="C546" s="43" t="s">
        <v>437</v>
      </c>
      <c r="D546" s="5" t="s">
        <v>12</v>
      </c>
      <c r="E546" s="5" t="s">
        <v>2</v>
      </c>
      <c r="F546" s="5">
        <v>73</v>
      </c>
      <c r="G546" s="10">
        <v>70</v>
      </c>
      <c r="H546" s="10">
        <v>65</v>
      </c>
      <c r="I546" s="11">
        <f t="shared" si="72"/>
        <v>69.333333333333329</v>
      </c>
      <c r="J546" s="12">
        <f t="shared" si="73"/>
        <v>0.69330000000000003</v>
      </c>
      <c r="K546" s="10" t="str">
        <f t="shared" si="74"/>
        <v>C</v>
      </c>
      <c r="L546" s="10">
        <v>64</v>
      </c>
      <c r="M546" s="10">
        <v>75</v>
      </c>
      <c r="N546" s="5">
        <v>76</v>
      </c>
      <c r="O546" s="11">
        <f t="shared" si="75"/>
        <v>71.666666666666671</v>
      </c>
      <c r="P546" s="12">
        <f t="shared" si="76"/>
        <v>0.7167</v>
      </c>
      <c r="Q546" s="10" t="str">
        <f t="shared" si="77"/>
        <v>B</v>
      </c>
      <c r="R546" s="11">
        <v>77</v>
      </c>
      <c r="S546" s="26">
        <v>71</v>
      </c>
      <c r="T546">
        <v>77</v>
      </c>
      <c r="U546" s="30">
        <f t="shared" si="78"/>
        <v>75</v>
      </c>
      <c r="V546" s="31">
        <f t="shared" si="79"/>
        <v>0.75</v>
      </c>
      <c r="W546" t="str">
        <f t="shared" si="80"/>
        <v>B</v>
      </c>
    </row>
    <row r="547" spans="1:23" ht="14.25" customHeight="1" x14ac:dyDescent="0.3">
      <c r="A547" s="43"/>
      <c r="B547" s="43"/>
      <c r="C547" s="43"/>
      <c r="D547" s="5" t="s">
        <v>13</v>
      </c>
      <c r="E547" s="5" t="s">
        <v>14</v>
      </c>
      <c r="F547" s="5">
        <v>74</v>
      </c>
      <c r="G547" s="10">
        <v>73</v>
      </c>
      <c r="H547" s="10">
        <v>69</v>
      </c>
      <c r="I547" s="11">
        <f t="shared" si="72"/>
        <v>72</v>
      </c>
      <c r="J547" s="12">
        <f t="shared" si="73"/>
        <v>0.72</v>
      </c>
      <c r="K547" s="10" t="str">
        <f t="shared" si="74"/>
        <v>B</v>
      </c>
      <c r="L547" s="10">
        <v>69</v>
      </c>
      <c r="M547" s="10">
        <v>78</v>
      </c>
      <c r="N547" s="5">
        <v>82</v>
      </c>
      <c r="O547" s="11">
        <f t="shared" si="75"/>
        <v>76.333333333333329</v>
      </c>
      <c r="P547" s="12">
        <f t="shared" si="76"/>
        <v>0.76329999999999998</v>
      </c>
      <c r="Q547" s="10" t="str">
        <f t="shared" si="77"/>
        <v>B</v>
      </c>
      <c r="R547" s="11">
        <v>72</v>
      </c>
      <c r="S547" s="26">
        <v>78</v>
      </c>
      <c r="T547">
        <v>85</v>
      </c>
      <c r="U547" s="30">
        <f t="shared" si="78"/>
        <v>78.333333333333329</v>
      </c>
      <c r="V547" s="31">
        <f t="shared" si="79"/>
        <v>0.7833</v>
      </c>
      <c r="W547" t="str">
        <f t="shared" si="80"/>
        <v>B</v>
      </c>
    </row>
    <row r="548" spans="1:23" ht="14.25" customHeight="1" x14ac:dyDescent="0.3">
      <c r="A548" s="43"/>
      <c r="B548" s="43"/>
      <c r="C548" s="43"/>
      <c r="D548" s="5" t="s">
        <v>15</v>
      </c>
      <c r="E548" s="5" t="s">
        <v>16</v>
      </c>
      <c r="F548" s="5">
        <v>72</v>
      </c>
      <c r="G548" s="10">
        <v>80</v>
      </c>
      <c r="H548" s="10">
        <v>80</v>
      </c>
      <c r="I548" s="11">
        <f t="shared" si="72"/>
        <v>77.333333333333329</v>
      </c>
      <c r="J548" s="12">
        <f t="shared" si="73"/>
        <v>0.77329999999999999</v>
      </c>
      <c r="K548" s="10" t="str">
        <f t="shared" si="74"/>
        <v>B</v>
      </c>
      <c r="L548" s="10">
        <v>76</v>
      </c>
      <c r="M548" s="10">
        <v>85</v>
      </c>
      <c r="N548" s="5">
        <v>74</v>
      </c>
      <c r="O548" s="11">
        <f t="shared" si="75"/>
        <v>78.333333333333329</v>
      </c>
      <c r="P548" s="12">
        <f t="shared" si="76"/>
        <v>0.7833</v>
      </c>
      <c r="Q548" s="10" t="str">
        <f t="shared" si="77"/>
        <v>B</v>
      </c>
      <c r="R548" s="11">
        <v>86</v>
      </c>
      <c r="S548" s="26">
        <v>91</v>
      </c>
      <c r="T548">
        <v>80</v>
      </c>
      <c r="U548" s="30">
        <f t="shared" si="78"/>
        <v>85.666666666666671</v>
      </c>
      <c r="V548" s="31">
        <f t="shared" si="79"/>
        <v>0.85670000000000002</v>
      </c>
      <c r="W548" t="str">
        <f t="shared" si="80"/>
        <v>A</v>
      </c>
    </row>
    <row r="549" spans="1:23" ht="14.25" customHeight="1" x14ac:dyDescent="0.3">
      <c r="A549" s="43"/>
      <c r="B549" s="43"/>
      <c r="C549" s="43"/>
      <c r="D549" s="5" t="s">
        <v>17</v>
      </c>
      <c r="E549" s="5" t="s">
        <v>18</v>
      </c>
      <c r="F549" s="5">
        <v>66</v>
      </c>
      <c r="G549" s="10">
        <v>74</v>
      </c>
      <c r="H549" s="10">
        <v>75</v>
      </c>
      <c r="I549" s="11">
        <f t="shared" si="72"/>
        <v>71.666666666666671</v>
      </c>
      <c r="J549" s="12">
        <f t="shared" si="73"/>
        <v>0.7167</v>
      </c>
      <c r="K549" s="10" t="str">
        <f t="shared" si="74"/>
        <v>B</v>
      </c>
      <c r="L549" s="10">
        <v>77</v>
      </c>
      <c r="M549" s="10">
        <v>68</v>
      </c>
      <c r="N549" s="5">
        <v>74</v>
      </c>
      <c r="O549" s="11">
        <f t="shared" si="75"/>
        <v>73</v>
      </c>
      <c r="P549" s="12">
        <f t="shared" si="76"/>
        <v>0.73</v>
      </c>
      <c r="Q549" s="10" t="str">
        <f t="shared" si="77"/>
        <v>B</v>
      </c>
      <c r="R549" s="11">
        <v>76</v>
      </c>
      <c r="S549" s="26">
        <v>80</v>
      </c>
      <c r="T549">
        <v>80</v>
      </c>
      <c r="U549" s="30">
        <f t="shared" si="78"/>
        <v>78.666666666666671</v>
      </c>
      <c r="V549" s="31">
        <f t="shared" si="79"/>
        <v>0.78669999999999995</v>
      </c>
      <c r="W549" t="str">
        <f t="shared" si="80"/>
        <v>B</v>
      </c>
    </row>
    <row r="550" spans="1:23" ht="14.25" customHeight="1" x14ac:dyDescent="0.3">
      <c r="A550" s="43"/>
      <c r="B550" s="43"/>
      <c r="C550" s="43"/>
      <c r="D550" s="5" t="s">
        <v>19</v>
      </c>
      <c r="E550" s="5" t="s">
        <v>20</v>
      </c>
      <c r="F550" s="5">
        <v>79</v>
      </c>
      <c r="G550" s="10">
        <v>82</v>
      </c>
      <c r="H550" s="10">
        <v>82</v>
      </c>
      <c r="I550" s="11">
        <f t="shared" si="72"/>
        <v>81</v>
      </c>
      <c r="J550" s="12">
        <f t="shared" si="73"/>
        <v>0.81</v>
      </c>
      <c r="K550" s="10" t="str">
        <f t="shared" si="74"/>
        <v>A</v>
      </c>
      <c r="L550" s="10">
        <v>70</v>
      </c>
      <c r="M550" s="10">
        <v>85</v>
      </c>
      <c r="N550" s="5">
        <v>73</v>
      </c>
      <c r="O550" s="11">
        <f t="shared" si="75"/>
        <v>76</v>
      </c>
      <c r="P550" s="12">
        <f t="shared" si="76"/>
        <v>0.76</v>
      </c>
      <c r="Q550" s="10" t="str">
        <f t="shared" si="77"/>
        <v>B</v>
      </c>
      <c r="R550" s="11">
        <v>73</v>
      </c>
      <c r="S550" s="26">
        <v>81</v>
      </c>
      <c r="T550">
        <v>86</v>
      </c>
      <c r="U550" s="30">
        <f t="shared" si="78"/>
        <v>80</v>
      </c>
      <c r="V550" s="31">
        <f t="shared" si="79"/>
        <v>0.8</v>
      </c>
      <c r="W550" t="str">
        <f t="shared" si="80"/>
        <v>A</v>
      </c>
    </row>
    <row r="551" spans="1:23" ht="14.25" customHeight="1" x14ac:dyDescent="0.3">
      <c r="A551" s="43"/>
      <c r="B551" s="43"/>
      <c r="C551" s="43"/>
      <c r="D551" s="5" t="s">
        <v>21</v>
      </c>
      <c r="E551" s="5" t="s">
        <v>22</v>
      </c>
      <c r="F551" s="5">
        <v>78</v>
      </c>
      <c r="G551" s="10">
        <v>80</v>
      </c>
      <c r="H551" s="10">
        <v>80</v>
      </c>
      <c r="I551" s="11">
        <f t="shared" si="72"/>
        <v>79.333333333333329</v>
      </c>
      <c r="J551" s="12">
        <f t="shared" si="73"/>
        <v>0.79330000000000001</v>
      </c>
      <c r="K551" s="10" t="str">
        <f t="shared" si="74"/>
        <v>B</v>
      </c>
      <c r="L551" s="10">
        <v>79</v>
      </c>
      <c r="M551" s="10">
        <v>83</v>
      </c>
      <c r="N551" s="5">
        <v>90</v>
      </c>
      <c r="O551" s="11">
        <f t="shared" si="75"/>
        <v>84</v>
      </c>
      <c r="P551" s="12">
        <f t="shared" si="76"/>
        <v>0.84</v>
      </c>
      <c r="Q551" s="10" t="str">
        <f t="shared" si="77"/>
        <v>A</v>
      </c>
      <c r="R551" s="11">
        <v>80</v>
      </c>
      <c r="S551" s="26">
        <v>80</v>
      </c>
      <c r="T551">
        <v>92</v>
      </c>
      <c r="U551" s="30">
        <f t="shared" si="78"/>
        <v>84</v>
      </c>
      <c r="V551" s="31">
        <f t="shared" si="79"/>
        <v>0.84</v>
      </c>
      <c r="W551" t="str">
        <f t="shared" si="80"/>
        <v>A</v>
      </c>
    </row>
    <row r="552" spans="1:23" ht="14.25" customHeight="1" x14ac:dyDescent="0.3">
      <c r="A552" s="43"/>
      <c r="B552" s="43"/>
      <c r="C552" s="43"/>
      <c r="D552" s="5" t="s">
        <v>23</v>
      </c>
      <c r="E552" s="5" t="s">
        <v>24</v>
      </c>
      <c r="F552" s="5">
        <v>78</v>
      </c>
      <c r="G552" s="10">
        <v>79</v>
      </c>
      <c r="H552" s="10">
        <v>79</v>
      </c>
      <c r="I552" s="11">
        <f t="shared" si="72"/>
        <v>78.666666666666671</v>
      </c>
      <c r="J552" s="12">
        <f t="shared" si="73"/>
        <v>0.78669999999999995</v>
      </c>
      <c r="K552" s="10" t="str">
        <f t="shared" si="74"/>
        <v>B</v>
      </c>
      <c r="L552" s="10">
        <v>76</v>
      </c>
      <c r="M552" s="10">
        <v>77</v>
      </c>
      <c r="N552" s="5">
        <v>77</v>
      </c>
      <c r="O552" s="11">
        <f t="shared" si="75"/>
        <v>76.666666666666671</v>
      </c>
      <c r="P552" s="12">
        <f t="shared" si="76"/>
        <v>0.76670000000000005</v>
      </c>
      <c r="Q552" s="10" t="str">
        <f t="shared" si="77"/>
        <v>B</v>
      </c>
      <c r="R552" s="11">
        <v>82</v>
      </c>
      <c r="S552" s="26">
        <v>75</v>
      </c>
      <c r="T552">
        <v>80</v>
      </c>
      <c r="U552" s="30">
        <f t="shared" si="78"/>
        <v>79</v>
      </c>
      <c r="V552" s="31">
        <f t="shared" si="79"/>
        <v>0.79</v>
      </c>
      <c r="W552" t="str">
        <f t="shared" si="80"/>
        <v>B</v>
      </c>
    </row>
    <row r="553" spans="1:23" ht="14.25" customHeight="1" x14ac:dyDescent="0.3">
      <c r="A553" s="43"/>
      <c r="B553" s="43"/>
      <c r="C553" s="43"/>
      <c r="D553" s="5" t="s">
        <v>32</v>
      </c>
      <c r="E553" s="5" t="s">
        <v>33</v>
      </c>
      <c r="F553" s="5">
        <v>71</v>
      </c>
      <c r="G553" s="10">
        <v>82</v>
      </c>
      <c r="H553" s="10">
        <v>73</v>
      </c>
      <c r="I553" s="11">
        <f t="shared" si="72"/>
        <v>75.333333333333329</v>
      </c>
      <c r="J553" s="12">
        <f t="shared" si="73"/>
        <v>0.75329999999999997</v>
      </c>
      <c r="K553" s="10" t="str">
        <f t="shared" si="74"/>
        <v>B</v>
      </c>
      <c r="L553" s="10">
        <v>85</v>
      </c>
      <c r="M553" s="10">
        <v>88</v>
      </c>
      <c r="N553" s="5">
        <v>80</v>
      </c>
      <c r="O553" s="11">
        <f t="shared" si="75"/>
        <v>84.333333333333329</v>
      </c>
      <c r="P553" s="12">
        <f t="shared" si="76"/>
        <v>0.84330000000000005</v>
      </c>
      <c r="Q553" s="10" t="str">
        <f t="shared" si="77"/>
        <v>A</v>
      </c>
      <c r="R553" s="11">
        <v>83</v>
      </c>
      <c r="S553" s="26">
        <v>77</v>
      </c>
      <c r="T553">
        <v>82</v>
      </c>
      <c r="U553" s="30">
        <f t="shared" si="78"/>
        <v>80.666666666666671</v>
      </c>
      <c r="V553" s="31">
        <f t="shared" si="79"/>
        <v>0.80669999999999997</v>
      </c>
      <c r="W553" t="str">
        <f t="shared" si="80"/>
        <v>A</v>
      </c>
    </row>
    <row r="554" spans="1:23" ht="14.25" customHeight="1" x14ac:dyDescent="0.3">
      <c r="A554" s="43"/>
      <c r="B554" s="43"/>
      <c r="C554" s="43"/>
      <c r="D554" s="5" t="s">
        <v>27</v>
      </c>
      <c r="E554" s="5" t="s">
        <v>28</v>
      </c>
      <c r="F554" s="5">
        <v>66</v>
      </c>
      <c r="G554" s="10">
        <v>75</v>
      </c>
      <c r="H554" s="10">
        <v>66</v>
      </c>
      <c r="I554" s="11">
        <f t="shared" si="72"/>
        <v>69</v>
      </c>
      <c r="J554" s="12">
        <f t="shared" si="73"/>
        <v>0.69</v>
      </c>
      <c r="K554" s="10" t="str">
        <f t="shared" si="74"/>
        <v>C</v>
      </c>
      <c r="L554" s="10">
        <v>76</v>
      </c>
      <c r="M554" s="10">
        <v>68</v>
      </c>
      <c r="N554" s="5">
        <v>66</v>
      </c>
      <c r="O554" s="11">
        <f t="shared" si="75"/>
        <v>70</v>
      </c>
      <c r="P554" s="12">
        <f t="shared" si="76"/>
        <v>0.7</v>
      </c>
      <c r="Q554" s="10" t="str">
        <f t="shared" si="77"/>
        <v>B</v>
      </c>
      <c r="R554" s="11">
        <v>77</v>
      </c>
      <c r="S554" s="26">
        <v>70</v>
      </c>
      <c r="T554">
        <v>73</v>
      </c>
      <c r="U554" s="30">
        <f t="shared" si="78"/>
        <v>73.333333333333329</v>
      </c>
      <c r="V554" s="31">
        <f t="shared" si="79"/>
        <v>0.73329999999999995</v>
      </c>
      <c r="W554" t="str">
        <f t="shared" si="80"/>
        <v>B</v>
      </c>
    </row>
    <row r="555" spans="1:23" ht="14.25" customHeight="1" x14ac:dyDescent="0.3">
      <c r="A555" s="43" t="s">
        <v>326</v>
      </c>
      <c r="B555" s="43" t="s">
        <v>327</v>
      </c>
      <c r="C555" s="43" t="s">
        <v>437</v>
      </c>
      <c r="D555" s="5" t="s">
        <v>12</v>
      </c>
      <c r="E555" s="5" t="s">
        <v>2</v>
      </c>
      <c r="F555" s="5">
        <v>69</v>
      </c>
      <c r="G555" s="10">
        <v>70</v>
      </c>
      <c r="H555" s="10">
        <v>80</v>
      </c>
      <c r="I555" s="11">
        <f t="shared" si="72"/>
        <v>73</v>
      </c>
      <c r="J555" s="12">
        <f t="shared" si="73"/>
        <v>0.73</v>
      </c>
      <c r="K555" s="10" t="str">
        <f t="shared" si="74"/>
        <v>B</v>
      </c>
      <c r="L555" s="10">
        <v>73</v>
      </c>
      <c r="M555" s="10">
        <v>82</v>
      </c>
      <c r="N555" s="5">
        <v>78</v>
      </c>
      <c r="O555" s="11">
        <f t="shared" si="75"/>
        <v>77.666666666666671</v>
      </c>
      <c r="P555" s="12">
        <f t="shared" si="76"/>
        <v>0.77669999999999995</v>
      </c>
      <c r="Q555" s="10" t="str">
        <f t="shared" si="77"/>
        <v>B</v>
      </c>
      <c r="R555" s="11">
        <v>75</v>
      </c>
      <c r="S555" s="26">
        <v>82</v>
      </c>
      <c r="T555">
        <v>80</v>
      </c>
      <c r="U555" s="30">
        <f t="shared" si="78"/>
        <v>79</v>
      </c>
      <c r="V555" s="31">
        <f t="shared" si="79"/>
        <v>0.79</v>
      </c>
      <c r="W555" t="str">
        <f t="shared" si="80"/>
        <v>B</v>
      </c>
    </row>
    <row r="556" spans="1:23" ht="14.25" customHeight="1" x14ac:dyDescent="0.3">
      <c r="A556" s="43"/>
      <c r="B556" s="43"/>
      <c r="C556" s="43"/>
      <c r="D556" s="5" t="s">
        <v>13</v>
      </c>
      <c r="E556" s="5" t="s">
        <v>14</v>
      </c>
      <c r="F556" s="5">
        <v>75</v>
      </c>
      <c r="G556" s="10">
        <v>84</v>
      </c>
      <c r="H556" s="10">
        <v>76</v>
      </c>
      <c r="I556" s="11">
        <f t="shared" si="72"/>
        <v>78.333333333333329</v>
      </c>
      <c r="J556" s="12">
        <f t="shared" si="73"/>
        <v>0.7833</v>
      </c>
      <c r="K556" s="10" t="str">
        <f t="shared" si="74"/>
        <v>B</v>
      </c>
      <c r="L556" s="10">
        <v>79</v>
      </c>
      <c r="M556" s="10">
        <v>79</v>
      </c>
      <c r="N556" s="5">
        <v>89</v>
      </c>
      <c r="O556" s="11">
        <f t="shared" si="75"/>
        <v>82.333333333333329</v>
      </c>
      <c r="P556" s="12">
        <f t="shared" si="76"/>
        <v>0.82330000000000003</v>
      </c>
      <c r="Q556" s="10" t="str">
        <f t="shared" si="77"/>
        <v>A</v>
      </c>
      <c r="R556" s="11">
        <v>81</v>
      </c>
      <c r="S556" s="26">
        <v>88</v>
      </c>
      <c r="T556">
        <v>88</v>
      </c>
      <c r="U556" s="30">
        <f t="shared" si="78"/>
        <v>85.666666666666671</v>
      </c>
      <c r="V556" s="31">
        <f t="shared" si="79"/>
        <v>0.85670000000000002</v>
      </c>
      <c r="W556" t="str">
        <f t="shared" si="80"/>
        <v>A</v>
      </c>
    </row>
    <row r="557" spans="1:23" ht="14.25" customHeight="1" x14ac:dyDescent="0.3">
      <c r="A557" s="43"/>
      <c r="B557" s="43"/>
      <c r="C557" s="43"/>
      <c r="D557" s="5" t="s">
        <v>15</v>
      </c>
      <c r="E557" s="5" t="s">
        <v>16</v>
      </c>
      <c r="F557" s="5">
        <v>85</v>
      </c>
      <c r="G557" s="10">
        <v>87</v>
      </c>
      <c r="H557" s="10">
        <v>92</v>
      </c>
      <c r="I557" s="11">
        <f t="shared" si="72"/>
        <v>88</v>
      </c>
      <c r="J557" s="12">
        <f t="shared" si="73"/>
        <v>0.88</v>
      </c>
      <c r="K557" s="10" t="str">
        <f t="shared" si="74"/>
        <v>A</v>
      </c>
      <c r="L557" s="10">
        <v>85</v>
      </c>
      <c r="M557" s="10">
        <v>95</v>
      </c>
      <c r="N557" s="5">
        <v>91</v>
      </c>
      <c r="O557" s="11">
        <f t="shared" si="75"/>
        <v>90.333333333333329</v>
      </c>
      <c r="P557" s="12">
        <f t="shared" si="76"/>
        <v>0.90329999999999999</v>
      </c>
      <c r="Q557" s="10" t="str">
        <f t="shared" si="77"/>
        <v>A</v>
      </c>
      <c r="R557" s="11">
        <v>94</v>
      </c>
      <c r="S557" s="26">
        <v>91</v>
      </c>
      <c r="T557">
        <v>95</v>
      </c>
      <c r="U557" s="30">
        <f t="shared" si="78"/>
        <v>93.333333333333329</v>
      </c>
      <c r="V557" s="31">
        <f t="shared" si="79"/>
        <v>0.93330000000000002</v>
      </c>
      <c r="W557" t="str">
        <f t="shared" si="80"/>
        <v>A</v>
      </c>
    </row>
    <row r="558" spans="1:23" ht="14.25" customHeight="1" x14ac:dyDescent="0.3">
      <c r="A558" s="43"/>
      <c r="B558" s="43"/>
      <c r="C558" s="43"/>
      <c r="D558" s="5" t="s">
        <v>17</v>
      </c>
      <c r="E558" s="5" t="s">
        <v>18</v>
      </c>
      <c r="F558" s="5">
        <v>69</v>
      </c>
      <c r="G558" s="10">
        <v>86</v>
      </c>
      <c r="H558" s="10">
        <v>84</v>
      </c>
      <c r="I558" s="11">
        <f t="shared" si="72"/>
        <v>79.666666666666671</v>
      </c>
      <c r="J558" s="12">
        <f t="shared" si="73"/>
        <v>0.79669999999999996</v>
      </c>
      <c r="K558" s="10" t="str">
        <f t="shared" si="74"/>
        <v>B</v>
      </c>
      <c r="L558" s="10">
        <v>74</v>
      </c>
      <c r="M558" s="10">
        <v>84</v>
      </c>
      <c r="N558" s="5">
        <v>73</v>
      </c>
      <c r="O558" s="11">
        <f t="shared" si="75"/>
        <v>77</v>
      </c>
      <c r="P558" s="12">
        <f t="shared" si="76"/>
        <v>0.77</v>
      </c>
      <c r="Q558" s="10" t="str">
        <f t="shared" si="77"/>
        <v>B</v>
      </c>
      <c r="R558" s="11">
        <v>87</v>
      </c>
      <c r="S558" s="26">
        <v>81</v>
      </c>
      <c r="T558">
        <v>90</v>
      </c>
      <c r="U558" s="30">
        <f t="shared" si="78"/>
        <v>86</v>
      </c>
      <c r="V558" s="31">
        <f t="shared" si="79"/>
        <v>0.86</v>
      </c>
      <c r="W558" t="str">
        <f t="shared" si="80"/>
        <v>A</v>
      </c>
    </row>
    <row r="559" spans="1:23" ht="14.25" customHeight="1" x14ac:dyDescent="0.3">
      <c r="A559" s="43"/>
      <c r="B559" s="43"/>
      <c r="C559" s="43"/>
      <c r="D559" s="5" t="s">
        <v>19</v>
      </c>
      <c r="E559" s="5" t="s">
        <v>20</v>
      </c>
      <c r="F559" s="5">
        <v>82</v>
      </c>
      <c r="G559" s="10">
        <v>80</v>
      </c>
      <c r="H559" s="10">
        <v>85</v>
      </c>
      <c r="I559" s="11">
        <f t="shared" si="72"/>
        <v>82.333333333333329</v>
      </c>
      <c r="J559" s="12">
        <f t="shared" si="73"/>
        <v>0.82330000000000003</v>
      </c>
      <c r="K559" s="10" t="str">
        <f t="shared" si="74"/>
        <v>A</v>
      </c>
      <c r="L559" s="10">
        <v>79</v>
      </c>
      <c r="M559" s="10">
        <v>92</v>
      </c>
      <c r="N559" s="5">
        <v>87</v>
      </c>
      <c r="O559" s="11">
        <f t="shared" si="75"/>
        <v>86</v>
      </c>
      <c r="P559" s="12">
        <f t="shared" si="76"/>
        <v>0.86</v>
      </c>
      <c r="Q559" s="10" t="str">
        <f t="shared" si="77"/>
        <v>A</v>
      </c>
      <c r="R559" s="11">
        <v>93</v>
      </c>
      <c r="S559" s="26">
        <v>91</v>
      </c>
      <c r="T559">
        <v>88</v>
      </c>
      <c r="U559" s="30">
        <f t="shared" si="78"/>
        <v>90.666666666666671</v>
      </c>
      <c r="V559" s="31">
        <f t="shared" si="79"/>
        <v>0.90669999999999995</v>
      </c>
      <c r="W559" t="str">
        <f t="shared" si="80"/>
        <v>A</v>
      </c>
    </row>
    <row r="560" spans="1:23" ht="14.25" customHeight="1" x14ac:dyDescent="0.3">
      <c r="A560" s="43"/>
      <c r="B560" s="43"/>
      <c r="C560" s="43"/>
      <c r="D560" s="5" t="s">
        <v>21</v>
      </c>
      <c r="E560" s="5" t="s">
        <v>22</v>
      </c>
      <c r="F560" s="5">
        <v>87</v>
      </c>
      <c r="G560" s="10">
        <v>96</v>
      </c>
      <c r="H560" s="10">
        <v>95</v>
      </c>
      <c r="I560" s="11">
        <f t="shared" si="72"/>
        <v>92.666666666666671</v>
      </c>
      <c r="J560" s="12">
        <f t="shared" si="73"/>
        <v>0.92669999999999997</v>
      </c>
      <c r="K560" s="10" t="str">
        <f t="shared" si="74"/>
        <v>A</v>
      </c>
      <c r="L560" s="10">
        <v>90</v>
      </c>
      <c r="M560" s="10">
        <v>92</v>
      </c>
      <c r="N560" s="5">
        <v>91</v>
      </c>
      <c r="O560" s="11">
        <f t="shared" si="75"/>
        <v>91</v>
      </c>
      <c r="P560" s="12">
        <f t="shared" si="76"/>
        <v>0.91</v>
      </c>
      <c r="Q560" s="10" t="str">
        <f t="shared" si="77"/>
        <v>A</v>
      </c>
      <c r="R560" s="11">
        <v>88</v>
      </c>
      <c r="S560" s="26">
        <v>98</v>
      </c>
      <c r="T560">
        <v>98</v>
      </c>
      <c r="U560" s="30">
        <f t="shared" si="78"/>
        <v>94.666666666666671</v>
      </c>
      <c r="V560" s="31">
        <f t="shared" si="79"/>
        <v>0.94669999999999999</v>
      </c>
      <c r="W560" t="str">
        <f t="shared" si="80"/>
        <v>A</v>
      </c>
    </row>
    <row r="561" spans="1:23" ht="14.25" customHeight="1" x14ac:dyDescent="0.3">
      <c r="A561" s="43"/>
      <c r="B561" s="43"/>
      <c r="C561" s="43"/>
      <c r="D561" s="5" t="s">
        <v>23</v>
      </c>
      <c r="E561" s="5" t="s">
        <v>24</v>
      </c>
      <c r="F561" s="5">
        <v>78</v>
      </c>
      <c r="G561" s="10">
        <v>86</v>
      </c>
      <c r="H561" s="10">
        <v>83</v>
      </c>
      <c r="I561" s="11">
        <f t="shared" si="72"/>
        <v>82.333333333333329</v>
      </c>
      <c r="J561" s="12">
        <f t="shared" si="73"/>
        <v>0.82330000000000003</v>
      </c>
      <c r="K561" s="10" t="str">
        <f t="shared" si="74"/>
        <v>A</v>
      </c>
      <c r="L561" s="10">
        <v>75</v>
      </c>
      <c r="M561" s="10">
        <v>86</v>
      </c>
      <c r="N561" s="5">
        <v>83</v>
      </c>
      <c r="O561" s="11">
        <f t="shared" si="75"/>
        <v>81.333333333333329</v>
      </c>
      <c r="P561" s="12">
        <f t="shared" si="76"/>
        <v>0.81330000000000002</v>
      </c>
      <c r="Q561" s="10" t="str">
        <f t="shared" si="77"/>
        <v>A</v>
      </c>
      <c r="R561" s="11">
        <v>83</v>
      </c>
      <c r="S561" s="26">
        <v>86</v>
      </c>
      <c r="T561">
        <v>78</v>
      </c>
      <c r="U561" s="30">
        <f t="shared" si="78"/>
        <v>82.333333333333329</v>
      </c>
      <c r="V561" s="31">
        <f t="shared" si="79"/>
        <v>0.82330000000000003</v>
      </c>
      <c r="W561" t="str">
        <f t="shared" si="80"/>
        <v>A</v>
      </c>
    </row>
    <row r="562" spans="1:23" ht="14.25" customHeight="1" x14ac:dyDescent="0.3">
      <c r="A562" s="43"/>
      <c r="B562" s="43"/>
      <c r="C562" s="43"/>
      <c r="D562" s="5" t="s">
        <v>25</v>
      </c>
      <c r="E562" s="5" t="s">
        <v>26</v>
      </c>
      <c r="F562" s="5">
        <v>86</v>
      </c>
      <c r="G562" s="10">
        <v>83</v>
      </c>
      <c r="H562" s="10">
        <v>78</v>
      </c>
      <c r="I562" s="11">
        <f t="shared" si="72"/>
        <v>82.333333333333329</v>
      </c>
      <c r="J562" s="12">
        <f t="shared" si="73"/>
        <v>0.82330000000000003</v>
      </c>
      <c r="K562" s="10" t="str">
        <f t="shared" si="74"/>
        <v>A</v>
      </c>
      <c r="L562" s="10">
        <v>92</v>
      </c>
      <c r="M562" s="10">
        <v>84</v>
      </c>
      <c r="N562" s="5">
        <v>86</v>
      </c>
      <c r="O562" s="11">
        <f t="shared" si="75"/>
        <v>87.333333333333329</v>
      </c>
      <c r="P562" s="12">
        <f t="shared" si="76"/>
        <v>0.87329999999999997</v>
      </c>
      <c r="Q562" s="10" t="str">
        <f t="shared" si="77"/>
        <v>A</v>
      </c>
      <c r="R562" s="11">
        <v>91</v>
      </c>
      <c r="S562" s="26">
        <v>88</v>
      </c>
      <c r="T562">
        <v>87</v>
      </c>
      <c r="U562" s="30">
        <f t="shared" si="78"/>
        <v>88.666666666666671</v>
      </c>
      <c r="V562" s="31">
        <f t="shared" si="79"/>
        <v>0.88670000000000004</v>
      </c>
      <c r="W562" t="str">
        <f t="shared" si="80"/>
        <v>A</v>
      </c>
    </row>
    <row r="563" spans="1:23" ht="14.25" customHeight="1" x14ac:dyDescent="0.3">
      <c r="A563" s="43"/>
      <c r="B563" s="43"/>
      <c r="C563" s="43"/>
      <c r="D563" s="5" t="s">
        <v>34</v>
      </c>
      <c r="E563" s="5" t="s">
        <v>35</v>
      </c>
      <c r="F563" s="5">
        <v>68</v>
      </c>
      <c r="G563" s="10">
        <v>76</v>
      </c>
      <c r="H563" s="10">
        <v>79</v>
      </c>
      <c r="I563" s="11">
        <f t="shared" si="72"/>
        <v>74.333333333333329</v>
      </c>
      <c r="J563" s="12">
        <f t="shared" si="73"/>
        <v>0.74329999999999996</v>
      </c>
      <c r="K563" s="10" t="str">
        <f t="shared" si="74"/>
        <v>B</v>
      </c>
      <c r="L563" s="10">
        <v>82</v>
      </c>
      <c r="M563" s="10">
        <v>84</v>
      </c>
      <c r="N563" s="5">
        <v>80</v>
      </c>
      <c r="O563" s="11">
        <f t="shared" si="75"/>
        <v>82</v>
      </c>
      <c r="P563" s="12">
        <f t="shared" si="76"/>
        <v>0.82</v>
      </c>
      <c r="Q563" s="10" t="str">
        <f t="shared" si="77"/>
        <v>A</v>
      </c>
      <c r="R563" s="11">
        <v>79</v>
      </c>
      <c r="S563" s="26">
        <v>81</v>
      </c>
      <c r="T563">
        <v>85</v>
      </c>
      <c r="U563" s="30">
        <f t="shared" si="78"/>
        <v>81.666666666666671</v>
      </c>
      <c r="V563" s="31">
        <f t="shared" si="79"/>
        <v>0.81669999999999998</v>
      </c>
      <c r="W563" t="str">
        <f t="shared" si="80"/>
        <v>A</v>
      </c>
    </row>
    <row r="564" spans="1:23" ht="14.25" customHeight="1" x14ac:dyDescent="0.3">
      <c r="A564" s="43" t="s">
        <v>330</v>
      </c>
      <c r="B564" s="43" t="s">
        <v>331</v>
      </c>
      <c r="C564" s="43" t="s">
        <v>437</v>
      </c>
      <c r="D564" s="5" t="s">
        <v>12</v>
      </c>
      <c r="E564" s="5" t="s">
        <v>2</v>
      </c>
      <c r="F564" s="5">
        <v>62</v>
      </c>
      <c r="G564" s="10">
        <v>57</v>
      </c>
      <c r="H564" s="10">
        <v>62</v>
      </c>
      <c r="I564" s="11">
        <f t="shared" si="72"/>
        <v>60.333333333333336</v>
      </c>
      <c r="J564" s="12">
        <f t="shared" si="73"/>
        <v>0.60329999999999995</v>
      </c>
      <c r="K564" s="10" t="str">
        <f t="shared" si="74"/>
        <v>C</v>
      </c>
      <c r="L564" s="10">
        <v>51</v>
      </c>
      <c r="M564" s="10">
        <v>54</v>
      </c>
      <c r="N564" s="5">
        <v>61</v>
      </c>
      <c r="O564" s="11">
        <f t="shared" si="75"/>
        <v>55.333333333333336</v>
      </c>
      <c r="P564" s="12">
        <f t="shared" si="76"/>
        <v>0.55330000000000001</v>
      </c>
      <c r="Q564" s="10" t="str">
        <f t="shared" si="77"/>
        <v>D</v>
      </c>
      <c r="R564" s="11">
        <v>62</v>
      </c>
      <c r="S564" s="26">
        <v>69</v>
      </c>
      <c r="T564">
        <v>63</v>
      </c>
      <c r="U564" s="30">
        <f t="shared" si="78"/>
        <v>64.666666666666671</v>
      </c>
      <c r="V564" s="31">
        <f t="shared" si="79"/>
        <v>0.64670000000000005</v>
      </c>
      <c r="W564" t="str">
        <f t="shared" si="80"/>
        <v>C</v>
      </c>
    </row>
    <row r="565" spans="1:23" ht="14.25" customHeight="1" x14ac:dyDescent="0.3">
      <c r="A565" s="43"/>
      <c r="B565" s="43"/>
      <c r="C565" s="43"/>
      <c r="D565" s="5" t="s">
        <v>13</v>
      </c>
      <c r="E565" s="5" t="s">
        <v>14</v>
      </c>
      <c r="F565" s="5">
        <v>60</v>
      </c>
      <c r="G565" s="10">
        <v>57</v>
      </c>
      <c r="H565" s="10">
        <v>67</v>
      </c>
      <c r="I565" s="11">
        <f t="shared" si="72"/>
        <v>61.333333333333336</v>
      </c>
      <c r="J565" s="12">
        <f t="shared" si="73"/>
        <v>0.61329999999999996</v>
      </c>
      <c r="K565" s="10" t="str">
        <f t="shared" si="74"/>
        <v>C</v>
      </c>
      <c r="L565" s="10">
        <v>60</v>
      </c>
      <c r="M565" s="10">
        <v>73</v>
      </c>
      <c r="N565" s="5">
        <v>70</v>
      </c>
      <c r="O565" s="11">
        <f t="shared" si="75"/>
        <v>67.666666666666671</v>
      </c>
      <c r="P565" s="12">
        <f t="shared" si="76"/>
        <v>0.67669999999999997</v>
      </c>
      <c r="Q565" s="10" t="str">
        <f t="shared" si="77"/>
        <v>C</v>
      </c>
      <c r="R565" s="11">
        <v>64</v>
      </c>
      <c r="S565" s="26">
        <v>76</v>
      </c>
      <c r="T565">
        <v>72</v>
      </c>
      <c r="U565" s="30">
        <f t="shared" si="78"/>
        <v>70.666666666666671</v>
      </c>
      <c r="V565" s="31">
        <f t="shared" si="79"/>
        <v>0.70669999999999999</v>
      </c>
      <c r="W565" t="str">
        <f t="shared" si="80"/>
        <v>B</v>
      </c>
    </row>
    <row r="566" spans="1:23" ht="14.25" customHeight="1" x14ac:dyDescent="0.3">
      <c r="A566" s="43"/>
      <c r="B566" s="43"/>
      <c r="C566" s="43"/>
      <c r="D566" s="5" t="s">
        <v>15</v>
      </c>
      <c r="E566" s="5" t="s">
        <v>16</v>
      </c>
      <c r="F566" s="5">
        <v>63</v>
      </c>
      <c r="G566" s="10">
        <v>71</v>
      </c>
      <c r="H566" s="10">
        <v>72</v>
      </c>
      <c r="I566" s="11">
        <f t="shared" si="72"/>
        <v>68.666666666666671</v>
      </c>
      <c r="J566" s="12">
        <f t="shared" si="73"/>
        <v>0.68669999999999998</v>
      </c>
      <c r="K566" s="10" t="str">
        <f t="shared" si="74"/>
        <v>C</v>
      </c>
      <c r="L566" s="10">
        <v>64</v>
      </c>
      <c r="M566" s="10">
        <v>74</v>
      </c>
      <c r="N566" s="5">
        <v>75</v>
      </c>
      <c r="O566" s="11">
        <f t="shared" si="75"/>
        <v>71</v>
      </c>
      <c r="P566" s="12">
        <f t="shared" si="76"/>
        <v>0.71</v>
      </c>
      <c r="Q566" s="10" t="str">
        <f t="shared" si="77"/>
        <v>B</v>
      </c>
      <c r="R566" s="11">
        <v>69</v>
      </c>
      <c r="S566" s="26">
        <v>72</v>
      </c>
      <c r="T566">
        <v>71</v>
      </c>
      <c r="U566" s="30">
        <f t="shared" si="78"/>
        <v>70.666666666666671</v>
      </c>
      <c r="V566" s="31">
        <f t="shared" si="79"/>
        <v>0.70669999999999999</v>
      </c>
      <c r="W566" t="str">
        <f t="shared" si="80"/>
        <v>B</v>
      </c>
    </row>
    <row r="567" spans="1:23" ht="14.25" customHeight="1" x14ac:dyDescent="0.3">
      <c r="A567" s="43"/>
      <c r="B567" s="43"/>
      <c r="C567" s="43"/>
      <c r="D567" s="5" t="s">
        <v>17</v>
      </c>
      <c r="E567" s="5" t="s">
        <v>18</v>
      </c>
      <c r="F567" s="5">
        <v>61</v>
      </c>
      <c r="G567" s="10">
        <v>63</v>
      </c>
      <c r="H567" s="10">
        <v>61</v>
      </c>
      <c r="I567" s="11">
        <f t="shared" si="72"/>
        <v>61.666666666666664</v>
      </c>
      <c r="J567" s="12">
        <f t="shared" si="73"/>
        <v>0.61670000000000003</v>
      </c>
      <c r="K567" s="10" t="str">
        <f t="shared" si="74"/>
        <v>C</v>
      </c>
      <c r="L567" s="10">
        <v>63</v>
      </c>
      <c r="M567" s="10">
        <v>60</v>
      </c>
      <c r="N567" s="5">
        <v>56</v>
      </c>
      <c r="O567" s="11">
        <f t="shared" si="75"/>
        <v>59.666666666666664</v>
      </c>
      <c r="P567" s="12">
        <f t="shared" si="76"/>
        <v>0.59670000000000001</v>
      </c>
      <c r="Q567" s="10" t="str">
        <f t="shared" si="77"/>
        <v>D</v>
      </c>
      <c r="R567" s="11">
        <v>64</v>
      </c>
      <c r="S567" s="26">
        <v>67</v>
      </c>
      <c r="T567">
        <v>58</v>
      </c>
      <c r="U567" s="30">
        <f t="shared" si="78"/>
        <v>63</v>
      </c>
      <c r="V567" s="31">
        <f t="shared" si="79"/>
        <v>0.63</v>
      </c>
      <c r="W567" t="str">
        <f t="shared" si="80"/>
        <v>C</v>
      </c>
    </row>
    <row r="568" spans="1:23" ht="14.25" customHeight="1" x14ac:dyDescent="0.3">
      <c r="A568" s="43"/>
      <c r="B568" s="43"/>
      <c r="C568" s="43"/>
      <c r="D568" s="5" t="s">
        <v>19</v>
      </c>
      <c r="E568" s="5" t="s">
        <v>20</v>
      </c>
      <c r="F568" s="5">
        <v>70</v>
      </c>
      <c r="G568" s="10">
        <v>73</v>
      </c>
      <c r="H568" s="10">
        <v>62</v>
      </c>
      <c r="I568" s="11">
        <f t="shared" si="72"/>
        <v>68.333333333333329</v>
      </c>
      <c r="J568" s="12">
        <f t="shared" si="73"/>
        <v>0.68330000000000002</v>
      </c>
      <c r="K568" s="10" t="str">
        <f t="shared" si="74"/>
        <v>C</v>
      </c>
      <c r="L568" s="10">
        <v>64</v>
      </c>
      <c r="M568" s="10">
        <v>73</v>
      </c>
      <c r="N568" s="5">
        <v>71</v>
      </c>
      <c r="O568" s="11">
        <f t="shared" si="75"/>
        <v>69.333333333333329</v>
      </c>
      <c r="P568" s="12">
        <f t="shared" si="76"/>
        <v>0.69330000000000003</v>
      </c>
      <c r="Q568" s="10" t="str">
        <f t="shared" si="77"/>
        <v>C</v>
      </c>
      <c r="R568" s="11">
        <v>64</v>
      </c>
      <c r="S568" s="26">
        <v>72</v>
      </c>
      <c r="T568">
        <v>65</v>
      </c>
      <c r="U568" s="30">
        <f t="shared" si="78"/>
        <v>67</v>
      </c>
      <c r="V568" s="31">
        <f t="shared" si="79"/>
        <v>0.67</v>
      </c>
      <c r="W568" t="str">
        <f t="shared" si="80"/>
        <v>C</v>
      </c>
    </row>
    <row r="569" spans="1:23" ht="14.25" customHeight="1" x14ac:dyDescent="0.3">
      <c r="A569" s="43"/>
      <c r="B569" s="43"/>
      <c r="C569" s="43"/>
      <c r="D569" s="5" t="s">
        <v>21</v>
      </c>
      <c r="E569" s="5" t="s">
        <v>22</v>
      </c>
      <c r="F569" s="5">
        <v>69</v>
      </c>
      <c r="G569" s="10">
        <v>65</v>
      </c>
      <c r="H569" s="10">
        <v>71</v>
      </c>
      <c r="I569" s="11">
        <f t="shared" si="72"/>
        <v>68.333333333333329</v>
      </c>
      <c r="J569" s="12">
        <f t="shared" si="73"/>
        <v>0.68330000000000002</v>
      </c>
      <c r="K569" s="10" t="str">
        <f t="shared" si="74"/>
        <v>C</v>
      </c>
      <c r="L569" s="10">
        <v>65</v>
      </c>
      <c r="M569" s="10">
        <v>77</v>
      </c>
      <c r="N569" s="5">
        <v>69</v>
      </c>
      <c r="O569" s="11">
        <f t="shared" si="75"/>
        <v>70.333333333333329</v>
      </c>
      <c r="P569" s="12">
        <f t="shared" si="76"/>
        <v>0.70330000000000004</v>
      </c>
      <c r="Q569" s="10" t="str">
        <f t="shared" si="77"/>
        <v>B</v>
      </c>
      <c r="R569" s="11">
        <v>78</v>
      </c>
      <c r="S569" s="26">
        <v>79</v>
      </c>
      <c r="T569">
        <v>77</v>
      </c>
      <c r="U569" s="30">
        <f t="shared" si="78"/>
        <v>78</v>
      </c>
      <c r="V569" s="31">
        <f t="shared" si="79"/>
        <v>0.78</v>
      </c>
      <c r="W569" t="str">
        <f t="shared" si="80"/>
        <v>B</v>
      </c>
    </row>
    <row r="570" spans="1:23" ht="14.25" customHeight="1" x14ac:dyDescent="0.3">
      <c r="A570" s="43"/>
      <c r="B570" s="43"/>
      <c r="C570" s="43"/>
      <c r="D570" s="5" t="s">
        <v>23</v>
      </c>
      <c r="E570" s="5" t="s">
        <v>24</v>
      </c>
      <c r="F570" s="5">
        <v>61</v>
      </c>
      <c r="G570" s="10">
        <v>62</v>
      </c>
      <c r="H570" s="10">
        <v>56</v>
      </c>
      <c r="I570" s="11">
        <f t="shared" si="72"/>
        <v>59.666666666666664</v>
      </c>
      <c r="J570" s="12">
        <f t="shared" si="73"/>
        <v>0.59670000000000001</v>
      </c>
      <c r="K570" s="10" t="str">
        <f t="shared" si="74"/>
        <v>D</v>
      </c>
      <c r="L570" s="10">
        <v>63</v>
      </c>
      <c r="M570" s="10">
        <v>61</v>
      </c>
      <c r="N570" s="5">
        <v>66</v>
      </c>
      <c r="O570" s="11">
        <f t="shared" si="75"/>
        <v>63.333333333333336</v>
      </c>
      <c r="P570" s="12">
        <f t="shared" si="76"/>
        <v>0.63329999999999997</v>
      </c>
      <c r="Q570" s="10" t="str">
        <f t="shared" si="77"/>
        <v>C</v>
      </c>
      <c r="R570" s="11">
        <v>71</v>
      </c>
      <c r="S570" s="26">
        <v>66</v>
      </c>
      <c r="T570">
        <v>63</v>
      </c>
      <c r="U570" s="30">
        <f t="shared" si="78"/>
        <v>66.666666666666671</v>
      </c>
      <c r="V570" s="31">
        <f t="shared" si="79"/>
        <v>0.66669999999999996</v>
      </c>
      <c r="W570" t="str">
        <f t="shared" si="80"/>
        <v>C</v>
      </c>
    </row>
    <row r="571" spans="1:23" ht="14.25" customHeight="1" x14ac:dyDescent="0.3">
      <c r="A571" s="43"/>
      <c r="B571" s="43"/>
      <c r="C571" s="43"/>
      <c r="D571" s="5" t="s">
        <v>32</v>
      </c>
      <c r="E571" s="5" t="s">
        <v>33</v>
      </c>
      <c r="F571" s="5">
        <v>60</v>
      </c>
      <c r="G571" s="10">
        <v>63</v>
      </c>
      <c r="H571" s="10">
        <v>62</v>
      </c>
      <c r="I571" s="11">
        <f t="shared" si="72"/>
        <v>61.666666666666664</v>
      </c>
      <c r="J571" s="12">
        <f t="shared" si="73"/>
        <v>0.61670000000000003</v>
      </c>
      <c r="K571" s="10" t="str">
        <f t="shared" si="74"/>
        <v>C</v>
      </c>
      <c r="L571" s="10">
        <v>67</v>
      </c>
      <c r="M571" s="10">
        <v>75</v>
      </c>
      <c r="N571" s="5">
        <v>74</v>
      </c>
      <c r="O571" s="11">
        <f t="shared" si="75"/>
        <v>72</v>
      </c>
      <c r="P571" s="12">
        <f t="shared" si="76"/>
        <v>0.72</v>
      </c>
      <c r="Q571" s="10" t="str">
        <f t="shared" si="77"/>
        <v>B</v>
      </c>
      <c r="R571" s="11">
        <v>64</v>
      </c>
      <c r="S571" s="26">
        <v>68</v>
      </c>
      <c r="T571">
        <v>79</v>
      </c>
      <c r="U571" s="30">
        <f t="shared" si="78"/>
        <v>70.333333333333329</v>
      </c>
      <c r="V571" s="31">
        <f t="shared" si="79"/>
        <v>0.70330000000000004</v>
      </c>
      <c r="W571" t="str">
        <f t="shared" si="80"/>
        <v>B</v>
      </c>
    </row>
    <row r="572" spans="1:23" ht="14.25" customHeight="1" x14ac:dyDescent="0.3">
      <c r="A572" s="43"/>
      <c r="B572" s="43"/>
      <c r="C572" s="43"/>
      <c r="D572" s="5" t="s">
        <v>34</v>
      </c>
      <c r="E572" s="5" t="s">
        <v>35</v>
      </c>
      <c r="F572" s="5">
        <v>64</v>
      </c>
      <c r="G572" s="10">
        <v>62</v>
      </c>
      <c r="H572" s="10">
        <v>53</v>
      </c>
      <c r="I572" s="11">
        <f t="shared" si="72"/>
        <v>59.666666666666664</v>
      </c>
      <c r="J572" s="12">
        <f t="shared" si="73"/>
        <v>0.59670000000000001</v>
      </c>
      <c r="K572" s="10" t="str">
        <f t="shared" si="74"/>
        <v>D</v>
      </c>
      <c r="L572" s="10">
        <v>55</v>
      </c>
      <c r="M572" s="10">
        <v>55</v>
      </c>
      <c r="N572" s="5">
        <v>66</v>
      </c>
      <c r="O572" s="11">
        <f t="shared" si="75"/>
        <v>58.666666666666664</v>
      </c>
      <c r="P572" s="12">
        <f t="shared" si="76"/>
        <v>0.5867</v>
      </c>
      <c r="Q572" s="10" t="str">
        <f t="shared" si="77"/>
        <v>D</v>
      </c>
      <c r="R572" s="11">
        <v>61</v>
      </c>
      <c r="S572" s="26">
        <v>71</v>
      </c>
      <c r="T572">
        <v>69</v>
      </c>
      <c r="U572" s="30">
        <f t="shared" si="78"/>
        <v>67</v>
      </c>
      <c r="V572" s="31">
        <f t="shared" si="79"/>
        <v>0.67</v>
      </c>
      <c r="W572" t="str">
        <f t="shared" si="80"/>
        <v>C</v>
      </c>
    </row>
    <row r="573" spans="1:23" ht="14.25" customHeight="1" x14ac:dyDescent="0.3">
      <c r="A573" s="43" t="s">
        <v>334</v>
      </c>
      <c r="B573" s="43" t="s">
        <v>335</v>
      </c>
      <c r="C573" s="43" t="s">
        <v>437</v>
      </c>
      <c r="D573" s="5" t="s">
        <v>12</v>
      </c>
      <c r="E573" s="5" t="s">
        <v>2</v>
      </c>
      <c r="F573" s="5">
        <v>76</v>
      </c>
      <c r="G573" s="10">
        <v>71</v>
      </c>
      <c r="H573" s="10">
        <v>70</v>
      </c>
      <c r="I573" s="11">
        <f t="shared" si="72"/>
        <v>72.333333333333329</v>
      </c>
      <c r="J573" s="12">
        <f t="shared" si="73"/>
        <v>0.72330000000000005</v>
      </c>
      <c r="K573" s="10" t="str">
        <f t="shared" si="74"/>
        <v>B</v>
      </c>
      <c r="L573" s="10">
        <v>67</v>
      </c>
      <c r="M573" s="10">
        <v>73</v>
      </c>
      <c r="N573" s="5">
        <v>80</v>
      </c>
      <c r="O573" s="11">
        <f t="shared" si="75"/>
        <v>73.333333333333329</v>
      </c>
      <c r="P573" s="12">
        <f t="shared" si="76"/>
        <v>0.73329999999999995</v>
      </c>
      <c r="Q573" s="10" t="str">
        <f t="shared" si="77"/>
        <v>B</v>
      </c>
      <c r="R573" s="11">
        <v>74</v>
      </c>
      <c r="S573" s="26">
        <v>83</v>
      </c>
      <c r="T573">
        <v>83</v>
      </c>
      <c r="U573" s="30">
        <f t="shared" si="78"/>
        <v>80</v>
      </c>
      <c r="V573" s="31">
        <f t="shared" si="79"/>
        <v>0.8</v>
      </c>
      <c r="W573" t="str">
        <f t="shared" si="80"/>
        <v>A</v>
      </c>
    </row>
    <row r="574" spans="1:23" ht="14.25" customHeight="1" x14ac:dyDescent="0.3">
      <c r="A574" s="43"/>
      <c r="B574" s="43"/>
      <c r="C574" s="43"/>
      <c r="D574" s="5" t="s">
        <v>13</v>
      </c>
      <c r="E574" s="5" t="s">
        <v>14</v>
      </c>
      <c r="F574" s="5">
        <v>82</v>
      </c>
      <c r="G574" s="10">
        <v>81</v>
      </c>
      <c r="H574" s="10">
        <v>81</v>
      </c>
      <c r="I574" s="11">
        <f t="shared" si="72"/>
        <v>81.333333333333329</v>
      </c>
      <c r="J574" s="12">
        <f t="shared" si="73"/>
        <v>0.81330000000000002</v>
      </c>
      <c r="K574" s="10" t="str">
        <f t="shared" si="74"/>
        <v>A</v>
      </c>
      <c r="L574" s="10">
        <v>70</v>
      </c>
      <c r="M574" s="10">
        <v>79</v>
      </c>
      <c r="N574" s="5">
        <v>72</v>
      </c>
      <c r="O574" s="11">
        <f t="shared" si="75"/>
        <v>73.666666666666671</v>
      </c>
      <c r="P574" s="12">
        <f t="shared" si="76"/>
        <v>0.73670000000000002</v>
      </c>
      <c r="Q574" s="10" t="str">
        <f t="shared" si="77"/>
        <v>B</v>
      </c>
      <c r="R574" s="11">
        <v>74</v>
      </c>
      <c r="S574" s="26">
        <v>87</v>
      </c>
      <c r="T574">
        <v>76</v>
      </c>
      <c r="U574" s="30">
        <f t="shared" si="78"/>
        <v>79</v>
      </c>
      <c r="V574" s="31">
        <f t="shared" si="79"/>
        <v>0.79</v>
      </c>
      <c r="W574" t="str">
        <f t="shared" si="80"/>
        <v>B</v>
      </c>
    </row>
    <row r="575" spans="1:23" ht="14.25" customHeight="1" x14ac:dyDescent="0.3">
      <c r="A575" s="43"/>
      <c r="B575" s="43"/>
      <c r="C575" s="43"/>
      <c r="D575" s="5" t="s">
        <v>15</v>
      </c>
      <c r="E575" s="5" t="s">
        <v>16</v>
      </c>
      <c r="F575" s="5">
        <v>74</v>
      </c>
      <c r="G575" s="10">
        <v>76</v>
      </c>
      <c r="H575" s="10">
        <v>83</v>
      </c>
      <c r="I575" s="11">
        <f t="shared" si="72"/>
        <v>77.666666666666671</v>
      </c>
      <c r="J575" s="12">
        <f t="shared" si="73"/>
        <v>0.77669999999999995</v>
      </c>
      <c r="K575" s="10" t="str">
        <f t="shared" si="74"/>
        <v>B</v>
      </c>
      <c r="L575" s="10">
        <v>77</v>
      </c>
      <c r="M575" s="10">
        <v>90</v>
      </c>
      <c r="N575" s="5">
        <v>87</v>
      </c>
      <c r="O575" s="11">
        <f t="shared" si="75"/>
        <v>84.666666666666671</v>
      </c>
      <c r="P575" s="12">
        <f t="shared" si="76"/>
        <v>0.84670000000000001</v>
      </c>
      <c r="Q575" s="10" t="str">
        <f t="shared" si="77"/>
        <v>A</v>
      </c>
      <c r="R575" s="11">
        <v>86</v>
      </c>
      <c r="S575" s="26">
        <v>93</v>
      </c>
      <c r="T575">
        <v>84</v>
      </c>
      <c r="U575" s="30">
        <f t="shared" si="78"/>
        <v>87.666666666666671</v>
      </c>
      <c r="V575" s="31">
        <f t="shared" si="79"/>
        <v>0.87670000000000003</v>
      </c>
      <c r="W575" t="str">
        <f t="shared" si="80"/>
        <v>A</v>
      </c>
    </row>
    <row r="576" spans="1:23" ht="14.25" customHeight="1" x14ac:dyDescent="0.3">
      <c r="A576" s="43"/>
      <c r="B576" s="43"/>
      <c r="C576" s="43"/>
      <c r="D576" s="5" t="s">
        <v>17</v>
      </c>
      <c r="E576" s="5" t="s">
        <v>18</v>
      </c>
      <c r="F576" s="5">
        <v>69</v>
      </c>
      <c r="G576" s="10">
        <v>79</v>
      </c>
      <c r="H576" s="10">
        <v>74</v>
      </c>
      <c r="I576" s="11">
        <f t="shared" si="72"/>
        <v>74</v>
      </c>
      <c r="J576" s="12">
        <f t="shared" si="73"/>
        <v>0.74</v>
      </c>
      <c r="K576" s="10" t="str">
        <f t="shared" si="74"/>
        <v>B</v>
      </c>
      <c r="L576" s="10">
        <v>72</v>
      </c>
      <c r="M576" s="10">
        <v>84</v>
      </c>
      <c r="N576" s="5">
        <v>74</v>
      </c>
      <c r="O576" s="11">
        <f t="shared" si="75"/>
        <v>76.666666666666671</v>
      </c>
      <c r="P576" s="12">
        <f t="shared" si="76"/>
        <v>0.76670000000000005</v>
      </c>
      <c r="Q576" s="10" t="str">
        <f t="shared" si="77"/>
        <v>B</v>
      </c>
      <c r="R576" s="11">
        <v>75</v>
      </c>
      <c r="S576" s="26">
        <v>81</v>
      </c>
      <c r="T576">
        <v>85</v>
      </c>
      <c r="U576" s="30">
        <f t="shared" si="78"/>
        <v>80.333333333333329</v>
      </c>
      <c r="V576" s="31">
        <f t="shared" si="79"/>
        <v>0.80330000000000001</v>
      </c>
      <c r="W576" t="str">
        <f t="shared" si="80"/>
        <v>A</v>
      </c>
    </row>
    <row r="577" spans="1:23" ht="14.25" customHeight="1" x14ac:dyDescent="0.3">
      <c r="A577" s="43"/>
      <c r="B577" s="43"/>
      <c r="C577" s="43"/>
      <c r="D577" s="5" t="s">
        <v>19</v>
      </c>
      <c r="E577" s="5" t="s">
        <v>20</v>
      </c>
      <c r="F577" s="5">
        <v>78</v>
      </c>
      <c r="G577" s="10">
        <v>83</v>
      </c>
      <c r="H577" s="10">
        <v>77</v>
      </c>
      <c r="I577" s="11">
        <f t="shared" si="72"/>
        <v>79.333333333333329</v>
      </c>
      <c r="J577" s="12">
        <f t="shared" si="73"/>
        <v>0.79330000000000001</v>
      </c>
      <c r="K577" s="10" t="str">
        <f t="shared" si="74"/>
        <v>B</v>
      </c>
      <c r="L577" s="10">
        <v>75</v>
      </c>
      <c r="M577" s="10">
        <v>78</v>
      </c>
      <c r="N577" s="5">
        <v>83</v>
      </c>
      <c r="O577" s="11">
        <f t="shared" si="75"/>
        <v>78.666666666666671</v>
      </c>
      <c r="P577" s="12">
        <f t="shared" si="76"/>
        <v>0.78669999999999995</v>
      </c>
      <c r="Q577" s="10" t="str">
        <f t="shared" si="77"/>
        <v>B</v>
      </c>
      <c r="R577" s="11">
        <v>77</v>
      </c>
      <c r="S577" s="26">
        <v>83</v>
      </c>
      <c r="T577">
        <v>86</v>
      </c>
      <c r="U577" s="30">
        <f t="shared" si="78"/>
        <v>82</v>
      </c>
      <c r="V577" s="31">
        <f t="shared" si="79"/>
        <v>0.82</v>
      </c>
      <c r="W577" t="str">
        <f t="shared" si="80"/>
        <v>A</v>
      </c>
    </row>
    <row r="578" spans="1:23" ht="14.25" customHeight="1" x14ac:dyDescent="0.3">
      <c r="A578" s="43"/>
      <c r="B578" s="43"/>
      <c r="C578" s="43"/>
      <c r="D578" s="5" t="s">
        <v>21</v>
      </c>
      <c r="E578" s="5" t="s">
        <v>22</v>
      </c>
      <c r="F578" s="5">
        <v>87</v>
      </c>
      <c r="G578" s="10">
        <v>80</v>
      </c>
      <c r="H578" s="10">
        <v>86</v>
      </c>
      <c r="I578" s="11">
        <f t="shared" si="72"/>
        <v>84.333333333333329</v>
      </c>
      <c r="J578" s="12">
        <f t="shared" si="73"/>
        <v>0.84330000000000005</v>
      </c>
      <c r="K578" s="10" t="str">
        <f t="shared" si="74"/>
        <v>A</v>
      </c>
      <c r="L578" s="10">
        <v>78</v>
      </c>
      <c r="M578" s="10">
        <v>82</v>
      </c>
      <c r="N578" s="5">
        <v>80</v>
      </c>
      <c r="O578" s="11">
        <f t="shared" si="75"/>
        <v>80</v>
      </c>
      <c r="P578" s="12">
        <f t="shared" si="76"/>
        <v>0.8</v>
      </c>
      <c r="Q578" s="10" t="str">
        <f t="shared" si="77"/>
        <v>A</v>
      </c>
      <c r="R578" s="11">
        <v>90</v>
      </c>
      <c r="S578" s="26">
        <v>85</v>
      </c>
      <c r="T578">
        <v>94</v>
      </c>
      <c r="U578" s="30">
        <f t="shared" si="78"/>
        <v>89.666666666666671</v>
      </c>
      <c r="V578" s="31">
        <f t="shared" si="79"/>
        <v>0.89670000000000005</v>
      </c>
      <c r="W578" t="str">
        <f t="shared" si="80"/>
        <v>A</v>
      </c>
    </row>
    <row r="579" spans="1:23" ht="14.25" customHeight="1" x14ac:dyDescent="0.3">
      <c r="A579" s="43"/>
      <c r="B579" s="43"/>
      <c r="C579" s="43"/>
      <c r="D579" s="5" t="s">
        <v>23</v>
      </c>
      <c r="E579" s="5" t="s">
        <v>24</v>
      </c>
      <c r="F579" s="5">
        <v>68</v>
      </c>
      <c r="G579" s="10">
        <v>72</v>
      </c>
      <c r="H579" s="10">
        <v>79</v>
      </c>
      <c r="I579" s="11">
        <f t="shared" si="72"/>
        <v>73</v>
      </c>
      <c r="J579" s="12">
        <f t="shared" si="73"/>
        <v>0.73</v>
      </c>
      <c r="K579" s="10" t="str">
        <f t="shared" si="74"/>
        <v>B</v>
      </c>
      <c r="L579" s="10">
        <v>78</v>
      </c>
      <c r="M579" s="10">
        <v>79</v>
      </c>
      <c r="N579" s="5">
        <v>78</v>
      </c>
      <c r="O579" s="11">
        <f t="shared" si="75"/>
        <v>78.333333333333329</v>
      </c>
      <c r="P579" s="12">
        <f t="shared" si="76"/>
        <v>0.7833</v>
      </c>
      <c r="Q579" s="10" t="str">
        <f t="shared" si="77"/>
        <v>B</v>
      </c>
      <c r="R579" s="11">
        <v>84</v>
      </c>
      <c r="S579" s="26">
        <v>84</v>
      </c>
      <c r="T579">
        <v>86</v>
      </c>
      <c r="U579" s="30">
        <f t="shared" si="78"/>
        <v>84.666666666666671</v>
      </c>
      <c r="V579" s="31">
        <f t="shared" si="79"/>
        <v>0.84670000000000001</v>
      </c>
      <c r="W579" t="str">
        <f t="shared" si="80"/>
        <v>A</v>
      </c>
    </row>
    <row r="580" spans="1:23" ht="14.25" customHeight="1" x14ac:dyDescent="0.3">
      <c r="A580" s="43"/>
      <c r="B580" s="43"/>
      <c r="C580" s="43"/>
      <c r="D580" s="5" t="s">
        <v>46</v>
      </c>
      <c r="E580" s="5" t="s">
        <v>47</v>
      </c>
      <c r="F580" s="5">
        <v>76</v>
      </c>
      <c r="G580" s="10">
        <v>84</v>
      </c>
      <c r="H580" s="10">
        <v>85</v>
      </c>
      <c r="I580" s="11">
        <f t="shared" si="72"/>
        <v>81.666666666666671</v>
      </c>
      <c r="J580" s="12">
        <f t="shared" si="73"/>
        <v>0.81669999999999998</v>
      </c>
      <c r="K580" s="10" t="str">
        <f t="shared" si="74"/>
        <v>A</v>
      </c>
      <c r="L580" s="10">
        <v>85</v>
      </c>
      <c r="M580" s="10">
        <v>79</v>
      </c>
      <c r="N580" s="5">
        <v>79</v>
      </c>
      <c r="O580" s="11">
        <f t="shared" si="75"/>
        <v>81</v>
      </c>
      <c r="P580" s="12">
        <f t="shared" si="76"/>
        <v>0.81</v>
      </c>
      <c r="Q580" s="10" t="str">
        <f t="shared" si="77"/>
        <v>A</v>
      </c>
      <c r="R580" s="11">
        <v>85</v>
      </c>
      <c r="S580" s="26">
        <v>90</v>
      </c>
      <c r="T580">
        <v>91</v>
      </c>
      <c r="U580" s="30">
        <f t="shared" si="78"/>
        <v>88.666666666666671</v>
      </c>
      <c r="V580" s="31">
        <f t="shared" si="79"/>
        <v>0.88670000000000004</v>
      </c>
      <c r="W580" t="str">
        <f t="shared" si="80"/>
        <v>A</v>
      </c>
    </row>
    <row r="581" spans="1:23" ht="14.25" customHeight="1" x14ac:dyDescent="0.3">
      <c r="A581" s="43"/>
      <c r="B581" s="43"/>
      <c r="C581" s="43"/>
      <c r="D581" s="5" t="s">
        <v>27</v>
      </c>
      <c r="E581" s="5" t="s">
        <v>28</v>
      </c>
      <c r="F581" s="5">
        <v>78</v>
      </c>
      <c r="G581" s="10">
        <v>76</v>
      </c>
      <c r="H581" s="10">
        <v>76</v>
      </c>
      <c r="I581" s="11">
        <f t="shared" si="72"/>
        <v>76.666666666666671</v>
      </c>
      <c r="J581" s="12">
        <f t="shared" si="73"/>
        <v>0.76670000000000005</v>
      </c>
      <c r="K581" s="10" t="str">
        <f t="shared" si="74"/>
        <v>B</v>
      </c>
      <c r="L581" s="10">
        <v>79</v>
      </c>
      <c r="M581" s="10">
        <v>73</v>
      </c>
      <c r="N581" s="5">
        <v>69</v>
      </c>
      <c r="O581" s="11">
        <f t="shared" si="75"/>
        <v>73.666666666666671</v>
      </c>
      <c r="P581" s="12">
        <f t="shared" si="76"/>
        <v>0.73670000000000002</v>
      </c>
      <c r="Q581" s="10" t="str">
        <f t="shared" si="77"/>
        <v>B</v>
      </c>
      <c r="R581" s="11">
        <v>70</v>
      </c>
      <c r="S581" s="26">
        <v>75</v>
      </c>
      <c r="T581">
        <v>84</v>
      </c>
      <c r="U581" s="30">
        <f t="shared" si="78"/>
        <v>76.333333333333329</v>
      </c>
      <c r="V581" s="31">
        <f t="shared" si="79"/>
        <v>0.76329999999999998</v>
      </c>
      <c r="W581" t="str">
        <f t="shared" si="80"/>
        <v>B</v>
      </c>
    </row>
    <row r="582" spans="1:23" ht="14.25" customHeight="1" x14ac:dyDescent="0.3">
      <c r="A582" s="43" t="s">
        <v>340</v>
      </c>
      <c r="B582" s="43" t="s">
        <v>341</v>
      </c>
      <c r="C582" s="43" t="s">
        <v>437</v>
      </c>
      <c r="D582" s="5" t="s">
        <v>12</v>
      </c>
      <c r="E582" s="5" t="s">
        <v>2</v>
      </c>
      <c r="F582" s="5">
        <v>60</v>
      </c>
      <c r="G582" s="10">
        <v>66</v>
      </c>
      <c r="H582" s="10">
        <v>56</v>
      </c>
      <c r="I582" s="11">
        <f t="shared" ref="I582:I645" si="81">IF(COUNT(F582:H582)=0,"",AVERAGE(F582:H582))</f>
        <v>60.666666666666664</v>
      </c>
      <c r="J582" s="12">
        <f t="shared" ref="J582:J645" si="82">IF(I582="","",ROUND(I582/100,4))</f>
        <v>0.60670000000000002</v>
      </c>
      <c r="K582" s="10" t="str">
        <f t="shared" ref="K582:K645" si="83">IF(I582="","",IF(I582&gt;=80,"A",IF(I582&gt;=70,"B",IF(I582&gt;=60,"C",IF(I582&gt;=50,"D","F")))))</f>
        <v>C</v>
      </c>
      <c r="L582" s="10">
        <v>56</v>
      </c>
      <c r="M582" s="10">
        <v>59</v>
      </c>
      <c r="N582" s="5">
        <v>63</v>
      </c>
      <c r="O582" s="11">
        <f t="shared" ref="O582:O645" si="84">IF(COUNT(L582:N582)=0,"",AVERAGE(L582:N582))</f>
        <v>59.333333333333336</v>
      </c>
      <c r="P582" s="12">
        <f t="shared" ref="P582:P645" si="85">IF(O582="","",ROUND(O582/100,4))</f>
        <v>0.59330000000000005</v>
      </c>
      <c r="Q582" s="10" t="str">
        <f t="shared" ref="Q582:Q645" si="86">IF(O582="","",IF(O582&gt;=80,"A",IF(O582&gt;=70,"B",IF(O582&gt;=60,"C",IF(O582&gt;=50,"D","F")))))</f>
        <v>D</v>
      </c>
      <c r="R582" s="11">
        <v>61</v>
      </c>
      <c r="S582" s="26">
        <v>67</v>
      </c>
      <c r="T582">
        <v>61</v>
      </c>
      <c r="U582" s="30">
        <f t="shared" ref="U582:U645" si="87">IF(COUNT(R582:T582)=0,"",AVERAGE(R582:T582))</f>
        <v>63</v>
      </c>
      <c r="V582" s="31">
        <f t="shared" ref="V582:V645" si="88">IF(U582="","",ROUND(U582/100,4))</f>
        <v>0.63</v>
      </c>
      <c r="W582" t="str">
        <f t="shared" ref="W582:W645" si="89">IF(U582="","",IF(U582&gt;=80,"A",IF(U582&gt;=70,"B",IF(U582&gt;=60,"C",IF(U582&gt;=50,"D","F")))))</f>
        <v>C</v>
      </c>
    </row>
    <row r="583" spans="1:23" ht="14.25" customHeight="1" x14ac:dyDescent="0.3">
      <c r="A583" s="43"/>
      <c r="B583" s="43"/>
      <c r="C583" s="43"/>
      <c r="D583" s="5" t="s">
        <v>13</v>
      </c>
      <c r="E583" s="5" t="s">
        <v>14</v>
      </c>
      <c r="F583" s="5">
        <v>68</v>
      </c>
      <c r="G583" s="10">
        <v>68</v>
      </c>
      <c r="H583" s="10">
        <v>65</v>
      </c>
      <c r="I583" s="11">
        <f t="shared" si="81"/>
        <v>67</v>
      </c>
      <c r="J583" s="12">
        <f t="shared" si="82"/>
        <v>0.67</v>
      </c>
      <c r="K583" s="10" t="str">
        <f t="shared" si="83"/>
        <v>C</v>
      </c>
      <c r="L583" s="10">
        <v>63</v>
      </c>
      <c r="M583" s="10">
        <v>75</v>
      </c>
      <c r="N583" s="5">
        <v>62</v>
      </c>
      <c r="O583" s="11">
        <f t="shared" si="84"/>
        <v>66.666666666666671</v>
      </c>
      <c r="P583" s="12">
        <f t="shared" si="85"/>
        <v>0.66669999999999996</v>
      </c>
      <c r="Q583" s="10" t="str">
        <f t="shared" si="86"/>
        <v>C</v>
      </c>
      <c r="R583" s="11">
        <v>65</v>
      </c>
      <c r="S583" s="26">
        <v>70</v>
      </c>
      <c r="T583">
        <v>76</v>
      </c>
      <c r="U583" s="30">
        <f t="shared" si="87"/>
        <v>70.333333333333329</v>
      </c>
      <c r="V583" s="31">
        <f t="shared" si="88"/>
        <v>0.70330000000000004</v>
      </c>
      <c r="W583" t="str">
        <f t="shared" si="89"/>
        <v>B</v>
      </c>
    </row>
    <row r="584" spans="1:23" ht="14.25" customHeight="1" x14ac:dyDescent="0.3">
      <c r="A584" s="43"/>
      <c r="B584" s="43"/>
      <c r="C584" s="43"/>
      <c r="D584" s="5" t="s">
        <v>15</v>
      </c>
      <c r="E584" s="5" t="s">
        <v>16</v>
      </c>
      <c r="F584" s="5">
        <v>63</v>
      </c>
      <c r="G584" s="10">
        <v>74</v>
      </c>
      <c r="H584" s="10">
        <v>78</v>
      </c>
      <c r="I584" s="11">
        <f t="shared" si="81"/>
        <v>71.666666666666671</v>
      </c>
      <c r="J584" s="12">
        <f t="shared" si="82"/>
        <v>0.7167</v>
      </c>
      <c r="K584" s="10" t="str">
        <f t="shared" si="83"/>
        <v>B</v>
      </c>
      <c r="L584" s="10">
        <v>64</v>
      </c>
      <c r="M584" s="10">
        <v>79</v>
      </c>
      <c r="N584" s="5">
        <v>73</v>
      </c>
      <c r="O584" s="11">
        <f t="shared" si="84"/>
        <v>72</v>
      </c>
      <c r="P584" s="12">
        <f t="shared" si="85"/>
        <v>0.72</v>
      </c>
      <c r="Q584" s="10" t="str">
        <f t="shared" si="86"/>
        <v>B</v>
      </c>
      <c r="R584" s="11">
        <v>67</v>
      </c>
      <c r="S584" s="26">
        <v>83</v>
      </c>
      <c r="T584">
        <v>74</v>
      </c>
      <c r="U584" s="30">
        <f t="shared" si="87"/>
        <v>74.666666666666671</v>
      </c>
      <c r="V584" s="31">
        <f t="shared" si="88"/>
        <v>0.74670000000000003</v>
      </c>
      <c r="W584" t="str">
        <f t="shared" si="89"/>
        <v>B</v>
      </c>
    </row>
    <row r="585" spans="1:23" ht="14.25" customHeight="1" x14ac:dyDescent="0.3">
      <c r="A585" s="43"/>
      <c r="B585" s="43"/>
      <c r="C585" s="43"/>
      <c r="D585" s="5" t="s">
        <v>17</v>
      </c>
      <c r="E585" s="5" t="s">
        <v>18</v>
      </c>
      <c r="F585" s="5">
        <v>60</v>
      </c>
      <c r="G585" s="10">
        <v>57</v>
      </c>
      <c r="H585" s="10">
        <v>61</v>
      </c>
      <c r="I585" s="11">
        <f t="shared" si="81"/>
        <v>59.333333333333336</v>
      </c>
      <c r="J585" s="12">
        <f t="shared" si="82"/>
        <v>0.59330000000000005</v>
      </c>
      <c r="K585" s="10" t="str">
        <f t="shared" si="83"/>
        <v>D</v>
      </c>
      <c r="L585" s="10">
        <v>68</v>
      </c>
      <c r="M585" s="10">
        <v>65</v>
      </c>
      <c r="N585" s="5">
        <v>70</v>
      </c>
      <c r="O585" s="11">
        <f t="shared" si="84"/>
        <v>67.666666666666671</v>
      </c>
      <c r="P585" s="12">
        <f t="shared" si="85"/>
        <v>0.67669999999999997</v>
      </c>
      <c r="Q585" s="10" t="str">
        <f t="shared" si="86"/>
        <v>C</v>
      </c>
      <c r="R585" s="11">
        <v>64</v>
      </c>
      <c r="S585" s="26">
        <v>62</v>
      </c>
      <c r="T585">
        <v>61</v>
      </c>
      <c r="U585" s="30">
        <f t="shared" si="87"/>
        <v>62.333333333333336</v>
      </c>
      <c r="V585" s="31">
        <f t="shared" si="88"/>
        <v>0.62329999999999997</v>
      </c>
      <c r="W585" t="str">
        <f t="shared" si="89"/>
        <v>C</v>
      </c>
    </row>
    <row r="586" spans="1:23" ht="14.25" customHeight="1" x14ac:dyDescent="0.3">
      <c r="A586" s="43"/>
      <c r="B586" s="43"/>
      <c r="C586" s="43"/>
      <c r="D586" s="5" t="s">
        <v>19</v>
      </c>
      <c r="E586" s="5" t="s">
        <v>20</v>
      </c>
      <c r="F586" s="5">
        <v>65</v>
      </c>
      <c r="G586" s="10">
        <v>64</v>
      </c>
      <c r="H586" s="10">
        <v>65</v>
      </c>
      <c r="I586" s="11">
        <f t="shared" si="81"/>
        <v>64.666666666666671</v>
      </c>
      <c r="J586" s="12">
        <f t="shared" si="82"/>
        <v>0.64670000000000005</v>
      </c>
      <c r="K586" s="10" t="str">
        <f t="shared" si="83"/>
        <v>C</v>
      </c>
      <c r="L586" s="10">
        <v>69</v>
      </c>
      <c r="M586" s="10">
        <v>75</v>
      </c>
      <c r="N586" s="5">
        <v>69</v>
      </c>
      <c r="O586" s="11">
        <f t="shared" si="84"/>
        <v>71</v>
      </c>
      <c r="P586" s="12">
        <f t="shared" si="85"/>
        <v>0.71</v>
      </c>
      <c r="Q586" s="10" t="str">
        <f t="shared" si="86"/>
        <v>B</v>
      </c>
      <c r="R586" s="11">
        <v>77</v>
      </c>
      <c r="S586" s="26">
        <v>71</v>
      </c>
      <c r="T586">
        <v>77</v>
      </c>
      <c r="U586" s="30">
        <f t="shared" si="87"/>
        <v>75</v>
      </c>
      <c r="V586" s="31">
        <f t="shared" si="88"/>
        <v>0.75</v>
      </c>
      <c r="W586" t="str">
        <f t="shared" si="89"/>
        <v>B</v>
      </c>
    </row>
    <row r="587" spans="1:23" ht="14.25" customHeight="1" x14ac:dyDescent="0.3">
      <c r="A587" s="43"/>
      <c r="B587" s="43"/>
      <c r="C587" s="43"/>
      <c r="D587" s="5" t="s">
        <v>21</v>
      </c>
      <c r="E587" s="5" t="s">
        <v>22</v>
      </c>
      <c r="F587" s="5">
        <v>69</v>
      </c>
      <c r="G587" s="10">
        <v>69</v>
      </c>
      <c r="H587" s="10">
        <v>73</v>
      </c>
      <c r="I587" s="11">
        <f t="shared" si="81"/>
        <v>70.333333333333329</v>
      </c>
      <c r="J587" s="12">
        <f t="shared" si="82"/>
        <v>0.70330000000000004</v>
      </c>
      <c r="K587" s="10" t="str">
        <f t="shared" si="83"/>
        <v>B</v>
      </c>
      <c r="L587" s="10">
        <v>73</v>
      </c>
      <c r="M587" s="10">
        <v>78</v>
      </c>
      <c r="N587" s="5">
        <v>80</v>
      </c>
      <c r="O587" s="11">
        <f t="shared" si="84"/>
        <v>77</v>
      </c>
      <c r="P587" s="12">
        <f t="shared" si="85"/>
        <v>0.77</v>
      </c>
      <c r="Q587" s="10" t="str">
        <f t="shared" si="86"/>
        <v>B</v>
      </c>
      <c r="R587" s="11">
        <v>69</v>
      </c>
      <c r="S587" s="26">
        <v>80</v>
      </c>
      <c r="T587">
        <v>71</v>
      </c>
      <c r="U587" s="30">
        <f t="shared" si="87"/>
        <v>73.333333333333329</v>
      </c>
      <c r="V587" s="31">
        <f t="shared" si="88"/>
        <v>0.73329999999999995</v>
      </c>
      <c r="W587" t="str">
        <f t="shared" si="89"/>
        <v>B</v>
      </c>
    </row>
    <row r="588" spans="1:23" ht="14.25" customHeight="1" x14ac:dyDescent="0.3">
      <c r="A588" s="43"/>
      <c r="B588" s="43"/>
      <c r="C588" s="43"/>
      <c r="D588" s="5" t="s">
        <v>23</v>
      </c>
      <c r="E588" s="5" t="s">
        <v>24</v>
      </c>
      <c r="F588" s="5">
        <v>70</v>
      </c>
      <c r="G588" s="10">
        <v>71</v>
      </c>
      <c r="H588" s="10">
        <v>63</v>
      </c>
      <c r="I588" s="11">
        <f t="shared" si="81"/>
        <v>68</v>
      </c>
      <c r="J588" s="12">
        <f t="shared" si="82"/>
        <v>0.68</v>
      </c>
      <c r="K588" s="10" t="str">
        <f t="shared" si="83"/>
        <v>C</v>
      </c>
      <c r="L588" s="10">
        <v>62</v>
      </c>
      <c r="M588" s="10">
        <v>62</v>
      </c>
      <c r="N588" s="5">
        <v>73</v>
      </c>
      <c r="O588" s="11">
        <f t="shared" si="84"/>
        <v>65.666666666666671</v>
      </c>
      <c r="P588" s="12">
        <f t="shared" si="85"/>
        <v>0.65669999999999995</v>
      </c>
      <c r="Q588" s="10" t="str">
        <f t="shared" si="86"/>
        <v>C</v>
      </c>
      <c r="R588" s="11">
        <v>73</v>
      </c>
      <c r="S588" s="26">
        <v>68</v>
      </c>
      <c r="T588">
        <v>73</v>
      </c>
      <c r="U588" s="30">
        <f t="shared" si="87"/>
        <v>71.333333333333329</v>
      </c>
      <c r="V588" s="31">
        <f t="shared" si="88"/>
        <v>0.71330000000000005</v>
      </c>
      <c r="W588" t="str">
        <f t="shared" si="89"/>
        <v>B</v>
      </c>
    </row>
    <row r="589" spans="1:23" ht="14.25" customHeight="1" x14ac:dyDescent="0.3">
      <c r="A589" s="43"/>
      <c r="B589" s="43"/>
      <c r="C589" s="43"/>
      <c r="D589" s="5" t="s">
        <v>46</v>
      </c>
      <c r="E589" s="5" t="s">
        <v>47</v>
      </c>
      <c r="F589" s="5">
        <v>66</v>
      </c>
      <c r="G589" s="10">
        <v>72</v>
      </c>
      <c r="H589" s="10">
        <v>71</v>
      </c>
      <c r="I589" s="11">
        <f t="shared" si="81"/>
        <v>69.666666666666671</v>
      </c>
      <c r="J589" s="12">
        <f t="shared" si="82"/>
        <v>0.69669999999999999</v>
      </c>
      <c r="K589" s="10" t="str">
        <f t="shared" si="83"/>
        <v>C</v>
      </c>
      <c r="L589" s="10">
        <v>69</v>
      </c>
      <c r="M589" s="10">
        <v>77</v>
      </c>
      <c r="N589" s="5">
        <v>78</v>
      </c>
      <c r="O589" s="11">
        <f t="shared" si="84"/>
        <v>74.666666666666671</v>
      </c>
      <c r="P589" s="12">
        <f t="shared" si="85"/>
        <v>0.74670000000000003</v>
      </c>
      <c r="Q589" s="10" t="str">
        <f t="shared" si="86"/>
        <v>B</v>
      </c>
      <c r="R589" s="11">
        <v>76</v>
      </c>
      <c r="S589" s="26">
        <v>83</v>
      </c>
      <c r="T589">
        <v>76</v>
      </c>
      <c r="U589" s="30">
        <f t="shared" si="87"/>
        <v>78.333333333333329</v>
      </c>
      <c r="V589" s="31">
        <f t="shared" si="88"/>
        <v>0.7833</v>
      </c>
      <c r="W589" t="str">
        <f t="shared" si="89"/>
        <v>B</v>
      </c>
    </row>
    <row r="590" spans="1:23" ht="14.25" customHeight="1" x14ac:dyDescent="0.3">
      <c r="A590" s="43"/>
      <c r="B590" s="43"/>
      <c r="C590" s="43"/>
      <c r="D590" s="5" t="s">
        <v>27</v>
      </c>
      <c r="E590" s="5" t="s">
        <v>28</v>
      </c>
      <c r="F590" s="5">
        <v>62</v>
      </c>
      <c r="G590" s="10">
        <v>67</v>
      </c>
      <c r="H590" s="10">
        <v>56</v>
      </c>
      <c r="I590" s="11">
        <f t="shared" si="81"/>
        <v>61.666666666666664</v>
      </c>
      <c r="J590" s="12">
        <f t="shared" si="82"/>
        <v>0.61670000000000003</v>
      </c>
      <c r="K590" s="10" t="str">
        <f t="shared" si="83"/>
        <v>C</v>
      </c>
      <c r="L590" s="10">
        <v>63</v>
      </c>
      <c r="M590" s="10">
        <v>63</v>
      </c>
      <c r="N590" s="5">
        <v>60</v>
      </c>
      <c r="O590" s="11">
        <f t="shared" si="84"/>
        <v>62</v>
      </c>
      <c r="P590" s="12">
        <f t="shared" si="85"/>
        <v>0.62</v>
      </c>
      <c r="Q590" s="10" t="str">
        <f t="shared" si="86"/>
        <v>C</v>
      </c>
      <c r="R590" s="11">
        <v>69</v>
      </c>
      <c r="S590" s="26">
        <v>71</v>
      </c>
      <c r="T590">
        <v>60</v>
      </c>
      <c r="U590" s="30">
        <f t="shared" si="87"/>
        <v>66.666666666666671</v>
      </c>
      <c r="V590" s="31">
        <f t="shared" si="88"/>
        <v>0.66669999999999996</v>
      </c>
      <c r="W590" t="str">
        <f t="shared" si="89"/>
        <v>C</v>
      </c>
    </row>
    <row r="591" spans="1:23" ht="14.25" customHeight="1" x14ac:dyDescent="0.3">
      <c r="A591" s="43" t="s">
        <v>346</v>
      </c>
      <c r="B591" s="43" t="s">
        <v>347</v>
      </c>
      <c r="C591" s="43" t="s">
        <v>437</v>
      </c>
      <c r="D591" s="5" t="s">
        <v>12</v>
      </c>
      <c r="E591" s="5" t="s">
        <v>2</v>
      </c>
      <c r="F591" s="5">
        <v>75</v>
      </c>
      <c r="G591" s="10">
        <v>90</v>
      </c>
      <c r="H591" s="10">
        <v>87</v>
      </c>
      <c r="I591" s="11">
        <f t="shared" si="81"/>
        <v>84</v>
      </c>
      <c r="J591" s="12">
        <f t="shared" si="82"/>
        <v>0.84</v>
      </c>
      <c r="K591" s="10" t="str">
        <f t="shared" si="83"/>
        <v>A</v>
      </c>
      <c r="L591" s="10">
        <v>80</v>
      </c>
      <c r="M591" s="10">
        <v>84</v>
      </c>
      <c r="N591" s="5">
        <v>79</v>
      </c>
      <c r="O591" s="11">
        <f t="shared" si="84"/>
        <v>81</v>
      </c>
      <c r="P591" s="12">
        <f t="shared" si="85"/>
        <v>0.81</v>
      </c>
      <c r="Q591" s="10" t="str">
        <f t="shared" si="86"/>
        <v>A</v>
      </c>
      <c r="R591" s="11">
        <v>83</v>
      </c>
      <c r="S591" s="26">
        <v>93</v>
      </c>
      <c r="T591">
        <v>86</v>
      </c>
      <c r="U591" s="30">
        <f t="shared" si="87"/>
        <v>87.333333333333329</v>
      </c>
      <c r="V591" s="31">
        <f t="shared" si="88"/>
        <v>0.87329999999999997</v>
      </c>
      <c r="W591" t="str">
        <f t="shared" si="89"/>
        <v>A</v>
      </c>
    </row>
    <row r="592" spans="1:23" ht="14.25" customHeight="1" x14ac:dyDescent="0.3">
      <c r="A592" s="43"/>
      <c r="B592" s="43"/>
      <c r="C592" s="43"/>
      <c r="D592" s="5" t="s">
        <v>13</v>
      </c>
      <c r="E592" s="5" t="s">
        <v>14</v>
      </c>
      <c r="F592" s="5">
        <v>92</v>
      </c>
      <c r="G592" s="10">
        <v>93</v>
      </c>
      <c r="H592" s="10">
        <v>89</v>
      </c>
      <c r="I592" s="11">
        <f t="shared" si="81"/>
        <v>91.333333333333329</v>
      </c>
      <c r="J592" s="12">
        <f t="shared" si="82"/>
        <v>0.9133</v>
      </c>
      <c r="K592" s="10" t="str">
        <f t="shared" si="83"/>
        <v>A</v>
      </c>
      <c r="L592" s="10">
        <v>89</v>
      </c>
      <c r="M592" s="10">
        <v>94</v>
      </c>
      <c r="N592" s="5">
        <v>96</v>
      </c>
      <c r="O592" s="11">
        <f t="shared" si="84"/>
        <v>93</v>
      </c>
      <c r="P592" s="12">
        <f t="shared" si="85"/>
        <v>0.93</v>
      </c>
      <c r="Q592" s="10" t="str">
        <f t="shared" si="86"/>
        <v>A</v>
      </c>
      <c r="R592" s="11">
        <v>96</v>
      </c>
      <c r="S592" s="26">
        <v>98</v>
      </c>
      <c r="T592">
        <v>98</v>
      </c>
      <c r="U592" s="30">
        <f t="shared" si="87"/>
        <v>97.333333333333329</v>
      </c>
      <c r="V592" s="31">
        <f t="shared" si="88"/>
        <v>0.97330000000000005</v>
      </c>
      <c r="W592" t="str">
        <f t="shared" si="89"/>
        <v>A</v>
      </c>
    </row>
    <row r="593" spans="1:23" ht="14.25" customHeight="1" x14ac:dyDescent="0.3">
      <c r="A593" s="43"/>
      <c r="B593" s="43"/>
      <c r="C593" s="43"/>
      <c r="D593" s="5" t="s">
        <v>15</v>
      </c>
      <c r="E593" s="5" t="s">
        <v>16</v>
      </c>
      <c r="F593" s="5">
        <v>88</v>
      </c>
      <c r="G593" s="10">
        <v>90</v>
      </c>
      <c r="H593" s="10">
        <v>86</v>
      </c>
      <c r="I593" s="11">
        <f t="shared" si="81"/>
        <v>88</v>
      </c>
      <c r="J593" s="12">
        <f t="shared" si="82"/>
        <v>0.88</v>
      </c>
      <c r="K593" s="10" t="str">
        <f t="shared" si="83"/>
        <v>A</v>
      </c>
      <c r="L593" s="10">
        <v>98</v>
      </c>
      <c r="M593" s="10">
        <v>97</v>
      </c>
      <c r="N593" s="5">
        <v>87</v>
      </c>
      <c r="O593" s="11">
        <f t="shared" si="84"/>
        <v>94</v>
      </c>
      <c r="P593" s="12">
        <f t="shared" si="85"/>
        <v>0.94</v>
      </c>
      <c r="Q593" s="10" t="str">
        <f t="shared" si="86"/>
        <v>A</v>
      </c>
      <c r="R593" s="11">
        <v>92</v>
      </c>
      <c r="S593" s="26">
        <v>98</v>
      </c>
      <c r="T593">
        <v>97</v>
      </c>
      <c r="U593" s="30">
        <f t="shared" si="87"/>
        <v>95.666666666666671</v>
      </c>
      <c r="V593" s="31">
        <f t="shared" si="88"/>
        <v>0.95669999999999999</v>
      </c>
      <c r="W593" t="str">
        <f t="shared" si="89"/>
        <v>A</v>
      </c>
    </row>
    <row r="594" spans="1:23" ht="14.25" customHeight="1" x14ac:dyDescent="0.3">
      <c r="A594" s="43"/>
      <c r="B594" s="43"/>
      <c r="C594" s="43"/>
      <c r="D594" s="5" t="s">
        <v>17</v>
      </c>
      <c r="E594" s="5" t="s">
        <v>18</v>
      </c>
      <c r="F594" s="5">
        <v>77</v>
      </c>
      <c r="G594" s="10">
        <v>88</v>
      </c>
      <c r="H594" s="10">
        <v>89</v>
      </c>
      <c r="I594" s="11">
        <f t="shared" si="81"/>
        <v>84.666666666666671</v>
      </c>
      <c r="J594" s="12">
        <f t="shared" si="82"/>
        <v>0.84670000000000001</v>
      </c>
      <c r="K594" s="10" t="str">
        <f t="shared" si="83"/>
        <v>A</v>
      </c>
      <c r="L594" s="10">
        <v>87</v>
      </c>
      <c r="M594" s="10">
        <v>85</v>
      </c>
      <c r="N594" s="5">
        <v>87</v>
      </c>
      <c r="O594" s="11">
        <f t="shared" si="84"/>
        <v>86.333333333333329</v>
      </c>
      <c r="P594" s="12">
        <f t="shared" si="85"/>
        <v>0.86329999999999996</v>
      </c>
      <c r="Q594" s="10" t="str">
        <f t="shared" si="86"/>
        <v>A</v>
      </c>
      <c r="R594" s="11">
        <v>90</v>
      </c>
      <c r="S594" s="26">
        <v>89</v>
      </c>
      <c r="T594">
        <v>95</v>
      </c>
      <c r="U594" s="30">
        <f t="shared" si="87"/>
        <v>91.333333333333329</v>
      </c>
      <c r="V594" s="31">
        <f t="shared" si="88"/>
        <v>0.9133</v>
      </c>
      <c r="W594" t="str">
        <f t="shared" si="89"/>
        <v>A</v>
      </c>
    </row>
    <row r="595" spans="1:23" ht="14.25" customHeight="1" x14ac:dyDescent="0.3">
      <c r="A595" s="43"/>
      <c r="B595" s="43"/>
      <c r="C595" s="43"/>
      <c r="D595" s="5" t="s">
        <v>19</v>
      </c>
      <c r="E595" s="5" t="s">
        <v>20</v>
      </c>
      <c r="F595" s="5">
        <v>81</v>
      </c>
      <c r="G595" s="10">
        <v>94</v>
      </c>
      <c r="H595" s="10">
        <v>92</v>
      </c>
      <c r="I595" s="11">
        <f t="shared" si="81"/>
        <v>89</v>
      </c>
      <c r="J595" s="12">
        <f t="shared" si="82"/>
        <v>0.89</v>
      </c>
      <c r="K595" s="10" t="str">
        <f t="shared" si="83"/>
        <v>A</v>
      </c>
      <c r="L595" s="10">
        <v>93</v>
      </c>
      <c r="M595" s="10">
        <v>97</v>
      </c>
      <c r="N595" s="5">
        <v>91</v>
      </c>
      <c r="O595" s="11">
        <f t="shared" si="84"/>
        <v>93.666666666666671</v>
      </c>
      <c r="P595" s="12">
        <f t="shared" si="85"/>
        <v>0.93669999999999998</v>
      </c>
      <c r="Q595" s="10" t="str">
        <f t="shared" si="86"/>
        <v>A</v>
      </c>
      <c r="R595" s="11">
        <v>93</v>
      </c>
      <c r="S595" s="26">
        <v>95</v>
      </c>
      <c r="T595">
        <v>91</v>
      </c>
      <c r="U595" s="30">
        <f t="shared" si="87"/>
        <v>93</v>
      </c>
      <c r="V595" s="31">
        <f t="shared" si="88"/>
        <v>0.93</v>
      </c>
      <c r="W595" t="str">
        <f t="shared" si="89"/>
        <v>A</v>
      </c>
    </row>
    <row r="596" spans="1:23" ht="14.25" customHeight="1" x14ac:dyDescent="0.3">
      <c r="A596" s="43"/>
      <c r="B596" s="43"/>
      <c r="C596" s="43"/>
      <c r="D596" s="5" t="s">
        <v>21</v>
      </c>
      <c r="E596" s="5" t="s">
        <v>22</v>
      </c>
      <c r="F596" s="5">
        <v>93</v>
      </c>
      <c r="G596" s="10">
        <v>96</v>
      </c>
      <c r="H596" s="10">
        <v>95</v>
      </c>
      <c r="I596" s="11">
        <f t="shared" si="81"/>
        <v>94.666666666666671</v>
      </c>
      <c r="J596" s="12">
        <f t="shared" si="82"/>
        <v>0.94669999999999999</v>
      </c>
      <c r="K596" s="10" t="str">
        <f t="shared" si="83"/>
        <v>A</v>
      </c>
      <c r="L596" s="10">
        <v>90</v>
      </c>
      <c r="M596" s="10">
        <v>91</v>
      </c>
      <c r="N596" s="5">
        <v>94</v>
      </c>
      <c r="O596" s="11">
        <f t="shared" si="84"/>
        <v>91.666666666666671</v>
      </c>
      <c r="P596" s="12">
        <f t="shared" si="85"/>
        <v>0.91669999999999996</v>
      </c>
      <c r="Q596" s="10" t="str">
        <f t="shared" si="86"/>
        <v>A</v>
      </c>
      <c r="R596" s="11">
        <v>94</v>
      </c>
      <c r="S596" s="26">
        <v>98</v>
      </c>
      <c r="T596">
        <v>98</v>
      </c>
      <c r="U596" s="30">
        <f t="shared" si="87"/>
        <v>96.666666666666671</v>
      </c>
      <c r="V596" s="31">
        <f t="shared" si="88"/>
        <v>0.9667</v>
      </c>
      <c r="W596" t="str">
        <f t="shared" si="89"/>
        <v>A</v>
      </c>
    </row>
    <row r="597" spans="1:23" ht="14.25" customHeight="1" x14ac:dyDescent="0.3">
      <c r="A597" s="43"/>
      <c r="B597" s="43"/>
      <c r="C597" s="43"/>
      <c r="D597" s="5" t="s">
        <v>23</v>
      </c>
      <c r="E597" s="5" t="s">
        <v>24</v>
      </c>
      <c r="F597" s="5">
        <v>85</v>
      </c>
      <c r="G597" s="10">
        <v>84</v>
      </c>
      <c r="H597" s="10">
        <v>84</v>
      </c>
      <c r="I597" s="11">
        <f t="shared" si="81"/>
        <v>84.333333333333329</v>
      </c>
      <c r="J597" s="12">
        <f t="shared" si="82"/>
        <v>0.84330000000000005</v>
      </c>
      <c r="K597" s="10" t="str">
        <f t="shared" si="83"/>
        <v>A</v>
      </c>
      <c r="L597" s="10">
        <v>85</v>
      </c>
      <c r="M597" s="10">
        <v>88</v>
      </c>
      <c r="N597" s="5">
        <v>84</v>
      </c>
      <c r="O597" s="11">
        <f t="shared" si="84"/>
        <v>85.666666666666671</v>
      </c>
      <c r="P597" s="12">
        <f t="shared" si="85"/>
        <v>0.85670000000000002</v>
      </c>
      <c r="Q597" s="10" t="str">
        <f t="shared" si="86"/>
        <v>A</v>
      </c>
      <c r="R597" s="11">
        <v>93</v>
      </c>
      <c r="S597" s="26">
        <v>87</v>
      </c>
      <c r="T597">
        <v>91</v>
      </c>
      <c r="U597" s="30">
        <f t="shared" si="87"/>
        <v>90.333333333333329</v>
      </c>
      <c r="V597" s="31">
        <f t="shared" si="88"/>
        <v>0.90329999999999999</v>
      </c>
      <c r="W597" t="str">
        <f t="shared" si="89"/>
        <v>A</v>
      </c>
    </row>
    <row r="598" spans="1:23" ht="14.25" customHeight="1" x14ac:dyDescent="0.3">
      <c r="A598" s="43"/>
      <c r="B598" s="43"/>
      <c r="C598" s="43"/>
      <c r="D598" s="5" t="s">
        <v>46</v>
      </c>
      <c r="E598" s="5" t="s">
        <v>47</v>
      </c>
      <c r="F598" s="5">
        <v>87</v>
      </c>
      <c r="G598" s="10">
        <v>85</v>
      </c>
      <c r="H598" s="10">
        <v>98</v>
      </c>
      <c r="I598" s="11">
        <f t="shared" si="81"/>
        <v>90</v>
      </c>
      <c r="J598" s="12">
        <f t="shared" si="82"/>
        <v>0.9</v>
      </c>
      <c r="K598" s="10" t="str">
        <f t="shared" si="83"/>
        <v>A</v>
      </c>
      <c r="L598" s="10">
        <v>91</v>
      </c>
      <c r="M598" s="10">
        <v>90</v>
      </c>
      <c r="N598" s="5">
        <v>91</v>
      </c>
      <c r="O598" s="11">
        <f t="shared" si="84"/>
        <v>90.666666666666671</v>
      </c>
      <c r="P598" s="12">
        <f t="shared" si="85"/>
        <v>0.90669999999999995</v>
      </c>
      <c r="Q598" s="10" t="str">
        <f t="shared" si="86"/>
        <v>A</v>
      </c>
      <c r="R598" s="11">
        <v>89</v>
      </c>
      <c r="S598" s="26">
        <v>97</v>
      </c>
      <c r="T598">
        <v>98</v>
      </c>
      <c r="U598" s="30">
        <f t="shared" si="87"/>
        <v>94.666666666666671</v>
      </c>
      <c r="V598" s="31">
        <f t="shared" si="88"/>
        <v>0.94669999999999999</v>
      </c>
      <c r="W598" t="str">
        <f t="shared" si="89"/>
        <v>A</v>
      </c>
    </row>
    <row r="599" spans="1:23" ht="14.25" customHeight="1" x14ac:dyDescent="0.3">
      <c r="A599" s="43"/>
      <c r="B599" s="43"/>
      <c r="C599" s="43"/>
      <c r="D599" s="5" t="s">
        <v>27</v>
      </c>
      <c r="E599" s="5" t="s">
        <v>28</v>
      </c>
      <c r="F599" s="5">
        <v>81</v>
      </c>
      <c r="G599" s="10">
        <v>84</v>
      </c>
      <c r="H599" s="10">
        <v>89</v>
      </c>
      <c r="I599" s="11">
        <f t="shared" si="81"/>
        <v>84.666666666666671</v>
      </c>
      <c r="J599" s="12">
        <f t="shared" si="82"/>
        <v>0.84670000000000001</v>
      </c>
      <c r="K599" s="10" t="str">
        <f t="shared" si="83"/>
        <v>A</v>
      </c>
      <c r="L599" s="10">
        <v>77</v>
      </c>
      <c r="M599" s="10">
        <v>80</v>
      </c>
      <c r="N599" s="5">
        <v>82</v>
      </c>
      <c r="O599" s="11">
        <f t="shared" si="84"/>
        <v>79.666666666666671</v>
      </c>
      <c r="P599" s="12">
        <f t="shared" si="85"/>
        <v>0.79669999999999996</v>
      </c>
      <c r="Q599" s="10" t="str">
        <f t="shared" si="86"/>
        <v>B</v>
      </c>
      <c r="R599" s="11">
        <v>84</v>
      </c>
      <c r="S599" s="26">
        <v>96</v>
      </c>
      <c r="T599">
        <v>83</v>
      </c>
      <c r="U599" s="30">
        <f t="shared" si="87"/>
        <v>87.666666666666671</v>
      </c>
      <c r="V599" s="31">
        <f t="shared" si="88"/>
        <v>0.87670000000000003</v>
      </c>
      <c r="W599" t="str">
        <f t="shared" si="89"/>
        <v>A</v>
      </c>
    </row>
    <row r="600" spans="1:23" ht="14.25" customHeight="1" x14ac:dyDescent="0.3">
      <c r="A600" s="43" t="s">
        <v>350</v>
      </c>
      <c r="B600" s="43" t="s">
        <v>351</v>
      </c>
      <c r="C600" s="43" t="s">
        <v>437</v>
      </c>
      <c r="D600" s="5" t="s">
        <v>12</v>
      </c>
      <c r="E600" s="5" t="s">
        <v>2</v>
      </c>
      <c r="F600" s="5">
        <v>64</v>
      </c>
      <c r="G600" s="10">
        <v>71</v>
      </c>
      <c r="H600" s="10">
        <v>64</v>
      </c>
      <c r="I600" s="11">
        <f t="shared" si="81"/>
        <v>66.333333333333329</v>
      </c>
      <c r="J600" s="12">
        <f t="shared" si="82"/>
        <v>0.6633</v>
      </c>
      <c r="K600" s="10" t="str">
        <f t="shared" si="83"/>
        <v>C</v>
      </c>
      <c r="L600" s="10">
        <v>59</v>
      </c>
      <c r="M600" s="10">
        <v>67</v>
      </c>
      <c r="N600" s="5">
        <v>66</v>
      </c>
      <c r="O600" s="11">
        <f t="shared" si="84"/>
        <v>64</v>
      </c>
      <c r="P600" s="12">
        <f t="shared" si="85"/>
        <v>0.64</v>
      </c>
      <c r="Q600" s="10" t="str">
        <f t="shared" si="86"/>
        <v>C</v>
      </c>
      <c r="R600" s="11">
        <v>69</v>
      </c>
      <c r="S600" s="26">
        <v>63</v>
      </c>
      <c r="T600">
        <v>68</v>
      </c>
      <c r="U600" s="30">
        <f t="shared" si="87"/>
        <v>66.666666666666671</v>
      </c>
      <c r="V600" s="31">
        <f t="shared" si="88"/>
        <v>0.66669999999999996</v>
      </c>
      <c r="W600" t="str">
        <f t="shared" si="89"/>
        <v>C</v>
      </c>
    </row>
    <row r="601" spans="1:23" ht="14.25" customHeight="1" x14ac:dyDescent="0.3">
      <c r="A601" s="43"/>
      <c r="B601" s="43"/>
      <c r="C601" s="43"/>
      <c r="D601" s="5" t="s">
        <v>13</v>
      </c>
      <c r="E601" s="5" t="s">
        <v>14</v>
      </c>
      <c r="F601" s="5">
        <v>60</v>
      </c>
      <c r="G601" s="10">
        <v>66</v>
      </c>
      <c r="H601" s="10">
        <v>66</v>
      </c>
      <c r="I601" s="11">
        <f t="shared" si="81"/>
        <v>64</v>
      </c>
      <c r="J601" s="12">
        <f t="shared" si="82"/>
        <v>0.64</v>
      </c>
      <c r="K601" s="10" t="str">
        <f t="shared" si="83"/>
        <v>C</v>
      </c>
      <c r="L601" s="10">
        <v>64</v>
      </c>
      <c r="M601" s="10">
        <v>72</v>
      </c>
      <c r="N601" s="5">
        <v>75</v>
      </c>
      <c r="O601" s="11">
        <f t="shared" si="84"/>
        <v>70.333333333333329</v>
      </c>
      <c r="P601" s="12">
        <f t="shared" si="85"/>
        <v>0.70330000000000004</v>
      </c>
      <c r="Q601" s="10" t="str">
        <f t="shared" si="86"/>
        <v>B</v>
      </c>
      <c r="R601" s="11">
        <v>76</v>
      </c>
      <c r="S601" s="26">
        <v>78</v>
      </c>
      <c r="T601">
        <v>73</v>
      </c>
      <c r="U601" s="30">
        <f t="shared" si="87"/>
        <v>75.666666666666671</v>
      </c>
      <c r="V601" s="31">
        <f t="shared" si="88"/>
        <v>0.75670000000000004</v>
      </c>
      <c r="W601" t="str">
        <f t="shared" si="89"/>
        <v>B</v>
      </c>
    </row>
    <row r="602" spans="1:23" ht="14.25" customHeight="1" x14ac:dyDescent="0.3">
      <c r="A602" s="43"/>
      <c r="B602" s="43"/>
      <c r="C602" s="43"/>
      <c r="D602" s="5" t="s">
        <v>15</v>
      </c>
      <c r="E602" s="5" t="s">
        <v>16</v>
      </c>
      <c r="F602" s="5">
        <v>79</v>
      </c>
      <c r="G602" s="10">
        <v>77</v>
      </c>
      <c r="H602" s="10">
        <v>69</v>
      </c>
      <c r="I602" s="11">
        <f t="shared" si="81"/>
        <v>75</v>
      </c>
      <c r="J602" s="12">
        <f t="shared" si="82"/>
        <v>0.75</v>
      </c>
      <c r="K602" s="10" t="str">
        <f t="shared" si="83"/>
        <v>B</v>
      </c>
      <c r="L602" s="10">
        <v>67</v>
      </c>
      <c r="M602" s="10">
        <v>70</v>
      </c>
      <c r="N602" s="5">
        <v>81</v>
      </c>
      <c r="O602" s="11">
        <f t="shared" si="84"/>
        <v>72.666666666666671</v>
      </c>
      <c r="P602" s="12">
        <f t="shared" si="85"/>
        <v>0.72670000000000001</v>
      </c>
      <c r="Q602" s="10" t="str">
        <f t="shared" si="86"/>
        <v>B</v>
      </c>
      <c r="R602" s="11">
        <v>83</v>
      </c>
      <c r="S602" s="26">
        <v>83</v>
      </c>
      <c r="T602">
        <v>72</v>
      </c>
      <c r="U602" s="30">
        <f t="shared" si="87"/>
        <v>79.333333333333329</v>
      </c>
      <c r="V602" s="31">
        <f t="shared" si="88"/>
        <v>0.79330000000000001</v>
      </c>
      <c r="W602" t="str">
        <f t="shared" si="89"/>
        <v>B</v>
      </c>
    </row>
    <row r="603" spans="1:23" ht="14.25" customHeight="1" x14ac:dyDescent="0.3">
      <c r="A603" s="43"/>
      <c r="B603" s="43"/>
      <c r="C603" s="43"/>
      <c r="D603" s="5" t="s">
        <v>17</v>
      </c>
      <c r="E603" s="5" t="s">
        <v>18</v>
      </c>
      <c r="F603" s="5">
        <v>58</v>
      </c>
      <c r="G603" s="10">
        <v>71</v>
      </c>
      <c r="H603" s="10">
        <v>67</v>
      </c>
      <c r="I603" s="11">
        <f t="shared" si="81"/>
        <v>65.333333333333329</v>
      </c>
      <c r="J603" s="12">
        <f t="shared" si="82"/>
        <v>0.65329999999999999</v>
      </c>
      <c r="K603" s="10" t="str">
        <f t="shared" si="83"/>
        <v>C</v>
      </c>
      <c r="L603" s="10">
        <v>70</v>
      </c>
      <c r="M603" s="10">
        <v>74</v>
      </c>
      <c r="N603" s="5">
        <v>65</v>
      </c>
      <c r="O603" s="11">
        <f t="shared" si="84"/>
        <v>69.666666666666671</v>
      </c>
      <c r="P603" s="12">
        <f t="shared" si="85"/>
        <v>0.69669999999999999</v>
      </c>
      <c r="Q603" s="10" t="str">
        <f t="shared" si="86"/>
        <v>C</v>
      </c>
      <c r="R603" s="11">
        <v>73</v>
      </c>
      <c r="S603" s="26">
        <v>75</v>
      </c>
      <c r="T603">
        <v>77</v>
      </c>
      <c r="U603" s="30">
        <f t="shared" si="87"/>
        <v>75</v>
      </c>
      <c r="V603" s="31">
        <f t="shared" si="88"/>
        <v>0.75</v>
      </c>
      <c r="W603" t="str">
        <f t="shared" si="89"/>
        <v>B</v>
      </c>
    </row>
    <row r="604" spans="1:23" ht="14.25" customHeight="1" x14ac:dyDescent="0.3">
      <c r="A604" s="43"/>
      <c r="B604" s="43"/>
      <c r="C604" s="43"/>
      <c r="D604" s="5" t="s">
        <v>19</v>
      </c>
      <c r="E604" s="5" t="s">
        <v>20</v>
      </c>
      <c r="F604" s="5">
        <v>71</v>
      </c>
      <c r="G604" s="10">
        <v>79</v>
      </c>
      <c r="H604" s="10">
        <v>70</v>
      </c>
      <c r="I604" s="11">
        <f t="shared" si="81"/>
        <v>73.333333333333329</v>
      </c>
      <c r="J604" s="12">
        <f t="shared" si="82"/>
        <v>0.73329999999999995</v>
      </c>
      <c r="K604" s="10" t="str">
        <f t="shared" si="83"/>
        <v>B</v>
      </c>
      <c r="L604" s="10">
        <v>74</v>
      </c>
      <c r="M604" s="10">
        <v>76</v>
      </c>
      <c r="N604" s="5">
        <v>77</v>
      </c>
      <c r="O604" s="11">
        <f t="shared" si="84"/>
        <v>75.666666666666671</v>
      </c>
      <c r="P604" s="12">
        <f t="shared" si="85"/>
        <v>0.75670000000000004</v>
      </c>
      <c r="Q604" s="10" t="str">
        <f t="shared" si="86"/>
        <v>B</v>
      </c>
      <c r="R604" s="11">
        <v>78</v>
      </c>
      <c r="S604" s="26">
        <v>70</v>
      </c>
      <c r="T604">
        <v>74</v>
      </c>
      <c r="U604" s="30">
        <f t="shared" si="87"/>
        <v>74</v>
      </c>
      <c r="V604" s="31">
        <f t="shared" si="88"/>
        <v>0.74</v>
      </c>
      <c r="W604" t="str">
        <f t="shared" si="89"/>
        <v>B</v>
      </c>
    </row>
    <row r="605" spans="1:23" ht="14.25" customHeight="1" x14ac:dyDescent="0.3">
      <c r="A605" s="43"/>
      <c r="B605" s="43"/>
      <c r="C605" s="43"/>
      <c r="D605" s="5" t="s">
        <v>21</v>
      </c>
      <c r="E605" s="5" t="s">
        <v>22</v>
      </c>
      <c r="F605" s="5">
        <v>67</v>
      </c>
      <c r="G605" s="10">
        <v>83</v>
      </c>
      <c r="H605" s="10">
        <v>70</v>
      </c>
      <c r="I605" s="11">
        <f t="shared" si="81"/>
        <v>73.333333333333329</v>
      </c>
      <c r="J605" s="12">
        <f t="shared" si="82"/>
        <v>0.73329999999999995</v>
      </c>
      <c r="K605" s="10" t="str">
        <f t="shared" si="83"/>
        <v>B</v>
      </c>
      <c r="L605" s="10">
        <v>83</v>
      </c>
      <c r="M605" s="10">
        <v>84</v>
      </c>
      <c r="N605" s="5">
        <v>77</v>
      </c>
      <c r="O605" s="11">
        <f t="shared" si="84"/>
        <v>81.333333333333329</v>
      </c>
      <c r="P605" s="12">
        <f t="shared" si="85"/>
        <v>0.81330000000000002</v>
      </c>
      <c r="Q605" s="10" t="str">
        <f t="shared" si="86"/>
        <v>A</v>
      </c>
      <c r="R605" s="11">
        <v>86</v>
      </c>
      <c r="S605" s="26">
        <v>82</v>
      </c>
      <c r="T605">
        <v>78</v>
      </c>
      <c r="U605" s="30">
        <f t="shared" si="87"/>
        <v>82</v>
      </c>
      <c r="V605" s="31">
        <f t="shared" si="88"/>
        <v>0.82</v>
      </c>
      <c r="W605" t="str">
        <f t="shared" si="89"/>
        <v>A</v>
      </c>
    </row>
    <row r="606" spans="1:23" ht="14.25" customHeight="1" x14ac:dyDescent="0.3">
      <c r="A606" s="43"/>
      <c r="B606" s="43"/>
      <c r="C606" s="43"/>
      <c r="D606" s="5" t="s">
        <v>23</v>
      </c>
      <c r="E606" s="5" t="s">
        <v>24</v>
      </c>
      <c r="F606" s="5">
        <v>66</v>
      </c>
      <c r="G606" s="10">
        <v>66</v>
      </c>
      <c r="H606" s="10">
        <v>74</v>
      </c>
      <c r="I606" s="11">
        <f t="shared" si="81"/>
        <v>68.666666666666671</v>
      </c>
      <c r="J606" s="12">
        <f t="shared" si="82"/>
        <v>0.68669999999999998</v>
      </c>
      <c r="K606" s="10" t="str">
        <f t="shared" si="83"/>
        <v>C</v>
      </c>
      <c r="L606" s="10">
        <v>74</v>
      </c>
      <c r="M606" s="10">
        <v>67</v>
      </c>
      <c r="N606" s="5">
        <v>63</v>
      </c>
      <c r="O606" s="11">
        <f t="shared" si="84"/>
        <v>68</v>
      </c>
      <c r="P606" s="12">
        <f t="shared" si="85"/>
        <v>0.68</v>
      </c>
      <c r="Q606" s="10" t="str">
        <f t="shared" si="86"/>
        <v>C</v>
      </c>
      <c r="R606" s="11">
        <v>64</v>
      </c>
      <c r="S606" s="26">
        <v>76</v>
      </c>
      <c r="T606">
        <v>77</v>
      </c>
      <c r="U606" s="30">
        <f t="shared" si="87"/>
        <v>72.333333333333329</v>
      </c>
      <c r="V606" s="31">
        <f t="shared" si="88"/>
        <v>0.72330000000000005</v>
      </c>
      <c r="W606" t="str">
        <f t="shared" si="89"/>
        <v>B</v>
      </c>
    </row>
    <row r="607" spans="1:23" ht="14.25" customHeight="1" x14ac:dyDescent="0.3">
      <c r="A607" s="43"/>
      <c r="B607" s="43"/>
      <c r="C607" s="43"/>
      <c r="D607" s="5" t="s">
        <v>46</v>
      </c>
      <c r="E607" s="5" t="s">
        <v>47</v>
      </c>
      <c r="F607" s="5">
        <v>70</v>
      </c>
      <c r="G607" s="10">
        <v>78</v>
      </c>
      <c r="H607" s="10">
        <v>67</v>
      </c>
      <c r="I607" s="11">
        <f t="shared" si="81"/>
        <v>71.666666666666671</v>
      </c>
      <c r="J607" s="12">
        <f t="shared" si="82"/>
        <v>0.7167</v>
      </c>
      <c r="K607" s="10" t="str">
        <f t="shared" si="83"/>
        <v>B</v>
      </c>
      <c r="L607" s="10">
        <v>78</v>
      </c>
      <c r="M607" s="10">
        <v>72</v>
      </c>
      <c r="N607" s="5">
        <v>73</v>
      </c>
      <c r="O607" s="11">
        <f t="shared" si="84"/>
        <v>74.333333333333329</v>
      </c>
      <c r="P607" s="12">
        <f t="shared" si="85"/>
        <v>0.74329999999999996</v>
      </c>
      <c r="Q607" s="10" t="str">
        <f t="shared" si="86"/>
        <v>B</v>
      </c>
      <c r="R607" s="11">
        <v>76</v>
      </c>
      <c r="S607" s="26">
        <v>76</v>
      </c>
      <c r="T607">
        <v>76</v>
      </c>
      <c r="U607" s="30">
        <f t="shared" si="87"/>
        <v>76</v>
      </c>
      <c r="V607" s="31">
        <f t="shared" si="88"/>
        <v>0.76</v>
      </c>
      <c r="W607" t="str">
        <f t="shared" si="89"/>
        <v>B</v>
      </c>
    </row>
    <row r="608" spans="1:23" ht="14.25" customHeight="1" x14ac:dyDescent="0.3">
      <c r="A608" s="43"/>
      <c r="B608" s="43"/>
      <c r="C608" s="43"/>
      <c r="D608" s="5" t="s">
        <v>27</v>
      </c>
      <c r="E608" s="5" t="s">
        <v>28</v>
      </c>
      <c r="F608" s="5">
        <v>65</v>
      </c>
      <c r="G608" s="10">
        <v>65</v>
      </c>
      <c r="H608" s="10">
        <v>70</v>
      </c>
      <c r="I608" s="11">
        <f t="shared" si="81"/>
        <v>66.666666666666671</v>
      </c>
      <c r="J608" s="12">
        <f t="shared" si="82"/>
        <v>0.66669999999999996</v>
      </c>
      <c r="K608" s="10" t="str">
        <f t="shared" si="83"/>
        <v>C</v>
      </c>
      <c r="L608" s="10">
        <v>62</v>
      </c>
      <c r="M608" s="10">
        <v>67</v>
      </c>
      <c r="N608" s="5">
        <v>66</v>
      </c>
      <c r="O608" s="11">
        <f t="shared" si="84"/>
        <v>65</v>
      </c>
      <c r="P608" s="12">
        <f t="shared" si="85"/>
        <v>0.65</v>
      </c>
      <c r="Q608" s="10" t="str">
        <f t="shared" si="86"/>
        <v>C</v>
      </c>
      <c r="R608" s="11">
        <v>67</v>
      </c>
      <c r="S608" s="26">
        <v>70</v>
      </c>
      <c r="T608">
        <v>64</v>
      </c>
      <c r="U608" s="30">
        <f t="shared" si="87"/>
        <v>67</v>
      </c>
      <c r="V608" s="31">
        <f t="shared" si="88"/>
        <v>0.67</v>
      </c>
      <c r="W608" t="str">
        <f t="shared" si="89"/>
        <v>C</v>
      </c>
    </row>
    <row r="609" spans="1:23" ht="14.25" customHeight="1" x14ac:dyDescent="0.3">
      <c r="A609" s="43" t="s">
        <v>358</v>
      </c>
      <c r="B609" s="43" t="s">
        <v>359</v>
      </c>
      <c r="C609" s="43" t="s">
        <v>439</v>
      </c>
      <c r="D609" s="5" t="s">
        <v>12</v>
      </c>
      <c r="E609" s="5" t="s">
        <v>95</v>
      </c>
      <c r="F609" s="5">
        <v>52</v>
      </c>
      <c r="G609" s="10">
        <v>58</v>
      </c>
      <c r="H609" s="10">
        <v>54</v>
      </c>
      <c r="I609" s="11">
        <f t="shared" si="81"/>
        <v>54.666666666666664</v>
      </c>
      <c r="J609" s="12">
        <f t="shared" si="82"/>
        <v>0.54669999999999996</v>
      </c>
      <c r="K609" s="10" t="str">
        <f t="shared" si="83"/>
        <v>D</v>
      </c>
      <c r="L609" s="10">
        <v>48</v>
      </c>
      <c r="M609" s="10">
        <v>58</v>
      </c>
      <c r="N609" s="5">
        <v>51</v>
      </c>
      <c r="O609" s="11">
        <f t="shared" si="84"/>
        <v>52.333333333333336</v>
      </c>
      <c r="P609" s="12">
        <f t="shared" si="85"/>
        <v>0.52329999999999999</v>
      </c>
      <c r="Q609" s="10" t="str">
        <f t="shared" si="86"/>
        <v>D</v>
      </c>
      <c r="R609" s="11">
        <v>60</v>
      </c>
      <c r="S609" s="26">
        <v>64</v>
      </c>
      <c r="T609">
        <v>57</v>
      </c>
      <c r="U609" s="30">
        <f t="shared" si="87"/>
        <v>60.333333333333336</v>
      </c>
      <c r="V609" s="31">
        <f t="shared" si="88"/>
        <v>0.60329999999999995</v>
      </c>
      <c r="W609" t="str">
        <f t="shared" si="89"/>
        <v>C</v>
      </c>
    </row>
    <row r="610" spans="1:23" ht="14.25" customHeight="1" x14ac:dyDescent="0.3">
      <c r="A610" s="43"/>
      <c r="B610" s="43"/>
      <c r="C610" s="43"/>
      <c r="D610" s="5" t="s">
        <v>13</v>
      </c>
      <c r="E610" s="5" t="s">
        <v>99</v>
      </c>
      <c r="F610" s="5">
        <v>63</v>
      </c>
      <c r="G610" s="10">
        <v>62</v>
      </c>
      <c r="H610" s="10">
        <v>52</v>
      </c>
      <c r="I610" s="11">
        <f t="shared" si="81"/>
        <v>59</v>
      </c>
      <c r="J610" s="12">
        <f t="shared" si="82"/>
        <v>0.59</v>
      </c>
      <c r="K610" s="10" t="str">
        <f t="shared" si="83"/>
        <v>D</v>
      </c>
      <c r="L610" s="10">
        <v>52</v>
      </c>
      <c r="M610" s="10">
        <v>68</v>
      </c>
      <c r="N610" s="5">
        <v>62</v>
      </c>
      <c r="O610" s="11">
        <f t="shared" si="84"/>
        <v>60.666666666666664</v>
      </c>
      <c r="P610" s="12">
        <f t="shared" si="85"/>
        <v>0.60670000000000002</v>
      </c>
      <c r="Q610" s="10" t="str">
        <f t="shared" si="86"/>
        <v>C</v>
      </c>
      <c r="R610" s="11">
        <v>57</v>
      </c>
      <c r="S610" s="26">
        <v>60</v>
      </c>
      <c r="T610">
        <v>69</v>
      </c>
      <c r="U610" s="30">
        <f t="shared" si="87"/>
        <v>62</v>
      </c>
      <c r="V610" s="31">
        <f t="shared" si="88"/>
        <v>0.62</v>
      </c>
      <c r="W610" t="str">
        <f t="shared" si="89"/>
        <v>C</v>
      </c>
    </row>
    <row r="611" spans="1:23" ht="14.25" customHeight="1" x14ac:dyDescent="0.3">
      <c r="A611" s="43"/>
      <c r="B611" s="43"/>
      <c r="C611" s="43"/>
      <c r="D611" s="5" t="s">
        <v>15</v>
      </c>
      <c r="E611" s="5" t="s">
        <v>100</v>
      </c>
      <c r="F611" s="5">
        <v>63</v>
      </c>
      <c r="G611" s="10">
        <v>62</v>
      </c>
      <c r="H611" s="10">
        <v>69</v>
      </c>
      <c r="I611" s="11">
        <f t="shared" si="81"/>
        <v>64.666666666666671</v>
      </c>
      <c r="J611" s="12">
        <f t="shared" si="82"/>
        <v>0.64670000000000005</v>
      </c>
      <c r="K611" s="10" t="str">
        <f t="shared" si="83"/>
        <v>C</v>
      </c>
      <c r="L611" s="10">
        <v>57</v>
      </c>
      <c r="M611" s="10">
        <v>69</v>
      </c>
      <c r="N611" s="5">
        <v>68</v>
      </c>
      <c r="O611" s="11">
        <f t="shared" si="84"/>
        <v>64.666666666666671</v>
      </c>
      <c r="P611" s="12">
        <f t="shared" si="85"/>
        <v>0.64670000000000005</v>
      </c>
      <c r="Q611" s="10" t="str">
        <f t="shared" si="86"/>
        <v>C</v>
      </c>
      <c r="R611" s="11">
        <v>62</v>
      </c>
      <c r="S611" s="26">
        <v>68</v>
      </c>
      <c r="T611">
        <v>64</v>
      </c>
      <c r="U611" s="30">
        <f t="shared" si="87"/>
        <v>64.666666666666671</v>
      </c>
      <c r="V611" s="31">
        <f t="shared" si="88"/>
        <v>0.64670000000000005</v>
      </c>
      <c r="W611" t="str">
        <f t="shared" si="89"/>
        <v>C</v>
      </c>
    </row>
    <row r="612" spans="1:23" ht="14.25" customHeight="1" x14ac:dyDescent="0.3">
      <c r="A612" s="43"/>
      <c r="B612" s="43"/>
      <c r="C612" s="43"/>
      <c r="D612" s="5" t="s">
        <v>17</v>
      </c>
      <c r="E612" s="5" t="s">
        <v>101</v>
      </c>
      <c r="F612" s="5">
        <v>54</v>
      </c>
      <c r="G612" s="10">
        <v>61</v>
      </c>
      <c r="H612" s="10">
        <v>55</v>
      </c>
      <c r="I612" s="11">
        <f t="shared" si="81"/>
        <v>56.666666666666664</v>
      </c>
      <c r="J612" s="12">
        <f t="shared" si="82"/>
        <v>0.56669999999999998</v>
      </c>
      <c r="K612" s="10" t="str">
        <f t="shared" si="83"/>
        <v>D</v>
      </c>
      <c r="L612" s="10">
        <v>54</v>
      </c>
      <c r="M612" s="10">
        <v>60</v>
      </c>
      <c r="N612" s="5">
        <v>63</v>
      </c>
      <c r="O612" s="11">
        <f t="shared" si="84"/>
        <v>59</v>
      </c>
      <c r="P612" s="12">
        <f t="shared" si="85"/>
        <v>0.59</v>
      </c>
      <c r="Q612" s="10" t="str">
        <f t="shared" si="86"/>
        <v>D</v>
      </c>
      <c r="R612" s="11">
        <v>57</v>
      </c>
      <c r="S612" s="26">
        <v>64</v>
      </c>
      <c r="T612">
        <v>65</v>
      </c>
      <c r="U612" s="30">
        <f t="shared" si="87"/>
        <v>62</v>
      </c>
      <c r="V612" s="31">
        <f t="shared" si="88"/>
        <v>0.62</v>
      </c>
      <c r="W612" t="str">
        <f t="shared" si="89"/>
        <v>C</v>
      </c>
    </row>
    <row r="613" spans="1:23" ht="14.25" customHeight="1" x14ac:dyDescent="0.3">
      <c r="A613" s="43"/>
      <c r="B613" s="43"/>
      <c r="C613" s="43"/>
      <c r="D613" s="5" t="s">
        <v>19</v>
      </c>
      <c r="E613" s="5" t="s">
        <v>102</v>
      </c>
      <c r="F613" s="5">
        <v>59</v>
      </c>
      <c r="G613" s="10">
        <v>65</v>
      </c>
      <c r="H613" s="10">
        <v>63</v>
      </c>
      <c r="I613" s="11">
        <f t="shared" si="81"/>
        <v>62.333333333333336</v>
      </c>
      <c r="J613" s="12">
        <f t="shared" si="82"/>
        <v>0.62329999999999997</v>
      </c>
      <c r="K613" s="10" t="str">
        <f t="shared" si="83"/>
        <v>C</v>
      </c>
      <c r="L613" s="10">
        <v>59</v>
      </c>
      <c r="M613" s="10">
        <v>67</v>
      </c>
      <c r="N613" s="5">
        <v>58</v>
      </c>
      <c r="O613" s="11">
        <f t="shared" si="84"/>
        <v>61.333333333333336</v>
      </c>
      <c r="P613" s="12">
        <f t="shared" si="85"/>
        <v>0.61329999999999996</v>
      </c>
      <c r="Q613" s="10" t="str">
        <f t="shared" si="86"/>
        <v>C</v>
      </c>
      <c r="R613" s="11">
        <v>68</v>
      </c>
      <c r="S613" s="26">
        <v>67</v>
      </c>
      <c r="T613">
        <v>58</v>
      </c>
      <c r="U613" s="30">
        <f t="shared" si="87"/>
        <v>64.333333333333329</v>
      </c>
      <c r="V613" s="31">
        <f t="shared" si="88"/>
        <v>0.64329999999999998</v>
      </c>
      <c r="W613" t="str">
        <f t="shared" si="89"/>
        <v>C</v>
      </c>
    </row>
    <row r="614" spans="1:23" ht="14.25" customHeight="1" x14ac:dyDescent="0.3">
      <c r="A614" s="43"/>
      <c r="B614" s="43"/>
      <c r="C614" s="43"/>
      <c r="D614" s="5" t="s">
        <v>21</v>
      </c>
      <c r="E614" s="5" t="s">
        <v>103</v>
      </c>
      <c r="F614" s="5">
        <v>57</v>
      </c>
      <c r="G614" s="10">
        <v>70</v>
      </c>
      <c r="H614" s="10">
        <v>63</v>
      </c>
      <c r="I614" s="11">
        <f t="shared" si="81"/>
        <v>63.333333333333336</v>
      </c>
      <c r="J614" s="12">
        <f t="shared" si="82"/>
        <v>0.63329999999999997</v>
      </c>
      <c r="K614" s="10" t="str">
        <f t="shared" si="83"/>
        <v>C</v>
      </c>
      <c r="L614" s="10">
        <v>61</v>
      </c>
      <c r="M614" s="10">
        <v>67</v>
      </c>
      <c r="N614" s="5">
        <v>62</v>
      </c>
      <c r="O614" s="11">
        <f t="shared" si="84"/>
        <v>63.333333333333336</v>
      </c>
      <c r="P614" s="12">
        <f t="shared" si="85"/>
        <v>0.63329999999999997</v>
      </c>
      <c r="Q614" s="10" t="str">
        <f t="shared" si="86"/>
        <v>C</v>
      </c>
      <c r="R614" s="11">
        <v>72</v>
      </c>
      <c r="S614" s="26">
        <v>68</v>
      </c>
      <c r="T614">
        <v>67</v>
      </c>
      <c r="U614" s="30">
        <f t="shared" si="87"/>
        <v>69</v>
      </c>
      <c r="V614" s="31">
        <f t="shared" si="88"/>
        <v>0.69</v>
      </c>
      <c r="W614" t="str">
        <f t="shared" si="89"/>
        <v>C</v>
      </c>
    </row>
    <row r="615" spans="1:23" ht="14.25" customHeight="1" x14ac:dyDescent="0.3">
      <c r="A615" s="43"/>
      <c r="B615" s="43"/>
      <c r="C615" s="43"/>
      <c r="D615" s="5" t="s">
        <v>23</v>
      </c>
      <c r="E615" s="5" t="s">
        <v>104</v>
      </c>
      <c r="F615" s="5">
        <v>49</v>
      </c>
      <c r="G615" s="10">
        <v>53</v>
      </c>
      <c r="H615" s="10">
        <v>53</v>
      </c>
      <c r="I615" s="11">
        <f t="shared" si="81"/>
        <v>51.666666666666664</v>
      </c>
      <c r="J615" s="12">
        <f t="shared" si="82"/>
        <v>0.51670000000000005</v>
      </c>
      <c r="K615" s="10" t="str">
        <f t="shared" si="83"/>
        <v>D</v>
      </c>
      <c r="L615" s="10">
        <v>59</v>
      </c>
      <c r="M615" s="10">
        <v>53</v>
      </c>
      <c r="N615" s="5">
        <v>53</v>
      </c>
      <c r="O615" s="11">
        <f t="shared" si="84"/>
        <v>55</v>
      </c>
      <c r="P615" s="12">
        <f t="shared" si="85"/>
        <v>0.55000000000000004</v>
      </c>
      <c r="Q615" s="10" t="str">
        <f t="shared" si="86"/>
        <v>D</v>
      </c>
      <c r="R615" s="11">
        <v>54</v>
      </c>
      <c r="S615" s="26">
        <v>63</v>
      </c>
      <c r="T615">
        <v>56</v>
      </c>
      <c r="U615" s="30">
        <f t="shared" si="87"/>
        <v>57.666666666666664</v>
      </c>
      <c r="V615" s="31">
        <f t="shared" si="88"/>
        <v>0.57669999999999999</v>
      </c>
      <c r="W615" t="str">
        <f t="shared" si="89"/>
        <v>D</v>
      </c>
    </row>
    <row r="616" spans="1:23" ht="14.25" customHeight="1" x14ac:dyDescent="0.3">
      <c r="A616" s="43"/>
      <c r="B616" s="43"/>
      <c r="C616" s="43"/>
      <c r="D616" s="5" t="s">
        <v>32</v>
      </c>
      <c r="E616" s="5" t="s">
        <v>127</v>
      </c>
      <c r="F616" s="5">
        <v>65</v>
      </c>
      <c r="G616" s="10">
        <v>60</v>
      </c>
      <c r="H616" s="10">
        <v>62</v>
      </c>
      <c r="I616" s="11">
        <f t="shared" si="81"/>
        <v>62.333333333333336</v>
      </c>
      <c r="J616" s="12">
        <f t="shared" si="82"/>
        <v>0.62329999999999997</v>
      </c>
      <c r="K616" s="10" t="str">
        <f t="shared" si="83"/>
        <v>C</v>
      </c>
      <c r="L616" s="10">
        <v>55</v>
      </c>
      <c r="M616" s="10">
        <v>70</v>
      </c>
      <c r="N616" s="5">
        <v>57</v>
      </c>
      <c r="O616" s="11">
        <f t="shared" si="84"/>
        <v>60.666666666666664</v>
      </c>
      <c r="P616" s="12">
        <f t="shared" si="85"/>
        <v>0.60670000000000002</v>
      </c>
      <c r="Q616" s="10" t="str">
        <f t="shared" si="86"/>
        <v>C</v>
      </c>
      <c r="R616" s="11">
        <v>63</v>
      </c>
      <c r="S616" s="26">
        <v>74</v>
      </c>
      <c r="T616">
        <v>70</v>
      </c>
      <c r="U616" s="30">
        <f t="shared" si="87"/>
        <v>69</v>
      </c>
      <c r="V616" s="31">
        <f t="shared" si="88"/>
        <v>0.69</v>
      </c>
      <c r="W616" t="str">
        <f t="shared" si="89"/>
        <v>C</v>
      </c>
    </row>
    <row r="617" spans="1:23" ht="14.25" customHeight="1" x14ac:dyDescent="0.3">
      <c r="A617" s="43"/>
      <c r="B617" s="43"/>
      <c r="C617" s="43"/>
      <c r="D617" s="5" t="s">
        <v>34</v>
      </c>
      <c r="E617" s="5" t="s">
        <v>109</v>
      </c>
      <c r="F617" s="5">
        <v>53</v>
      </c>
      <c r="G617" s="10">
        <v>50</v>
      </c>
      <c r="H617" s="10">
        <v>49</v>
      </c>
      <c r="I617" s="11">
        <f t="shared" si="81"/>
        <v>50.666666666666664</v>
      </c>
      <c r="J617" s="12">
        <f t="shared" si="82"/>
        <v>0.50670000000000004</v>
      </c>
      <c r="K617" s="10" t="str">
        <f t="shared" si="83"/>
        <v>D</v>
      </c>
      <c r="L617" s="10">
        <v>50</v>
      </c>
      <c r="M617" s="10">
        <v>57</v>
      </c>
      <c r="N617" s="5">
        <v>59</v>
      </c>
      <c r="O617" s="11">
        <f t="shared" si="84"/>
        <v>55.333333333333336</v>
      </c>
      <c r="P617" s="12">
        <f t="shared" si="85"/>
        <v>0.55330000000000001</v>
      </c>
      <c r="Q617" s="10" t="str">
        <f t="shared" si="86"/>
        <v>D</v>
      </c>
      <c r="R617" s="11">
        <v>64</v>
      </c>
      <c r="S617" s="26">
        <v>56</v>
      </c>
      <c r="T617">
        <v>61</v>
      </c>
      <c r="U617" s="30">
        <f t="shared" si="87"/>
        <v>60.333333333333336</v>
      </c>
      <c r="V617" s="31">
        <f t="shared" si="88"/>
        <v>0.60329999999999995</v>
      </c>
      <c r="W617" t="str">
        <f t="shared" si="89"/>
        <v>C</v>
      </c>
    </row>
    <row r="618" spans="1:23" ht="14.25" customHeight="1" x14ac:dyDescent="0.3">
      <c r="A618" s="43" t="s">
        <v>362</v>
      </c>
      <c r="B618" s="43" t="s">
        <v>363</v>
      </c>
      <c r="C618" s="43" t="s">
        <v>439</v>
      </c>
      <c r="D618" s="5" t="s">
        <v>12</v>
      </c>
      <c r="E618" s="5" t="s">
        <v>95</v>
      </c>
      <c r="F618" s="5">
        <v>60</v>
      </c>
      <c r="G618" s="10">
        <v>67</v>
      </c>
      <c r="H618" s="10">
        <v>63</v>
      </c>
      <c r="I618" s="11">
        <f t="shared" si="81"/>
        <v>63.333333333333336</v>
      </c>
      <c r="J618" s="12">
        <f t="shared" si="82"/>
        <v>0.63329999999999997</v>
      </c>
      <c r="K618" s="10" t="str">
        <f t="shared" si="83"/>
        <v>C</v>
      </c>
      <c r="L618" s="10">
        <v>60</v>
      </c>
      <c r="M618" s="10">
        <v>72</v>
      </c>
      <c r="N618" s="5">
        <v>70</v>
      </c>
      <c r="O618" s="11">
        <f t="shared" si="84"/>
        <v>67.333333333333329</v>
      </c>
      <c r="P618" s="12">
        <f t="shared" si="85"/>
        <v>0.67330000000000001</v>
      </c>
      <c r="Q618" s="10" t="str">
        <f t="shared" si="86"/>
        <v>C</v>
      </c>
      <c r="R618" s="11">
        <v>68</v>
      </c>
      <c r="S618" s="26">
        <v>76</v>
      </c>
      <c r="T618">
        <v>72</v>
      </c>
      <c r="U618" s="30">
        <f t="shared" si="87"/>
        <v>72</v>
      </c>
      <c r="V618" s="31">
        <f t="shared" si="88"/>
        <v>0.72</v>
      </c>
      <c r="W618" t="str">
        <f t="shared" si="89"/>
        <v>B</v>
      </c>
    </row>
    <row r="619" spans="1:23" ht="14.25" customHeight="1" x14ac:dyDescent="0.3">
      <c r="A619" s="43"/>
      <c r="B619" s="43"/>
      <c r="C619" s="43"/>
      <c r="D619" s="5" t="s">
        <v>13</v>
      </c>
      <c r="E619" s="5" t="s">
        <v>99</v>
      </c>
      <c r="F619" s="5">
        <v>72</v>
      </c>
      <c r="G619" s="10">
        <v>72</v>
      </c>
      <c r="H619" s="10">
        <v>65</v>
      </c>
      <c r="I619" s="11">
        <f t="shared" si="81"/>
        <v>69.666666666666671</v>
      </c>
      <c r="J619" s="12">
        <f t="shared" si="82"/>
        <v>0.69669999999999999</v>
      </c>
      <c r="K619" s="10" t="str">
        <f t="shared" si="83"/>
        <v>C</v>
      </c>
      <c r="L619" s="10">
        <v>72</v>
      </c>
      <c r="M619" s="10">
        <v>78</v>
      </c>
      <c r="N619" s="5">
        <v>70</v>
      </c>
      <c r="O619" s="11">
        <f t="shared" si="84"/>
        <v>73.333333333333329</v>
      </c>
      <c r="P619" s="12">
        <f t="shared" si="85"/>
        <v>0.73329999999999995</v>
      </c>
      <c r="Q619" s="10" t="str">
        <f t="shared" si="86"/>
        <v>B</v>
      </c>
      <c r="R619" s="11">
        <v>76</v>
      </c>
      <c r="S619" s="26">
        <v>72</v>
      </c>
      <c r="T619">
        <v>78</v>
      </c>
      <c r="U619" s="30">
        <f t="shared" si="87"/>
        <v>75.333333333333329</v>
      </c>
      <c r="V619" s="31">
        <f t="shared" si="88"/>
        <v>0.75329999999999997</v>
      </c>
      <c r="W619" t="str">
        <f t="shared" si="89"/>
        <v>B</v>
      </c>
    </row>
    <row r="620" spans="1:23" ht="14.25" customHeight="1" x14ac:dyDescent="0.3">
      <c r="A620" s="43"/>
      <c r="B620" s="43"/>
      <c r="C620" s="43"/>
      <c r="D620" s="5" t="s">
        <v>15</v>
      </c>
      <c r="E620" s="5" t="s">
        <v>100</v>
      </c>
      <c r="F620" s="5">
        <v>77</v>
      </c>
      <c r="G620" s="10">
        <v>78</v>
      </c>
      <c r="H620" s="10">
        <v>84</v>
      </c>
      <c r="I620" s="11">
        <f t="shared" si="81"/>
        <v>79.666666666666671</v>
      </c>
      <c r="J620" s="12">
        <f t="shared" si="82"/>
        <v>0.79669999999999996</v>
      </c>
      <c r="K620" s="10" t="str">
        <f t="shared" si="83"/>
        <v>B</v>
      </c>
      <c r="L620" s="10">
        <v>81</v>
      </c>
      <c r="M620" s="10">
        <v>81</v>
      </c>
      <c r="N620" s="5">
        <v>80</v>
      </c>
      <c r="O620" s="11">
        <f t="shared" si="84"/>
        <v>80.666666666666671</v>
      </c>
      <c r="P620" s="12">
        <f t="shared" si="85"/>
        <v>0.80669999999999997</v>
      </c>
      <c r="Q620" s="10" t="str">
        <f t="shared" si="86"/>
        <v>A</v>
      </c>
      <c r="R620" s="11">
        <v>86</v>
      </c>
      <c r="S620" s="26">
        <v>84</v>
      </c>
      <c r="T620">
        <v>86</v>
      </c>
      <c r="U620" s="30">
        <f t="shared" si="87"/>
        <v>85.333333333333329</v>
      </c>
      <c r="V620" s="31">
        <f t="shared" si="88"/>
        <v>0.85329999999999995</v>
      </c>
      <c r="W620" t="str">
        <f t="shared" si="89"/>
        <v>A</v>
      </c>
    </row>
    <row r="621" spans="1:23" ht="14.25" customHeight="1" x14ac:dyDescent="0.3">
      <c r="A621" s="43"/>
      <c r="B621" s="43"/>
      <c r="C621" s="43"/>
      <c r="D621" s="5" t="s">
        <v>17</v>
      </c>
      <c r="E621" s="5" t="s">
        <v>101</v>
      </c>
      <c r="F621" s="5">
        <v>63</v>
      </c>
      <c r="G621" s="10">
        <v>74</v>
      </c>
      <c r="H621" s="10">
        <v>68</v>
      </c>
      <c r="I621" s="11">
        <f t="shared" si="81"/>
        <v>68.333333333333329</v>
      </c>
      <c r="J621" s="12">
        <f t="shared" si="82"/>
        <v>0.68330000000000002</v>
      </c>
      <c r="K621" s="10" t="str">
        <f t="shared" si="83"/>
        <v>C</v>
      </c>
      <c r="L621" s="10">
        <v>71</v>
      </c>
      <c r="M621" s="10">
        <v>71</v>
      </c>
      <c r="N621" s="5">
        <v>74</v>
      </c>
      <c r="O621" s="11">
        <f t="shared" si="84"/>
        <v>72</v>
      </c>
      <c r="P621" s="12">
        <f t="shared" si="85"/>
        <v>0.72</v>
      </c>
      <c r="Q621" s="10" t="str">
        <f t="shared" si="86"/>
        <v>B</v>
      </c>
      <c r="R621" s="11">
        <v>65</v>
      </c>
      <c r="S621" s="26">
        <v>80</v>
      </c>
      <c r="T621">
        <v>69</v>
      </c>
      <c r="U621" s="30">
        <f t="shared" si="87"/>
        <v>71.333333333333329</v>
      </c>
      <c r="V621" s="31">
        <f t="shared" si="88"/>
        <v>0.71330000000000005</v>
      </c>
      <c r="W621" t="str">
        <f t="shared" si="89"/>
        <v>B</v>
      </c>
    </row>
    <row r="622" spans="1:23" ht="14.25" customHeight="1" x14ac:dyDescent="0.3">
      <c r="A622" s="43"/>
      <c r="B622" s="43"/>
      <c r="C622" s="43"/>
      <c r="D622" s="5" t="s">
        <v>19</v>
      </c>
      <c r="E622" s="5" t="s">
        <v>102</v>
      </c>
      <c r="F622" s="5">
        <v>79</v>
      </c>
      <c r="G622" s="10">
        <v>73</v>
      </c>
      <c r="H622" s="10">
        <v>74</v>
      </c>
      <c r="I622" s="11">
        <f t="shared" si="81"/>
        <v>75.333333333333329</v>
      </c>
      <c r="J622" s="12">
        <f t="shared" si="82"/>
        <v>0.75329999999999997</v>
      </c>
      <c r="K622" s="10" t="str">
        <f t="shared" si="83"/>
        <v>B</v>
      </c>
      <c r="L622" s="10">
        <v>80</v>
      </c>
      <c r="M622" s="10">
        <v>72</v>
      </c>
      <c r="N622" s="5">
        <v>79</v>
      </c>
      <c r="O622" s="11">
        <f t="shared" si="84"/>
        <v>77</v>
      </c>
      <c r="P622" s="12">
        <f t="shared" si="85"/>
        <v>0.77</v>
      </c>
      <c r="Q622" s="10" t="str">
        <f t="shared" si="86"/>
        <v>B</v>
      </c>
      <c r="R622" s="11">
        <v>77</v>
      </c>
      <c r="S622" s="26">
        <v>86</v>
      </c>
      <c r="T622">
        <v>78</v>
      </c>
      <c r="U622" s="30">
        <f t="shared" si="87"/>
        <v>80.333333333333329</v>
      </c>
      <c r="V622" s="31">
        <f t="shared" si="88"/>
        <v>0.80330000000000001</v>
      </c>
      <c r="W622" t="str">
        <f t="shared" si="89"/>
        <v>A</v>
      </c>
    </row>
    <row r="623" spans="1:23" ht="14.25" customHeight="1" x14ac:dyDescent="0.3">
      <c r="A623" s="43"/>
      <c r="B623" s="43"/>
      <c r="C623" s="43"/>
      <c r="D623" s="5" t="s">
        <v>21</v>
      </c>
      <c r="E623" s="5" t="s">
        <v>103</v>
      </c>
      <c r="F623" s="5">
        <v>75</v>
      </c>
      <c r="G623" s="10">
        <v>75</v>
      </c>
      <c r="H623" s="10">
        <v>75</v>
      </c>
      <c r="I623" s="11">
        <f t="shared" si="81"/>
        <v>75</v>
      </c>
      <c r="J623" s="12">
        <f t="shared" si="82"/>
        <v>0.75</v>
      </c>
      <c r="K623" s="10" t="str">
        <f t="shared" si="83"/>
        <v>B</v>
      </c>
      <c r="L623" s="10">
        <v>72</v>
      </c>
      <c r="M623" s="10">
        <v>82</v>
      </c>
      <c r="N623" s="5">
        <v>85</v>
      </c>
      <c r="O623" s="11">
        <f t="shared" si="84"/>
        <v>79.666666666666671</v>
      </c>
      <c r="P623" s="12">
        <f t="shared" si="85"/>
        <v>0.79669999999999996</v>
      </c>
      <c r="Q623" s="10" t="str">
        <f t="shared" si="86"/>
        <v>B</v>
      </c>
      <c r="R623" s="11">
        <v>82</v>
      </c>
      <c r="S623" s="26">
        <v>83</v>
      </c>
      <c r="T623">
        <v>78</v>
      </c>
      <c r="U623" s="30">
        <f t="shared" si="87"/>
        <v>81</v>
      </c>
      <c r="V623" s="31">
        <f t="shared" si="88"/>
        <v>0.81</v>
      </c>
      <c r="W623" t="str">
        <f t="shared" si="89"/>
        <v>A</v>
      </c>
    </row>
    <row r="624" spans="1:23" ht="14.25" customHeight="1" x14ac:dyDescent="0.3">
      <c r="A624" s="43"/>
      <c r="B624" s="43"/>
      <c r="C624" s="43"/>
      <c r="D624" s="5" t="s">
        <v>23</v>
      </c>
      <c r="E624" s="5" t="s">
        <v>104</v>
      </c>
      <c r="F624" s="5">
        <v>66</v>
      </c>
      <c r="G624" s="10">
        <v>65</v>
      </c>
      <c r="H624" s="10">
        <v>69</v>
      </c>
      <c r="I624" s="11">
        <f t="shared" si="81"/>
        <v>66.666666666666671</v>
      </c>
      <c r="J624" s="12">
        <f t="shared" si="82"/>
        <v>0.66669999999999996</v>
      </c>
      <c r="K624" s="10" t="str">
        <f t="shared" si="83"/>
        <v>C</v>
      </c>
      <c r="L624" s="10">
        <v>67</v>
      </c>
      <c r="M624" s="10">
        <v>80</v>
      </c>
      <c r="N624" s="5">
        <v>66</v>
      </c>
      <c r="O624" s="11">
        <f t="shared" si="84"/>
        <v>71</v>
      </c>
      <c r="P624" s="12">
        <f t="shared" si="85"/>
        <v>0.71</v>
      </c>
      <c r="Q624" s="10" t="str">
        <f t="shared" si="86"/>
        <v>B</v>
      </c>
      <c r="R624" s="11">
        <v>79</v>
      </c>
      <c r="S624" s="26">
        <v>80</v>
      </c>
      <c r="T624">
        <v>72</v>
      </c>
      <c r="U624" s="30">
        <f t="shared" si="87"/>
        <v>77</v>
      </c>
      <c r="V624" s="31">
        <f t="shared" si="88"/>
        <v>0.77</v>
      </c>
      <c r="W624" t="str">
        <f t="shared" si="89"/>
        <v>B</v>
      </c>
    </row>
    <row r="625" spans="1:23" ht="14.25" customHeight="1" x14ac:dyDescent="0.3">
      <c r="A625" s="43"/>
      <c r="B625" s="43"/>
      <c r="C625" s="43"/>
      <c r="D625" s="5" t="s">
        <v>46</v>
      </c>
      <c r="E625" s="5" t="s">
        <v>116</v>
      </c>
      <c r="F625" s="5">
        <v>77</v>
      </c>
      <c r="G625" s="10">
        <v>84</v>
      </c>
      <c r="H625" s="10">
        <v>73</v>
      </c>
      <c r="I625" s="11">
        <f t="shared" si="81"/>
        <v>78</v>
      </c>
      <c r="J625" s="12">
        <f t="shared" si="82"/>
        <v>0.78</v>
      </c>
      <c r="K625" s="10" t="str">
        <f t="shared" si="83"/>
        <v>B</v>
      </c>
      <c r="L625" s="10">
        <v>77</v>
      </c>
      <c r="M625" s="10">
        <v>79</v>
      </c>
      <c r="N625" s="5">
        <v>76</v>
      </c>
      <c r="O625" s="11">
        <f t="shared" si="84"/>
        <v>77.333333333333329</v>
      </c>
      <c r="P625" s="12">
        <f t="shared" si="85"/>
        <v>0.77329999999999999</v>
      </c>
      <c r="Q625" s="10" t="str">
        <f t="shared" si="86"/>
        <v>B</v>
      </c>
      <c r="R625" s="11">
        <v>79</v>
      </c>
      <c r="S625" s="26">
        <v>87</v>
      </c>
      <c r="T625">
        <v>80</v>
      </c>
      <c r="U625" s="30">
        <f t="shared" si="87"/>
        <v>82</v>
      </c>
      <c r="V625" s="31">
        <f t="shared" si="88"/>
        <v>0.82</v>
      </c>
      <c r="W625" t="str">
        <f t="shared" si="89"/>
        <v>A</v>
      </c>
    </row>
    <row r="626" spans="1:23" ht="14.25" customHeight="1" x14ac:dyDescent="0.3">
      <c r="A626" s="43"/>
      <c r="B626" s="43"/>
      <c r="C626" s="43"/>
      <c r="D626" s="5" t="s">
        <v>27</v>
      </c>
      <c r="E626" s="5" t="s">
        <v>106</v>
      </c>
      <c r="F626" s="5">
        <v>70</v>
      </c>
      <c r="G626" s="10">
        <v>65</v>
      </c>
      <c r="H626" s="10">
        <v>64</v>
      </c>
      <c r="I626" s="11">
        <f t="shared" si="81"/>
        <v>66.333333333333329</v>
      </c>
      <c r="J626" s="12">
        <f t="shared" si="82"/>
        <v>0.6633</v>
      </c>
      <c r="K626" s="10" t="str">
        <f t="shared" si="83"/>
        <v>C</v>
      </c>
      <c r="L626" s="10">
        <v>70</v>
      </c>
      <c r="M626" s="10">
        <v>76</v>
      </c>
      <c r="N626" s="5">
        <v>66</v>
      </c>
      <c r="O626" s="11">
        <f t="shared" si="84"/>
        <v>70.666666666666671</v>
      </c>
      <c r="P626" s="12">
        <f t="shared" si="85"/>
        <v>0.70669999999999999</v>
      </c>
      <c r="Q626" s="10" t="str">
        <f t="shared" si="86"/>
        <v>B</v>
      </c>
      <c r="R626" s="11">
        <v>77</v>
      </c>
      <c r="S626" s="26">
        <v>75</v>
      </c>
      <c r="T626">
        <v>77</v>
      </c>
      <c r="U626" s="30">
        <f t="shared" si="87"/>
        <v>76.333333333333329</v>
      </c>
      <c r="V626" s="31">
        <f t="shared" si="88"/>
        <v>0.76329999999999998</v>
      </c>
      <c r="W626" t="str">
        <f t="shared" si="89"/>
        <v>B</v>
      </c>
    </row>
    <row r="627" spans="1:23" ht="14.25" customHeight="1" x14ac:dyDescent="0.3">
      <c r="A627" s="43" t="s">
        <v>364</v>
      </c>
      <c r="B627" s="43" t="s">
        <v>365</v>
      </c>
      <c r="C627" s="43" t="s">
        <v>439</v>
      </c>
      <c r="D627" s="5" t="s">
        <v>12</v>
      </c>
      <c r="E627" s="5" t="s">
        <v>95</v>
      </c>
      <c r="F627" s="5">
        <v>74</v>
      </c>
      <c r="G627" s="10">
        <v>69</v>
      </c>
      <c r="H627" s="10">
        <v>68</v>
      </c>
      <c r="I627" s="11">
        <f t="shared" si="81"/>
        <v>70.333333333333329</v>
      </c>
      <c r="J627" s="12">
        <f t="shared" si="82"/>
        <v>0.70330000000000004</v>
      </c>
      <c r="K627" s="10" t="str">
        <f t="shared" si="83"/>
        <v>B</v>
      </c>
      <c r="L627" s="10">
        <v>75</v>
      </c>
      <c r="M627" s="10">
        <v>74</v>
      </c>
      <c r="N627" s="5">
        <v>78</v>
      </c>
      <c r="O627" s="11">
        <f t="shared" si="84"/>
        <v>75.666666666666671</v>
      </c>
      <c r="P627" s="12">
        <f t="shared" si="85"/>
        <v>0.75670000000000004</v>
      </c>
      <c r="Q627" s="10" t="str">
        <f t="shared" si="86"/>
        <v>B</v>
      </c>
      <c r="R627" s="11">
        <v>73</v>
      </c>
      <c r="S627" s="26">
        <v>76</v>
      </c>
      <c r="T627">
        <v>72</v>
      </c>
      <c r="U627" s="30">
        <f t="shared" si="87"/>
        <v>73.666666666666671</v>
      </c>
      <c r="V627" s="31">
        <f t="shared" si="88"/>
        <v>0.73670000000000002</v>
      </c>
      <c r="W627" t="str">
        <f t="shared" si="89"/>
        <v>B</v>
      </c>
    </row>
    <row r="628" spans="1:23" ht="14.25" customHeight="1" x14ac:dyDescent="0.3">
      <c r="A628" s="43"/>
      <c r="B628" s="43"/>
      <c r="C628" s="43"/>
      <c r="D628" s="5" t="s">
        <v>13</v>
      </c>
      <c r="E628" s="5" t="s">
        <v>99</v>
      </c>
      <c r="F628" s="5">
        <v>71</v>
      </c>
      <c r="G628" s="10">
        <v>76</v>
      </c>
      <c r="H628" s="10">
        <v>78</v>
      </c>
      <c r="I628" s="11">
        <f t="shared" si="81"/>
        <v>75</v>
      </c>
      <c r="J628" s="12">
        <f t="shared" si="82"/>
        <v>0.75</v>
      </c>
      <c r="K628" s="10" t="str">
        <f t="shared" si="83"/>
        <v>B</v>
      </c>
      <c r="L628" s="10">
        <v>78</v>
      </c>
      <c r="M628" s="10">
        <v>82</v>
      </c>
      <c r="N628" s="5">
        <v>83</v>
      </c>
      <c r="O628" s="11">
        <f t="shared" si="84"/>
        <v>81</v>
      </c>
      <c r="P628" s="12">
        <f t="shared" si="85"/>
        <v>0.81</v>
      </c>
      <c r="Q628" s="10" t="str">
        <f t="shared" si="86"/>
        <v>A</v>
      </c>
      <c r="R628" s="11">
        <v>82</v>
      </c>
      <c r="S628" s="26">
        <v>92</v>
      </c>
      <c r="T628">
        <v>83</v>
      </c>
      <c r="U628" s="30">
        <f t="shared" si="87"/>
        <v>85.666666666666671</v>
      </c>
      <c r="V628" s="31">
        <f t="shared" si="88"/>
        <v>0.85670000000000002</v>
      </c>
      <c r="W628" t="str">
        <f t="shared" si="89"/>
        <v>A</v>
      </c>
    </row>
    <row r="629" spans="1:23" ht="14.25" customHeight="1" x14ac:dyDescent="0.3">
      <c r="A629" s="43"/>
      <c r="B629" s="43"/>
      <c r="C629" s="43"/>
      <c r="D629" s="5" t="s">
        <v>15</v>
      </c>
      <c r="E629" s="5" t="s">
        <v>100</v>
      </c>
      <c r="F629" s="5">
        <v>86</v>
      </c>
      <c r="G629" s="10">
        <v>85</v>
      </c>
      <c r="H629" s="10">
        <v>86</v>
      </c>
      <c r="I629" s="11">
        <f t="shared" si="81"/>
        <v>85.666666666666671</v>
      </c>
      <c r="J629" s="12">
        <f t="shared" si="82"/>
        <v>0.85670000000000002</v>
      </c>
      <c r="K629" s="10" t="str">
        <f t="shared" si="83"/>
        <v>A</v>
      </c>
      <c r="L629" s="10">
        <v>77</v>
      </c>
      <c r="M629" s="10">
        <v>82</v>
      </c>
      <c r="N629" s="5">
        <v>79</v>
      </c>
      <c r="O629" s="11">
        <f t="shared" si="84"/>
        <v>79.333333333333329</v>
      </c>
      <c r="P629" s="12">
        <f t="shared" si="85"/>
        <v>0.79330000000000001</v>
      </c>
      <c r="Q629" s="10" t="str">
        <f t="shared" si="86"/>
        <v>B</v>
      </c>
      <c r="R629" s="11">
        <v>91</v>
      </c>
      <c r="S629" s="26">
        <v>87</v>
      </c>
      <c r="T629">
        <v>91</v>
      </c>
      <c r="U629" s="30">
        <f t="shared" si="87"/>
        <v>89.666666666666671</v>
      </c>
      <c r="V629" s="31">
        <f t="shared" si="88"/>
        <v>0.89670000000000005</v>
      </c>
      <c r="W629" t="str">
        <f t="shared" si="89"/>
        <v>A</v>
      </c>
    </row>
    <row r="630" spans="1:23" ht="14.25" customHeight="1" x14ac:dyDescent="0.3">
      <c r="A630" s="43"/>
      <c r="B630" s="43"/>
      <c r="C630" s="43"/>
      <c r="D630" s="5" t="s">
        <v>17</v>
      </c>
      <c r="E630" s="5" t="s">
        <v>101</v>
      </c>
      <c r="F630" s="5">
        <v>67</v>
      </c>
      <c r="G630" s="10">
        <v>71</v>
      </c>
      <c r="H630" s="10">
        <v>73</v>
      </c>
      <c r="I630" s="11">
        <f t="shared" si="81"/>
        <v>70.333333333333329</v>
      </c>
      <c r="J630" s="12">
        <f t="shared" si="82"/>
        <v>0.70330000000000004</v>
      </c>
      <c r="K630" s="10" t="str">
        <f t="shared" si="83"/>
        <v>B</v>
      </c>
      <c r="L630" s="10">
        <v>76</v>
      </c>
      <c r="M630" s="10">
        <v>82</v>
      </c>
      <c r="N630" s="5">
        <v>84</v>
      </c>
      <c r="O630" s="11">
        <f t="shared" si="84"/>
        <v>80.666666666666671</v>
      </c>
      <c r="P630" s="12">
        <f t="shared" si="85"/>
        <v>0.80669999999999997</v>
      </c>
      <c r="Q630" s="10" t="str">
        <f t="shared" si="86"/>
        <v>A</v>
      </c>
      <c r="R630" s="11">
        <v>81</v>
      </c>
      <c r="S630" s="26">
        <v>88</v>
      </c>
      <c r="T630">
        <v>83</v>
      </c>
      <c r="U630" s="30">
        <f t="shared" si="87"/>
        <v>84</v>
      </c>
      <c r="V630" s="31">
        <f t="shared" si="88"/>
        <v>0.84</v>
      </c>
      <c r="W630" t="str">
        <f t="shared" si="89"/>
        <v>A</v>
      </c>
    </row>
    <row r="631" spans="1:23" ht="14.25" customHeight="1" x14ac:dyDescent="0.3">
      <c r="A631" s="43"/>
      <c r="B631" s="43"/>
      <c r="C631" s="43"/>
      <c r="D631" s="5" t="s">
        <v>19</v>
      </c>
      <c r="E631" s="5" t="s">
        <v>102</v>
      </c>
      <c r="F631" s="5">
        <v>73</v>
      </c>
      <c r="G631" s="10">
        <v>75</v>
      </c>
      <c r="H631" s="10">
        <v>74</v>
      </c>
      <c r="I631" s="11">
        <f t="shared" si="81"/>
        <v>74</v>
      </c>
      <c r="J631" s="12">
        <f t="shared" si="82"/>
        <v>0.74</v>
      </c>
      <c r="K631" s="10" t="str">
        <f t="shared" si="83"/>
        <v>B</v>
      </c>
      <c r="L631" s="10">
        <v>80</v>
      </c>
      <c r="M631" s="10">
        <v>79</v>
      </c>
      <c r="N631" s="5">
        <v>84</v>
      </c>
      <c r="O631" s="11">
        <f t="shared" si="84"/>
        <v>81</v>
      </c>
      <c r="P631" s="12">
        <f t="shared" si="85"/>
        <v>0.81</v>
      </c>
      <c r="Q631" s="10" t="str">
        <f t="shared" si="86"/>
        <v>A</v>
      </c>
      <c r="R631" s="11">
        <v>77</v>
      </c>
      <c r="S631" s="26">
        <v>89</v>
      </c>
      <c r="T631">
        <v>93</v>
      </c>
      <c r="U631" s="30">
        <f t="shared" si="87"/>
        <v>86.333333333333329</v>
      </c>
      <c r="V631" s="31">
        <f t="shared" si="88"/>
        <v>0.86329999999999996</v>
      </c>
      <c r="W631" t="str">
        <f t="shared" si="89"/>
        <v>A</v>
      </c>
    </row>
    <row r="632" spans="1:23" ht="14.25" customHeight="1" x14ac:dyDescent="0.3">
      <c r="A632" s="43"/>
      <c r="B632" s="43"/>
      <c r="C632" s="43"/>
      <c r="D632" s="5" t="s">
        <v>21</v>
      </c>
      <c r="E632" s="5" t="s">
        <v>103</v>
      </c>
      <c r="F632" s="5">
        <v>77</v>
      </c>
      <c r="G632" s="10">
        <v>84</v>
      </c>
      <c r="H632" s="10">
        <v>86</v>
      </c>
      <c r="I632" s="11">
        <f t="shared" si="81"/>
        <v>82.333333333333329</v>
      </c>
      <c r="J632" s="12">
        <f t="shared" si="82"/>
        <v>0.82330000000000003</v>
      </c>
      <c r="K632" s="10" t="str">
        <f t="shared" si="83"/>
        <v>A</v>
      </c>
      <c r="L632" s="10">
        <v>92</v>
      </c>
      <c r="M632" s="10">
        <v>90</v>
      </c>
      <c r="N632" s="5">
        <v>89</v>
      </c>
      <c r="O632" s="11">
        <f t="shared" si="84"/>
        <v>90.333333333333329</v>
      </c>
      <c r="P632" s="12">
        <f t="shared" si="85"/>
        <v>0.90329999999999999</v>
      </c>
      <c r="Q632" s="10" t="str">
        <f t="shared" si="86"/>
        <v>A</v>
      </c>
      <c r="R632" s="11">
        <v>87</v>
      </c>
      <c r="S632" s="26">
        <v>85</v>
      </c>
      <c r="T632">
        <v>88</v>
      </c>
      <c r="U632" s="30">
        <f t="shared" si="87"/>
        <v>86.666666666666671</v>
      </c>
      <c r="V632" s="31">
        <f t="shared" si="88"/>
        <v>0.86670000000000003</v>
      </c>
      <c r="W632" t="str">
        <f t="shared" si="89"/>
        <v>A</v>
      </c>
    </row>
    <row r="633" spans="1:23" ht="14.25" customHeight="1" x14ac:dyDescent="0.3">
      <c r="A633" s="43"/>
      <c r="B633" s="43"/>
      <c r="C633" s="43"/>
      <c r="D633" s="5" t="s">
        <v>23</v>
      </c>
      <c r="E633" s="5" t="s">
        <v>104</v>
      </c>
      <c r="F633" s="5">
        <v>78</v>
      </c>
      <c r="G633" s="10">
        <v>74</v>
      </c>
      <c r="H633" s="10">
        <v>80</v>
      </c>
      <c r="I633" s="11">
        <f t="shared" si="81"/>
        <v>77.333333333333329</v>
      </c>
      <c r="J633" s="12">
        <f t="shared" si="82"/>
        <v>0.77329999999999999</v>
      </c>
      <c r="K633" s="10" t="str">
        <f t="shared" si="83"/>
        <v>B</v>
      </c>
      <c r="L633" s="10">
        <v>77</v>
      </c>
      <c r="M633" s="10">
        <v>74</v>
      </c>
      <c r="N633" s="5">
        <v>85</v>
      </c>
      <c r="O633" s="11">
        <f t="shared" si="84"/>
        <v>78.666666666666671</v>
      </c>
      <c r="P633" s="12">
        <f t="shared" si="85"/>
        <v>0.78669999999999995</v>
      </c>
      <c r="Q633" s="10" t="str">
        <f t="shared" si="86"/>
        <v>B</v>
      </c>
      <c r="R633" s="11">
        <v>75</v>
      </c>
      <c r="S633" s="26">
        <v>82</v>
      </c>
      <c r="T633">
        <v>78</v>
      </c>
      <c r="U633" s="30">
        <f t="shared" si="87"/>
        <v>78.333333333333329</v>
      </c>
      <c r="V633" s="31">
        <f t="shared" si="88"/>
        <v>0.7833</v>
      </c>
      <c r="W633" t="str">
        <f t="shared" si="89"/>
        <v>B</v>
      </c>
    </row>
    <row r="634" spans="1:23" ht="14.25" customHeight="1" x14ac:dyDescent="0.3">
      <c r="A634" s="43"/>
      <c r="B634" s="43"/>
      <c r="C634" s="43"/>
      <c r="D634" s="5" t="s">
        <v>46</v>
      </c>
      <c r="E634" s="5" t="s">
        <v>116</v>
      </c>
      <c r="F634" s="5">
        <v>85</v>
      </c>
      <c r="G634" s="10">
        <v>89</v>
      </c>
      <c r="H634" s="10">
        <v>86</v>
      </c>
      <c r="I634" s="11">
        <f t="shared" si="81"/>
        <v>86.666666666666671</v>
      </c>
      <c r="J634" s="12">
        <f t="shared" si="82"/>
        <v>0.86670000000000003</v>
      </c>
      <c r="K634" s="10" t="str">
        <f t="shared" si="83"/>
        <v>A</v>
      </c>
      <c r="L634" s="10">
        <v>79</v>
      </c>
      <c r="M634" s="10">
        <v>84</v>
      </c>
      <c r="N634" s="5">
        <v>89</v>
      </c>
      <c r="O634" s="11">
        <f t="shared" si="84"/>
        <v>84</v>
      </c>
      <c r="P634" s="12">
        <f t="shared" si="85"/>
        <v>0.84</v>
      </c>
      <c r="Q634" s="10" t="str">
        <f t="shared" si="86"/>
        <v>A</v>
      </c>
      <c r="R634" s="11">
        <v>85</v>
      </c>
      <c r="S634" s="26">
        <v>90</v>
      </c>
      <c r="T634">
        <v>85</v>
      </c>
      <c r="U634" s="30">
        <f t="shared" si="87"/>
        <v>86.666666666666671</v>
      </c>
      <c r="V634" s="31">
        <f t="shared" si="88"/>
        <v>0.86670000000000003</v>
      </c>
      <c r="W634" t="str">
        <f t="shared" si="89"/>
        <v>A</v>
      </c>
    </row>
    <row r="635" spans="1:23" ht="14.25" customHeight="1" x14ac:dyDescent="0.3">
      <c r="A635" s="43"/>
      <c r="B635" s="43"/>
      <c r="C635" s="43"/>
      <c r="D635" s="5" t="s">
        <v>27</v>
      </c>
      <c r="E635" s="5" t="s">
        <v>106</v>
      </c>
      <c r="F635" s="5">
        <v>75</v>
      </c>
      <c r="G635" s="10">
        <v>72</v>
      </c>
      <c r="H635" s="10">
        <v>77</v>
      </c>
      <c r="I635" s="11">
        <f t="shared" si="81"/>
        <v>74.666666666666671</v>
      </c>
      <c r="J635" s="12">
        <f t="shared" si="82"/>
        <v>0.74670000000000003</v>
      </c>
      <c r="K635" s="10" t="str">
        <f t="shared" si="83"/>
        <v>B</v>
      </c>
      <c r="L635" s="10">
        <v>68</v>
      </c>
      <c r="M635" s="10">
        <v>74</v>
      </c>
      <c r="N635" s="5">
        <v>83</v>
      </c>
      <c r="O635" s="11">
        <f t="shared" si="84"/>
        <v>75</v>
      </c>
      <c r="P635" s="12">
        <f t="shared" si="85"/>
        <v>0.75</v>
      </c>
      <c r="Q635" s="10" t="str">
        <f t="shared" si="86"/>
        <v>B</v>
      </c>
      <c r="R635" s="11">
        <v>85</v>
      </c>
      <c r="S635" s="26">
        <v>82</v>
      </c>
      <c r="T635">
        <v>78</v>
      </c>
      <c r="U635" s="30">
        <f t="shared" si="87"/>
        <v>81.666666666666671</v>
      </c>
      <c r="V635" s="31">
        <f t="shared" si="88"/>
        <v>0.81669999999999998</v>
      </c>
      <c r="W635" t="str">
        <f t="shared" si="89"/>
        <v>A</v>
      </c>
    </row>
    <row r="636" spans="1:23" ht="14.25" customHeight="1" x14ac:dyDescent="0.3">
      <c r="A636" s="43" t="s">
        <v>368</v>
      </c>
      <c r="B636" s="43" t="s">
        <v>369</v>
      </c>
      <c r="C636" s="43" t="s">
        <v>439</v>
      </c>
      <c r="D636" s="5" t="s">
        <v>12</v>
      </c>
      <c r="E636" s="5" t="s">
        <v>95</v>
      </c>
      <c r="F636" s="5">
        <v>47</v>
      </c>
      <c r="G636" s="10">
        <v>62</v>
      </c>
      <c r="H636" s="10">
        <v>63</v>
      </c>
      <c r="I636" s="11">
        <f t="shared" si="81"/>
        <v>57.333333333333336</v>
      </c>
      <c r="J636" s="12">
        <f t="shared" si="82"/>
        <v>0.57330000000000003</v>
      </c>
      <c r="K636" s="10" t="str">
        <f t="shared" si="83"/>
        <v>D</v>
      </c>
      <c r="L636" s="10">
        <v>61</v>
      </c>
      <c r="M636" s="10">
        <v>64</v>
      </c>
      <c r="N636" s="5">
        <v>55</v>
      </c>
      <c r="O636" s="11">
        <f t="shared" si="84"/>
        <v>60</v>
      </c>
      <c r="P636" s="12">
        <f t="shared" si="85"/>
        <v>0.6</v>
      </c>
      <c r="Q636" s="10" t="str">
        <f t="shared" si="86"/>
        <v>C</v>
      </c>
      <c r="R636" s="11">
        <v>63</v>
      </c>
      <c r="S636" s="26">
        <v>66</v>
      </c>
      <c r="T636">
        <v>68</v>
      </c>
      <c r="U636" s="30">
        <f t="shared" si="87"/>
        <v>65.666666666666671</v>
      </c>
      <c r="V636" s="31">
        <f t="shared" si="88"/>
        <v>0.65669999999999995</v>
      </c>
      <c r="W636" t="str">
        <f t="shared" si="89"/>
        <v>C</v>
      </c>
    </row>
    <row r="637" spans="1:23" ht="14.25" customHeight="1" x14ac:dyDescent="0.3">
      <c r="A637" s="43"/>
      <c r="B637" s="43"/>
      <c r="C637" s="43"/>
      <c r="D637" s="5" t="s">
        <v>13</v>
      </c>
      <c r="E637" s="5" t="s">
        <v>99</v>
      </c>
      <c r="F637" s="5">
        <v>52</v>
      </c>
      <c r="G637" s="10">
        <v>61</v>
      </c>
      <c r="H637" s="10">
        <v>64</v>
      </c>
      <c r="I637" s="11">
        <f t="shared" si="81"/>
        <v>59</v>
      </c>
      <c r="J637" s="12">
        <f t="shared" si="82"/>
        <v>0.59</v>
      </c>
      <c r="K637" s="10" t="str">
        <f t="shared" si="83"/>
        <v>D</v>
      </c>
      <c r="L637" s="10">
        <v>55</v>
      </c>
      <c r="M637" s="10">
        <v>62</v>
      </c>
      <c r="N637" s="5">
        <v>70</v>
      </c>
      <c r="O637" s="11">
        <f t="shared" si="84"/>
        <v>62.333333333333336</v>
      </c>
      <c r="P637" s="12">
        <f t="shared" si="85"/>
        <v>0.62329999999999997</v>
      </c>
      <c r="Q637" s="10" t="str">
        <f t="shared" si="86"/>
        <v>C</v>
      </c>
      <c r="R637" s="11">
        <v>58</v>
      </c>
      <c r="S637" s="26">
        <v>71</v>
      </c>
      <c r="T637">
        <v>70</v>
      </c>
      <c r="U637" s="30">
        <f t="shared" si="87"/>
        <v>66.333333333333329</v>
      </c>
      <c r="V637" s="31">
        <f t="shared" si="88"/>
        <v>0.6633</v>
      </c>
      <c r="W637" t="str">
        <f t="shared" si="89"/>
        <v>C</v>
      </c>
    </row>
    <row r="638" spans="1:23" ht="14.25" customHeight="1" x14ac:dyDescent="0.3">
      <c r="A638" s="43"/>
      <c r="B638" s="43"/>
      <c r="C638" s="43"/>
      <c r="D638" s="5" t="s">
        <v>15</v>
      </c>
      <c r="E638" s="5" t="s">
        <v>100</v>
      </c>
      <c r="F638" s="5">
        <v>68</v>
      </c>
      <c r="G638" s="10">
        <v>71</v>
      </c>
      <c r="H638" s="10">
        <v>68</v>
      </c>
      <c r="I638" s="11">
        <f t="shared" si="81"/>
        <v>69</v>
      </c>
      <c r="J638" s="12">
        <f t="shared" si="82"/>
        <v>0.69</v>
      </c>
      <c r="K638" s="10" t="str">
        <f t="shared" si="83"/>
        <v>C</v>
      </c>
      <c r="L638" s="10">
        <v>69</v>
      </c>
      <c r="M638" s="10">
        <v>73</v>
      </c>
      <c r="N638" s="5">
        <v>66</v>
      </c>
      <c r="O638" s="11">
        <f t="shared" si="84"/>
        <v>69.333333333333329</v>
      </c>
      <c r="P638" s="12">
        <f t="shared" si="85"/>
        <v>0.69330000000000003</v>
      </c>
      <c r="Q638" s="10" t="str">
        <f t="shared" si="86"/>
        <v>C</v>
      </c>
      <c r="R638" s="11">
        <v>62</v>
      </c>
      <c r="S638" s="26">
        <v>66</v>
      </c>
      <c r="T638">
        <v>69</v>
      </c>
      <c r="U638" s="30">
        <f t="shared" si="87"/>
        <v>65.666666666666671</v>
      </c>
      <c r="V638" s="31">
        <f t="shared" si="88"/>
        <v>0.65669999999999995</v>
      </c>
      <c r="W638" t="str">
        <f t="shared" si="89"/>
        <v>C</v>
      </c>
    </row>
    <row r="639" spans="1:23" ht="14.25" customHeight="1" x14ac:dyDescent="0.3">
      <c r="A639" s="43"/>
      <c r="B639" s="43"/>
      <c r="C639" s="43"/>
      <c r="D639" s="5" t="s">
        <v>17</v>
      </c>
      <c r="E639" s="5" t="s">
        <v>101</v>
      </c>
      <c r="F639" s="5">
        <v>58</v>
      </c>
      <c r="G639" s="10">
        <v>54</v>
      </c>
      <c r="H639" s="10">
        <v>56</v>
      </c>
      <c r="I639" s="11">
        <f t="shared" si="81"/>
        <v>56</v>
      </c>
      <c r="J639" s="12">
        <f t="shared" si="82"/>
        <v>0.56000000000000005</v>
      </c>
      <c r="K639" s="10" t="str">
        <f t="shared" si="83"/>
        <v>D</v>
      </c>
      <c r="L639" s="10">
        <v>56</v>
      </c>
      <c r="M639" s="10">
        <v>56</v>
      </c>
      <c r="N639" s="5">
        <v>62</v>
      </c>
      <c r="O639" s="11">
        <f t="shared" si="84"/>
        <v>58</v>
      </c>
      <c r="P639" s="12">
        <f t="shared" si="85"/>
        <v>0.57999999999999996</v>
      </c>
      <c r="Q639" s="10" t="str">
        <f t="shared" si="86"/>
        <v>D</v>
      </c>
      <c r="R639" s="11">
        <v>68</v>
      </c>
      <c r="S639" s="26">
        <v>63</v>
      </c>
      <c r="T639">
        <v>62</v>
      </c>
      <c r="U639" s="30">
        <f t="shared" si="87"/>
        <v>64.333333333333329</v>
      </c>
      <c r="V639" s="31">
        <f t="shared" si="88"/>
        <v>0.64329999999999998</v>
      </c>
      <c r="W639" t="str">
        <f t="shared" si="89"/>
        <v>C</v>
      </c>
    </row>
    <row r="640" spans="1:23" ht="14.25" customHeight="1" x14ac:dyDescent="0.3">
      <c r="A640" s="43"/>
      <c r="B640" s="43"/>
      <c r="C640" s="43"/>
      <c r="D640" s="5" t="s">
        <v>19</v>
      </c>
      <c r="E640" s="5" t="s">
        <v>102</v>
      </c>
      <c r="F640" s="5">
        <v>58</v>
      </c>
      <c r="G640" s="10">
        <v>58</v>
      </c>
      <c r="H640" s="10">
        <v>68</v>
      </c>
      <c r="I640" s="11">
        <f t="shared" si="81"/>
        <v>61.333333333333336</v>
      </c>
      <c r="J640" s="12">
        <f t="shared" si="82"/>
        <v>0.61329999999999996</v>
      </c>
      <c r="K640" s="10" t="str">
        <f t="shared" si="83"/>
        <v>C</v>
      </c>
      <c r="L640" s="10">
        <v>59</v>
      </c>
      <c r="M640" s="10">
        <v>60</v>
      </c>
      <c r="N640" s="5">
        <v>65</v>
      </c>
      <c r="O640" s="11">
        <f t="shared" si="84"/>
        <v>61.333333333333336</v>
      </c>
      <c r="P640" s="12">
        <f t="shared" si="85"/>
        <v>0.61329999999999996</v>
      </c>
      <c r="Q640" s="10" t="str">
        <f t="shared" si="86"/>
        <v>C</v>
      </c>
      <c r="R640" s="11">
        <v>65</v>
      </c>
      <c r="S640" s="26">
        <v>72</v>
      </c>
      <c r="T640">
        <v>66</v>
      </c>
      <c r="U640" s="30">
        <f t="shared" si="87"/>
        <v>67.666666666666671</v>
      </c>
      <c r="V640" s="31">
        <f t="shared" si="88"/>
        <v>0.67669999999999997</v>
      </c>
      <c r="W640" t="str">
        <f t="shared" si="89"/>
        <v>C</v>
      </c>
    </row>
    <row r="641" spans="1:23" ht="14.25" customHeight="1" x14ac:dyDescent="0.3">
      <c r="A641" s="43"/>
      <c r="B641" s="43"/>
      <c r="C641" s="43"/>
      <c r="D641" s="5" t="s">
        <v>21</v>
      </c>
      <c r="E641" s="5" t="s">
        <v>103</v>
      </c>
      <c r="F641" s="5">
        <v>67</v>
      </c>
      <c r="G641" s="10">
        <v>65</v>
      </c>
      <c r="H641" s="10">
        <v>73</v>
      </c>
      <c r="I641" s="11">
        <f t="shared" si="81"/>
        <v>68.333333333333329</v>
      </c>
      <c r="J641" s="12">
        <f t="shared" si="82"/>
        <v>0.68330000000000002</v>
      </c>
      <c r="K641" s="10" t="str">
        <f t="shared" si="83"/>
        <v>C</v>
      </c>
      <c r="L641" s="10">
        <v>66</v>
      </c>
      <c r="M641" s="10">
        <v>71</v>
      </c>
      <c r="N641" s="5">
        <v>72</v>
      </c>
      <c r="O641" s="11">
        <f t="shared" si="84"/>
        <v>69.666666666666671</v>
      </c>
      <c r="P641" s="12">
        <f t="shared" si="85"/>
        <v>0.69669999999999999</v>
      </c>
      <c r="Q641" s="10" t="str">
        <f t="shared" si="86"/>
        <v>C</v>
      </c>
      <c r="R641" s="11">
        <v>65</v>
      </c>
      <c r="S641" s="26">
        <v>79</v>
      </c>
      <c r="T641">
        <v>80</v>
      </c>
      <c r="U641" s="30">
        <f t="shared" si="87"/>
        <v>74.666666666666671</v>
      </c>
      <c r="V641" s="31">
        <f t="shared" si="88"/>
        <v>0.74670000000000003</v>
      </c>
      <c r="W641" t="str">
        <f t="shared" si="89"/>
        <v>B</v>
      </c>
    </row>
    <row r="642" spans="1:23" ht="14.25" customHeight="1" x14ac:dyDescent="0.3">
      <c r="A642" s="43"/>
      <c r="B642" s="43"/>
      <c r="C642" s="43"/>
      <c r="D642" s="5" t="s">
        <v>23</v>
      </c>
      <c r="E642" s="5" t="s">
        <v>104</v>
      </c>
      <c r="F642" s="5">
        <v>55</v>
      </c>
      <c r="G642" s="10">
        <v>68</v>
      </c>
      <c r="H642" s="10">
        <v>61</v>
      </c>
      <c r="I642" s="11">
        <f t="shared" si="81"/>
        <v>61.333333333333336</v>
      </c>
      <c r="J642" s="12">
        <f t="shared" si="82"/>
        <v>0.61329999999999996</v>
      </c>
      <c r="K642" s="10" t="str">
        <f t="shared" si="83"/>
        <v>C</v>
      </c>
      <c r="L642" s="10">
        <v>56</v>
      </c>
      <c r="M642" s="10">
        <v>67</v>
      </c>
      <c r="N642" s="5">
        <v>65</v>
      </c>
      <c r="O642" s="11">
        <f t="shared" si="84"/>
        <v>62.666666666666664</v>
      </c>
      <c r="P642" s="12">
        <f t="shared" si="85"/>
        <v>0.62670000000000003</v>
      </c>
      <c r="Q642" s="10" t="str">
        <f t="shared" si="86"/>
        <v>C</v>
      </c>
      <c r="R642" s="11">
        <v>56</v>
      </c>
      <c r="S642" s="26">
        <v>62</v>
      </c>
      <c r="T642">
        <v>60</v>
      </c>
      <c r="U642" s="30">
        <f t="shared" si="87"/>
        <v>59.333333333333336</v>
      </c>
      <c r="V642" s="31">
        <f t="shared" si="88"/>
        <v>0.59330000000000005</v>
      </c>
      <c r="W642" t="str">
        <f t="shared" si="89"/>
        <v>D</v>
      </c>
    </row>
    <row r="643" spans="1:23" ht="14.25" customHeight="1" x14ac:dyDescent="0.3">
      <c r="A643" s="43"/>
      <c r="B643" s="43"/>
      <c r="C643" s="43"/>
      <c r="D643" s="5" t="s">
        <v>46</v>
      </c>
      <c r="E643" s="5" t="s">
        <v>116</v>
      </c>
      <c r="F643" s="5">
        <v>56</v>
      </c>
      <c r="G643" s="10">
        <v>64</v>
      </c>
      <c r="H643" s="10">
        <v>62</v>
      </c>
      <c r="I643" s="11">
        <f t="shared" si="81"/>
        <v>60.666666666666664</v>
      </c>
      <c r="J643" s="12">
        <f t="shared" si="82"/>
        <v>0.60670000000000002</v>
      </c>
      <c r="K643" s="10" t="str">
        <f t="shared" si="83"/>
        <v>C</v>
      </c>
      <c r="L643" s="10">
        <v>62</v>
      </c>
      <c r="M643" s="10">
        <v>61</v>
      </c>
      <c r="N643" s="5">
        <v>62</v>
      </c>
      <c r="O643" s="11">
        <f t="shared" si="84"/>
        <v>61.666666666666664</v>
      </c>
      <c r="P643" s="12">
        <f t="shared" si="85"/>
        <v>0.61670000000000003</v>
      </c>
      <c r="Q643" s="10" t="str">
        <f t="shared" si="86"/>
        <v>C</v>
      </c>
      <c r="R643" s="11">
        <v>71</v>
      </c>
      <c r="S643" s="26">
        <v>71</v>
      </c>
      <c r="T643">
        <v>67</v>
      </c>
      <c r="U643" s="30">
        <f t="shared" si="87"/>
        <v>69.666666666666671</v>
      </c>
      <c r="V643" s="31">
        <f t="shared" si="88"/>
        <v>0.69669999999999999</v>
      </c>
      <c r="W643" t="str">
        <f t="shared" si="89"/>
        <v>C</v>
      </c>
    </row>
    <row r="644" spans="1:23" ht="14.25" customHeight="1" x14ac:dyDescent="0.3">
      <c r="A644" s="43"/>
      <c r="B644" s="43"/>
      <c r="C644" s="43"/>
      <c r="D644" s="5" t="s">
        <v>34</v>
      </c>
      <c r="E644" s="5" t="s">
        <v>109</v>
      </c>
      <c r="F644" s="5">
        <v>54</v>
      </c>
      <c r="G644" s="10">
        <v>62</v>
      </c>
      <c r="H644" s="10">
        <v>57</v>
      </c>
      <c r="I644" s="11">
        <f t="shared" si="81"/>
        <v>57.666666666666664</v>
      </c>
      <c r="J644" s="12">
        <f t="shared" si="82"/>
        <v>0.57669999999999999</v>
      </c>
      <c r="K644" s="10" t="str">
        <f t="shared" si="83"/>
        <v>D</v>
      </c>
      <c r="L644" s="10">
        <v>54</v>
      </c>
      <c r="M644" s="10">
        <v>54</v>
      </c>
      <c r="N644" s="5">
        <v>61</v>
      </c>
      <c r="O644" s="11">
        <f t="shared" si="84"/>
        <v>56.333333333333336</v>
      </c>
      <c r="P644" s="12">
        <f t="shared" si="85"/>
        <v>0.56330000000000002</v>
      </c>
      <c r="Q644" s="10" t="str">
        <f t="shared" si="86"/>
        <v>D</v>
      </c>
      <c r="R644" s="11">
        <v>55</v>
      </c>
      <c r="S644" s="26">
        <v>69</v>
      </c>
      <c r="T644">
        <v>65</v>
      </c>
      <c r="U644" s="30">
        <f t="shared" si="87"/>
        <v>63</v>
      </c>
      <c r="V644" s="31">
        <f t="shared" si="88"/>
        <v>0.63</v>
      </c>
      <c r="W644" t="str">
        <f t="shared" si="89"/>
        <v>C</v>
      </c>
    </row>
    <row r="645" spans="1:23" ht="14.25" customHeight="1" x14ac:dyDescent="0.3">
      <c r="A645" s="43" t="s">
        <v>374</v>
      </c>
      <c r="B645" s="43" t="s">
        <v>375</v>
      </c>
      <c r="C645" s="43" t="s">
        <v>439</v>
      </c>
      <c r="D645" s="5" t="s">
        <v>12</v>
      </c>
      <c r="E645" s="5" t="s">
        <v>95</v>
      </c>
      <c r="F645" s="5">
        <v>77</v>
      </c>
      <c r="G645" s="10">
        <v>77</v>
      </c>
      <c r="H645" s="10">
        <v>78</v>
      </c>
      <c r="I645" s="11">
        <f t="shared" si="81"/>
        <v>77.333333333333329</v>
      </c>
      <c r="J645" s="12">
        <f t="shared" si="82"/>
        <v>0.77329999999999999</v>
      </c>
      <c r="K645" s="10" t="str">
        <f t="shared" si="83"/>
        <v>B</v>
      </c>
      <c r="L645" s="10">
        <v>83</v>
      </c>
      <c r="M645" s="10">
        <v>75</v>
      </c>
      <c r="N645" s="5">
        <v>81</v>
      </c>
      <c r="O645" s="11">
        <f t="shared" si="84"/>
        <v>79.666666666666671</v>
      </c>
      <c r="P645" s="12">
        <f t="shared" si="85"/>
        <v>0.79669999999999996</v>
      </c>
      <c r="Q645" s="10" t="str">
        <f t="shared" si="86"/>
        <v>B</v>
      </c>
      <c r="R645" s="11">
        <v>76</v>
      </c>
      <c r="S645" s="26">
        <v>88</v>
      </c>
      <c r="T645">
        <v>77</v>
      </c>
      <c r="U645" s="30">
        <f t="shared" si="87"/>
        <v>80.333333333333329</v>
      </c>
      <c r="V645" s="31">
        <f t="shared" si="88"/>
        <v>0.80330000000000001</v>
      </c>
      <c r="W645" t="str">
        <f t="shared" si="89"/>
        <v>A</v>
      </c>
    </row>
    <row r="646" spans="1:23" ht="14.25" customHeight="1" x14ac:dyDescent="0.3">
      <c r="A646" s="43"/>
      <c r="B646" s="43"/>
      <c r="C646" s="43"/>
      <c r="D646" s="5" t="s">
        <v>13</v>
      </c>
      <c r="E646" s="5" t="s">
        <v>99</v>
      </c>
      <c r="F646" s="5">
        <v>78</v>
      </c>
      <c r="G646" s="10">
        <v>85</v>
      </c>
      <c r="H646" s="10">
        <v>89</v>
      </c>
      <c r="I646" s="11">
        <f t="shared" ref="I646:I709" si="90">IF(COUNT(F646:H646)=0,"",AVERAGE(F646:H646))</f>
        <v>84</v>
      </c>
      <c r="J646" s="12">
        <f t="shared" ref="J646:J709" si="91">IF(I646="","",ROUND(I646/100,4))</f>
        <v>0.84</v>
      </c>
      <c r="K646" s="10" t="str">
        <f t="shared" ref="K646:K709" si="92">IF(I646="","",IF(I646&gt;=80,"A",IF(I646&gt;=70,"B",IF(I646&gt;=60,"C",IF(I646&gt;=50,"D","F")))))</f>
        <v>A</v>
      </c>
      <c r="L646" s="10">
        <v>82</v>
      </c>
      <c r="M646" s="10">
        <v>79</v>
      </c>
      <c r="N646" s="5">
        <v>89</v>
      </c>
      <c r="O646" s="11">
        <f t="shared" ref="O646:O709" si="93">IF(COUNT(L646:N646)=0,"",AVERAGE(L646:N646))</f>
        <v>83.333333333333329</v>
      </c>
      <c r="P646" s="12">
        <f t="shared" ref="P646:P709" si="94">IF(O646="","",ROUND(O646/100,4))</f>
        <v>0.83330000000000004</v>
      </c>
      <c r="Q646" s="10" t="str">
        <f t="shared" ref="Q646:Q709" si="95">IF(O646="","",IF(O646&gt;=80,"A",IF(O646&gt;=70,"B",IF(O646&gt;=60,"C",IF(O646&gt;=50,"D","F")))))</f>
        <v>A</v>
      </c>
      <c r="R646" s="11">
        <v>84</v>
      </c>
      <c r="S646" s="26">
        <v>93</v>
      </c>
      <c r="T646">
        <v>94</v>
      </c>
      <c r="U646" s="30">
        <f t="shared" ref="U646:U709" si="96">IF(COUNT(R646:T646)=0,"",AVERAGE(R646:T646))</f>
        <v>90.333333333333329</v>
      </c>
      <c r="V646" s="31">
        <f t="shared" ref="V646:V709" si="97">IF(U646="","",ROUND(U646/100,4))</f>
        <v>0.90329999999999999</v>
      </c>
      <c r="W646" t="str">
        <f t="shared" ref="W646:W709" si="98">IF(U646="","",IF(U646&gt;=80,"A",IF(U646&gt;=70,"B",IF(U646&gt;=60,"C",IF(U646&gt;=50,"D","F")))))</f>
        <v>A</v>
      </c>
    </row>
    <row r="647" spans="1:23" ht="14.25" customHeight="1" x14ac:dyDescent="0.3">
      <c r="A647" s="43"/>
      <c r="B647" s="43"/>
      <c r="C647" s="43"/>
      <c r="D647" s="5" t="s">
        <v>15</v>
      </c>
      <c r="E647" s="5" t="s">
        <v>100</v>
      </c>
      <c r="F647" s="5">
        <v>89</v>
      </c>
      <c r="G647" s="10">
        <v>85</v>
      </c>
      <c r="H647" s="10">
        <v>84</v>
      </c>
      <c r="I647" s="11">
        <f t="shared" si="90"/>
        <v>86</v>
      </c>
      <c r="J647" s="12">
        <f t="shared" si="91"/>
        <v>0.86</v>
      </c>
      <c r="K647" s="10" t="str">
        <f t="shared" si="92"/>
        <v>A</v>
      </c>
      <c r="L647" s="10">
        <v>84</v>
      </c>
      <c r="M647" s="10">
        <v>86</v>
      </c>
      <c r="N647" s="5">
        <v>93</v>
      </c>
      <c r="O647" s="11">
        <f t="shared" si="93"/>
        <v>87.666666666666671</v>
      </c>
      <c r="P647" s="12">
        <f t="shared" si="94"/>
        <v>0.87670000000000003</v>
      </c>
      <c r="Q647" s="10" t="str">
        <f t="shared" si="95"/>
        <v>A</v>
      </c>
      <c r="R647" s="11">
        <v>97</v>
      </c>
      <c r="S647" s="26">
        <v>86</v>
      </c>
      <c r="T647">
        <v>95</v>
      </c>
      <c r="U647" s="30">
        <f t="shared" si="96"/>
        <v>92.666666666666671</v>
      </c>
      <c r="V647" s="31">
        <f t="shared" si="97"/>
        <v>0.92669999999999997</v>
      </c>
      <c r="W647" t="str">
        <f t="shared" si="98"/>
        <v>A</v>
      </c>
    </row>
    <row r="648" spans="1:23" ht="14.25" customHeight="1" x14ac:dyDescent="0.3">
      <c r="A648" s="43"/>
      <c r="B648" s="43"/>
      <c r="C648" s="43"/>
      <c r="D648" s="5" t="s">
        <v>17</v>
      </c>
      <c r="E648" s="5" t="s">
        <v>101</v>
      </c>
      <c r="F648" s="5">
        <v>70</v>
      </c>
      <c r="G648" s="10">
        <v>85</v>
      </c>
      <c r="H648" s="10">
        <v>82</v>
      </c>
      <c r="I648" s="11">
        <f t="shared" si="90"/>
        <v>79</v>
      </c>
      <c r="J648" s="12">
        <f t="shared" si="91"/>
        <v>0.79</v>
      </c>
      <c r="K648" s="10" t="str">
        <f t="shared" si="92"/>
        <v>B</v>
      </c>
      <c r="L648" s="10">
        <v>84</v>
      </c>
      <c r="M648" s="10">
        <v>76</v>
      </c>
      <c r="N648" s="5">
        <v>84</v>
      </c>
      <c r="O648" s="11">
        <f t="shared" si="93"/>
        <v>81.333333333333329</v>
      </c>
      <c r="P648" s="12">
        <f t="shared" si="94"/>
        <v>0.81330000000000002</v>
      </c>
      <c r="Q648" s="10" t="str">
        <f t="shared" si="95"/>
        <v>A</v>
      </c>
      <c r="R648" s="11">
        <v>89</v>
      </c>
      <c r="S648" s="26">
        <v>87</v>
      </c>
      <c r="T648">
        <v>90</v>
      </c>
      <c r="U648" s="30">
        <f t="shared" si="96"/>
        <v>88.666666666666671</v>
      </c>
      <c r="V648" s="31">
        <f t="shared" si="97"/>
        <v>0.88670000000000004</v>
      </c>
      <c r="W648" t="str">
        <f t="shared" si="98"/>
        <v>A</v>
      </c>
    </row>
    <row r="649" spans="1:23" ht="14.25" customHeight="1" x14ac:dyDescent="0.3">
      <c r="A649" s="43"/>
      <c r="B649" s="43"/>
      <c r="C649" s="43"/>
      <c r="D649" s="5" t="s">
        <v>19</v>
      </c>
      <c r="E649" s="5" t="s">
        <v>102</v>
      </c>
      <c r="F649" s="5">
        <v>84</v>
      </c>
      <c r="G649" s="10">
        <v>80</v>
      </c>
      <c r="H649" s="10">
        <v>87</v>
      </c>
      <c r="I649" s="11">
        <f t="shared" si="90"/>
        <v>83.666666666666671</v>
      </c>
      <c r="J649" s="12">
        <f t="shared" si="91"/>
        <v>0.8367</v>
      </c>
      <c r="K649" s="10" t="str">
        <f t="shared" si="92"/>
        <v>A</v>
      </c>
      <c r="L649" s="10">
        <v>82</v>
      </c>
      <c r="M649" s="10">
        <v>85</v>
      </c>
      <c r="N649" s="5">
        <v>88</v>
      </c>
      <c r="O649" s="11">
        <f t="shared" si="93"/>
        <v>85</v>
      </c>
      <c r="P649" s="12">
        <f t="shared" si="94"/>
        <v>0.85</v>
      </c>
      <c r="Q649" s="10" t="str">
        <f t="shared" si="95"/>
        <v>A</v>
      </c>
      <c r="R649" s="11">
        <v>84</v>
      </c>
      <c r="S649" s="26">
        <v>84</v>
      </c>
      <c r="T649">
        <v>96</v>
      </c>
      <c r="U649" s="30">
        <f t="shared" si="96"/>
        <v>88</v>
      </c>
      <c r="V649" s="31">
        <f t="shared" si="97"/>
        <v>0.88</v>
      </c>
      <c r="W649" t="str">
        <f t="shared" si="98"/>
        <v>A</v>
      </c>
    </row>
    <row r="650" spans="1:23" ht="14.25" customHeight="1" x14ac:dyDescent="0.3">
      <c r="A650" s="43"/>
      <c r="B650" s="43"/>
      <c r="C650" s="43"/>
      <c r="D650" s="5" t="s">
        <v>21</v>
      </c>
      <c r="E650" s="5" t="s">
        <v>103</v>
      </c>
      <c r="F650" s="5">
        <v>92</v>
      </c>
      <c r="G650" s="10">
        <v>88</v>
      </c>
      <c r="H650" s="10">
        <v>89</v>
      </c>
      <c r="I650" s="11">
        <f t="shared" si="90"/>
        <v>89.666666666666671</v>
      </c>
      <c r="J650" s="12">
        <f t="shared" si="91"/>
        <v>0.89670000000000005</v>
      </c>
      <c r="K650" s="10" t="str">
        <f t="shared" si="92"/>
        <v>A</v>
      </c>
      <c r="L650" s="10">
        <v>93</v>
      </c>
      <c r="M650" s="10">
        <v>85</v>
      </c>
      <c r="N650" s="5">
        <v>86</v>
      </c>
      <c r="O650" s="11">
        <f t="shared" si="93"/>
        <v>88</v>
      </c>
      <c r="P650" s="12">
        <f t="shared" si="94"/>
        <v>0.88</v>
      </c>
      <c r="Q650" s="10" t="str">
        <f t="shared" si="95"/>
        <v>A</v>
      </c>
      <c r="R650" s="11">
        <v>90</v>
      </c>
      <c r="S650" s="26">
        <v>97</v>
      </c>
      <c r="T650">
        <v>96</v>
      </c>
      <c r="U650" s="30">
        <f t="shared" si="96"/>
        <v>94.333333333333329</v>
      </c>
      <c r="V650" s="31">
        <f t="shared" si="97"/>
        <v>0.94330000000000003</v>
      </c>
      <c r="W650" t="str">
        <f t="shared" si="98"/>
        <v>A</v>
      </c>
    </row>
    <row r="651" spans="1:23" ht="14.25" customHeight="1" x14ac:dyDescent="0.3">
      <c r="A651" s="43"/>
      <c r="B651" s="43"/>
      <c r="C651" s="43"/>
      <c r="D651" s="5" t="s">
        <v>23</v>
      </c>
      <c r="E651" s="5" t="s">
        <v>104</v>
      </c>
      <c r="F651" s="5">
        <v>75</v>
      </c>
      <c r="G651" s="10">
        <v>88</v>
      </c>
      <c r="H651" s="10">
        <v>86</v>
      </c>
      <c r="I651" s="11">
        <f t="shared" si="90"/>
        <v>83</v>
      </c>
      <c r="J651" s="12">
        <f t="shared" si="91"/>
        <v>0.83</v>
      </c>
      <c r="K651" s="10" t="str">
        <f t="shared" si="92"/>
        <v>A</v>
      </c>
      <c r="L651" s="10">
        <v>77</v>
      </c>
      <c r="M651" s="10">
        <v>90</v>
      </c>
      <c r="N651" s="5">
        <v>84</v>
      </c>
      <c r="O651" s="11">
        <f t="shared" si="93"/>
        <v>83.666666666666671</v>
      </c>
      <c r="P651" s="12">
        <f t="shared" si="94"/>
        <v>0.8367</v>
      </c>
      <c r="Q651" s="10" t="str">
        <f t="shared" si="95"/>
        <v>A</v>
      </c>
      <c r="R651" s="11">
        <v>83</v>
      </c>
      <c r="S651" s="26">
        <v>93</v>
      </c>
      <c r="T651">
        <v>83</v>
      </c>
      <c r="U651" s="30">
        <f t="shared" si="96"/>
        <v>86.333333333333329</v>
      </c>
      <c r="V651" s="31">
        <f t="shared" si="97"/>
        <v>0.86329999999999996</v>
      </c>
      <c r="W651" t="str">
        <f t="shared" si="98"/>
        <v>A</v>
      </c>
    </row>
    <row r="652" spans="1:23" ht="14.25" customHeight="1" x14ac:dyDescent="0.3">
      <c r="A652" s="43"/>
      <c r="B652" s="43"/>
      <c r="C652" s="43"/>
      <c r="D652" s="5" t="s">
        <v>32</v>
      </c>
      <c r="E652" s="5" t="s">
        <v>127</v>
      </c>
      <c r="F652" s="5">
        <v>81</v>
      </c>
      <c r="G652" s="10">
        <v>85</v>
      </c>
      <c r="H652" s="10">
        <v>92</v>
      </c>
      <c r="I652" s="11">
        <f t="shared" si="90"/>
        <v>86</v>
      </c>
      <c r="J652" s="12">
        <f t="shared" si="91"/>
        <v>0.86</v>
      </c>
      <c r="K652" s="10" t="str">
        <f t="shared" si="92"/>
        <v>A</v>
      </c>
      <c r="L652" s="10">
        <v>84</v>
      </c>
      <c r="M652" s="10">
        <v>94</v>
      </c>
      <c r="N652" s="5">
        <v>92</v>
      </c>
      <c r="O652" s="11">
        <f t="shared" si="93"/>
        <v>90</v>
      </c>
      <c r="P652" s="12">
        <f t="shared" si="94"/>
        <v>0.9</v>
      </c>
      <c r="Q652" s="10" t="str">
        <f t="shared" si="95"/>
        <v>A</v>
      </c>
      <c r="R652" s="11">
        <v>84</v>
      </c>
      <c r="S652" s="26">
        <v>88</v>
      </c>
      <c r="T652">
        <v>85</v>
      </c>
      <c r="U652" s="30">
        <f t="shared" si="96"/>
        <v>85.666666666666671</v>
      </c>
      <c r="V652" s="31">
        <f t="shared" si="97"/>
        <v>0.85670000000000002</v>
      </c>
      <c r="W652" t="str">
        <f t="shared" si="98"/>
        <v>A</v>
      </c>
    </row>
    <row r="653" spans="1:23" ht="14.25" customHeight="1" x14ac:dyDescent="0.3">
      <c r="A653" s="43"/>
      <c r="B653" s="43"/>
      <c r="C653" s="43"/>
      <c r="D653" s="5" t="s">
        <v>34</v>
      </c>
      <c r="E653" s="5" t="s">
        <v>109</v>
      </c>
      <c r="F653" s="5">
        <v>82</v>
      </c>
      <c r="G653" s="10">
        <v>82</v>
      </c>
      <c r="H653" s="10">
        <v>78</v>
      </c>
      <c r="I653" s="11">
        <f t="shared" si="90"/>
        <v>80.666666666666671</v>
      </c>
      <c r="J653" s="12">
        <f t="shared" si="91"/>
        <v>0.80669999999999997</v>
      </c>
      <c r="K653" s="10" t="str">
        <f t="shared" si="92"/>
        <v>A</v>
      </c>
      <c r="L653" s="10">
        <v>71</v>
      </c>
      <c r="M653" s="10">
        <v>82</v>
      </c>
      <c r="N653" s="5">
        <v>79</v>
      </c>
      <c r="O653" s="11">
        <f t="shared" si="93"/>
        <v>77.333333333333329</v>
      </c>
      <c r="P653" s="12">
        <f t="shared" si="94"/>
        <v>0.77329999999999999</v>
      </c>
      <c r="Q653" s="10" t="str">
        <f t="shared" si="95"/>
        <v>B</v>
      </c>
      <c r="R653" s="11">
        <v>79</v>
      </c>
      <c r="S653" s="26">
        <v>77</v>
      </c>
      <c r="T653">
        <v>80</v>
      </c>
      <c r="U653" s="30">
        <f t="shared" si="96"/>
        <v>78.666666666666671</v>
      </c>
      <c r="V653" s="31">
        <f t="shared" si="97"/>
        <v>0.78669999999999995</v>
      </c>
      <c r="W653" t="str">
        <f t="shared" si="98"/>
        <v>B</v>
      </c>
    </row>
    <row r="654" spans="1:23" ht="14.25" customHeight="1" x14ac:dyDescent="0.3">
      <c r="A654" s="43" t="s">
        <v>376</v>
      </c>
      <c r="B654" s="43" t="s">
        <v>377</v>
      </c>
      <c r="C654" s="43" t="s">
        <v>439</v>
      </c>
      <c r="D654" s="5" t="s">
        <v>12</v>
      </c>
      <c r="E654" s="5" t="s">
        <v>95</v>
      </c>
      <c r="F654" s="5">
        <v>57</v>
      </c>
      <c r="G654" s="10">
        <v>51</v>
      </c>
      <c r="H654" s="10">
        <v>49</v>
      </c>
      <c r="I654" s="11">
        <f t="shared" si="90"/>
        <v>52.333333333333336</v>
      </c>
      <c r="J654" s="12">
        <f t="shared" si="91"/>
        <v>0.52329999999999999</v>
      </c>
      <c r="K654" s="10" t="str">
        <f t="shared" si="92"/>
        <v>D</v>
      </c>
      <c r="L654" s="10">
        <v>52</v>
      </c>
      <c r="M654" s="10">
        <v>52</v>
      </c>
      <c r="N654" s="5">
        <v>57</v>
      </c>
      <c r="O654" s="11">
        <f t="shared" si="93"/>
        <v>53.666666666666664</v>
      </c>
      <c r="P654" s="12">
        <f t="shared" si="94"/>
        <v>0.53669999999999995</v>
      </c>
      <c r="Q654" s="10" t="str">
        <f t="shared" si="95"/>
        <v>D</v>
      </c>
      <c r="R654" s="11">
        <v>50</v>
      </c>
      <c r="S654" s="26">
        <v>65</v>
      </c>
      <c r="T654">
        <v>54</v>
      </c>
      <c r="U654" s="30">
        <f t="shared" si="96"/>
        <v>56.333333333333336</v>
      </c>
      <c r="V654" s="31">
        <f t="shared" si="97"/>
        <v>0.56330000000000002</v>
      </c>
      <c r="W654" t="str">
        <f t="shared" si="98"/>
        <v>D</v>
      </c>
    </row>
    <row r="655" spans="1:23" ht="14.25" customHeight="1" x14ac:dyDescent="0.3">
      <c r="A655" s="43"/>
      <c r="B655" s="43"/>
      <c r="C655" s="43"/>
      <c r="D655" s="5" t="s">
        <v>13</v>
      </c>
      <c r="E655" s="5" t="s">
        <v>99</v>
      </c>
      <c r="F655" s="5">
        <v>61</v>
      </c>
      <c r="G655" s="10">
        <v>51</v>
      </c>
      <c r="H655" s="10">
        <v>58</v>
      </c>
      <c r="I655" s="11">
        <f t="shared" si="90"/>
        <v>56.666666666666664</v>
      </c>
      <c r="J655" s="12">
        <f t="shared" si="91"/>
        <v>0.56669999999999998</v>
      </c>
      <c r="K655" s="10" t="str">
        <f t="shared" si="92"/>
        <v>D</v>
      </c>
      <c r="L655" s="10">
        <v>50</v>
      </c>
      <c r="M655" s="10">
        <v>59</v>
      </c>
      <c r="N655" s="5">
        <v>55</v>
      </c>
      <c r="O655" s="11">
        <f t="shared" si="93"/>
        <v>54.666666666666664</v>
      </c>
      <c r="P655" s="12">
        <f t="shared" si="94"/>
        <v>0.54669999999999996</v>
      </c>
      <c r="Q655" s="10" t="str">
        <f t="shared" si="95"/>
        <v>D</v>
      </c>
      <c r="R655" s="11">
        <v>64</v>
      </c>
      <c r="S655" s="26">
        <v>67</v>
      </c>
      <c r="T655">
        <v>64</v>
      </c>
      <c r="U655" s="30">
        <f t="shared" si="96"/>
        <v>65</v>
      </c>
      <c r="V655" s="31">
        <f t="shared" si="97"/>
        <v>0.65</v>
      </c>
      <c r="W655" t="str">
        <f t="shared" si="98"/>
        <v>C</v>
      </c>
    </row>
    <row r="656" spans="1:23" ht="14.25" customHeight="1" x14ac:dyDescent="0.3">
      <c r="A656" s="43"/>
      <c r="B656" s="43"/>
      <c r="C656" s="43"/>
      <c r="D656" s="5" t="s">
        <v>15</v>
      </c>
      <c r="E656" s="5" t="s">
        <v>100</v>
      </c>
      <c r="F656" s="5">
        <v>66</v>
      </c>
      <c r="G656" s="10">
        <v>56</v>
      </c>
      <c r="H656" s="10">
        <v>61</v>
      </c>
      <c r="I656" s="11">
        <f t="shared" si="90"/>
        <v>61</v>
      </c>
      <c r="J656" s="12">
        <f t="shared" si="91"/>
        <v>0.61</v>
      </c>
      <c r="K656" s="10" t="str">
        <f t="shared" si="92"/>
        <v>C</v>
      </c>
      <c r="L656" s="10">
        <v>65</v>
      </c>
      <c r="M656" s="10">
        <v>71</v>
      </c>
      <c r="N656" s="5">
        <v>71</v>
      </c>
      <c r="O656" s="11">
        <f t="shared" si="93"/>
        <v>69</v>
      </c>
      <c r="P656" s="12">
        <f t="shared" si="94"/>
        <v>0.69</v>
      </c>
      <c r="Q656" s="10" t="str">
        <f t="shared" si="95"/>
        <v>C</v>
      </c>
      <c r="R656" s="11">
        <v>62</v>
      </c>
      <c r="S656" s="26">
        <v>69</v>
      </c>
      <c r="T656">
        <v>71</v>
      </c>
      <c r="U656" s="30">
        <f t="shared" si="96"/>
        <v>67.333333333333329</v>
      </c>
      <c r="V656" s="31">
        <f t="shared" si="97"/>
        <v>0.67330000000000001</v>
      </c>
      <c r="W656" t="str">
        <f t="shared" si="98"/>
        <v>C</v>
      </c>
    </row>
    <row r="657" spans="1:23" ht="14.25" customHeight="1" x14ac:dyDescent="0.3">
      <c r="A657" s="43"/>
      <c r="B657" s="43"/>
      <c r="C657" s="43"/>
      <c r="D657" s="5" t="s">
        <v>17</v>
      </c>
      <c r="E657" s="5" t="s">
        <v>101</v>
      </c>
      <c r="F657" s="5">
        <v>59</v>
      </c>
      <c r="G657" s="10">
        <v>62</v>
      </c>
      <c r="H657" s="10">
        <v>47</v>
      </c>
      <c r="I657" s="11">
        <f t="shared" si="90"/>
        <v>56</v>
      </c>
      <c r="J657" s="12">
        <f t="shared" si="91"/>
        <v>0.56000000000000005</v>
      </c>
      <c r="K657" s="10" t="str">
        <f t="shared" si="92"/>
        <v>D</v>
      </c>
      <c r="L657" s="10">
        <v>54</v>
      </c>
      <c r="M657" s="10">
        <v>60</v>
      </c>
      <c r="N657" s="5">
        <v>60</v>
      </c>
      <c r="O657" s="11">
        <f t="shared" si="93"/>
        <v>58</v>
      </c>
      <c r="P657" s="12">
        <f t="shared" si="94"/>
        <v>0.57999999999999996</v>
      </c>
      <c r="Q657" s="10" t="str">
        <f t="shared" si="95"/>
        <v>D</v>
      </c>
      <c r="R657" s="11">
        <v>59</v>
      </c>
      <c r="S657" s="26">
        <v>55</v>
      </c>
      <c r="T657">
        <v>62</v>
      </c>
      <c r="U657" s="30">
        <f t="shared" si="96"/>
        <v>58.666666666666664</v>
      </c>
      <c r="V657" s="31">
        <f t="shared" si="97"/>
        <v>0.5867</v>
      </c>
      <c r="W657" t="str">
        <f t="shared" si="98"/>
        <v>D</v>
      </c>
    </row>
    <row r="658" spans="1:23" ht="14.25" customHeight="1" x14ac:dyDescent="0.3">
      <c r="A658" s="43"/>
      <c r="B658" s="43"/>
      <c r="C658" s="43"/>
      <c r="D658" s="5" t="s">
        <v>19</v>
      </c>
      <c r="E658" s="5" t="s">
        <v>102</v>
      </c>
      <c r="F658" s="5">
        <v>54</v>
      </c>
      <c r="G658" s="10">
        <v>61</v>
      </c>
      <c r="H658" s="10">
        <v>64</v>
      </c>
      <c r="I658" s="11">
        <f t="shared" si="90"/>
        <v>59.666666666666664</v>
      </c>
      <c r="J658" s="12">
        <f t="shared" si="91"/>
        <v>0.59670000000000001</v>
      </c>
      <c r="K658" s="10" t="str">
        <f t="shared" si="92"/>
        <v>D</v>
      </c>
      <c r="L658" s="10">
        <v>63</v>
      </c>
      <c r="M658" s="10">
        <v>69</v>
      </c>
      <c r="N658" s="5">
        <v>66</v>
      </c>
      <c r="O658" s="11">
        <f t="shared" si="93"/>
        <v>66</v>
      </c>
      <c r="P658" s="12">
        <f t="shared" si="94"/>
        <v>0.66</v>
      </c>
      <c r="Q658" s="10" t="str">
        <f t="shared" si="95"/>
        <v>C</v>
      </c>
      <c r="R658" s="11">
        <v>64</v>
      </c>
      <c r="S658" s="26">
        <v>65</v>
      </c>
      <c r="T658">
        <v>70</v>
      </c>
      <c r="U658" s="30">
        <f t="shared" si="96"/>
        <v>66.333333333333329</v>
      </c>
      <c r="V658" s="31">
        <f t="shared" si="97"/>
        <v>0.6633</v>
      </c>
      <c r="W658" t="str">
        <f t="shared" si="98"/>
        <v>C</v>
      </c>
    </row>
    <row r="659" spans="1:23" ht="14.25" customHeight="1" x14ac:dyDescent="0.3">
      <c r="A659" s="43"/>
      <c r="B659" s="43"/>
      <c r="C659" s="43"/>
      <c r="D659" s="5" t="s">
        <v>21</v>
      </c>
      <c r="E659" s="5" t="s">
        <v>103</v>
      </c>
      <c r="F659" s="5">
        <v>60</v>
      </c>
      <c r="G659" s="10">
        <v>58</v>
      </c>
      <c r="H659" s="10">
        <v>63</v>
      </c>
      <c r="I659" s="11">
        <f t="shared" si="90"/>
        <v>60.333333333333336</v>
      </c>
      <c r="J659" s="12">
        <f t="shared" si="91"/>
        <v>0.60329999999999995</v>
      </c>
      <c r="K659" s="10" t="str">
        <f t="shared" si="92"/>
        <v>C</v>
      </c>
      <c r="L659" s="10">
        <v>70</v>
      </c>
      <c r="M659" s="10">
        <v>65</v>
      </c>
      <c r="N659" s="5">
        <v>60</v>
      </c>
      <c r="O659" s="11">
        <f t="shared" si="93"/>
        <v>65</v>
      </c>
      <c r="P659" s="12">
        <f t="shared" si="94"/>
        <v>0.65</v>
      </c>
      <c r="Q659" s="10" t="str">
        <f t="shared" si="95"/>
        <v>C</v>
      </c>
      <c r="R659" s="11">
        <v>64</v>
      </c>
      <c r="S659" s="26">
        <v>72</v>
      </c>
      <c r="T659">
        <v>70</v>
      </c>
      <c r="U659" s="30">
        <f t="shared" si="96"/>
        <v>68.666666666666671</v>
      </c>
      <c r="V659" s="31">
        <f t="shared" si="97"/>
        <v>0.68669999999999998</v>
      </c>
      <c r="W659" t="str">
        <f t="shared" si="98"/>
        <v>C</v>
      </c>
    </row>
    <row r="660" spans="1:23" ht="14.25" customHeight="1" x14ac:dyDescent="0.3">
      <c r="A660" s="43"/>
      <c r="B660" s="43"/>
      <c r="C660" s="43"/>
      <c r="D660" s="5" t="s">
        <v>23</v>
      </c>
      <c r="E660" s="5" t="s">
        <v>104</v>
      </c>
      <c r="F660" s="5">
        <v>57</v>
      </c>
      <c r="G660" s="10">
        <v>60</v>
      </c>
      <c r="H660" s="10">
        <v>60</v>
      </c>
      <c r="I660" s="11">
        <f t="shared" si="90"/>
        <v>59</v>
      </c>
      <c r="J660" s="12">
        <f t="shared" si="91"/>
        <v>0.59</v>
      </c>
      <c r="K660" s="10" t="str">
        <f t="shared" si="92"/>
        <v>D</v>
      </c>
      <c r="L660" s="10">
        <v>57</v>
      </c>
      <c r="M660" s="10">
        <v>64</v>
      </c>
      <c r="N660" s="5">
        <v>62</v>
      </c>
      <c r="O660" s="11">
        <f t="shared" si="93"/>
        <v>61</v>
      </c>
      <c r="P660" s="12">
        <f t="shared" si="94"/>
        <v>0.61</v>
      </c>
      <c r="Q660" s="10" t="str">
        <f t="shared" si="95"/>
        <v>C</v>
      </c>
      <c r="R660" s="11">
        <v>60</v>
      </c>
      <c r="S660" s="26">
        <v>58</v>
      </c>
      <c r="T660">
        <v>66</v>
      </c>
      <c r="U660" s="30">
        <f t="shared" si="96"/>
        <v>61.333333333333336</v>
      </c>
      <c r="V660" s="31">
        <f t="shared" si="97"/>
        <v>0.61329999999999996</v>
      </c>
      <c r="W660" t="str">
        <f t="shared" si="98"/>
        <v>C</v>
      </c>
    </row>
    <row r="661" spans="1:23" ht="14.25" customHeight="1" x14ac:dyDescent="0.3">
      <c r="A661" s="43"/>
      <c r="B661" s="43"/>
      <c r="C661" s="43"/>
      <c r="D661" s="5" t="s">
        <v>46</v>
      </c>
      <c r="E661" s="5" t="s">
        <v>116</v>
      </c>
      <c r="F661" s="5">
        <v>63</v>
      </c>
      <c r="G661" s="10">
        <v>65</v>
      </c>
      <c r="H661" s="10">
        <v>62</v>
      </c>
      <c r="I661" s="11">
        <f t="shared" si="90"/>
        <v>63.333333333333336</v>
      </c>
      <c r="J661" s="12">
        <f t="shared" si="91"/>
        <v>0.63329999999999997</v>
      </c>
      <c r="K661" s="10" t="str">
        <f t="shared" si="92"/>
        <v>C</v>
      </c>
      <c r="L661" s="10">
        <v>62</v>
      </c>
      <c r="M661" s="10">
        <v>68</v>
      </c>
      <c r="N661" s="5">
        <v>64</v>
      </c>
      <c r="O661" s="11">
        <f t="shared" si="93"/>
        <v>64.666666666666671</v>
      </c>
      <c r="P661" s="12">
        <f t="shared" si="94"/>
        <v>0.64670000000000005</v>
      </c>
      <c r="Q661" s="10" t="str">
        <f t="shared" si="95"/>
        <v>C</v>
      </c>
      <c r="R661" s="11">
        <v>71</v>
      </c>
      <c r="S661" s="26">
        <v>64</v>
      </c>
      <c r="T661">
        <v>61</v>
      </c>
      <c r="U661" s="30">
        <f t="shared" si="96"/>
        <v>65.333333333333329</v>
      </c>
      <c r="V661" s="31">
        <f t="shared" si="97"/>
        <v>0.65329999999999999</v>
      </c>
      <c r="W661" t="str">
        <f t="shared" si="98"/>
        <v>C</v>
      </c>
    </row>
    <row r="662" spans="1:23" ht="14.25" customHeight="1" x14ac:dyDescent="0.3">
      <c r="A662" s="43"/>
      <c r="B662" s="43"/>
      <c r="C662" s="43"/>
      <c r="D662" s="5" t="s">
        <v>34</v>
      </c>
      <c r="E662" s="5" t="s">
        <v>109</v>
      </c>
      <c r="F662" s="5">
        <v>58</v>
      </c>
      <c r="G662" s="10">
        <v>58</v>
      </c>
      <c r="H662" s="10">
        <v>52</v>
      </c>
      <c r="I662" s="11">
        <f t="shared" si="90"/>
        <v>56</v>
      </c>
      <c r="J662" s="12">
        <f t="shared" si="91"/>
        <v>0.56000000000000005</v>
      </c>
      <c r="K662" s="10" t="str">
        <f t="shared" si="92"/>
        <v>D</v>
      </c>
      <c r="L662" s="10">
        <v>60</v>
      </c>
      <c r="M662" s="10">
        <v>52</v>
      </c>
      <c r="N662" s="5">
        <v>57</v>
      </c>
      <c r="O662" s="11">
        <f t="shared" si="93"/>
        <v>56.333333333333336</v>
      </c>
      <c r="P662" s="12">
        <f t="shared" si="94"/>
        <v>0.56330000000000002</v>
      </c>
      <c r="Q662" s="10" t="str">
        <f t="shared" si="95"/>
        <v>D</v>
      </c>
      <c r="R662" s="11">
        <v>58</v>
      </c>
      <c r="S662" s="26">
        <v>59</v>
      </c>
      <c r="T662">
        <v>60</v>
      </c>
      <c r="U662" s="30">
        <f t="shared" si="96"/>
        <v>59</v>
      </c>
      <c r="V662" s="31">
        <f t="shared" si="97"/>
        <v>0.59</v>
      </c>
      <c r="W662" t="str">
        <f t="shared" si="98"/>
        <v>D</v>
      </c>
    </row>
    <row r="663" spans="1:23" ht="14.25" customHeight="1" x14ac:dyDescent="0.3">
      <c r="A663" s="43" t="s">
        <v>382</v>
      </c>
      <c r="B663" s="43" t="s">
        <v>383</v>
      </c>
      <c r="C663" s="43" t="s">
        <v>439</v>
      </c>
      <c r="D663" s="5" t="s">
        <v>12</v>
      </c>
      <c r="E663" s="5" t="s">
        <v>95</v>
      </c>
      <c r="F663" s="5">
        <v>73</v>
      </c>
      <c r="G663" s="10">
        <v>80</v>
      </c>
      <c r="H663" s="10">
        <v>68</v>
      </c>
      <c r="I663" s="11">
        <f t="shared" si="90"/>
        <v>73.666666666666671</v>
      </c>
      <c r="J663" s="12">
        <f t="shared" si="91"/>
        <v>0.73670000000000002</v>
      </c>
      <c r="K663" s="10" t="str">
        <f t="shared" si="92"/>
        <v>B</v>
      </c>
      <c r="L663" s="10">
        <v>71</v>
      </c>
      <c r="M663" s="10">
        <v>73</v>
      </c>
      <c r="N663" s="5">
        <v>82</v>
      </c>
      <c r="O663" s="11">
        <f t="shared" si="93"/>
        <v>75.333333333333329</v>
      </c>
      <c r="P663" s="12">
        <f t="shared" si="94"/>
        <v>0.75329999999999997</v>
      </c>
      <c r="Q663" s="10" t="str">
        <f t="shared" si="95"/>
        <v>B</v>
      </c>
      <c r="R663" s="11">
        <v>69</v>
      </c>
      <c r="S663" s="26">
        <v>73</v>
      </c>
      <c r="T663">
        <v>73</v>
      </c>
      <c r="U663" s="30">
        <f t="shared" si="96"/>
        <v>71.666666666666671</v>
      </c>
      <c r="V663" s="31">
        <f t="shared" si="97"/>
        <v>0.7167</v>
      </c>
      <c r="W663" t="str">
        <f t="shared" si="98"/>
        <v>B</v>
      </c>
    </row>
    <row r="664" spans="1:23" ht="14.25" customHeight="1" x14ac:dyDescent="0.3">
      <c r="A664" s="43"/>
      <c r="B664" s="43"/>
      <c r="C664" s="43"/>
      <c r="D664" s="5" t="s">
        <v>13</v>
      </c>
      <c r="E664" s="5" t="s">
        <v>99</v>
      </c>
      <c r="F664" s="5">
        <v>70</v>
      </c>
      <c r="G664" s="10">
        <v>77</v>
      </c>
      <c r="H664" s="10">
        <v>81</v>
      </c>
      <c r="I664" s="11">
        <f t="shared" si="90"/>
        <v>76</v>
      </c>
      <c r="J664" s="12">
        <f t="shared" si="91"/>
        <v>0.76</v>
      </c>
      <c r="K664" s="10" t="str">
        <f t="shared" si="92"/>
        <v>B</v>
      </c>
      <c r="L664" s="10">
        <v>77</v>
      </c>
      <c r="M664" s="10">
        <v>78</v>
      </c>
      <c r="N664" s="5">
        <v>80</v>
      </c>
      <c r="O664" s="11">
        <f t="shared" si="93"/>
        <v>78.333333333333329</v>
      </c>
      <c r="P664" s="12">
        <f t="shared" si="94"/>
        <v>0.7833</v>
      </c>
      <c r="Q664" s="10" t="str">
        <f t="shared" si="95"/>
        <v>B</v>
      </c>
      <c r="R664" s="11">
        <v>81</v>
      </c>
      <c r="S664" s="26">
        <v>83</v>
      </c>
      <c r="T664">
        <v>86</v>
      </c>
      <c r="U664" s="30">
        <f t="shared" si="96"/>
        <v>83.333333333333329</v>
      </c>
      <c r="V664" s="31">
        <f t="shared" si="97"/>
        <v>0.83330000000000004</v>
      </c>
      <c r="W664" t="str">
        <f t="shared" si="98"/>
        <v>A</v>
      </c>
    </row>
    <row r="665" spans="1:23" ht="14.25" customHeight="1" x14ac:dyDescent="0.3">
      <c r="A665" s="43"/>
      <c r="B665" s="43"/>
      <c r="C665" s="43"/>
      <c r="D665" s="5" t="s">
        <v>15</v>
      </c>
      <c r="E665" s="5" t="s">
        <v>100</v>
      </c>
      <c r="F665" s="5">
        <v>85</v>
      </c>
      <c r="G665" s="10">
        <v>85</v>
      </c>
      <c r="H665" s="10">
        <v>86</v>
      </c>
      <c r="I665" s="11">
        <f t="shared" si="90"/>
        <v>85.333333333333329</v>
      </c>
      <c r="J665" s="12">
        <f t="shared" si="91"/>
        <v>0.85329999999999995</v>
      </c>
      <c r="K665" s="10" t="str">
        <f t="shared" si="92"/>
        <v>A</v>
      </c>
      <c r="L665" s="10">
        <v>78</v>
      </c>
      <c r="M665" s="10">
        <v>80</v>
      </c>
      <c r="N665" s="5">
        <v>90</v>
      </c>
      <c r="O665" s="11">
        <f t="shared" si="93"/>
        <v>82.666666666666671</v>
      </c>
      <c r="P665" s="12">
        <f t="shared" si="94"/>
        <v>0.82669999999999999</v>
      </c>
      <c r="Q665" s="10" t="str">
        <f t="shared" si="95"/>
        <v>A</v>
      </c>
      <c r="R665" s="11">
        <v>82</v>
      </c>
      <c r="S665" s="26">
        <v>86</v>
      </c>
      <c r="T665">
        <v>94</v>
      </c>
      <c r="U665" s="30">
        <f t="shared" si="96"/>
        <v>87.333333333333329</v>
      </c>
      <c r="V665" s="31">
        <f t="shared" si="97"/>
        <v>0.87329999999999997</v>
      </c>
      <c r="W665" t="str">
        <f t="shared" si="98"/>
        <v>A</v>
      </c>
    </row>
    <row r="666" spans="1:23" ht="14.25" customHeight="1" x14ac:dyDescent="0.3">
      <c r="A666" s="43"/>
      <c r="B666" s="43"/>
      <c r="C666" s="43"/>
      <c r="D666" s="5" t="s">
        <v>17</v>
      </c>
      <c r="E666" s="5" t="s">
        <v>101</v>
      </c>
      <c r="F666" s="5">
        <v>76</v>
      </c>
      <c r="G666" s="10">
        <v>69</v>
      </c>
      <c r="H666" s="10">
        <v>78</v>
      </c>
      <c r="I666" s="11">
        <f t="shared" si="90"/>
        <v>74.333333333333329</v>
      </c>
      <c r="J666" s="12">
        <f t="shared" si="91"/>
        <v>0.74329999999999996</v>
      </c>
      <c r="K666" s="10" t="str">
        <f t="shared" si="92"/>
        <v>B</v>
      </c>
      <c r="L666" s="10">
        <v>72</v>
      </c>
      <c r="M666" s="10">
        <v>76</v>
      </c>
      <c r="N666" s="5">
        <v>72</v>
      </c>
      <c r="O666" s="11">
        <f t="shared" si="93"/>
        <v>73.333333333333329</v>
      </c>
      <c r="P666" s="12">
        <f t="shared" si="94"/>
        <v>0.73329999999999995</v>
      </c>
      <c r="Q666" s="10" t="str">
        <f t="shared" si="95"/>
        <v>B</v>
      </c>
      <c r="R666" s="11">
        <v>73</v>
      </c>
      <c r="S666" s="26">
        <v>80</v>
      </c>
      <c r="T666">
        <v>78</v>
      </c>
      <c r="U666" s="30">
        <f t="shared" si="96"/>
        <v>77</v>
      </c>
      <c r="V666" s="31">
        <f t="shared" si="97"/>
        <v>0.77</v>
      </c>
      <c r="W666" t="str">
        <f t="shared" si="98"/>
        <v>B</v>
      </c>
    </row>
    <row r="667" spans="1:23" ht="14.25" customHeight="1" x14ac:dyDescent="0.3">
      <c r="A667" s="43"/>
      <c r="B667" s="43"/>
      <c r="C667" s="43"/>
      <c r="D667" s="5" t="s">
        <v>19</v>
      </c>
      <c r="E667" s="5" t="s">
        <v>102</v>
      </c>
      <c r="F667" s="5">
        <v>83</v>
      </c>
      <c r="G667" s="10">
        <v>87</v>
      </c>
      <c r="H667" s="10">
        <v>76</v>
      </c>
      <c r="I667" s="11">
        <f t="shared" si="90"/>
        <v>82</v>
      </c>
      <c r="J667" s="12">
        <f t="shared" si="91"/>
        <v>0.82</v>
      </c>
      <c r="K667" s="10" t="str">
        <f t="shared" si="92"/>
        <v>A</v>
      </c>
      <c r="L667" s="10">
        <v>75</v>
      </c>
      <c r="M667" s="10">
        <v>77</v>
      </c>
      <c r="N667" s="5">
        <v>83</v>
      </c>
      <c r="O667" s="11">
        <f t="shared" si="93"/>
        <v>78.333333333333329</v>
      </c>
      <c r="P667" s="12">
        <f t="shared" si="94"/>
        <v>0.7833</v>
      </c>
      <c r="Q667" s="10" t="str">
        <f t="shared" si="95"/>
        <v>B</v>
      </c>
      <c r="R667" s="11">
        <v>82</v>
      </c>
      <c r="S667" s="26">
        <v>91</v>
      </c>
      <c r="T667">
        <v>91</v>
      </c>
      <c r="U667" s="30">
        <f t="shared" si="96"/>
        <v>88</v>
      </c>
      <c r="V667" s="31">
        <f t="shared" si="97"/>
        <v>0.88</v>
      </c>
      <c r="W667" t="str">
        <f t="shared" si="98"/>
        <v>A</v>
      </c>
    </row>
    <row r="668" spans="1:23" ht="14.25" customHeight="1" x14ac:dyDescent="0.3">
      <c r="A668" s="43"/>
      <c r="B668" s="43"/>
      <c r="C668" s="43"/>
      <c r="D668" s="5" t="s">
        <v>21</v>
      </c>
      <c r="E668" s="5" t="s">
        <v>103</v>
      </c>
      <c r="F668" s="5">
        <v>76</v>
      </c>
      <c r="G668" s="10">
        <v>83</v>
      </c>
      <c r="H668" s="10">
        <v>83</v>
      </c>
      <c r="I668" s="11">
        <f t="shared" si="90"/>
        <v>80.666666666666671</v>
      </c>
      <c r="J668" s="12">
        <f t="shared" si="91"/>
        <v>0.80669999999999997</v>
      </c>
      <c r="K668" s="10" t="str">
        <f t="shared" si="92"/>
        <v>A</v>
      </c>
      <c r="L668" s="10">
        <v>86</v>
      </c>
      <c r="M668" s="10">
        <v>82</v>
      </c>
      <c r="N668" s="5">
        <v>91</v>
      </c>
      <c r="O668" s="11">
        <f t="shared" si="93"/>
        <v>86.333333333333329</v>
      </c>
      <c r="P668" s="12">
        <f t="shared" si="94"/>
        <v>0.86329999999999996</v>
      </c>
      <c r="Q668" s="10" t="str">
        <f t="shared" si="95"/>
        <v>A</v>
      </c>
      <c r="R668" s="11">
        <v>86</v>
      </c>
      <c r="S668" s="26">
        <v>91</v>
      </c>
      <c r="T668">
        <v>95</v>
      </c>
      <c r="U668" s="30">
        <f t="shared" si="96"/>
        <v>90.666666666666671</v>
      </c>
      <c r="V668" s="31">
        <f t="shared" si="97"/>
        <v>0.90669999999999995</v>
      </c>
      <c r="W668" t="str">
        <f t="shared" si="98"/>
        <v>A</v>
      </c>
    </row>
    <row r="669" spans="1:23" ht="14.25" customHeight="1" x14ac:dyDescent="0.3">
      <c r="A669" s="43"/>
      <c r="B669" s="43"/>
      <c r="C669" s="43"/>
      <c r="D669" s="5" t="s">
        <v>23</v>
      </c>
      <c r="E669" s="5" t="s">
        <v>104</v>
      </c>
      <c r="F669" s="5">
        <v>79</v>
      </c>
      <c r="G669" s="10">
        <v>76</v>
      </c>
      <c r="H669" s="10">
        <v>83</v>
      </c>
      <c r="I669" s="11">
        <f t="shared" si="90"/>
        <v>79.333333333333329</v>
      </c>
      <c r="J669" s="12">
        <f t="shared" si="91"/>
        <v>0.79330000000000001</v>
      </c>
      <c r="K669" s="10" t="str">
        <f t="shared" si="92"/>
        <v>B</v>
      </c>
      <c r="L669" s="10">
        <v>77</v>
      </c>
      <c r="M669" s="10">
        <v>74</v>
      </c>
      <c r="N669" s="5">
        <v>79</v>
      </c>
      <c r="O669" s="11">
        <f t="shared" si="93"/>
        <v>76.666666666666671</v>
      </c>
      <c r="P669" s="12">
        <f t="shared" si="94"/>
        <v>0.76670000000000005</v>
      </c>
      <c r="Q669" s="10" t="str">
        <f t="shared" si="95"/>
        <v>B</v>
      </c>
      <c r="R669" s="11">
        <v>79</v>
      </c>
      <c r="S669" s="26">
        <v>79</v>
      </c>
      <c r="T669">
        <v>85</v>
      </c>
      <c r="U669" s="30">
        <f t="shared" si="96"/>
        <v>81</v>
      </c>
      <c r="V669" s="31">
        <f t="shared" si="97"/>
        <v>0.81</v>
      </c>
      <c r="W669" t="str">
        <f t="shared" si="98"/>
        <v>A</v>
      </c>
    </row>
    <row r="670" spans="1:23" ht="14.25" customHeight="1" x14ac:dyDescent="0.3">
      <c r="A670" s="43"/>
      <c r="B670" s="43"/>
      <c r="C670" s="43"/>
      <c r="D670" s="5" t="s">
        <v>46</v>
      </c>
      <c r="E670" s="5" t="s">
        <v>116</v>
      </c>
      <c r="F670" s="5">
        <v>83</v>
      </c>
      <c r="G670" s="10">
        <v>84</v>
      </c>
      <c r="H670" s="10">
        <v>75</v>
      </c>
      <c r="I670" s="11">
        <f t="shared" si="90"/>
        <v>80.666666666666671</v>
      </c>
      <c r="J670" s="12">
        <f t="shared" si="91"/>
        <v>0.80669999999999997</v>
      </c>
      <c r="K670" s="10" t="str">
        <f t="shared" si="92"/>
        <v>A</v>
      </c>
      <c r="L670" s="10">
        <v>79</v>
      </c>
      <c r="M670" s="10">
        <v>90</v>
      </c>
      <c r="N670" s="5">
        <v>84</v>
      </c>
      <c r="O670" s="11">
        <f t="shared" si="93"/>
        <v>84.333333333333329</v>
      </c>
      <c r="P670" s="12">
        <f t="shared" si="94"/>
        <v>0.84330000000000005</v>
      </c>
      <c r="Q670" s="10" t="str">
        <f t="shared" si="95"/>
        <v>A</v>
      </c>
      <c r="R670" s="11">
        <v>86</v>
      </c>
      <c r="S670" s="26">
        <v>85</v>
      </c>
      <c r="T670">
        <v>90</v>
      </c>
      <c r="U670" s="30">
        <f t="shared" si="96"/>
        <v>87</v>
      </c>
      <c r="V670" s="31">
        <f t="shared" si="97"/>
        <v>0.87</v>
      </c>
      <c r="W670" t="str">
        <f t="shared" si="98"/>
        <v>A</v>
      </c>
    </row>
    <row r="671" spans="1:23" ht="14.25" customHeight="1" x14ac:dyDescent="0.3">
      <c r="A671" s="43"/>
      <c r="B671" s="43"/>
      <c r="C671" s="43"/>
      <c r="D671" s="5" t="s">
        <v>27</v>
      </c>
      <c r="E671" s="5" t="s">
        <v>106</v>
      </c>
      <c r="F671" s="5">
        <v>78</v>
      </c>
      <c r="G671" s="10">
        <v>68</v>
      </c>
      <c r="H671" s="10">
        <v>69</v>
      </c>
      <c r="I671" s="11">
        <f t="shared" si="90"/>
        <v>71.666666666666671</v>
      </c>
      <c r="J671" s="12">
        <f t="shared" si="91"/>
        <v>0.7167</v>
      </c>
      <c r="K671" s="10" t="str">
        <f t="shared" si="92"/>
        <v>B</v>
      </c>
      <c r="L671" s="10">
        <v>75</v>
      </c>
      <c r="M671" s="10">
        <v>80</v>
      </c>
      <c r="N671" s="5">
        <v>78</v>
      </c>
      <c r="O671" s="11">
        <f t="shared" si="93"/>
        <v>77.666666666666671</v>
      </c>
      <c r="P671" s="12">
        <f t="shared" si="94"/>
        <v>0.77669999999999995</v>
      </c>
      <c r="Q671" s="10" t="str">
        <f t="shared" si="95"/>
        <v>B</v>
      </c>
      <c r="R671" s="11">
        <v>76</v>
      </c>
      <c r="S671" s="26">
        <v>85</v>
      </c>
      <c r="T671">
        <v>72</v>
      </c>
      <c r="U671" s="30">
        <f t="shared" si="96"/>
        <v>77.666666666666671</v>
      </c>
      <c r="V671" s="31">
        <f t="shared" si="97"/>
        <v>0.77669999999999995</v>
      </c>
      <c r="W671" t="str">
        <f t="shared" si="98"/>
        <v>B</v>
      </c>
    </row>
    <row r="672" spans="1:23" ht="14.25" customHeight="1" x14ac:dyDescent="0.3">
      <c r="A672" s="43" t="s">
        <v>386</v>
      </c>
      <c r="B672" s="43" t="s">
        <v>387</v>
      </c>
      <c r="C672" s="43" t="s">
        <v>439</v>
      </c>
      <c r="D672" s="5" t="s">
        <v>12</v>
      </c>
      <c r="E672" s="5" t="s">
        <v>95</v>
      </c>
      <c r="F672" s="5">
        <v>55</v>
      </c>
      <c r="G672" s="10">
        <v>54</v>
      </c>
      <c r="H672" s="10">
        <v>60</v>
      </c>
      <c r="I672" s="11">
        <f t="shared" si="90"/>
        <v>56.333333333333336</v>
      </c>
      <c r="J672" s="12">
        <f t="shared" si="91"/>
        <v>0.56330000000000002</v>
      </c>
      <c r="K672" s="10" t="str">
        <f t="shared" si="92"/>
        <v>D</v>
      </c>
      <c r="L672" s="10">
        <v>49</v>
      </c>
      <c r="M672" s="10">
        <v>54</v>
      </c>
      <c r="N672" s="5">
        <v>62</v>
      </c>
      <c r="O672" s="11">
        <f t="shared" si="93"/>
        <v>55</v>
      </c>
      <c r="P672" s="12">
        <f t="shared" si="94"/>
        <v>0.55000000000000004</v>
      </c>
      <c r="Q672" s="10" t="str">
        <f t="shared" si="95"/>
        <v>D</v>
      </c>
      <c r="R672" s="11">
        <v>51</v>
      </c>
      <c r="S672" s="26">
        <v>67</v>
      </c>
      <c r="T672">
        <v>56</v>
      </c>
      <c r="U672" s="30">
        <f t="shared" si="96"/>
        <v>58</v>
      </c>
      <c r="V672" s="31">
        <f t="shared" si="97"/>
        <v>0.57999999999999996</v>
      </c>
      <c r="W672" t="str">
        <f t="shared" si="98"/>
        <v>D</v>
      </c>
    </row>
    <row r="673" spans="1:23" ht="14.25" customHeight="1" x14ac:dyDescent="0.3">
      <c r="A673" s="43"/>
      <c r="B673" s="43"/>
      <c r="C673" s="43"/>
      <c r="D673" s="5" t="s">
        <v>13</v>
      </c>
      <c r="E673" s="5" t="s">
        <v>99</v>
      </c>
      <c r="F673" s="5">
        <v>62</v>
      </c>
      <c r="G673" s="10">
        <v>60</v>
      </c>
      <c r="H673" s="10">
        <v>55</v>
      </c>
      <c r="I673" s="11">
        <f t="shared" si="90"/>
        <v>59</v>
      </c>
      <c r="J673" s="12">
        <f t="shared" si="91"/>
        <v>0.59</v>
      </c>
      <c r="K673" s="10" t="str">
        <f t="shared" si="92"/>
        <v>D</v>
      </c>
      <c r="L673" s="10">
        <v>60</v>
      </c>
      <c r="M673" s="10">
        <v>69</v>
      </c>
      <c r="N673" s="5">
        <v>65</v>
      </c>
      <c r="O673" s="11">
        <f t="shared" si="93"/>
        <v>64.666666666666671</v>
      </c>
      <c r="P673" s="12">
        <f t="shared" si="94"/>
        <v>0.64670000000000005</v>
      </c>
      <c r="Q673" s="10" t="str">
        <f t="shared" si="95"/>
        <v>C</v>
      </c>
      <c r="R673" s="11">
        <v>65</v>
      </c>
      <c r="S673" s="26">
        <v>62</v>
      </c>
      <c r="T673">
        <v>66</v>
      </c>
      <c r="U673" s="30">
        <f t="shared" si="96"/>
        <v>64.333333333333329</v>
      </c>
      <c r="V673" s="31">
        <f t="shared" si="97"/>
        <v>0.64329999999999998</v>
      </c>
      <c r="W673" t="str">
        <f t="shared" si="98"/>
        <v>C</v>
      </c>
    </row>
    <row r="674" spans="1:23" ht="14.25" customHeight="1" x14ac:dyDescent="0.3">
      <c r="A674" s="43"/>
      <c r="B674" s="43"/>
      <c r="C674" s="43"/>
      <c r="D674" s="5" t="s">
        <v>15</v>
      </c>
      <c r="E674" s="5" t="s">
        <v>100</v>
      </c>
      <c r="F674" s="5">
        <v>57</v>
      </c>
      <c r="G674" s="10">
        <v>64</v>
      </c>
      <c r="H674" s="10">
        <v>68</v>
      </c>
      <c r="I674" s="11">
        <f t="shared" si="90"/>
        <v>63</v>
      </c>
      <c r="J674" s="12">
        <f t="shared" si="91"/>
        <v>0.63</v>
      </c>
      <c r="K674" s="10" t="str">
        <f t="shared" si="92"/>
        <v>C</v>
      </c>
      <c r="L674" s="10">
        <v>67</v>
      </c>
      <c r="M674" s="10">
        <v>75</v>
      </c>
      <c r="N674" s="5">
        <v>62</v>
      </c>
      <c r="O674" s="11">
        <f t="shared" si="93"/>
        <v>68</v>
      </c>
      <c r="P674" s="12">
        <f t="shared" si="94"/>
        <v>0.68</v>
      </c>
      <c r="Q674" s="10" t="str">
        <f t="shared" si="95"/>
        <v>C</v>
      </c>
      <c r="R674" s="11">
        <v>64</v>
      </c>
      <c r="S674" s="26">
        <v>77</v>
      </c>
      <c r="T674">
        <v>69</v>
      </c>
      <c r="U674" s="30">
        <f t="shared" si="96"/>
        <v>70</v>
      </c>
      <c r="V674" s="31">
        <f t="shared" si="97"/>
        <v>0.7</v>
      </c>
      <c r="W674" t="str">
        <f t="shared" si="98"/>
        <v>B</v>
      </c>
    </row>
    <row r="675" spans="1:23" ht="14.25" customHeight="1" x14ac:dyDescent="0.3">
      <c r="A675" s="43"/>
      <c r="B675" s="43"/>
      <c r="C675" s="43"/>
      <c r="D675" s="5" t="s">
        <v>17</v>
      </c>
      <c r="E675" s="5" t="s">
        <v>101</v>
      </c>
      <c r="F675" s="5">
        <v>60</v>
      </c>
      <c r="G675" s="10">
        <v>61</v>
      </c>
      <c r="H675" s="10">
        <v>54</v>
      </c>
      <c r="I675" s="11">
        <f t="shared" si="90"/>
        <v>58.333333333333336</v>
      </c>
      <c r="J675" s="12">
        <f t="shared" si="91"/>
        <v>0.58330000000000004</v>
      </c>
      <c r="K675" s="10" t="str">
        <f t="shared" si="92"/>
        <v>D</v>
      </c>
      <c r="L675" s="10">
        <v>50</v>
      </c>
      <c r="M675" s="10">
        <v>61</v>
      </c>
      <c r="N675" s="5">
        <v>66</v>
      </c>
      <c r="O675" s="11">
        <f t="shared" si="93"/>
        <v>59</v>
      </c>
      <c r="P675" s="12">
        <f t="shared" si="94"/>
        <v>0.59</v>
      </c>
      <c r="Q675" s="10" t="str">
        <f t="shared" si="95"/>
        <v>D</v>
      </c>
      <c r="R675" s="11">
        <v>59</v>
      </c>
      <c r="S675" s="26">
        <v>63</v>
      </c>
      <c r="T675">
        <v>57</v>
      </c>
      <c r="U675" s="30">
        <f t="shared" si="96"/>
        <v>59.666666666666664</v>
      </c>
      <c r="V675" s="31">
        <f t="shared" si="97"/>
        <v>0.59670000000000001</v>
      </c>
      <c r="W675" t="str">
        <f t="shared" si="98"/>
        <v>D</v>
      </c>
    </row>
    <row r="676" spans="1:23" ht="14.25" customHeight="1" x14ac:dyDescent="0.3">
      <c r="A676" s="43"/>
      <c r="B676" s="43"/>
      <c r="C676" s="43"/>
      <c r="D676" s="5" t="s">
        <v>19</v>
      </c>
      <c r="E676" s="5" t="s">
        <v>102</v>
      </c>
      <c r="F676" s="5">
        <v>65</v>
      </c>
      <c r="G676" s="10">
        <v>60</v>
      </c>
      <c r="H676" s="10">
        <v>59</v>
      </c>
      <c r="I676" s="11">
        <f t="shared" si="90"/>
        <v>61.333333333333336</v>
      </c>
      <c r="J676" s="12">
        <f t="shared" si="91"/>
        <v>0.61329999999999996</v>
      </c>
      <c r="K676" s="10" t="str">
        <f t="shared" si="92"/>
        <v>C</v>
      </c>
      <c r="L676" s="10">
        <v>59</v>
      </c>
      <c r="M676" s="10">
        <v>66</v>
      </c>
      <c r="N676" s="5">
        <v>71</v>
      </c>
      <c r="O676" s="11">
        <f t="shared" si="93"/>
        <v>65.333333333333329</v>
      </c>
      <c r="P676" s="12">
        <f t="shared" si="94"/>
        <v>0.65329999999999999</v>
      </c>
      <c r="Q676" s="10" t="str">
        <f t="shared" si="95"/>
        <v>C</v>
      </c>
      <c r="R676" s="11">
        <v>67</v>
      </c>
      <c r="S676" s="26">
        <v>71</v>
      </c>
      <c r="T676">
        <v>71</v>
      </c>
      <c r="U676" s="30">
        <f t="shared" si="96"/>
        <v>69.666666666666671</v>
      </c>
      <c r="V676" s="31">
        <f t="shared" si="97"/>
        <v>0.69669999999999999</v>
      </c>
      <c r="W676" t="str">
        <f t="shared" si="98"/>
        <v>C</v>
      </c>
    </row>
    <row r="677" spans="1:23" ht="14.25" customHeight="1" x14ac:dyDescent="0.3">
      <c r="A677" s="43"/>
      <c r="B677" s="43"/>
      <c r="C677" s="43"/>
      <c r="D677" s="5" t="s">
        <v>21</v>
      </c>
      <c r="E677" s="5" t="s">
        <v>103</v>
      </c>
      <c r="F677" s="5">
        <v>68</v>
      </c>
      <c r="G677" s="10">
        <v>63</v>
      </c>
      <c r="H677" s="10">
        <v>67</v>
      </c>
      <c r="I677" s="11">
        <f t="shared" si="90"/>
        <v>66</v>
      </c>
      <c r="J677" s="12">
        <f t="shared" si="91"/>
        <v>0.66</v>
      </c>
      <c r="K677" s="10" t="str">
        <f t="shared" si="92"/>
        <v>C</v>
      </c>
      <c r="L677" s="10">
        <v>65</v>
      </c>
      <c r="M677" s="10">
        <v>69</v>
      </c>
      <c r="N677" s="5">
        <v>73</v>
      </c>
      <c r="O677" s="11">
        <f t="shared" si="93"/>
        <v>69</v>
      </c>
      <c r="P677" s="12">
        <f t="shared" si="94"/>
        <v>0.69</v>
      </c>
      <c r="Q677" s="10" t="str">
        <f t="shared" si="95"/>
        <v>C</v>
      </c>
      <c r="R677" s="11">
        <v>77</v>
      </c>
      <c r="S677" s="26">
        <v>66</v>
      </c>
      <c r="T677">
        <v>65</v>
      </c>
      <c r="U677" s="30">
        <f t="shared" si="96"/>
        <v>69.333333333333329</v>
      </c>
      <c r="V677" s="31">
        <f t="shared" si="97"/>
        <v>0.69330000000000003</v>
      </c>
      <c r="W677" t="str">
        <f t="shared" si="98"/>
        <v>C</v>
      </c>
    </row>
    <row r="678" spans="1:23" ht="14.25" customHeight="1" x14ac:dyDescent="0.3">
      <c r="A678" s="43"/>
      <c r="B678" s="43"/>
      <c r="C678" s="43"/>
      <c r="D678" s="5" t="s">
        <v>23</v>
      </c>
      <c r="E678" s="5" t="s">
        <v>104</v>
      </c>
      <c r="F678" s="5">
        <v>61</v>
      </c>
      <c r="G678" s="10">
        <v>53</v>
      </c>
      <c r="H678" s="10">
        <v>59</v>
      </c>
      <c r="I678" s="11">
        <f t="shared" si="90"/>
        <v>57.666666666666664</v>
      </c>
      <c r="J678" s="12">
        <f t="shared" si="91"/>
        <v>0.57669999999999999</v>
      </c>
      <c r="K678" s="10" t="str">
        <f t="shared" si="92"/>
        <v>D</v>
      </c>
      <c r="L678" s="10">
        <v>60</v>
      </c>
      <c r="M678" s="10">
        <v>65</v>
      </c>
      <c r="N678" s="5">
        <v>56</v>
      </c>
      <c r="O678" s="11">
        <f t="shared" si="93"/>
        <v>60.333333333333336</v>
      </c>
      <c r="P678" s="12">
        <f t="shared" si="94"/>
        <v>0.60329999999999995</v>
      </c>
      <c r="Q678" s="10" t="str">
        <f t="shared" si="95"/>
        <v>C</v>
      </c>
      <c r="R678" s="11">
        <v>64</v>
      </c>
      <c r="S678" s="26">
        <v>69</v>
      </c>
      <c r="T678">
        <v>57</v>
      </c>
      <c r="U678" s="30">
        <f t="shared" si="96"/>
        <v>63.333333333333336</v>
      </c>
      <c r="V678" s="31">
        <f t="shared" si="97"/>
        <v>0.63329999999999997</v>
      </c>
      <c r="W678" t="str">
        <f t="shared" si="98"/>
        <v>C</v>
      </c>
    </row>
    <row r="679" spans="1:23" ht="14.25" customHeight="1" x14ac:dyDescent="0.3">
      <c r="A679" s="43"/>
      <c r="B679" s="43"/>
      <c r="C679" s="43"/>
      <c r="D679" s="5" t="s">
        <v>46</v>
      </c>
      <c r="E679" s="5" t="s">
        <v>116</v>
      </c>
      <c r="F679" s="5">
        <v>61</v>
      </c>
      <c r="G679" s="10">
        <v>71</v>
      </c>
      <c r="H679" s="10">
        <v>57</v>
      </c>
      <c r="I679" s="11">
        <f t="shared" si="90"/>
        <v>63</v>
      </c>
      <c r="J679" s="12">
        <f t="shared" si="91"/>
        <v>0.63</v>
      </c>
      <c r="K679" s="10" t="str">
        <f t="shared" si="92"/>
        <v>C</v>
      </c>
      <c r="L679" s="10">
        <v>60</v>
      </c>
      <c r="M679" s="10">
        <v>74</v>
      </c>
      <c r="N679" s="5">
        <v>64</v>
      </c>
      <c r="O679" s="11">
        <f t="shared" si="93"/>
        <v>66</v>
      </c>
      <c r="P679" s="12">
        <f t="shared" si="94"/>
        <v>0.66</v>
      </c>
      <c r="Q679" s="10" t="str">
        <f t="shared" si="95"/>
        <v>C</v>
      </c>
      <c r="R679" s="11">
        <v>62</v>
      </c>
      <c r="S679" s="26">
        <v>77</v>
      </c>
      <c r="T679">
        <v>76</v>
      </c>
      <c r="U679" s="30">
        <f t="shared" si="96"/>
        <v>71.666666666666671</v>
      </c>
      <c r="V679" s="31">
        <f t="shared" si="97"/>
        <v>0.7167</v>
      </c>
      <c r="W679" t="str">
        <f t="shared" si="98"/>
        <v>B</v>
      </c>
    </row>
    <row r="680" spans="1:23" ht="14.25" customHeight="1" x14ac:dyDescent="0.3">
      <c r="A680" s="43"/>
      <c r="B680" s="43"/>
      <c r="C680" s="43"/>
      <c r="D680" s="5" t="s">
        <v>27</v>
      </c>
      <c r="E680" s="5" t="s">
        <v>106</v>
      </c>
      <c r="F680" s="5">
        <v>49</v>
      </c>
      <c r="G680" s="10">
        <v>51</v>
      </c>
      <c r="H680" s="10">
        <v>57</v>
      </c>
      <c r="I680" s="11">
        <f t="shared" si="90"/>
        <v>52.333333333333336</v>
      </c>
      <c r="J680" s="12">
        <f t="shared" si="91"/>
        <v>0.52329999999999999</v>
      </c>
      <c r="K680" s="10" t="str">
        <f t="shared" si="92"/>
        <v>D</v>
      </c>
      <c r="L680" s="10">
        <v>51</v>
      </c>
      <c r="M680" s="10">
        <v>55</v>
      </c>
      <c r="N680" s="5">
        <v>54</v>
      </c>
      <c r="O680" s="11">
        <f t="shared" si="93"/>
        <v>53.333333333333336</v>
      </c>
      <c r="P680" s="12">
        <f t="shared" si="94"/>
        <v>0.5333</v>
      </c>
      <c r="Q680" s="10" t="str">
        <f t="shared" si="95"/>
        <v>D</v>
      </c>
      <c r="R680" s="11">
        <v>56</v>
      </c>
      <c r="S680" s="26">
        <v>55</v>
      </c>
      <c r="T680">
        <v>65</v>
      </c>
      <c r="U680" s="30">
        <f t="shared" si="96"/>
        <v>58.666666666666664</v>
      </c>
      <c r="V680" s="31">
        <f t="shared" si="97"/>
        <v>0.5867</v>
      </c>
      <c r="W680" t="str">
        <f t="shared" si="98"/>
        <v>D</v>
      </c>
    </row>
    <row r="681" spans="1:23" ht="14.25" customHeight="1" x14ac:dyDescent="0.3">
      <c r="A681" s="43" t="s">
        <v>388</v>
      </c>
      <c r="B681" s="43" t="s">
        <v>389</v>
      </c>
      <c r="C681" s="43" t="s">
        <v>439</v>
      </c>
      <c r="D681" s="5" t="s">
        <v>12</v>
      </c>
      <c r="E681" s="5" t="s">
        <v>95</v>
      </c>
      <c r="F681" s="5">
        <v>58</v>
      </c>
      <c r="G681" s="10">
        <v>63</v>
      </c>
      <c r="H681" s="10">
        <v>55</v>
      </c>
      <c r="I681" s="11">
        <f t="shared" si="90"/>
        <v>58.666666666666664</v>
      </c>
      <c r="J681" s="12">
        <f t="shared" si="91"/>
        <v>0.5867</v>
      </c>
      <c r="K681" s="10" t="str">
        <f t="shared" si="92"/>
        <v>D</v>
      </c>
      <c r="L681" s="10">
        <v>56</v>
      </c>
      <c r="M681" s="10">
        <v>60</v>
      </c>
      <c r="N681" s="5">
        <v>57</v>
      </c>
      <c r="O681" s="11">
        <f t="shared" si="93"/>
        <v>57.666666666666664</v>
      </c>
      <c r="P681" s="12">
        <f t="shared" si="94"/>
        <v>0.57669999999999999</v>
      </c>
      <c r="Q681" s="10" t="str">
        <f t="shared" si="95"/>
        <v>D</v>
      </c>
      <c r="R681" s="11">
        <v>69</v>
      </c>
      <c r="S681" s="26">
        <v>75</v>
      </c>
      <c r="T681">
        <v>71</v>
      </c>
      <c r="U681" s="30">
        <f t="shared" si="96"/>
        <v>71.666666666666671</v>
      </c>
      <c r="V681" s="31">
        <f t="shared" si="97"/>
        <v>0.7167</v>
      </c>
      <c r="W681" t="str">
        <f t="shared" si="98"/>
        <v>B</v>
      </c>
    </row>
    <row r="682" spans="1:23" ht="14.25" customHeight="1" x14ac:dyDescent="0.3">
      <c r="A682" s="43"/>
      <c r="B682" s="43"/>
      <c r="C682" s="43"/>
      <c r="D682" s="5" t="s">
        <v>13</v>
      </c>
      <c r="E682" s="5" t="s">
        <v>99</v>
      </c>
      <c r="F682" s="5">
        <v>63</v>
      </c>
      <c r="G682" s="10">
        <v>65</v>
      </c>
      <c r="H682" s="10">
        <v>72</v>
      </c>
      <c r="I682" s="11">
        <f t="shared" si="90"/>
        <v>66.666666666666671</v>
      </c>
      <c r="J682" s="12">
        <f t="shared" si="91"/>
        <v>0.66669999999999996</v>
      </c>
      <c r="K682" s="10" t="str">
        <f t="shared" si="92"/>
        <v>C</v>
      </c>
      <c r="L682" s="10">
        <v>69</v>
      </c>
      <c r="M682" s="10">
        <v>70</v>
      </c>
      <c r="N682" s="5">
        <v>66</v>
      </c>
      <c r="O682" s="11">
        <f t="shared" si="93"/>
        <v>68.333333333333329</v>
      </c>
      <c r="P682" s="12">
        <f t="shared" si="94"/>
        <v>0.68330000000000002</v>
      </c>
      <c r="Q682" s="10" t="str">
        <f t="shared" si="95"/>
        <v>C</v>
      </c>
      <c r="R682" s="11">
        <v>76</v>
      </c>
      <c r="S682" s="26">
        <v>72</v>
      </c>
      <c r="T682">
        <v>70</v>
      </c>
      <c r="U682" s="30">
        <f t="shared" si="96"/>
        <v>72.666666666666671</v>
      </c>
      <c r="V682" s="31">
        <f t="shared" si="97"/>
        <v>0.72670000000000001</v>
      </c>
      <c r="W682" t="str">
        <f t="shared" si="98"/>
        <v>B</v>
      </c>
    </row>
    <row r="683" spans="1:23" ht="14.25" customHeight="1" x14ac:dyDescent="0.3">
      <c r="A683" s="43"/>
      <c r="B683" s="43"/>
      <c r="C683" s="43"/>
      <c r="D683" s="5" t="s">
        <v>15</v>
      </c>
      <c r="E683" s="5" t="s">
        <v>100</v>
      </c>
      <c r="F683" s="5">
        <v>64</v>
      </c>
      <c r="G683" s="10">
        <v>72</v>
      </c>
      <c r="H683" s="10">
        <v>65</v>
      </c>
      <c r="I683" s="11">
        <f t="shared" si="90"/>
        <v>67</v>
      </c>
      <c r="J683" s="12">
        <f t="shared" si="91"/>
        <v>0.67</v>
      </c>
      <c r="K683" s="10" t="str">
        <f t="shared" si="92"/>
        <v>C</v>
      </c>
      <c r="L683" s="10">
        <v>72</v>
      </c>
      <c r="M683" s="10">
        <v>79</v>
      </c>
      <c r="N683" s="5">
        <v>69</v>
      </c>
      <c r="O683" s="11">
        <f t="shared" si="93"/>
        <v>73.333333333333329</v>
      </c>
      <c r="P683" s="12">
        <f t="shared" si="94"/>
        <v>0.73329999999999995</v>
      </c>
      <c r="Q683" s="10" t="str">
        <f t="shared" si="95"/>
        <v>B</v>
      </c>
      <c r="R683" s="11">
        <v>70</v>
      </c>
      <c r="S683" s="26">
        <v>85</v>
      </c>
      <c r="T683">
        <v>80</v>
      </c>
      <c r="U683" s="30">
        <f t="shared" si="96"/>
        <v>78.333333333333329</v>
      </c>
      <c r="V683" s="31">
        <f t="shared" si="97"/>
        <v>0.7833</v>
      </c>
      <c r="W683" t="str">
        <f t="shared" si="98"/>
        <v>B</v>
      </c>
    </row>
    <row r="684" spans="1:23" ht="14.25" customHeight="1" x14ac:dyDescent="0.3">
      <c r="A684" s="43"/>
      <c r="B684" s="43"/>
      <c r="C684" s="43"/>
      <c r="D684" s="5" t="s">
        <v>17</v>
      </c>
      <c r="E684" s="5" t="s">
        <v>101</v>
      </c>
      <c r="F684" s="5">
        <v>65</v>
      </c>
      <c r="G684" s="10">
        <v>64</v>
      </c>
      <c r="H684" s="10">
        <v>57</v>
      </c>
      <c r="I684" s="11">
        <f t="shared" si="90"/>
        <v>62</v>
      </c>
      <c r="J684" s="12">
        <f t="shared" si="91"/>
        <v>0.62</v>
      </c>
      <c r="K684" s="10" t="str">
        <f t="shared" si="92"/>
        <v>C</v>
      </c>
      <c r="L684" s="10">
        <v>65</v>
      </c>
      <c r="M684" s="10">
        <v>71</v>
      </c>
      <c r="N684" s="5">
        <v>59</v>
      </c>
      <c r="O684" s="11">
        <f t="shared" si="93"/>
        <v>65</v>
      </c>
      <c r="P684" s="12">
        <f t="shared" si="94"/>
        <v>0.65</v>
      </c>
      <c r="Q684" s="10" t="str">
        <f t="shared" si="95"/>
        <v>C</v>
      </c>
      <c r="R684" s="11">
        <v>67</v>
      </c>
      <c r="S684" s="26">
        <v>76</v>
      </c>
      <c r="T684">
        <v>72</v>
      </c>
      <c r="U684" s="30">
        <f t="shared" si="96"/>
        <v>71.666666666666671</v>
      </c>
      <c r="V684" s="31">
        <f t="shared" si="97"/>
        <v>0.7167</v>
      </c>
      <c r="W684" t="str">
        <f t="shared" si="98"/>
        <v>B</v>
      </c>
    </row>
    <row r="685" spans="1:23" ht="14.25" customHeight="1" x14ac:dyDescent="0.3">
      <c r="A685" s="43"/>
      <c r="B685" s="43"/>
      <c r="C685" s="43"/>
      <c r="D685" s="5" t="s">
        <v>19</v>
      </c>
      <c r="E685" s="5" t="s">
        <v>102</v>
      </c>
      <c r="F685" s="5">
        <v>63</v>
      </c>
      <c r="G685" s="10">
        <v>75</v>
      </c>
      <c r="H685" s="10">
        <v>68</v>
      </c>
      <c r="I685" s="11">
        <f t="shared" si="90"/>
        <v>68.666666666666671</v>
      </c>
      <c r="J685" s="12">
        <f t="shared" si="91"/>
        <v>0.68669999999999998</v>
      </c>
      <c r="K685" s="10" t="str">
        <f t="shared" si="92"/>
        <v>C</v>
      </c>
      <c r="L685" s="10">
        <v>69</v>
      </c>
      <c r="M685" s="10">
        <v>72</v>
      </c>
      <c r="N685" s="5">
        <v>70</v>
      </c>
      <c r="O685" s="11">
        <f t="shared" si="93"/>
        <v>70.333333333333329</v>
      </c>
      <c r="P685" s="12">
        <f t="shared" si="94"/>
        <v>0.70330000000000004</v>
      </c>
      <c r="Q685" s="10" t="str">
        <f t="shared" si="95"/>
        <v>B</v>
      </c>
      <c r="R685" s="11">
        <v>75</v>
      </c>
      <c r="S685" s="26">
        <v>80</v>
      </c>
      <c r="T685">
        <v>67</v>
      </c>
      <c r="U685" s="30">
        <f t="shared" si="96"/>
        <v>74</v>
      </c>
      <c r="V685" s="31">
        <f t="shared" si="97"/>
        <v>0.74</v>
      </c>
      <c r="W685" t="str">
        <f t="shared" si="98"/>
        <v>B</v>
      </c>
    </row>
    <row r="686" spans="1:23" ht="14.25" customHeight="1" x14ac:dyDescent="0.3">
      <c r="A686" s="43"/>
      <c r="B686" s="43"/>
      <c r="C686" s="43"/>
      <c r="D686" s="5" t="s">
        <v>21</v>
      </c>
      <c r="E686" s="5" t="s">
        <v>103</v>
      </c>
      <c r="F686" s="5">
        <v>65</v>
      </c>
      <c r="G686" s="10">
        <v>70</v>
      </c>
      <c r="H686" s="10">
        <v>77</v>
      </c>
      <c r="I686" s="11">
        <f t="shared" si="90"/>
        <v>70.666666666666671</v>
      </c>
      <c r="J686" s="12">
        <f t="shared" si="91"/>
        <v>0.70669999999999999</v>
      </c>
      <c r="K686" s="10" t="str">
        <f t="shared" si="92"/>
        <v>B</v>
      </c>
      <c r="L686" s="10">
        <v>69</v>
      </c>
      <c r="M686" s="10">
        <v>77</v>
      </c>
      <c r="N686" s="5">
        <v>81</v>
      </c>
      <c r="O686" s="11">
        <f t="shared" si="93"/>
        <v>75.666666666666671</v>
      </c>
      <c r="P686" s="12">
        <f t="shared" si="94"/>
        <v>0.75670000000000004</v>
      </c>
      <c r="Q686" s="10" t="str">
        <f t="shared" si="95"/>
        <v>B</v>
      </c>
      <c r="R686" s="11">
        <v>77</v>
      </c>
      <c r="S686" s="26">
        <v>86</v>
      </c>
      <c r="T686">
        <v>74</v>
      </c>
      <c r="U686" s="30">
        <f t="shared" si="96"/>
        <v>79</v>
      </c>
      <c r="V686" s="31">
        <f t="shared" si="97"/>
        <v>0.79</v>
      </c>
      <c r="W686" t="str">
        <f t="shared" si="98"/>
        <v>B</v>
      </c>
    </row>
    <row r="687" spans="1:23" ht="14.25" customHeight="1" x14ac:dyDescent="0.3">
      <c r="A687" s="43"/>
      <c r="B687" s="43"/>
      <c r="C687" s="43"/>
      <c r="D687" s="5" t="s">
        <v>23</v>
      </c>
      <c r="E687" s="5" t="s">
        <v>104</v>
      </c>
      <c r="F687" s="5">
        <v>64</v>
      </c>
      <c r="G687" s="10">
        <v>72</v>
      </c>
      <c r="H687" s="10">
        <v>65</v>
      </c>
      <c r="I687" s="11">
        <f t="shared" si="90"/>
        <v>67</v>
      </c>
      <c r="J687" s="12">
        <f t="shared" si="91"/>
        <v>0.67</v>
      </c>
      <c r="K687" s="10" t="str">
        <f t="shared" si="92"/>
        <v>C</v>
      </c>
      <c r="L687" s="10">
        <v>64</v>
      </c>
      <c r="M687" s="10">
        <v>66</v>
      </c>
      <c r="N687" s="5">
        <v>61</v>
      </c>
      <c r="O687" s="11">
        <f t="shared" si="93"/>
        <v>63.666666666666664</v>
      </c>
      <c r="P687" s="12">
        <f t="shared" si="94"/>
        <v>0.63670000000000004</v>
      </c>
      <c r="Q687" s="10" t="str">
        <f t="shared" si="95"/>
        <v>C</v>
      </c>
      <c r="R687" s="11">
        <v>66</v>
      </c>
      <c r="S687" s="26">
        <v>72</v>
      </c>
      <c r="T687">
        <v>74</v>
      </c>
      <c r="U687" s="30">
        <f t="shared" si="96"/>
        <v>70.666666666666671</v>
      </c>
      <c r="V687" s="31">
        <f t="shared" si="97"/>
        <v>0.70669999999999999</v>
      </c>
      <c r="W687" t="str">
        <f t="shared" si="98"/>
        <v>B</v>
      </c>
    </row>
    <row r="688" spans="1:23" ht="14.25" customHeight="1" x14ac:dyDescent="0.3">
      <c r="A688" s="43"/>
      <c r="B688" s="43"/>
      <c r="C688" s="43"/>
      <c r="D688" s="5" t="s">
        <v>46</v>
      </c>
      <c r="E688" s="5" t="s">
        <v>116</v>
      </c>
      <c r="F688" s="5">
        <v>66</v>
      </c>
      <c r="G688" s="10">
        <v>71</v>
      </c>
      <c r="H688" s="10">
        <v>76</v>
      </c>
      <c r="I688" s="11">
        <f t="shared" si="90"/>
        <v>71</v>
      </c>
      <c r="J688" s="12">
        <f t="shared" si="91"/>
        <v>0.71</v>
      </c>
      <c r="K688" s="10" t="str">
        <f t="shared" si="92"/>
        <v>B</v>
      </c>
      <c r="L688" s="10">
        <v>78</v>
      </c>
      <c r="M688" s="10">
        <v>79</v>
      </c>
      <c r="N688" s="5">
        <v>79</v>
      </c>
      <c r="O688" s="11">
        <f t="shared" si="93"/>
        <v>78.666666666666671</v>
      </c>
      <c r="P688" s="12">
        <f t="shared" si="94"/>
        <v>0.78669999999999995</v>
      </c>
      <c r="Q688" s="10" t="str">
        <f t="shared" si="95"/>
        <v>B</v>
      </c>
      <c r="R688" s="11">
        <v>68</v>
      </c>
      <c r="S688" s="26">
        <v>79</v>
      </c>
      <c r="T688">
        <v>79</v>
      </c>
      <c r="U688" s="30">
        <f t="shared" si="96"/>
        <v>75.333333333333329</v>
      </c>
      <c r="V688" s="31">
        <f t="shared" si="97"/>
        <v>0.75329999999999997</v>
      </c>
      <c r="W688" t="str">
        <f t="shared" si="98"/>
        <v>B</v>
      </c>
    </row>
    <row r="689" spans="1:23" ht="14.25" customHeight="1" x14ac:dyDescent="0.3">
      <c r="A689" s="43"/>
      <c r="B689" s="43"/>
      <c r="C689" s="43"/>
      <c r="D689" s="5" t="s">
        <v>27</v>
      </c>
      <c r="E689" s="5" t="s">
        <v>106</v>
      </c>
      <c r="F689" s="5">
        <v>55</v>
      </c>
      <c r="G689" s="10">
        <v>70</v>
      </c>
      <c r="H689" s="10">
        <v>65</v>
      </c>
      <c r="I689" s="11">
        <f t="shared" si="90"/>
        <v>63.333333333333336</v>
      </c>
      <c r="J689" s="12">
        <f t="shared" si="91"/>
        <v>0.63329999999999997</v>
      </c>
      <c r="K689" s="10" t="str">
        <f t="shared" si="92"/>
        <v>C</v>
      </c>
      <c r="L689" s="10">
        <v>69</v>
      </c>
      <c r="M689" s="10">
        <v>64</v>
      </c>
      <c r="N689" s="5">
        <v>65</v>
      </c>
      <c r="O689" s="11">
        <f t="shared" si="93"/>
        <v>66</v>
      </c>
      <c r="P689" s="12">
        <f t="shared" si="94"/>
        <v>0.66</v>
      </c>
      <c r="Q689" s="10" t="str">
        <f t="shared" si="95"/>
        <v>C</v>
      </c>
      <c r="R689" s="11">
        <v>65</v>
      </c>
      <c r="S689" s="26">
        <v>73</v>
      </c>
      <c r="T689">
        <v>67</v>
      </c>
      <c r="U689" s="30">
        <f t="shared" si="96"/>
        <v>68.333333333333329</v>
      </c>
      <c r="V689" s="31">
        <f t="shared" si="97"/>
        <v>0.68330000000000002</v>
      </c>
      <c r="W689" t="str">
        <f t="shared" si="98"/>
        <v>C</v>
      </c>
    </row>
    <row r="690" spans="1:23" ht="14.25" customHeight="1" x14ac:dyDescent="0.3">
      <c r="A690" s="43" t="s">
        <v>390</v>
      </c>
      <c r="B690" s="43" t="s">
        <v>391</v>
      </c>
      <c r="C690" s="43" t="s">
        <v>439</v>
      </c>
      <c r="D690" s="5" t="s">
        <v>12</v>
      </c>
      <c r="E690" s="5" t="s">
        <v>95</v>
      </c>
      <c r="F690" s="5">
        <v>66</v>
      </c>
      <c r="G690" s="10">
        <v>77</v>
      </c>
      <c r="H690" s="10">
        <v>68</v>
      </c>
      <c r="I690" s="11">
        <f t="shared" si="90"/>
        <v>70.333333333333329</v>
      </c>
      <c r="J690" s="12">
        <f t="shared" si="91"/>
        <v>0.70330000000000004</v>
      </c>
      <c r="K690" s="10" t="str">
        <f t="shared" si="92"/>
        <v>B</v>
      </c>
      <c r="L690" s="10">
        <v>73</v>
      </c>
      <c r="M690" s="10">
        <v>67</v>
      </c>
      <c r="N690" s="5">
        <v>75</v>
      </c>
      <c r="O690" s="11">
        <f t="shared" si="93"/>
        <v>71.666666666666671</v>
      </c>
      <c r="P690" s="12">
        <f t="shared" si="94"/>
        <v>0.7167</v>
      </c>
      <c r="Q690" s="10" t="str">
        <f t="shared" si="95"/>
        <v>B</v>
      </c>
      <c r="R690" s="11">
        <v>73</v>
      </c>
      <c r="S690" s="26">
        <v>82</v>
      </c>
      <c r="T690">
        <v>78</v>
      </c>
      <c r="U690" s="30">
        <f t="shared" si="96"/>
        <v>77.666666666666671</v>
      </c>
      <c r="V690" s="31">
        <f t="shared" si="97"/>
        <v>0.77669999999999995</v>
      </c>
      <c r="W690" t="str">
        <f t="shared" si="98"/>
        <v>B</v>
      </c>
    </row>
    <row r="691" spans="1:23" ht="14.25" customHeight="1" x14ac:dyDescent="0.3">
      <c r="A691" s="43"/>
      <c r="B691" s="43"/>
      <c r="C691" s="43"/>
      <c r="D691" s="5" t="s">
        <v>13</v>
      </c>
      <c r="E691" s="5" t="s">
        <v>99</v>
      </c>
      <c r="F691" s="5">
        <v>69</v>
      </c>
      <c r="G691" s="10">
        <v>75</v>
      </c>
      <c r="H691" s="10">
        <v>80</v>
      </c>
      <c r="I691" s="11">
        <f t="shared" si="90"/>
        <v>74.666666666666671</v>
      </c>
      <c r="J691" s="12">
        <f t="shared" si="91"/>
        <v>0.74670000000000003</v>
      </c>
      <c r="K691" s="10" t="str">
        <f t="shared" si="92"/>
        <v>B</v>
      </c>
      <c r="L691" s="10">
        <v>78</v>
      </c>
      <c r="M691" s="10">
        <v>83</v>
      </c>
      <c r="N691" s="5">
        <v>69</v>
      </c>
      <c r="O691" s="11">
        <f t="shared" si="93"/>
        <v>76.666666666666671</v>
      </c>
      <c r="P691" s="12">
        <f t="shared" si="94"/>
        <v>0.76670000000000005</v>
      </c>
      <c r="Q691" s="10" t="str">
        <f t="shared" si="95"/>
        <v>B</v>
      </c>
      <c r="R691" s="11">
        <v>78</v>
      </c>
      <c r="S691" s="26">
        <v>82</v>
      </c>
      <c r="T691">
        <v>82</v>
      </c>
      <c r="U691" s="30">
        <f t="shared" si="96"/>
        <v>80.666666666666671</v>
      </c>
      <c r="V691" s="31">
        <f t="shared" si="97"/>
        <v>0.80669999999999997</v>
      </c>
      <c r="W691" t="str">
        <f t="shared" si="98"/>
        <v>A</v>
      </c>
    </row>
    <row r="692" spans="1:23" ht="14.25" customHeight="1" x14ac:dyDescent="0.3">
      <c r="A692" s="43"/>
      <c r="B692" s="43"/>
      <c r="C692" s="43"/>
      <c r="D692" s="5" t="s">
        <v>15</v>
      </c>
      <c r="E692" s="5" t="s">
        <v>100</v>
      </c>
      <c r="F692" s="5">
        <v>83</v>
      </c>
      <c r="G692" s="10">
        <v>79</v>
      </c>
      <c r="H692" s="10">
        <v>75</v>
      </c>
      <c r="I692" s="11">
        <f t="shared" si="90"/>
        <v>79</v>
      </c>
      <c r="J692" s="12">
        <f t="shared" si="91"/>
        <v>0.79</v>
      </c>
      <c r="K692" s="10" t="str">
        <f t="shared" si="92"/>
        <v>B</v>
      </c>
      <c r="L692" s="10">
        <v>76</v>
      </c>
      <c r="M692" s="10">
        <v>88</v>
      </c>
      <c r="N692" s="5">
        <v>76</v>
      </c>
      <c r="O692" s="11">
        <f t="shared" si="93"/>
        <v>80</v>
      </c>
      <c r="P692" s="12">
        <f t="shared" si="94"/>
        <v>0.8</v>
      </c>
      <c r="Q692" s="10" t="str">
        <f t="shared" si="95"/>
        <v>A</v>
      </c>
      <c r="R692" s="11">
        <v>78</v>
      </c>
      <c r="S692" s="26">
        <v>80</v>
      </c>
      <c r="T692">
        <v>89</v>
      </c>
      <c r="U692" s="30">
        <f t="shared" si="96"/>
        <v>82.333333333333329</v>
      </c>
      <c r="V692" s="31">
        <f t="shared" si="97"/>
        <v>0.82330000000000003</v>
      </c>
      <c r="W692" t="str">
        <f t="shared" si="98"/>
        <v>A</v>
      </c>
    </row>
    <row r="693" spans="1:23" ht="14.25" customHeight="1" x14ac:dyDescent="0.3">
      <c r="A693" s="43"/>
      <c r="B693" s="43"/>
      <c r="C693" s="43"/>
      <c r="D693" s="5" t="s">
        <v>17</v>
      </c>
      <c r="E693" s="5" t="s">
        <v>101</v>
      </c>
      <c r="F693" s="5">
        <v>66</v>
      </c>
      <c r="G693" s="10">
        <v>69</v>
      </c>
      <c r="H693" s="10">
        <v>68</v>
      </c>
      <c r="I693" s="11">
        <f t="shared" si="90"/>
        <v>67.666666666666671</v>
      </c>
      <c r="J693" s="12">
        <f t="shared" si="91"/>
        <v>0.67669999999999997</v>
      </c>
      <c r="K693" s="10" t="str">
        <f t="shared" si="92"/>
        <v>C</v>
      </c>
      <c r="L693" s="10">
        <v>66</v>
      </c>
      <c r="M693" s="10">
        <v>76</v>
      </c>
      <c r="N693" s="5">
        <v>70</v>
      </c>
      <c r="O693" s="11">
        <f t="shared" si="93"/>
        <v>70.666666666666671</v>
      </c>
      <c r="P693" s="12">
        <f t="shared" si="94"/>
        <v>0.70669999999999999</v>
      </c>
      <c r="Q693" s="10" t="str">
        <f t="shared" si="95"/>
        <v>B</v>
      </c>
      <c r="R693" s="11">
        <v>79</v>
      </c>
      <c r="S693" s="26">
        <v>82</v>
      </c>
      <c r="T693">
        <v>70</v>
      </c>
      <c r="U693" s="30">
        <f t="shared" si="96"/>
        <v>77</v>
      </c>
      <c r="V693" s="31">
        <f t="shared" si="97"/>
        <v>0.77</v>
      </c>
      <c r="W693" t="str">
        <f t="shared" si="98"/>
        <v>B</v>
      </c>
    </row>
    <row r="694" spans="1:23" ht="14.25" customHeight="1" x14ac:dyDescent="0.3">
      <c r="A694" s="43"/>
      <c r="B694" s="43"/>
      <c r="C694" s="43"/>
      <c r="D694" s="5" t="s">
        <v>19</v>
      </c>
      <c r="E694" s="5" t="s">
        <v>102</v>
      </c>
      <c r="F694" s="5">
        <v>71</v>
      </c>
      <c r="G694" s="10">
        <v>77</v>
      </c>
      <c r="H694" s="10">
        <v>75</v>
      </c>
      <c r="I694" s="11">
        <f t="shared" si="90"/>
        <v>74.333333333333329</v>
      </c>
      <c r="J694" s="12">
        <f t="shared" si="91"/>
        <v>0.74329999999999996</v>
      </c>
      <c r="K694" s="10" t="str">
        <f t="shared" si="92"/>
        <v>B</v>
      </c>
      <c r="L694" s="10">
        <v>69</v>
      </c>
      <c r="M694" s="10">
        <v>78</v>
      </c>
      <c r="N694" s="5">
        <v>72</v>
      </c>
      <c r="O694" s="11">
        <f t="shared" si="93"/>
        <v>73</v>
      </c>
      <c r="P694" s="12">
        <f t="shared" si="94"/>
        <v>0.73</v>
      </c>
      <c r="Q694" s="10" t="str">
        <f t="shared" si="95"/>
        <v>B</v>
      </c>
      <c r="R694" s="11">
        <v>73</v>
      </c>
      <c r="S694" s="26">
        <v>78</v>
      </c>
      <c r="T694">
        <v>86</v>
      </c>
      <c r="U694" s="30">
        <f t="shared" si="96"/>
        <v>79</v>
      </c>
      <c r="V694" s="31">
        <f t="shared" si="97"/>
        <v>0.79</v>
      </c>
      <c r="W694" t="str">
        <f t="shared" si="98"/>
        <v>B</v>
      </c>
    </row>
    <row r="695" spans="1:23" ht="14.25" customHeight="1" x14ac:dyDescent="0.3">
      <c r="A695" s="43"/>
      <c r="B695" s="43"/>
      <c r="C695" s="43"/>
      <c r="D695" s="5" t="s">
        <v>21</v>
      </c>
      <c r="E695" s="5" t="s">
        <v>103</v>
      </c>
      <c r="F695" s="5">
        <v>78</v>
      </c>
      <c r="G695" s="10">
        <v>84</v>
      </c>
      <c r="H695" s="10">
        <v>77</v>
      </c>
      <c r="I695" s="11">
        <f t="shared" si="90"/>
        <v>79.666666666666671</v>
      </c>
      <c r="J695" s="12">
        <f t="shared" si="91"/>
        <v>0.79669999999999996</v>
      </c>
      <c r="K695" s="10" t="str">
        <f t="shared" si="92"/>
        <v>B</v>
      </c>
      <c r="L695" s="10">
        <v>84</v>
      </c>
      <c r="M695" s="10">
        <v>88</v>
      </c>
      <c r="N695" s="5">
        <v>86</v>
      </c>
      <c r="O695" s="11">
        <f t="shared" si="93"/>
        <v>86</v>
      </c>
      <c r="P695" s="12">
        <f t="shared" si="94"/>
        <v>0.86</v>
      </c>
      <c r="Q695" s="10" t="str">
        <f t="shared" si="95"/>
        <v>A</v>
      </c>
      <c r="R695" s="11">
        <v>77</v>
      </c>
      <c r="S695" s="26">
        <v>86</v>
      </c>
      <c r="T695">
        <v>82</v>
      </c>
      <c r="U695" s="30">
        <f t="shared" si="96"/>
        <v>81.666666666666671</v>
      </c>
      <c r="V695" s="31">
        <f t="shared" si="97"/>
        <v>0.81669999999999998</v>
      </c>
      <c r="W695" t="str">
        <f t="shared" si="98"/>
        <v>A</v>
      </c>
    </row>
    <row r="696" spans="1:23" ht="14.25" customHeight="1" x14ac:dyDescent="0.3">
      <c r="A696" s="43"/>
      <c r="B696" s="43"/>
      <c r="C696" s="43"/>
      <c r="D696" s="5" t="s">
        <v>23</v>
      </c>
      <c r="E696" s="5" t="s">
        <v>104</v>
      </c>
      <c r="F696" s="5">
        <v>77</v>
      </c>
      <c r="G696" s="10">
        <v>68</v>
      </c>
      <c r="H696" s="10">
        <v>80</v>
      </c>
      <c r="I696" s="11">
        <f t="shared" si="90"/>
        <v>75</v>
      </c>
      <c r="J696" s="12">
        <f t="shared" si="91"/>
        <v>0.75</v>
      </c>
      <c r="K696" s="10" t="str">
        <f t="shared" si="92"/>
        <v>B</v>
      </c>
      <c r="L696" s="10">
        <v>77</v>
      </c>
      <c r="M696" s="10">
        <v>80</v>
      </c>
      <c r="N696" s="5">
        <v>74</v>
      </c>
      <c r="O696" s="11">
        <f t="shared" si="93"/>
        <v>77</v>
      </c>
      <c r="P696" s="12">
        <f t="shared" si="94"/>
        <v>0.77</v>
      </c>
      <c r="Q696" s="10" t="str">
        <f t="shared" si="95"/>
        <v>B</v>
      </c>
      <c r="R696" s="11">
        <v>70</v>
      </c>
      <c r="S696" s="26">
        <v>76</v>
      </c>
      <c r="T696">
        <v>73</v>
      </c>
      <c r="U696" s="30">
        <f t="shared" si="96"/>
        <v>73</v>
      </c>
      <c r="V696" s="31">
        <f t="shared" si="97"/>
        <v>0.73</v>
      </c>
      <c r="W696" t="str">
        <f t="shared" si="98"/>
        <v>B</v>
      </c>
    </row>
    <row r="697" spans="1:23" ht="14.25" customHeight="1" x14ac:dyDescent="0.3">
      <c r="A697" s="43"/>
      <c r="B697" s="43"/>
      <c r="C697" s="43"/>
      <c r="D697" s="5" t="s">
        <v>46</v>
      </c>
      <c r="E697" s="5" t="s">
        <v>116</v>
      </c>
      <c r="F697" s="5">
        <v>74</v>
      </c>
      <c r="G697" s="10">
        <v>84</v>
      </c>
      <c r="H697" s="10">
        <v>76</v>
      </c>
      <c r="I697" s="11">
        <f t="shared" si="90"/>
        <v>78</v>
      </c>
      <c r="J697" s="12">
        <f t="shared" si="91"/>
        <v>0.78</v>
      </c>
      <c r="K697" s="10" t="str">
        <f t="shared" si="92"/>
        <v>B</v>
      </c>
      <c r="L697" s="10">
        <v>77</v>
      </c>
      <c r="M697" s="10">
        <v>78</v>
      </c>
      <c r="N697" s="5">
        <v>73</v>
      </c>
      <c r="O697" s="11">
        <f t="shared" si="93"/>
        <v>76</v>
      </c>
      <c r="P697" s="12">
        <f t="shared" si="94"/>
        <v>0.76</v>
      </c>
      <c r="Q697" s="10" t="str">
        <f t="shared" si="95"/>
        <v>B</v>
      </c>
      <c r="R697" s="11">
        <v>75</v>
      </c>
      <c r="S697" s="26">
        <v>91</v>
      </c>
      <c r="T697">
        <v>88</v>
      </c>
      <c r="U697" s="30">
        <f t="shared" si="96"/>
        <v>84.666666666666671</v>
      </c>
      <c r="V697" s="31">
        <f t="shared" si="97"/>
        <v>0.84670000000000001</v>
      </c>
      <c r="W697" t="str">
        <f t="shared" si="98"/>
        <v>A</v>
      </c>
    </row>
    <row r="698" spans="1:23" ht="14.25" customHeight="1" x14ac:dyDescent="0.3">
      <c r="A698" s="43"/>
      <c r="B698" s="43"/>
      <c r="C698" s="43"/>
      <c r="D698" s="5" t="s">
        <v>34</v>
      </c>
      <c r="E698" s="5" t="s">
        <v>109</v>
      </c>
      <c r="F698" s="5">
        <v>69</v>
      </c>
      <c r="G698" s="10">
        <v>67</v>
      </c>
      <c r="H698" s="10">
        <v>76</v>
      </c>
      <c r="I698" s="11">
        <f t="shared" si="90"/>
        <v>70.666666666666671</v>
      </c>
      <c r="J698" s="12">
        <f t="shared" si="91"/>
        <v>0.70669999999999999</v>
      </c>
      <c r="K698" s="10" t="str">
        <f t="shared" si="92"/>
        <v>B</v>
      </c>
      <c r="L698" s="10">
        <v>64</v>
      </c>
      <c r="M698" s="10">
        <v>76</v>
      </c>
      <c r="N698" s="5">
        <v>70</v>
      </c>
      <c r="O698" s="11">
        <f t="shared" si="93"/>
        <v>70</v>
      </c>
      <c r="P698" s="12">
        <f t="shared" si="94"/>
        <v>0.7</v>
      </c>
      <c r="Q698" s="10" t="str">
        <f t="shared" si="95"/>
        <v>B</v>
      </c>
      <c r="R698" s="11">
        <v>75</v>
      </c>
      <c r="S698" s="26">
        <v>73</v>
      </c>
      <c r="T698">
        <v>75</v>
      </c>
      <c r="U698" s="30">
        <f t="shared" si="96"/>
        <v>74.333333333333329</v>
      </c>
      <c r="V698" s="31">
        <f t="shared" si="97"/>
        <v>0.74329999999999996</v>
      </c>
      <c r="W698" t="str">
        <f t="shared" si="98"/>
        <v>B</v>
      </c>
    </row>
    <row r="699" spans="1:23" ht="14.25" customHeight="1" x14ac:dyDescent="0.3">
      <c r="A699" s="43" t="s">
        <v>392</v>
      </c>
      <c r="B699" s="43" t="s">
        <v>393</v>
      </c>
      <c r="C699" s="43" t="s">
        <v>439</v>
      </c>
      <c r="D699" s="5" t="s">
        <v>12</v>
      </c>
      <c r="E699" s="5" t="s">
        <v>95</v>
      </c>
      <c r="F699" s="5">
        <v>73</v>
      </c>
      <c r="G699" s="10">
        <v>72</v>
      </c>
      <c r="H699" s="10">
        <v>74</v>
      </c>
      <c r="I699" s="11">
        <f t="shared" si="90"/>
        <v>73</v>
      </c>
      <c r="J699" s="12">
        <f t="shared" si="91"/>
        <v>0.73</v>
      </c>
      <c r="K699" s="10" t="str">
        <f t="shared" si="92"/>
        <v>B</v>
      </c>
      <c r="L699" s="10">
        <v>69</v>
      </c>
      <c r="M699" s="10">
        <v>83</v>
      </c>
      <c r="N699" s="5">
        <v>82</v>
      </c>
      <c r="O699" s="11">
        <f t="shared" si="93"/>
        <v>78</v>
      </c>
      <c r="P699" s="12">
        <f t="shared" si="94"/>
        <v>0.78</v>
      </c>
      <c r="Q699" s="10" t="str">
        <f t="shared" si="95"/>
        <v>B</v>
      </c>
      <c r="R699" s="11">
        <v>83</v>
      </c>
      <c r="S699" s="26">
        <v>81</v>
      </c>
      <c r="T699">
        <v>87</v>
      </c>
      <c r="U699" s="30">
        <f t="shared" si="96"/>
        <v>83.666666666666671</v>
      </c>
      <c r="V699" s="31">
        <f t="shared" si="97"/>
        <v>0.8367</v>
      </c>
      <c r="W699" t="str">
        <f t="shared" si="98"/>
        <v>A</v>
      </c>
    </row>
    <row r="700" spans="1:23" ht="14.25" customHeight="1" x14ac:dyDescent="0.3">
      <c r="A700" s="43"/>
      <c r="B700" s="43"/>
      <c r="C700" s="43"/>
      <c r="D700" s="5" t="s">
        <v>13</v>
      </c>
      <c r="E700" s="5" t="s">
        <v>99</v>
      </c>
      <c r="F700" s="5">
        <v>73</v>
      </c>
      <c r="G700" s="10">
        <v>82</v>
      </c>
      <c r="H700" s="10">
        <v>76</v>
      </c>
      <c r="I700" s="11">
        <f t="shared" si="90"/>
        <v>77</v>
      </c>
      <c r="J700" s="12">
        <f t="shared" si="91"/>
        <v>0.77</v>
      </c>
      <c r="K700" s="10" t="str">
        <f t="shared" si="92"/>
        <v>B</v>
      </c>
      <c r="L700" s="10">
        <v>84</v>
      </c>
      <c r="M700" s="10">
        <v>78</v>
      </c>
      <c r="N700" s="5">
        <v>89</v>
      </c>
      <c r="O700" s="11">
        <f t="shared" si="93"/>
        <v>83.666666666666671</v>
      </c>
      <c r="P700" s="12">
        <f t="shared" si="94"/>
        <v>0.8367</v>
      </c>
      <c r="Q700" s="10" t="str">
        <f t="shared" si="95"/>
        <v>A</v>
      </c>
      <c r="R700" s="11">
        <v>87</v>
      </c>
      <c r="S700" s="26">
        <v>82</v>
      </c>
      <c r="T700">
        <v>88</v>
      </c>
      <c r="U700" s="30">
        <f t="shared" si="96"/>
        <v>85.666666666666671</v>
      </c>
      <c r="V700" s="31">
        <f t="shared" si="97"/>
        <v>0.85670000000000002</v>
      </c>
      <c r="W700" t="str">
        <f t="shared" si="98"/>
        <v>A</v>
      </c>
    </row>
    <row r="701" spans="1:23" ht="14.25" customHeight="1" x14ac:dyDescent="0.3">
      <c r="A701" s="43"/>
      <c r="B701" s="43"/>
      <c r="C701" s="43"/>
      <c r="D701" s="5" t="s">
        <v>15</v>
      </c>
      <c r="E701" s="5" t="s">
        <v>100</v>
      </c>
      <c r="F701" s="5">
        <v>78</v>
      </c>
      <c r="G701" s="10">
        <v>93</v>
      </c>
      <c r="H701" s="10">
        <v>92</v>
      </c>
      <c r="I701" s="11">
        <f t="shared" si="90"/>
        <v>87.666666666666671</v>
      </c>
      <c r="J701" s="12">
        <f t="shared" si="91"/>
        <v>0.87670000000000003</v>
      </c>
      <c r="K701" s="10" t="str">
        <f t="shared" si="92"/>
        <v>A</v>
      </c>
      <c r="L701" s="10">
        <v>79</v>
      </c>
      <c r="M701" s="10">
        <v>93</v>
      </c>
      <c r="N701" s="5">
        <v>89</v>
      </c>
      <c r="O701" s="11">
        <f t="shared" si="93"/>
        <v>87</v>
      </c>
      <c r="P701" s="12">
        <f t="shared" si="94"/>
        <v>0.87</v>
      </c>
      <c r="Q701" s="10" t="str">
        <f t="shared" si="95"/>
        <v>A</v>
      </c>
      <c r="R701" s="11">
        <v>84</v>
      </c>
      <c r="S701" s="26">
        <v>87</v>
      </c>
      <c r="T701">
        <v>90</v>
      </c>
      <c r="U701" s="30">
        <f t="shared" si="96"/>
        <v>87</v>
      </c>
      <c r="V701" s="31">
        <f t="shared" si="97"/>
        <v>0.87</v>
      </c>
      <c r="W701" t="str">
        <f t="shared" si="98"/>
        <v>A</v>
      </c>
    </row>
    <row r="702" spans="1:23" ht="14.25" customHeight="1" x14ac:dyDescent="0.3">
      <c r="A702" s="43"/>
      <c r="B702" s="43"/>
      <c r="C702" s="43"/>
      <c r="D702" s="5" t="s">
        <v>17</v>
      </c>
      <c r="E702" s="5" t="s">
        <v>101</v>
      </c>
      <c r="F702" s="5">
        <v>74</v>
      </c>
      <c r="G702" s="10">
        <v>84</v>
      </c>
      <c r="H702" s="10">
        <v>74</v>
      </c>
      <c r="I702" s="11">
        <f t="shared" si="90"/>
        <v>77.333333333333329</v>
      </c>
      <c r="J702" s="12">
        <f t="shared" si="91"/>
        <v>0.77329999999999999</v>
      </c>
      <c r="K702" s="10" t="str">
        <f t="shared" si="92"/>
        <v>B</v>
      </c>
      <c r="L702" s="10">
        <v>79</v>
      </c>
      <c r="M702" s="10">
        <v>83</v>
      </c>
      <c r="N702" s="5">
        <v>79</v>
      </c>
      <c r="O702" s="11">
        <f t="shared" si="93"/>
        <v>80.333333333333329</v>
      </c>
      <c r="P702" s="12">
        <f t="shared" si="94"/>
        <v>0.80330000000000001</v>
      </c>
      <c r="Q702" s="10" t="str">
        <f t="shared" si="95"/>
        <v>A</v>
      </c>
      <c r="R702" s="11">
        <v>75</v>
      </c>
      <c r="S702" s="26">
        <v>91</v>
      </c>
      <c r="T702">
        <v>88</v>
      </c>
      <c r="U702" s="30">
        <f t="shared" si="96"/>
        <v>84.666666666666671</v>
      </c>
      <c r="V702" s="31">
        <f t="shared" si="97"/>
        <v>0.84670000000000001</v>
      </c>
      <c r="W702" t="str">
        <f t="shared" si="98"/>
        <v>A</v>
      </c>
    </row>
    <row r="703" spans="1:23" ht="14.25" customHeight="1" x14ac:dyDescent="0.3">
      <c r="A703" s="43"/>
      <c r="B703" s="43"/>
      <c r="C703" s="43"/>
      <c r="D703" s="5" t="s">
        <v>19</v>
      </c>
      <c r="E703" s="5" t="s">
        <v>102</v>
      </c>
      <c r="F703" s="5">
        <v>77</v>
      </c>
      <c r="G703" s="10">
        <v>82</v>
      </c>
      <c r="H703" s="10">
        <v>88</v>
      </c>
      <c r="I703" s="11">
        <f t="shared" si="90"/>
        <v>82.333333333333329</v>
      </c>
      <c r="J703" s="12">
        <f t="shared" si="91"/>
        <v>0.82330000000000003</v>
      </c>
      <c r="K703" s="10" t="str">
        <f t="shared" si="92"/>
        <v>A</v>
      </c>
      <c r="L703" s="10">
        <v>87</v>
      </c>
      <c r="M703" s="10">
        <v>82</v>
      </c>
      <c r="N703" s="5">
        <v>81</v>
      </c>
      <c r="O703" s="11">
        <f t="shared" si="93"/>
        <v>83.333333333333329</v>
      </c>
      <c r="P703" s="12">
        <f t="shared" si="94"/>
        <v>0.83330000000000004</v>
      </c>
      <c r="Q703" s="10" t="str">
        <f t="shared" si="95"/>
        <v>A</v>
      </c>
      <c r="R703" s="11">
        <v>81</v>
      </c>
      <c r="S703" s="26">
        <v>88</v>
      </c>
      <c r="T703">
        <v>86</v>
      </c>
      <c r="U703" s="30">
        <f t="shared" si="96"/>
        <v>85</v>
      </c>
      <c r="V703" s="31">
        <f t="shared" si="97"/>
        <v>0.85</v>
      </c>
      <c r="W703" t="str">
        <f t="shared" si="98"/>
        <v>A</v>
      </c>
    </row>
    <row r="704" spans="1:23" ht="14.25" customHeight="1" x14ac:dyDescent="0.3">
      <c r="A704" s="43"/>
      <c r="B704" s="43"/>
      <c r="C704" s="43"/>
      <c r="D704" s="5" t="s">
        <v>21</v>
      </c>
      <c r="E704" s="5" t="s">
        <v>103</v>
      </c>
      <c r="F704" s="5">
        <v>84</v>
      </c>
      <c r="G704" s="10">
        <v>82</v>
      </c>
      <c r="H704" s="10">
        <v>85</v>
      </c>
      <c r="I704" s="11">
        <f t="shared" si="90"/>
        <v>83.666666666666671</v>
      </c>
      <c r="J704" s="12">
        <f t="shared" si="91"/>
        <v>0.8367</v>
      </c>
      <c r="K704" s="10" t="str">
        <f t="shared" si="92"/>
        <v>A</v>
      </c>
      <c r="L704" s="10">
        <v>87</v>
      </c>
      <c r="M704" s="10">
        <v>95</v>
      </c>
      <c r="N704" s="5">
        <v>92</v>
      </c>
      <c r="O704" s="11">
        <f t="shared" si="93"/>
        <v>91.333333333333329</v>
      </c>
      <c r="P704" s="12">
        <f t="shared" si="94"/>
        <v>0.9133</v>
      </c>
      <c r="Q704" s="10" t="str">
        <f t="shared" si="95"/>
        <v>A</v>
      </c>
      <c r="R704" s="11">
        <v>84</v>
      </c>
      <c r="S704" s="26">
        <v>91</v>
      </c>
      <c r="T704">
        <v>94</v>
      </c>
      <c r="U704" s="30">
        <f t="shared" si="96"/>
        <v>89.666666666666671</v>
      </c>
      <c r="V704" s="31">
        <f t="shared" si="97"/>
        <v>0.89670000000000005</v>
      </c>
      <c r="W704" t="str">
        <f t="shared" si="98"/>
        <v>A</v>
      </c>
    </row>
    <row r="705" spans="1:23" ht="14.25" customHeight="1" x14ac:dyDescent="0.3">
      <c r="A705" s="43"/>
      <c r="B705" s="43"/>
      <c r="C705" s="43"/>
      <c r="D705" s="5" t="s">
        <v>23</v>
      </c>
      <c r="E705" s="5" t="s">
        <v>104</v>
      </c>
      <c r="F705" s="5">
        <v>71</v>
      </c>
      <c r="G705" s="10">
        <v>79</v>
      </c>
      <c r="H705" s="10">
        <v>86</v>
      </c>
      <c r="I705" s="11">
        <f t="shared" si="90"/>
        <v>78.666666666666671</v>
      </c>
      <c r="J705" s="12">
        <f t="shared" si="91"/>
        <v>0.78669999999999995</v>
      </c>
      <c r="K705" s="10" t="str">
        <f t="shared" si="92"/>
        <v>B</v>
      </c>
      <c r="L705" s="10">
        <v>83</v>
      </c>
      <c r="M705" s="10">
        <v>76</v>
      </c>
      <c r="N705" s="5">
        <v>78</v>
      </c>
      <c r="O705" s="11">
        <f t="shared" si="93"/>
        <v>79</v>
      </c>
      <c r="P705" s="12">
        <f t="shared" si="94"/>
        <v>0.79</v>
      </c>
      <c r="Q705" s="10" t="str">
        <f t="shared" si="95"/>
        <v>B</v>
      </c>
      <c r="R705" s="11">
        <v>87</v>
      </c>
      <c r="S705" s="26">
        <v>89</v>
      </c>
      <c r="T705">
        <v>81</v>
      </c>
      <c r="U705" s="30">
        <f t="shared" si="96"/>
        <v>85.666666666666671</v>
      </c>
      <c r="V705" s="31">
        <f t="shared" si="97"/>
        <v>0.85670000000000002</v>
      </c>
      <c r="W705" t="str">
        <f t="shared" si="98"/>
        <v>A</v>
      </c>
    </row>
    <row r="706" spans="1:23" ht="14.25" customHeight="1" x14ac:dyDescent="0.3">
      <c r="A706" s="43"/>
      <c r="B706" s="43"/>
      <c r="C706" s="43"/>
      <c r="D706" s="5" t="s">
        <v>46</v>
      </c>
      <c r="E706" s="5" t="s">
        <v>116</v>
      </c>
      <c r="F706" s="5">
        <v>88</v>
      </c>
      <c r="G706" s="10">
        <v>91</v>
      </c>
      <c r="H706" s="10">
        <v>79</v>
      </c>
      <c r="I706" s="11">
        <f t="shared" si="90"/>
        <v>86</v>
      </c>
      <c r="J706" s="12">
        <f t="shared" si="91"/>
        <v>0.86</v>
      </c>
      <c r="K706" s="10" t="str">
        <f t="shared" si="92"/>
        <v>A</v>
      </c>
      <c r="L706" s="10">
        <v>79</v>
      </c>
      <c r="M706" s="10">
        <v>82</v>
      </c>
      <c r="N706" s="5">
        <v>91</v>
      </c>
      <c r="O706" s="11">
        <f t="shared" si="93"/>
        <v>84</v>
      </c>
      <c r="P706" s="12">
        <f t="shared" si="94"/>
        <v>0.84</v>
      </c>
      <c r="Q706" s="10" t="str">
        <f t="shared" si="95"/>
        <v>A</v>
      </c>
      <c r="R706" s="11">
        <v>88</v>
      </c>
      <c r="S706" s="26">
        <v>97</v>
      </c>
      <c r="T706">
        <v>83</v>
      </c>
      <c r="U706" s="30">
        <f t="shared" si="96"/>
        <v>89.333333333333329</v>
      </c>
      <c r="V706" s="31">
        <f t="shared" si="97"/>
        <v>0.89329999999999998</v>
      </c>
      <c r="W706" t="str">
        <f t="shared" si="98"/>
        <v>A</v>
      </c>
    </row>
    <row r="707" spans="1:23" ht="14.25" customHeight="1" x14ac:dyDescent="0.3">
      <c r="A707" s="43"/>
      <c r="B707" s="43"/>
      <c r="C707" s="43"/>
      <c r="D707" s="5" t="s">
        <v>34</v>
      </c>
      <c r="E707" s="5" t="s">
        <v>109</v>
      </c>
      <c r="F707" s="5">
        <v>72</v>
      </c>
      <c r="G707" s="10">
        <v>81</v>
      </c>
      <c r="H707" s="10">
        <v>77</v>
      </c>
      <c r="I707" s="11">
        <f t="shared" si="90"/>
        <v>76.666666666666671</v>
      </c>
      <c r="J707" s="12">
        <f t="shared" si="91"/>
        <v>0.76670000000000005</v>
      </c>
      <c r="K707" s="10" t="str">
        <f t="shared" si="92"/>
        <v>B</v>
      </c>
      <c r="L707" s="10">
        <v>79</v>
      </c>
      <c r="M707" s="10">
        <v>78</v>
      </c>
      <c r="N707" s="5">
        <v>78</v>
      </c>
      <c r="O707" s="11">
        <f t="shared" si="93"/>
        <v>78.333333333333329</v>
      </c>
      <c r="P707" s="12">
        <f t="shared" si="94"/>
        <v>0.7833</v>
      </c>
      <c r="Q707" s="10" t="str">
        <f t="shared" si="95"/>
        <v>B</v>
      </c>
      <c r="R707" s="11">
        <v>79</v>
      </c>
      <c r="S707" s="26">
        <v>87</v>
      </c>
      <c r="T707">
        <v>88</v>
      </c>
      <c r="U707" s="30">
        <f t="shared" si="96"/>
        <v>84.666666666666671</v>
      </c>
      <c r="V707" s="31">
        <f t="shared" si="97"/>
        <v>0.84670000000000001</v>
      </c>
      <c r="W707" t="str">
        <f t="shared" si="98"/>
        <v>A</v>
      </c>
    </row>
    <row r="708" spans="1:23" ht="14.25" customHeight="1" x14ac:dyDescent="0.3">
      <c r="A708" s="43" t="s">
        <v>396</v>
      </c>
      <c r="B708" s="43" t="s">
        <v>397</v>
      </c>
      <c r="C708" s="43" t="s">
        <v>439</v>
      </c>
      <c r="D708" s="5" t="s">
        <v>12</v>
      </c>
      <c r="E708" s="5" t="s">
        <v>95</v>
      </c>
      <c r="F708" s="5">
        <v>51</v>
      </c>
      <c r="G708" s="10">
        <v>53</v>
      </c>
      <c r="H708" s="10">
        <v>55</v>
      </c>
      <c r="I708" s="11">
        <f t="shared" si="90"/>
        <v>53</v>
      </c>
      <c r="J708" s="12">
        <f t="shared" si="91"/>
        <v>0.53</v>
      </c>
      <c r="K708" s="10" t="str">
        <f t="shared" si="92"/>
        <v>D</v>
      </c>
      <c r="L708" s="10">
        <v>56</v>
      </c>
      <c r="M708" s="10">
        <v>56</v>
      </c>
      <c r="N708" s="5">
        <v>63</v>
      </c>
      <c r="O708" s="11">
        <f t="shared" si="93"/>
        <v>58.333333333333336</v>
      </c>
      <c r="P708" s="12">
        <f t="shared" si="94"/>
        <v>0.58330000000000004</v>
      </c>
      <c r="Q708" s="10" t="str">
        <f t="shared" si="95"/>
        <v>D</v>
      </c>
      <c r="R708" s="11">
        <v>63</v>
      </c>
      <c r="S708" s="26">
        <v>67</v>
      </c>
      <c r="T708">
        <v>56</v>
      </c>
      <c r="U708" s="30">
        <f t="shared" si="96"/>
        <v>62</v>
      </c>
      <c r="V708" s="31">
        <f t="shared" si="97"/>
        <v>0.62</v>
      </c>
      <c r="W708" t="str">
        <f t="shared" si="98"/>
        <v>C</v>
      </c>
    </row>
    <row r="709" spans="1:23" ht="14.25" customHeight="1" x14ac:dyDescent="0.3">
      <c r="A709" s="43"/>
      <c r="B709" s="43"/>
      <c r="C709" s="43"/>
      <c r="D709" s="5" t="s">
        <v>13</v>
      </c>
      <c r="E709" s="5" t="s">
        <v>99</v>
      </c>
      <c r="F709" s="5">
        <v>66</v>
      </c>
      <c r="G709" s="10">
        <v>69</v>
      </c>
      <c r="H709" s="10">
        <v>67</v>
      </c>
      <c r="I709" s="11">
        <f t="shared" si="90"/>
        <v>67.333333333333329</v>
      </c>
      <c r="J709" s="12">
        <f t="shared" si="91"/>
        <v>0.67330000000000001</v>
      </c>
      <c r="K709" s="10" t="str">
        <f t="shared" si="92"/>
        <v>C</v>
      </c>
      <c r="L709" s="10">
        <v>67</v>
      </c>
      <c r="M709" s="10">
        <v>59</v>
      </c>
      <c r="N709" s="5">
        <v>66</v>
      </c>
      <c r="O709" s="11">
        <f t="shared" si="93"/>
        <v>64</v>
      </c>
      <c r="P709" s="12">
        <f t="shared" si="94"/>
        <v>0.64</v>
      </c>
      <c r="Q709" s="10" t="str">
        <f t="shared" si="95"/>
        <v>C</v>
      </c>
      <c r="R709" s="11">
        <v>71</v>
      </c>
      <c r="S709" s="26">
        <v>65</v>
      </c>
      <c r="T709">
        <v>74</v>
      </c>
      <c r="U709" s="30">
        <f t="shared" si="96"/>
        <v>70</v>
      </c>
      <c r="V709" s="31">
        <f t="shared" si="97"/>
        <v>0.7</v>
      </c>
      <c r="W709" t="str">
        <f t="shared" si="98"/>
        <v>B</v>
      </c>
    </row>
    <row r="710" spans="1:23" ht="14.25" customHeight="1" x14ac:dyDescent="0.3">
      <c r="A710" s="43"/>
      <c r="B710" s="43"/>
      <c r="C710" s="43"/>
      <c r="D710" s="5" t="s">
        <v>15</v>
      </c>
      <c r="E710" s="5" t="s">
        <v>100</v>
      </c>
      <c r="F710" s="5">
        <v>63</v>
      </c>
      <c r="G710" s="10">
        <v>73</v>
      </c>
      <c r="H710" s="10">
        <v>63</v>
      </c>
      <c r="I710" s="11">
        <f t="shared" ref="I710:I752" si="99">IF(COUNT(F710:H710)=0,"",AVERAGE(F710:H710))</f>
        <v>66.333333333333329</v>
      </c>
      <c r="J710" s="12">
        <f t="shared" ref="J710:J752" si="100">IF(I710="","",ROUND(I710/100,4))</f>
        <v>0.6633</v>
      </c>
      <c r="K710" s="10" t="str">
        <f t="shared" ref="K710:K752" si="101">IF(I710="","",IF(I710&gt;=80,"A",IF(I710&gt;=70,"B",IF(I710&gt;=60,"C",IF(I710&gt;=50,"D","F")))))</f>
        <v>C</v>
      </c>
      <c r="L710" s="10">
        <v>67</v>
      </c>
      <c r="M710" s="10">
        <v>72</v>
      </c>
      <c r="N710" s="5">
        <v>70</v>
      </c>
      <c r="O710" s="11">
        <f t="shared" ref="O710:O752" si="102">IF(COUNT(L710:N710)=0,"",AVERAGE(L710:N710))</f>
        <v>69.666666666666671</v>
      </c>
      <c r="P710" s="12">
        <f t="shared" ref="P710:P752" si="103">IF(O710="","",ROUND(O710/100,4))</f>
        <v>0.69669999999999999</v>
      </c>
      <c r="Q710" s="10" t="str">
        <f t="shared" ref="Q710:Q752" si="104">IF(O710="","",IF(O710&gt;=80,"A",IF(O710&gt;=70,"B",IF(O710&gt;=60,"C",IF(O710&gt;=50,"D","F")))))</f>
        <v>C</v>
      </c>
      <c r="R710" s="11">
        <v>66</v>
      </c>
      <c r="S710" s="26">
        <v>80</v>
      </c>
      <c r="T710">
        <v>68</v>
      </c>
      <c r="U710" s="30">
        <f t="shared" ref="U710:U752" si="105">IF(COUNT(R710:T710)=0,"",AVERAGE(R710:T710))</f>
        <v>71.333333333333329</v>
      </c>
      <c r="V710" s="31">
        <f t="shared" ref="V710:V752" si="106">IF(U710="","",ROUND(U710/100,4))</f>
        <v>0.71330000000000005</v>
      </c>
      <c r="W710" t="str">
        <f t="shared" ref="W710:W752" si="107">IF(U710="","",IF(U710&gt;=80,"A",IF(U710&gt;=70,"B",IF(U710&gt;=60,"C",IF(U710&gt;=50,"D","F")))))</f>
        <v>B</v>
      </c>
    </row>
    <row r="711" spans="1:23" ht="14.25" customHeight="1" x14ac:dyDescent="0.3">
      <c r="A711" s="43"/>
      <c r="B711" s="43"/>
      <c r="C711" s="43"/>
      <c r="D711" s="5" t="s">
        <v>17</v>
      </c>
      <c r="E711" s="5" t="s">
        <v>101</v>
      </c>
      <c r="F711" s="5">
        <v>62</v>
      </c>
      <c r="G711" s="10">
        <v>64</v>
      </c>
      <c r="H711" s="10">
        <v>53</v>
      </c>
      <c r="I711" s="11">
        <f t="shared" si="99"/>
        <v>59.666666666666664</v>
      </c>
      <c r="J711" s="12">
        <f t="shared" si="100"/>
        <v>0.59670000000000001</v>
      </c>
      <c r="K711" s="10" t="str">
        <f t="shared" si="101"/>
        <v>D</v>
      </c>
      <c r="L711" s="10">
        <v>55</v>
      </c>
      <c r="M711" s="10">
        <v>65</v>
      </c>
      <c r="N711" s="5">
        <v>61</v>
      </c>
      <c r="O711" s="11">
        <f t="shared" si="102"/>
        <v>60.333333333333336</v>
      </c>
      <c r="P711" s="12">
        <f t="shared" si="103"/>
        <v>0.60329999999999995</v>
      </c>
      <c r="Q711" s="10" t="str">
        <f t="shared" si="104"/>
        <v>C</v>
      </c>
      <c r="R711" s="11">
        <v>61</v>
      </c>
      <c r="S711" s="26">
        <v>60</v>
      </c>
      <c r="T711">
        <v>61</v>
      </c>
      <c r="U711" s="30">
        <f t="shared" si="105"/>
        <v>60.666666666666664</v>
      </c>
      <c r="V711" s="31">
        <f t="shared" si="106"/>
        <v>0.60670000000000002</v>
      </c>
      <c r="W711" t="str">
        <f t="shared" si="107"/>
        <v>C</v>
      </c>
    </row>
    <row r="712" spans="1:23" ht="14.25" customHeight="1" x14ac:dyDescent="0.3">
      <c r="A712" s="43"/>
      <c r="B712" s="43"/>
      <c r="C712" s="43"/>
      <c r="D712" s="5" t="s">
        <v>19</v>
      </c>
      <c r="E712" s="5" t="s">
        <v>102</v>
      </c>
      <c r="F712" s="5">
        <v>60</v>
      </c>
      <c r="G712" s="10">
        <v>69</v>
      </c>
      <c r="H712" s="10">
        <v>71</v>
      </c>
      <c r="I712" s="11">
        <f t="shared" si="99"/>
        <v>66.666666666666671</v>
      </c>
      <c r="J712" s="12">
        <f t="shared" si="100"/>
        <v>0.66669999999999996</v>
      </c>
      <c r="K712" s="10" t="str">
        <f t="shared" si="101"/>
        <v>C</v>
      </c>
      <c r="L712" s="10">
        <v>58</v>
      </c>
      <c r="M712" s="10">
        <v>67</v>
      </c>
      <c r="N712" s="5">
        <v>70</v>
      </c>
      <c r="O712" s="11">
        <f t="shared" si="102"/>
        <v>65</v>
      </c>
      <c r="P712" s="12">
        <f t="shared" si="103"/>
        <v>0.65</v>
      </c>
      <c r="Q712" s="10" t="str">
        <f t="shared" si="104"/>
        <v>C</v>
      </c>
      <c r="R712" s="11">
        <v>71</v>
      </c>
      <c r="S712" s="26">
        <v>72</v>
      </c>
      <c r="T712">
        <v>65</v>
      </c>
      <c r="U712" s="30">
        <f t="shared" si="105"/>
        <v>69.333333333333329</v>
      </c>
      <c r="V712" s="31">
        <f t="shared" si="106"/>
        <v>0.69330000000000003</v>
      </c>
      <c r="W712" t="str">
        <f t="shared" si="107"/>
        <v>C</v>
      </c>
    </row>
    <row r="713" spans="1:23" ht="14.25" customHeight="1" x14ac:dyDescent="0.3">
      <c r="A713" s="43"/>
      <c r="B713" s="43"/>
      <c r="C713" s="43"/>
      <c r="D713" s="5" t="s">
        <v>21</v>
      </c>
      <c r="E713" s="5" t="s">
        <v>103</v>
      </c>
      <c r="F713" s="5">
        <v>72</v>
      </c>
      <c r="G713" s="10">
        <v>65</v>
      </c>
      <c r="H713" s="10">
        <v>65</v>
      </c>
      <c r="I713" s="11">
        <f t="shared" si="99"/>
        <v>67.333333333333329</v>
      </c>
      <c r="J713" s="12">
        <f t="shared" si="100"/>
        <v>0.67330000000000001</v>
      </c>
      <c r="K713" s="10" t="str">
        <f t="shared" si="101"/>
        <v>C</v>
      </c>
      <c r="L713" s="10">
        <v>63</v>
      </c>
      <c r="M713" s="10">
        <v>72</v>
      </c>
      <c r="N713" s="5">
        <v>70</v>
      </c>
      <c r="O713" s="11">
        <f t="shared" si="102"/>
        <v>68.333333333333329</v>
      </c>
      <c r="P713" s="12">
        <f t="shared" si="103"/>
        <v>0.68330000000000002</v>
      </c>
      <c r="Q713" s="10" t="str">
        <f t="shared" si="104"/>
        <v>C</v>
      </c>
      <c r="R713" s="11">
        <v>70</v>
      </c>
      <c r="S713" s="26">
        <v>81</v>
      </c>
      <c r="T713">
        <v>79</v>
      </c>
      <c r="U713" s="30">
        <f t="shared" si="105"/>
        <v>76.666666666666671</v>
      </c>
      <c r="V713" s="31">
        <f t="shared" si="106"/>
        <v>0.76670000000000005</v>
      </c>
      <c r="W713" t="str">
        <f t="shared" si="107"/>
        <v>B</v>
      </c>
    </row>
    <row r="714" spans="1:23" ht="14.25" customHeight="1" x14ac:dyDescent="0.3">
      <c r="A714" s="43"/>
      <c r="B714" s="43"/>
      <c r="C714" s="43"/>
      <c r="D714" s="5" t="s">
        <v>23</v>
      </c>
      <c r="E714" s="5" t="s">
        <v>104</v>
      </c>
      <c r="F714" s="5">
        <v>60</v>
      </c>
      <c r="G714" s="10">
        <v>62</v>
      </c>
      <c r="H714" s="10">
        <v>58</v>
      </c>
      <c r="I714" s="11">
        <f t="shared" si="99"/>
        <v>60</v>
      </c>
      <c r="J714" s="12">
        <f t="shared" si="100"/>
        <v>0.6</v>
      </c>
      <c r="K714" s="10" t="str">
        <f t="shared" si="101"/>
        <v>C</v>
      </c>
      <c r="L714" s="10">
        <v>67</v>
      </c>
      <c r="M714" s="10">
        <v>66</v>
      </c>
      <c r="N714" s="5">
        <v>63</v>
      </c>
      <c r="O714" s="11">
        <f t="shared" si="102"/>
        <v>65.333333333333329</v>
      </c>
      <c r="P714" s="12">
        <f t="shared" si="103"/>
        <v>0.65329999999999999</v>
      </c>
      <c r="Q714" s="10" t="str">
        <f t="shared" si="104"/>
        <v>C</v>
      </c>
      <c r="R714" s="11">
        <v>65</v>
      </c>
      <c r="S714" s="26">
        <v>62</v>
      </c>
      <c r="T714">
        <v>61</v>
      </c>
      <c r="U714" s="30">
        <f t="shared" si="105"/>
        <v>62.666666666666664</v>
      </c>
      <c r="V714" s="31">
        <f t="shared" si="106"/>
        <v>0.62670000000000003</v>
      </c>
      <c r="W714" t="str">
        <f t="shared" si="107"/>
        <v>C</v>
      </c>
    </row>
    <row r="715" spans="1:23" ht="14.25" customHeight="1" x14ac:dyDescent="0.3">
      <c r="A715" s="43"/>
      <c r="B715" s="43"/>
      <c r="C715" s="43"/>
      <c r="D715" s="5" t="s">
        <v>32</v>
      </c>
      <c r="E715" s="5" t="s">
        <v>127</v>
      </c>
      <c r="F715" s="5">
        <v>68</v>
      </c>
      <c r="G715" s="10">
        <v>68</v>
      </c>
      <c r="H715" s="10">
        <v>68</v>
      </c>
      <c r="I715" s="11">
        <f t="shared" si="99"/>
        <v>68</v>
      </c>
      <c r="J715" s="12">
        <f t="shared" si="100"/>
        <v>0.68</v>
      </c>
      <c r="K715" s="10" t="str">
        <f t="shared" si="101"/>
        <v>C</v>
      </c>
      <c r="L715" s="10">
        <v>60</v>
      </c>
      <c r="M715" s="10">
        <v>67</v>
      </c>
      <c r="N715" s="5">
        <v>64</v>
      </c>
      <c r="O715" s="11">
        <f t="shared" si="102"/>
        <v>63.666666666666664</v>
      </c>
      <c r="P715" s="12">
        <f t="shared" si="103"/>
        <v>0.63670000000000004</v>
      </c>
      <c r="Q715" s="10" t="str">
        <f t="shared" si="104"/>
        <v>C</v>
      </c>
      <c r="R715" s="11">
        <v>74</v>
      </c>
      <c r="S715" s="26">
        <v>69</v>
      </c>
      <c r="T715">
        <v>78</v>
      </c>
      <c r="U715" s="30">
        <f t="shared" si="105"/>
        <v>73.666666666666671</v>
      </c>
      <c r="V715" s="31">
        <f t="shared" si="106"/>
        <v>0.73670000000000002</v>
      </c>
      <c r="W715" t="str">
        <f t="shared" si="107"/>
        <v>B</v>
      </c>
    </row>
    <row r="716" spans="1:23" ht="14.25" customHeight="1" x14ac:dyDescent="0.3">
      <c r="A716" s="43"/>
      <c r="B716" s="43"/>
      <c r="C716" s="43"/>
      <c r="D716" s="5" t="s">
        <v>34</v>
      </c>
      <c r="E716" s="5" t="s">
        <v>109</v>
      </c>
      <c r="F716" s="5">
        <v>54</v>
      </c>
      <c r="G716" s="10">
        <v>63</v>
      </c>
      <c r="H716" s="10">
        <v>64</v>
      </c>
      <c r="I716" s="11">
        <f t="shared" si="99"/>
        <v>60.333333333333336</v>
      </c>
      <c r="J716" s="12">
        <f t="shared" si="100"/>
        <v>0.60329999999999995</v>
      </c>
      <c r="K716" s="10" t="str">
        <f t="shared" si="101"/>
        <v>C</v>
      </c>
      <c r="L716" s="10">
        <v>55</v>
      </c>
      <c r="M716" s="10">
        <v>67</v>
      </c>
      <c r="N716" s="5">
        <v>62</v>
      </c>
      <c r="O716" s="11">
        <f t="shared" si="102"/>
        <v>61.333333333333336</v>
      </c>
      <c r="P716" s="12">
        <f t="shared" si="103"/>
        <v>0.61329999999999996</v>
      </c>
      <c r="Q716" s="10" t="str">
        <f t="shared" si="104"/>
        <v>C</v>
      </c>
      <c r="R716" s="11">
        <v>56</v>
      </c>
      <c r="S716" s="26">
        <v>69</v>
      </c>
      <c r="T716">
        <v>68</v>
      </c>
      <c r="U716" s="30">
        <f t="shared" si="105"/>
        <v>64.333333333333329</v>
      </c>
      <c r="V716" s="31">
        <f t="shared" si="106"/>
        <v>0.64329999999999998</v>
      </c>
      <c r="W716" t="str">
        <f t="shared" si="107"/>
        <v>C</v>
      </c>
    </row>
    <row r="717" spans="1:23" ht="14.25" customHeight="1" x14ac:dyDescent="0.3">
      <c r="A717" s="43" t="s">
        <v>406</v>
      </c>
      <c r="B717" s="43" t="s">
        <v>407</v>
      </c>
      <c r="C717" s="43" t="s">
        <v>439</v>
      </c>
      <c r="D717" s="5" t="s">
        <v>12</v>
      </c>
      <c r="E717" s="5" t="s">
        <v>95</v>
      </c>
      <c r="F717" s="5">
        <v>53</v>
      </c>
      <c r="G717" s="10">
        <v>63</v>
      </c>
      <c r="H717" s="10">
        <v>67</v>
      </c>
      <c r="I717" s="11">
        <f t="shared" si="99"/>
        <v>61</v>
      </c>
      <c r="J717" s="12">
        <f t="shared" si="100"/>
        <v>0.61</v>
      </c>
      <c r="K717" s="10" t="str">
        <f t="shared" si="101"/>
        <v>C</v>
      </c>
      <c r="L717" s="10">
        <v>66</v>
      </c>
      <c r="M717" s="10">
        <v>58</v>
      </c>
      <c r="N717" s="5">
        <v>69</v>
      </c>
      <c r="O717" s="11">
        <f t="shared" si="102"/>
        <v>64.333333333333329</v>
      </c>
      <c r="P717" s="12">
        <f t="shared" si="103"/>
        <v>0.64329999999999998</v>
      </c>
      <c r="Q717" s="10" t="str">
        <f t="shared" si="104"/>
        <v>C</v>
      </c>
      <c r="R717" s="11">
        <v>69</v>
      </c>
      <c r="S717" s="26">
        <v>60</v>
      </c>
      <c r="T717">
        <v>72</v>
      </c>
      <c r="U717" s="30">
        <f t="shared" si="105"/>
        <v>67</v>
      </c>
      <c r="V717" s="31">
        <f t="shared" si="106"/>
        <v>0.67</v>
      </c>
      <c r="W717" t="str">
        <f t="shared" si="107"/>
        <v>C</v>
      </c>
    </row>
    <row r="718" spans="1:23" ht="14.25" customHeight="1" x14ac:dyDescent="0.3">
      <c r="A718" s="43"/>
      <c r="B718" s="43"/>
      <c r="C718" s="43"/>
      <c r="D718" s="5" t="s">
        <v>13</v>
      </c>
      <c r="E718" s="5" t="s">
        <v>99</v>
      </c>
      <c r="F718" s="5">
        <v>69</v>
      </c>
      <c r="G718" s="10">
        <v>67</v>
      </c>
      <c r="H718" s="10">
        <v>64</v>
      </c>
      <c r="I718" s="11">
        <f t="shared" si="99"/>
        <v>66.666666666666671</v>
      </c>
      <c r="J718" s="12">
        <f t="shared" si="100"/>
        <v>0.66669999999999996</v>
      </c>
      <c r="K718" s="10" t="str">
        <f t="shared" si="101"/>
        <v>C</v>
      </c>
      <c r="L718" s="10">
        <v>59</v>
      </c>
      <c r="M718" s="10">
        <v>67</v>
      </c>
      <c r="N718" s="5">
        <v>68</v>
      </c>
      <c r="O718" s="11">
        <f t="shared" si="102"/>
        <v>64.666666666666671</v>
      </c>
      <c r="P718" s="12">
        <f t="shared" si="103"/>
        <v>0.64670000000000005</v>
      </c>
      <c r="Q718" s="10" t="str">
        <f t="shared" si="104"/>
        <v>C</v>
      </c>
      <c r="R718" s="11">
        <v>71</v>
      </c>
      <c r="S718" s="26">
        <v>69</v>
      </c>
      <c r="T718">
        <v>73</v>
      </c>
      <c r="U718" s="30">
        <f t="shared" si="105"/>
        <v>71</v>
      </c>
      <c r="V718" s="31">
        <f t="shared" si="106"/>
        <v>0.71</v>
      </c>
      <c r="W718" t="str">
        <f t="shared" si="107"/>
        <v>B</v>
      </c>
    </row>
    <row r="719" spans="1:23" ht="14.25" customHeight="1" x14ac:dyDescent="0.3">
      <c r="A719" s="43"/>
      <c r="B719" s="43"/>
      <c r="C719" s="43"/>
      <c r="D719" s="5" t="s">
        <v>15</v>
      </c>
      <c r="E719" s="5" t="s">
        <v>100</v>
      </c>
      <c r="F719" s="5">
        <v>67</v>
      </c>
      <c r="G719" s="10">
        <v>73</v>
      </c>
      <c r="H719" s="10">
        <v>72</v>
      </c>
      <c r="I719" s="11">
        <f t="shared" si="99"/>
        <v>70.666666666666671</v>
      </c>
      <c r="J719" s="12">
        <f t="shared" si="100"/>
        <v>0.70669999999999999</v>
      </c>
      <c r="K719" s="10" t="str">
        <f t="shared" si="101"/>
        <v>B</v>
      </c>
      <c r="L719" s="10">
        <v>74</v>
      </c>
      <c r="M719" s="10">
        <v>74</v>
      </c>
      <c r="N719" s="5">
        <v>66</v>
      </c>
      <c r="O719" s="11">
        <f t="shared" si="102"/>
        <v>71.333333333333329</v>
      </c>
      <c r="P719" s="12">
        <f t="shared" si="103"/>
        <v>0.71330000000000005</v>
      </c>
      <c r="Q719" s="10" t="str">
        <f t="shared" si="104"/>
        <v>B</v>
      </c>
      <c r="R719" s="11">
        <v>76</v>
      </c>
      <c r="S719" s="26">
        <v>82</v>
      </c>
      <c r="T719">
        <v>70</v>
      </c>
      <c r="U719" s="30">
        <f t="shared" si="105"/>
        <v>76</v>
      </c>
      <c r="V719" s="31">
        <f t="shared" si="106"/>
        <v>0.76</v>
      </c>
      <c r="W719" t="str">
        <f t="shared" si="107"/>
        <v>B</v>
      </c>
    </row>
    <row r="720" spans="1:23" ht="14.25" customHeight="1" x14ac:dyDescent="0.3">
      <c r="A720" s="43"/>
      <c r="B720" s="43"/>
      <c r="C720" s="43"/>
      <c r="D720" s="5" t="s">
        <v>17</v>
      </c>
      <c r="E720" s="5" t="s">
        <v>101</v>
      </c>
      <c r="F720" s="5">
        <v>55</v>
      </c>
      <c r="G720" s="10">
        <v>69</v>
      </c>
      <c r="H720" s="10">
        <v>65</v>
      </c>
      <c r="I720" s="11">
        <f t="shared" si="99"/>
        <v>63</v>
      </c>
      <c r="J720" s="12">
        <f t="shared" si="100"/>
        <v>0.63</v>
      </c>
      <c r="K720" s="10" t="str">
        <f t="shared" si="101"/>
        <v>C</v>
      </c>
      <c r="L720" s="10">
        <v>56</v>
      </c>
      <c r="M720" s="10">
        <v>64</v>
      </c>
      <c r="N720" s="5">
        <v>61</v>
      </c>
      <c r="O720" s="11">
        <f t="shared" si="102"/>
        <v>60.333333333333336</v>
      </c>
      <c r="P720" s="12">
        <f t="shared" si="103"/>
        <v>0.60329999999999995</v>
      </c>
      <c r="Q720" s="10" t="str">
        <f t="shared" si="104"/>
        <v>C</v>
      </c>
      <c r="R720" s="11">
        <v>71</v>
      </c>
      <c r="S720" s="26">
        <v>75</v>
      </c>
      <c r="T720">
        <v>61</v>
      </c>
      <c r="U720" s="30">
        <f t="shared" si="105"/>
        <v>69</v>
      </c>
      <c r="V720" s="31">
        <f t="shared" si="106"/>
        <v>0.69</v>
      </c>
      <c r="W720" t="str">
        <f t="shared" si="107"/>
        <v>C</v>
      </c>
    </row>
    <row r="721" spans="1:23" ht="14.25" customHeight="1" x14ac:dyDescent="0.3">
      <c r="A721" s="43"/>
      <c r="B721" s="43"/>
      <c r="C721" s="43"/>
      <c r="D721" s="5" t="s">
        <v>19</v>
      </c>
      <c r="E721" s="5" t="s">
        <v>102</v>
      </c>
      <c r="F721" s="5">
        <v>70</v>
      </c>
      <c r="G721" s="10">
        <v>64</v>
      </c>
      <c r="H721" s="10">
        <v>65</v>
      </c>
      <c r="I721" s="11">
        <f t="shared" si="99"/>
        <v>66.333333333333329</v>
      </c>
      <c r="J721" s="12">
        <f t="shared" si="100"/>
        <v>0.6633</v>
      </c>
      <c r="K721" s="10" t="str">
        <f t="shared" si="101"/>
        <v>C</v>
      </c>
      <c r="L721" s="10">
        <v>67</v>
      </c>
      <c r="M721" s="10">
        <v>69</v>
      </c>
      <c r="N721" s="5">
        <v>73</v>
      </c>
      <c r="O721" s="11">
        <f t="shared" si="102"/>
        <v>69.666666666666671</v>
      </c>
      <c r="P721" s="12">
        <f t="shared" si="103"/>
        <v>0.69669999999999999</v>
      </c>
      <c r="Q721" s="10" t="str">
        <f t="shared" si="104"/>
        <v>C</v>
      </c>
      <c r="R721" s="11">
        <v>76</v>
      </c>
      <c r="S721" s="26">
        <v>80</v>
      </c>
      <c r="T721">
        <v>68</v>
      </c>
      <c r="U721" s="30">
        <f t="shared" si="105"/>
        <v>74.666666666666671</v>
      </c>
      <c r="V721" s="31">
        <f t="shared" si="106"/>
        <v>0.74670000000000003</v>
      </c>
      <c r="W721" t="str">
        <f t="shared" si="107"/>
        <v>B</v>
      </c>
    </row>
    <row r="722" spans="1:23" ht="14.25" customHeight="1" x14ac:dyDescent="0.3">
      <c r="A722" s="43"/>
      <c r="B722" s="43"/>
      <c r="C722" s="43"/>
      <c r="D722" s="5" t="s">
        <v>21</v>
      </c>
      <c r="E722" s="5" t="s">
        <v>103</v>
      </c>
      <c r="F722" s="5">
        <v>72</v>
      </c>
      <c r="G722" s="10">
        <v>72</v>
      </c>
      <c r="H722" s="10">
        <v>72</v>
      </c>
      <c r="I722" s="11">
        <f t="shared" si="99"/>
        <v>72</v>
      </c>
      <c r="J722" s="12">
        <f t="shared" si="100"/>
        <v>0.72</v>
      </c>
      <c r="K722" s="10" t="str">
        <f t="shared" si="101"/>
        <v>B</v>
      </c>
      <c r="L722" s="10">
        <v>68</v>
      </c>
      <c r="M722" s="10">
        <v>73</v>
      </c>
      <c r="N722" s="5">
        <v>70</v>
      </c>
      <c r="O722" s="11">
        <f t="shared" si="102"/>
        <v>70.333333333333329</v>
      </c>
      <c r="P722" s="12">
        <f t="shared" si="103"/>
        <v>0.70330000000000004</v>
      </c>
      <c r="Q722" s="10" t="str">
        <f t="shared" si="104"/>
        <v>B</v>
      </c>
      <c r="R722" s="11">
        <v>79</v>
      </c>
      <c r="S722" s="26">
        <v>82</v>
      </c>
      <c r="T722">
        <v>78</v>
      </c>
      <c r="U722" s="30">
        <f t="shared" si="105"/>
        <v>79.666666666666671</v>
      </c>
      <c r="V722" s="31">
        <f t="shared" si="106"/>
        <v>0.79669999999999996</v>
      </c>
      <c r="W722" t="str">
        <f t="shared" si="107"/>
        <v>B</v>
      </c>
    </row>
    <row r="723" spans="1:23" ht="14.25" customHeight="1" x14ac:dyDescent="0.3">
      <c r="A723" s="43"/>
      <c r="B723" s="43"/>
      <c r="C723" s="43"/>
      <c r="D723" s="5" t="s">
        <v>23</v>
      </c>
      <c r="E723" s="5" t="s">
        <v>104</v>
      </c>
      <c r="F723" s="5">
        <v>64</v>
      </c>
      <c r="G723" s="10">
        <v>70</v>
      </c>
      <c r="H723" s="10">
        <v>69</v>
      </c>
      <c r="I723" s="11">
        <f t="shared" si="99"/>
        <v>67.666666666666671</v>
      </c>
      <c r="J723" s="12">
        <f t="shared" si="100"/>
        <v>0.67669999999999997</v>
      </c>
      <c r="K723" s="10" t="str">
        <f t="shared" si="101"/>
        <v>C</v>
      </c>
      <c r="L723" s="10">
        <v>59</v>
      </c>
      <c r="M723" s="10">
        <v>70</v>
      </c>
      <c r="N723" s="5">
        <v>74</v>
      </c>
      <c r="O723" s="11">
        <f t="shared" si="102"/>
        <v>67.666666666666671</v>
      </c>
      <c r="P723" s="12">
        <f t="shared" si="103"/>
        <v>0.67669999999999997</v>
      </c>
      <c r="Q723" s="10" t="str">
        <f t="shared" si="104"/>
        <v>C</v>
      </c>
      <c r="R723" s="11">
        <v>68</v>
      </c>
      <c r="S723" s="26">
        <v>72</v>
      </c>
      <c r="T723">
        <v>67</v>
      </c>
      <c r="U723" s="30">
        <f t="shared" si="105"/>
        <v>69</v>
      </c>
      <c r="V723" s="31">
        <f t="shared" si="106"/>
        <v>0.69</v>
      </c>
      <c r="W723" t="str">
        <f t="shared" si="107"/>
        <v>C</v>
      </c>
    </row>
    <row r="724" spans="1:23" ht="14.25" customHeight="1" x14ac:dyDescent="0.3">
      <c r="A724" s="43"/>
      <c r="B724" s="43"/>
      <c r="C724" s="43"/>
      <c r="D724" s="5" t="s">
        <v>25</v>
      </c>
      <c r="E724" s="5" t="s">
        <v>105</v>
      </c>
      <c r="F724" s="5">
        <v>69</v>
      </c>
      <c r="G724" s="10">
        <v>72</v>
      </c>
      <c r="H724" s="10">
        <v>67</v>
      </c>
      <c r="I724" s="11">
        <f t="shared" si="99"/>
        <v>69.333333333333329</v>
      </c>
      <c r="J724" s="12">
        <f t="shared" si="100"/>
        <v>0.69330000000000003</v>
      </c>
      <c r="K724" s="10" t="str">
        <f t="shared" si="101"/>
        <v>C</v>
      </c>
      <c r="L724" s="10">
        <v>72</v>
      </c>
      <c r="M724" s="10">
        <v>79</v>
      </c>
      <c r="N724" s="5">
        <v>74</v>
      </c>
      <c r="O724" s="11">
        <f t="shared" si="102"/>
        <v>75</v>
      </c>
      <c r="P724" s="12">
        <f t="shared" si="103"/>
        <v>0.75</v>
      </c>
      <c r="Q724" s="10" t="str">
        <f t="shared" si="104"/>
        <v>B</v>
      </c>
      <c r="R724" s="11">
        <v>77</v>
      </c>
      <c r="S724" s="26">
        <v>83</v>
      </c>
      <c r="T724">
        <v>71</v>
      </c>
      <c r="U724" s="30">
        <f t="shared" si="105"/>
        <v>77</v>
      </c>
      <c r="V724" s="31">
        <f t="shared" si="106"/>
        <v>0.77</v>
      </c>
      <c r="W724" t="str">
        <f t="shared" si="107"/>
        <v>B</v>
      </c>
    </row>
    <row r="725" spans="1:23" ht="14.25" customHeight="1" x14ac:dyDescent="0.3">
      <c r="A725" s="43"/>
      <c r="B725" s="43"/>
      <c r="C725" s="43"/>
      <c r="D725" s="5" t="s">
        <v>34</v>
      </c>
      <c r="E725" s="5" t="s">
        <v>109</v>
      </c>
      <c r="F725" s="5">
        <v>59</v>
      </c>
      <c r="G725" s="10">
        <v>61</v>
      </c>
      <c r="H725" s="10">
        <v>59</v>
      </c>
      <c r="I725" s="11">
        <f t="shared" si="99"/>
        <v>59.666666666666664</v>
      </c>
      <c r="J725" s="12">
        <f t="shared" si="100"/>
        <v>0.59670000000000001</v>
      </c>
      <c r="K725" s="10" t="str">
        <f t="shared" si="101"/>
        <v>D</v>
      </c>
      <c r="L725" s="10">
        <v>62</v>
      </c>
      <c r="M725" s="10">
        <v>68</v>
      </c>
      <c r="N725" s="5">
        <v>68</v>
      </c>
      <c r="O725" s="11">
        <f t="shared" si="102"/>
        <v>66</v>
      </c>
      <c r="P725" s="12">
        <f t="shared" si="103"/>
        <v>0.66</v>
      </c>
      <c r="Q725" s="10" t="str">
        <f t="shared" si="104"/>
        <v>C</v>
      </c>
      <c r="R725" s="11">
        <v>58</v>
      </c>
      <c r="S725" s="26">
        <v>73</v>
      </c>
      <c r="T725">
        <v>66</v>
      </c>
      <c r="U725" s="30">
        <f t="shared" si="105"/>
        <v>65.666666666666671</v>
      </c>
      <c r="V725" s="31">
        <f t="shared" si="106"/>
        <v>0.65669999999999995</v>
      </c>
      <c r="W725" t="str">
        <f t="shared" si="107"/>
        <v>C</v>
      </c>
    </row>
    <row r="726" spans="1:23" ht="14.25" customHeight="1" x14ac:dyDescent="0.3">
      <c r="A726" s="43" t="s">
        <v>408</v>
      </c>
      <c r="B726" s="43" t="s">
        <v>409</v>
      </c>
      <c r="C726" s="43" t="s">
        <v>439</v>
      </c>
      <c r="D726" s="5" t="s">
        <v>12</v>
      </c>
      <c r="E726" s="5" t="s">
        <v>95</v>
      </c>
      <c r="F726" s="5">
        <v>64</v>
      </c>
      <c r="G726" s="10">
        <v>67</v>
      </c>
      <c r="H726" s="10">
        <v>70</v>
      </c>
      <c r="I726" s="11">
        <f t="shared" si="99"/>
        <v>67</v>
      </c>
      <c r="J726" s="12">
        <f t="shared" si="100"/>
        <v>0.67</v>
      </c>
      <c r="K726" s="10" t="str">
        <f t="shared" si="101"/>
        <v>C</v>
      </c>
      <c r="L726" s="10">
        <v>67</v>
      </c>
      <c r="M726" s="10">
        <v>64</v>
      </c>
      <c r="N726" s="5">
        <v>74</v>
      </c>
      <c r="O726" s="11">
        <f t="shared" si="102"/>
        <v>68.333333333333329</v>
      </c>
      <c r="P726" s="12">
        <f t="shared" si="103"/>
        <v>0.68330000000000002</v>
      </c>
      <c r="Q726" s="10" t="str">
        <f t="shared" si="104"/>
        <v>C</v>
      </c>
      <c r="R726" s="11">
        <v>72</v>
      </c>
      <c r="S726" s="26">
        <v>78</v>
      </c>
      <c r="T726">
        <v>69</v>
      </c>
      <c r="U726" s="30">
        <f t="shared" si="105"/>
        <v>73</v>
      </c>
      <c r="V726" s="31">
        <f t="shared" si="106"/>
        <v>0.73</v>
      </c>
      <c r="W726" t="str">
        <f t="shared" si="107"/>
        <v>B</v>
      </c>
    </row>
    <row r="727" spans="1:23" ht="14.25" customHeight="1" x14ac:dyDescent="0.3">
      <c r="A727" s="43"/>
      <c r="B727" s="43"/>
      <c r="C727" s="43"/>
      <c r="D727" s="5" t="s">
        <v>13</v>
      </c>
      <c r="E727" s="5" t="s">
        <v>99</v>
      </c>
      <c r="F727" s="5">
        <v>77</v>
      </c>
      <c r="G727" s="10">
        <v>73</v>
      </c>
      <c r="H727" s="10">
        <v>73</v>
      </c>
      <c r="I727" s="11">
        <f t="shared" si="99"/>
        <v>74.333333333333329</v>
      </c>
      <c r="J727" s="12">
        <f t="shared" si="100"/>
        <v>0.74329999999999996</v>
      </c>
      <c r="K727" s="10" t="str">
        <f t="shared" si="101"/>
        <v>B</v>
      </c>
      <c r="L727" s="10">
        <v>76</v>
      </c>
      <c r="M727" s="10">
        <v>79</v>
      </c>
      <c r="N727" s="5">
        <v>73</v>
      </c>
      <c r="O727" s="11">
        <f t="shared" si="102"/>
        <v>76</v>
      </c>
      <c r="P727" s="12">
        <f t="shared" si="103"/>
        <v>0.76</v>
      </c>
      <c r="Q727" s="10" t="str">
        <f t="shared" si="104"/>
        <v>B</v>
      </c>
      <c r="R727" s="11">
        <v>76</v>
      </c>
      <c r="S727" s="26">
        <v>74</v>
      </c>
      <c r="T727">
        <v>83</v>
      </c>
      <c r="U727" s="30">
        <f t="shared" si="105"/>
        <v>77.666666666666671</v>
      </c>
      <c r="V727" s="31">
        <f t="shared" si="106"/>
        <v>0.77669999999999995</v>
      </c>
      <c r="W727" t="str">
        <f t="shared" si="107"/>
        <v>B</v>
      </c>
    </row>
    <row r="728" spans="1:23" ht="14.25" customHeight="1" x14ac:dyDescent="0.3">
      <c r="A728" s="43"/>
      <c r="B728" s="43"/>
      <c r="C728" s="43"/>
      <c r="D728" s="5" t="s">
        <v>15</v>
      </c>
      <c r="E728" s="5" t="s">
        <v>100</v>
      </c>
      <c r="F728" s="5">
        <v>69</v>
      </c>
      <c r="G728" s="10">
        <v>82</v>
      </c>
      <c r="H728" s="10">
        <v>72</v>
      </c>
      <c r="I728" s="11">
        <f t="shared" si="99"/>
        <v>74.333333333333329</v>
      </c>
      <c r="J728" s="12">
        <f t="shared" si="100"/>
        <v>0.74329999999999996</v>
      </c>
      <c r="K728" s="10" t="str">
        <f t="shared" si="101"/>
        <v>B</v>
      </c>
      <c r="L728" s="10">
        <v>74</v>
      </c>
      <c r="M728" s="10">
        <v>78</v>
      </c>
      <c r="N728" s="5">
        <v>87</v>
      </c>
      <c r="O728" s="11">
        <f t="shared" si="102"/>
        <v>79.666666666666671</v>
      </c>
      <c r="P728" s="12">
        <f t="shared" si="103"/>
        <v>0.79669999999999996</v>
      </c>
      <c r="Q728" s="10" t="str">
        <f t="shared" si="104"/>
        <v>B</v>
      </c>
      <c r="R728" s="11">
        <v>77</v>
      </c>
      <c r="S728" s="26">
        <v>87</v>
      </c>
      <c r="T728">
        <v>89</v>
      </c>
      <c r="U728" s="30">
        <f t="shared" si="105"/>
        <v>84.333333333333329</v>
      </c>
      <c r="V728" s="31">
        <f t="shared" si="106"/>
        <v>0.84330000000000005</v>
      </c>
      <c r="W728" t="str">
        <f t="shared" si="107"/>
        <v>A</v>
      </c>
    </row>
    <row r="729" spans="1:23" ht="14.25" customHeight="1" x14ac:dyDescent="0.3">
      <c r="A729" s="43"/>
      <c r="B729" s="43"/>
      <c r="C729" s="43"/>
      <c r="D729" s="5" t="s">
        <v>17</v>
      </c>
      <c r="E729" s="5" t="s">
        <v>101</v>
      </c>
      <c r="F729" s="5">
        <v>62</v>
      </c>
      <c r="G729" s="10">
        <v>77</v>
      </c>
      <c r="H729" s="10">
        <v>74</v>
      </c>
      <c r="I729" s="11">
        <f t="shared" si="99"/>
        <v>71</v>
      </c>
      <c r="J729" s="12">
        <f t="shared" si="100"/>
        <v>0.71</v>
      </c>
      <c r="K729" s="10" t="str">
        <f t="shared" si="101"/>
        <v>B</v>
      </c>
      <c r="L729" s="10">
        <v>66</v>
      </c>
      <c r="M729" s="10">
        <v>66</v>
      </c>
      <c r="N729" s="5">
        <v>67</v>
      </c>
      <c r="O729" s="11">
        <f t="shared" si="102"/>
        <v>66.333333333333329</v>
      </c>
      <c r="P729" s="12">
        <f t="shared" si="103"/>
        <v>0.6633</v>
      </c>
      <c r="Q729" s="10" t="str">
        <f t="shared" si="104"/>
        <v>C</v>
      </c>
      <c r="R729" s="11">
        <v>70</v>
      </c>
      <c r="S729" s="26">
        <v>83</v>
      </c>
      <c r="T729">
        <v>69</v>
      </c>
      <c r="U729" s="30">
        <f t="shared" si="105"/>
        <v>74</v>
      </c>
      <c r="V729" s="31">
        <f t="shared" si="106"/>
        <v>0.74</v>
      </c>
      <c r="W729" t="str">
        <f t="shared" si="107"/>
        <v>B</v>
      </c>
    </row>
    <row r="730" spans="1:23" ht="14.25" customHeight="1" x14ac:dyDescent="0.3">
      <c r="A730" s="43"/>
      <c r="B730" s="43"/>
      <c r="C730" s="43"/>
      <c r="D730" s="5" t="s">
        <v>19</v>
      </c>
      <c r="E730" s="5" t="s">
        <v>102</v>
      </c>
      <c r="F730" s="5">
        <v>74</v>
      </c>
      <c r="G730" s="10">
        <v>83</v>
      </c>
      <c r="H730" s="10">
        <v>72</v>
      </c>
      <c r="I730" s="11">
        <f t="shared" si="99"/>
        <v>76.333333333333329</v>
      </c>
      <c r="J730" s="12">
        <f t="shared" si="100"/>
        <v>0.76329999999999998</v>
      </c>
      <c r="K730" s="10" t="str">
        <f t="shared" si="101"/>
        <v>B</v>
      </c>
      <c r="L730" s="10">
        <v>79</v>
      </c>
      <c r="M730" s="10">
        <v>79</v>
      </c>
      <c r="N730" s="5">
        <v>73</v>
      </c>
      <c r="O730" s="11">
        <f t="shared" si="102"/>
        <v>77</v>
      </c>
      <c r="P730" s="12">
        <f t="shared" si="103"/>
        <v>0.77</v>
      </c>
      <c r="Q730" s="10" t="str">
        <f t="shared" si="104"/>
        <v>B</v>
      </c>
      <c r="R730" s="11">
        <v>81</v>
      </c>
      <c r="S730" s="26">
        <v>81</v>
      </c>
      <c r="T730">
        <v>78</v>
      </c>
      <c r="U730" s="30">
        <f t="shared" si="105"/>
        <v>80</v>
      </c>
      <c r="V730" s="31">
        <f t="shared" si="106"/>
        <v>0.8</v>
      </c>
      <c r="W730" t="str">
        <f t="shared" si="107"/>
        <v>A</v>
      </c>
    </row>
    <row r="731" spans="1:23" ht="14.25" customHeight="1" x14ac:dyDescent="0.3">
      <c r="A731" s="43"/>
      <c r="B731" s="43"/>
      <c r="C731" s="43"/>
      <c r="D731" s="5" t="s">
        <v>21</v>
      </c>
      <c r="E731" s="5" t="s">
        <v>103</v>
      </c>
      <c r="F731" s="5">
        <v>85</v>
      </c>
      <c r="G731" s="10">
        <v>87</v>
      </c>
      <c r="H731" s="10">
        <v>81</v>
      </c>
      <c r="I731" s="11">
        <f t="shared" si="99"/>
        <v>84.333333333333329</v>
      </c>
      <c r="J731" s="12">
        <f t="shared" si="100"/>
        <v>0.84330000000000005</v>
      </c>
      <c r="K731" s="10" t="str">
        <f t="shared" si="101"/>
        <v>A</v>
      </c>
      <c r="L731" s="10">
        <v>77</v>
      </c>
      <c r="M731" s="10">
        <v>90</v>
      </c>
      <c r="N731" s="5">
        <v>81</v>
      </c>
      <c r="O731" s="11">
        <f t="shared" si="102"/>
        <v>82.666666666666671</v>
      </c>
      <c r="P731" s="12">
        <f t="shared" si="103"/>
        <v>0.82669999999999999</v>
      </c>
      <c r="Q731" s="10" t="str">
        <f t="shared" si="104"/>
        <v>A</v>
      </c>
      <c r="R731" s="11">
        <v>83</v>
      </c>
      <c r="S731" s="26">
        <v>93</v>
      </c>
      <c r="T731">
        <v>90</v>
      </c>
      <c r="U731" s="30">
        <f t="shared" si="105"/>
        <v>88.666666666666671</v>
      </c>
      <c r="V731" s="31">
        <f t="shared" si="106"/>
        <v>0.88670000000000004</v>
      </c>
      <c r="W731" t="str">
        <f t="shared" si="107"/>
        <v>A</v>
      </c>
    </row>
    <row r="732" spans="1:23" ht="14.25" customHeight="1" x14ac:dyDescent="0.3">
      <c r="A732" s="43"/>
      <c r="B732" s="43"/>
      <c r="C732" s="43"/>
      <c r="D732" s="5" t="s">
        <v>23</v>
      </c>
      <c r="E732" s="5" t="s">
        <v>104</v>
      </c>
      <c r="F732" s="5">
        <v>74</v>
      </c>
      <c r="G732" s="10">
        <v>80</v>
      </c>
      <c r="H732" s="10">
        <v>74</v>
      </c>
      <c r="I732" s="11">
        <f t="shared" si="99"/>
        <v>76</v>
      </c>
      <c r="J732" s="12">
        <f t="shared" si="100"/>
        <v>0.76</v>
      </c>
      <c r="K732" s="10" t="str">
        <f t="shared" si="101"/>
        <v>B</v>
      </c>
      <c r="L732" s="10">
        <v>70</v>
      </c>
      <c r="M732" s="10">
        <v>69</v>
      </c>
      <c r="N732" s="5">
        <v>70</v>
      </c>
      <c r="O732" s="11">
        <f t="shared" si="102"/>
        <v>69.666666666666671</v>
      </c>
      <c r="P732" s="12">
        <f t="shared" si="103"/>
        <v>0.69669999999999999</v>
      </c>
      <c r="Q732" s="10" t="str">
        <f t="shared" si="104"/>
        <v>C</v>
      </c>
      <c r="R732" s="11">
        <v>79</v>
      </c>
      <c r="S732" s="26">
        <v>79</v>
      </c>
      <c r="T732">
        <v>79</v>
      </c>
      <c r="U732" s="30">
        <f t="shared" si="105"/>
        <v>79</v>
      </c>
      <c r="V732" s="31">
        <f t="shared" si="106"/>
        <v>0.79</v>
      </c>
      <c r="W732" t="str">
        <f t="shared" si="107"/>
        <v>B</v>
      </c>
    </row>
    <row r="733" spans="1:23" ht="14.25" customHeight="1" x14ac:dyDescent="0.3">
      <c r="A733" s="43"/>
      <c r="B733" s="43"/>
      <c r="C733" s="43"/>
      <c r="D733" s="5" t="s">
        <v>32</v>
      </c>
      <c r="E733" s="5" t="s">
        <v>127</v>
      </c>
      <c r="F733" s="5">
        <v>72</v>
      </c>
      <c r="G733" s="10">
        <v>71</v>
      </c>
      <c r="H733" s="10">
        <v>84</v>
      </c>
      <c r="I733" s="11">
        <f t="shared" si="99"/>
        <v>75.666666666666671</v>
      </c>
      <c r="J733" s="12">
        <f t="shared" si="100"/>
        <v>0.75670000000000004</v>
      </c>
      <c r="K733" s="10" t="str">
        <f t="shared" si="101"/>
        <v>B</v>
      </c>
      <c r="L733" s="10">
        <v>70</v>
      </c>
      <c r="M733" s="10">
        <v>87</v>
      </c>
      <c r="N733" s="5">
        <v>80</v>
      </c>
      <c r="O733" s="11">
        <f t="shared" si="102"/>
        <v>79</v>
      </c>
      <c r="P733" s="12">
        <f t="shared" si="103"/>
        <v>0.79</v>
      </c>
      <c r="Q733" s="10" t="str">
        <f t="shared" si="104"/>
        <v>B</v>
      </c>
      <c r="R733" s="11">
        <v>75</v>
      </c>
      <c r="S733" s="26">
        <v>85</v>
      </c>
      <c r="T733">
        <v>89</v>
      </c>
      <c r="U733" s="30">
        <f t="shared" si="105"/>
        <v>83</v>
      </c>
      <c r="V733" s="31">
        <f t="shared" si="106"/>
        <v>0.83</v>
      </c>
      <c r="W733" t="str">
        <f t="shared" si="107"/>
        <v>A</v>
      </c>
    </row>
    <row r="734" spans="1:23" ht="14.25" customHeight="1" x14ac:dyDescent="0.3">
      <c r="A734" s="43"/>
      <c r="B734" s="43"/>
      <c r="C734" s="43"/>
      <c r="D734" s="5" t="s">
        <v>27</v>
      </c>
      <c r="E734" s="5" t="s">
        <v>106</v>
      </c>
      <c r="F734" s="5">
        <v>61</v>
      </c>
      <c r="G734" s="10">
        <v>69</v>
      </c>
      <c r="H734" s="10">
        <v>70</v>
      </c>
      <c r="I734" s="11">
        <f t="shared" si="99"/>
        <v>66.666666666666671</v>
      </c>
      <c r="J734" s="12">
        <f t="shared" si="100"/>
        <v>0.66669999999999996</v>
      </c>
      <c r="K734" s="10" t="str">
        <f t="shared" si="101"/>
        <v>C</v>
      </c>
      <c r="L734" s="10">
        <v>67</v>
      </c>
      <c r="M734" s="10">
        <v>68</v>
      </c>
      <c r="N734" s="5">
        <v>69</v>
      </c>
      <c r="O734" s="11">
        <f t="shared" si="102"/>
        <v>68</v>
      </c>
      <c r="P734" s="12">
        <f t="shared" si="103"/>
        <v>0.68</v>
      </c>
      <c r="Q734" s="10" t="str">
        <f t="shared" si="104"/>
        <v>C</v>
      </c>
      <c r="R734" s="11">
        <v>71</v>
      </c>
      <c r="S734" s="26">
        <v>72</v>
      </c>
      <c r="T734">
        <v>80</v>
      </c>
      <c r="U734" s="30">
        <f t="shared" si="105"/>
        <v>74.333333333333329</v>
      </c>
      <c r="V734" s="31">
        <f t="shared" si="106"/>
        <v>0.74329999999999996</v>
      </c>
      <c r="W734" t="str">
        <f t="shared" si="107"/>
        <v>B</v>
      </c>
    </row>
    <row r="735" spans="1:23" ht="14.25" customHeight="1" x14ac:dyDescent="0.3">
      <c r="A735" s="43" t="s">
        <v>410</v>
      </c>
      <c r="B735" s="43" t="s">
        <v>411</v>
      </c>
      <c r="C735" s="43" t="s">
        <v>439</v>
      </c>
      <c r="D735" s="5" t="s">
        <v>12</v>
      </c>
      <c r="E735" s="5" t="s">
        <v>95</v>
      </c>
      <c r="F735" s="5">
        <v>76</v>
      </c>
      <c r="G735" s="10">
        <v>69</v>
      </c>
      <c r="H735" s="10">
        <v>78</v>
      </c>
      <c r="I735" s="11">
        <f t="shared" si="99"/>
        <v>74.333333333333329</v>
      </c>
      <c r="J735" s="12">
        <f t="shared" si="100"/>
        <v>0.74329999999999996</v>
      </c>
      <c r="K735" s="10" t="str">
        <f t="shared" si="101"/>
        <v>B</v>
      </c>
      <c r="L735" s="10">
        <v>69</v>
      </c>
      <c r="M735" s="10">
        <v>75</v>
      </c>
      <c r="N735" s="5">
        <v>75</v>
      </c>
      <c r="O735" s="11">
        <f t="shared" si="102"/>
        <v>73</v>
      </c>
      <c r="P735" s="12">
        <f t="shared" si="103"/>
        <v>0.73</v>
      </c>
      <c r="Q735" s="10" t="str">
        <f t="shared" si="104"/>
        <v>B</v>
      </c>
      <c r="R735" s="11">
        <v>84</v>
      </c>
      <c r="S735" s="26">
        <v>84</v>
      </c>
      <c r="T735">
        <v>85</v>
      </c>
      <c r="U735" s="30">
        <f t="shared" si="105"/>
        <v>84.333333333333329</v>
      </c>
      <c r="V735" s="31">
        <f t="shared" si="106"/>
        <v>0.84330000000000005</v>
      </c>
      <c r="W735" t="str">
        <f t="shared" si="107"/>
        <v>A</v>
      </c>
    </row>
    <row r="736" spans="1:23" ht="14.25" customHeight="1" x14ac:dyDescent="0.3">
      <c r="A736" s="43"/>
      <c r="B736" s="43"/>
      <c r="C736" s="43"/>
      <c r="D736" s="5" t="s">
        <v>13</v>
      </c>
      <c r="E736" s="5" t="s">
        <v>99</v>
      </c>
      <c r="F736" s="5">
        <v>75</v>
      </c>
      <c r="G736" s="10">
        <v>87</v>
      </c>
      <c r="H736" s="10">
        <v>82</v>
      </c>
      <c r="I736" s="11">
        <f t="shared" si="99"/>
        <v>81.333333333333329</v>
      </c>
      <c r="J736" s="12">
        <f t="shared" si="100"/>
        <v>0.81330000000000002</v>
      </c>
      <c r="K736" s="10" t="str">
        <f t="shared" si="101"/>
        <v>A</v>
      </c>
      <c r="L736" s="10">
        <v>78</v>
      </c>
      <c r="M736" s="10">
        <v>78</v>
      </c>
      <c r="N736" s="5">
        <v>75</v>
      </c>
      <c r="O736" s="11">
        <f t="shared" si="102"/>
        <v>77</v>
      </c>
      <c r="P736" s="12">
        <f t="shared" si="103"/>
        <v>0.77</v>
      </c>
      <c r="Q736" s="10" t="str">
        <f t="shared" si="104"/>
        <v>B</v>
      </c>
      <c r="R736" s="11">
        <v>76</v>
      </c>
      <c r="S736" s="26">
        <v>90</v>
      </c>
      <c r="T736">
        <v>78</v>
      </c>
      <c r="U736" s="30">
        <f t="shared" si="105"/>
        <v>81.333333333333329</v>
      </c>
      <c r="V736" s="31">
        <f t="shared" si="106"/>
        <v>0.81330000000000002</v>
      </c>
      <c r="W736" t="str">
        <f t="shared" si="107"/>
        <v>A</v>
      </c>
    </row>
    <row r="737" spans="1:23" ht="14.25" customHeight="1" x14ac:dyDescent="0.3">
      <c r="A737" s="43"/>
      <c r="B737" s="43"/>
      <c r="C737" s="43"/>
      <c r="D737" s="5" t="s">
        <v>15</v>
      </c>
      <c r="E737" s="5" t="s">
        <v>100</v>
      </c>
      <c r="F737" s="5">
        <v>78</v>
      </c>
      <c r="G737" s="10">
        <v>80</v>
      </c>
      <c r="H737" s="10">
        <v>89</v>
      </c>
      <c r="I737" s="11">
        <f t="shared" si="99"/>
        <v>82.333333333333329</v>
      </c>
      <c r="J737" s="12">
        <f t="shared" si="100"/>
        <v>0.82330000000000003</v>
      </c>
      <c r="K737" s="10" t="str">
        <f t="shared" si="101"/>
        <v>A</v>
      </c>
      <c r="L737" s="10">
        <v>90</v>
      </c>
      <c r="M737" s="10">
        <v>85</v>
      </c>
      <c r="N737" s="5">
        <v>87</v>
      </c>
      <c r="O737" s="11">
        <f t="shared" si="102"/>
        <v>87.333333333333329</v>
      </c>
      <c r="P737" s="12">
        <f t="shared" si="103"/>
        <v>0.87329999999999997</v>
      </c>
      <c r="Q737" s="10" t="str">
        <f t="shared" si="104"/>
        <v>A</v>
      </c>
      <c r="R737" s="11">
        <v>87</v>
      </c>
      <c r="S737" s="26">
        <v>95</v>
      </c>
      <c r="T737">
        <v>96</v>
      </c>
      <c r="U737" s="30">
        <f t="shared" si="105"/>
        <v>92.666666666666671</v>
      </c>
      <c r="V737" s="31">
        <f t="shared" si="106"/>
        <v>0.92669999999999997</v>
      </c>
      <c r="W737" t="str">
        <f t="shared" si="107"/>
        <v>A</v>
      </c>
    </row>
    <row r="738" spans="1:23" ht="14.25" customHeight="1" x14ac:dyDescent="0.3">
      <c r="A738" s="43"/>
      <c r="B738" s="43"/>
      <c r="C738" s="43"/>
      <c r="D738" s="5" t="s">
        <v>17</v>
      </c>
      <c r="E738" s="5" t="s">
        <v>101</v>
      </c>
      <c r="F738" s="5">
        <v>81</v>
      </c>
      <c r="G738" s="10">
        <v>78</v>
      </c>
      <c r="H738" s="10">
        <v>83</v>
      </c>
      <c r="I738" s="11">
        <f t="shared" si="99"/>
        <v>80.666666666666671</v>
      </c>
      <c r="J738" s="12">
        <f t="shared" si="100"/>
        <v>0.80669999999999997</v>
      </c>
      <c r="K738" s="10" t="str">
        <f t="shared" si="101"/>
        <v>A</v>
      </c>
      <c r="L738" s="10">
        <v>77</v>
      </c>
      <c r="M738" s="10">
        <v>83</v>
      </c>
      <c r="N738" s="5">
        <v>84</v>
      </c>
      <c r="O738" s="11">
        <f t="shared" si="102"/>
        <v>81.333333333333329</v>
      </c>
      <c r="P738" s="12">
        <f t="shared" si="103"/>
        <v>0.81330000000000002</v>
      </c>
      <c r="Q738" s="10" t="str">
        <f t="shared" si="104"/>
        <v>A</v>
      </c>
      <c r="R738" s="11">
        <v>82</v>
      </c>
      <c r="S738" s="26">
        <v>79</v>
      </c>
      <c r="T738">
        <v>86</v>
      </c>
      <c r="U738" s="30">
        <f t="shared" si="105"/>
        <v>82.333333333333329</v>
      </c>
      <c r="V738" s="31">
        <f t="shared" si="106"/>
        <v>0.82330000000000003</v>
      </c>
      <c r="W738" t="str">
        <f t="shared" si="107"/>
        <v>A</v>
      </c>
    </row>
    <row r="739" spans="1:23" ht="14.25" customHeight="1" x14ac:dyDescent="0.3">
      <c r="A739" s="43"/>
      <c r="B739" s="43"/>
      <c r="C739" s="43"/>
      <c r="D739" s="5" t="s">
        <v>19</v>
      </c>
      <c r="E739" s="5" t="s">
        <v>102</v>
      </c>
      <c r="F739" s="5">
        <v>75</v>
      </c>
      <c r="G739" s="10">
        <v>89</v>
      </c>
      <c r="H739" s="10">
        <v>83</v>
      </c>
      <c r="I739" s="11">
        <f t="shared" si="99"/>
        <v>82.333333333333329</v>
      </c>
      <c r="J739" s="12">
        <f t="shared" si="100"/>
        <v>0.82330000000000003</v>
      </c>
      <c r="K739" s="10" t="str">
        <f t="shared" si="101"/>
        <v>A</v>
      </c>
      <c r="L739" s="10">
        <v>88</v>
      </c>
      <c r="M739" s="10">
        <v>80</v>
      </c>
      <c r="N739" s="5">
        <v>90</v>
      </c>
      <c r="O739" s="11">
        <f t="shared" si="102"/>
        <v>86</v>
      </c>
      <c r="P739" s="12">
        <f t="shared" si="103"/>
        <v>0.86</v>
      </c>
      <c r="Q739" s="10" t="str">
        <f t="shared" si="104"/>
        <v>A</v>
      </c>
      <c r="R739" s="11">
        <v>92</v>
      </c>
      <c r="S739" s="26">
        <v>87</v>
      </c>
      <c r="T739">
        <v>82</v>
      </c>
      <c r="U739" s="30">
        <f t="shared" si="105"/>
        <v>87</v>
      </c>
      <c r="V739" s="31">
        <f t="shared" si="106"/>
        <v>0.87</v>
      </c>
      <c r="W739" t="str">
        <f t="shared" si="107"/>
        <v>A</v>
      </c>
    </row>
    <row r="740" spans="1:23" ht="14.25" customHeight="1" x14ac:dyDescent="0.3">
      <c r="A740" s="43"/>
      <c r="B740" s="43"/>
      <c r="C740" s="43"/>
      <c r="D740" s="5" t="s">
        <v>21</v>
      </c>
      <c r="E740" s="5" t="s">
        <v>103</v>
      </c>
      <c r="F740" s="5">
        <v>82</v>
      </c>
      <c r="G740" s="10">
        <v>86</v>
      </c>
      <c r="H740" s="10">
        <v>91</v>
      </c>
      <c r="I740" s="11">
        <f t="shared" si="99"/>
        <v>86.333333333333329</v>
      </c>
      <c r="J740" s="12">
        <f t="shared" si="100"/>
        <v>0.86329999999999996</v>
      </c>
      <c r="K740" s="10" t="str">
        <f t="shared" si="101"/>
        <v>A</v>
      </c>
      <c r="L740" s="10">
        <v>83</v>
      </c>
      <c r="M740" s="10">
        <v>90</v>
      </c>
      <c r="N740" s="5">
        <v>88</v>
      </c>
      <c r="O740" s="11">
        <f t="shared" si="102"/>
        <v>87</v>
      </c>
      <c r="P740" s="12">
        <f t="shared" si="103"/>
        <v>0.87</v>
      </c>
      <c r="Q740" s="10" t="str">
        <f t="shared" si="104"/>
        <v>A</v>
      </c>
      <c r="R740" s="11">
        <v>88</v>
      </c>
      <c r="S740" s="26">
        <v>89</v>
      </c>
      <c r="T740">
        <v>94</v>
      </c>
      <c r="U740" s="30">
        <f t="shared" si="105"/>
        <v>90.333333333333329</v>
      </c>
      <c r="V740" s="31">
        <f t="shared" si="106"/>
        <v>0.90329999999999999</v>
      </c>
      <c r="W740" t="str">
        <f t="shared" si="107"/>
        <v>A</v>
      </c>
    </row>
    <row r="741" spans="1:23" ht="14.25" customHeight="1" x14ac:dyDescent="0.3">
      <c r="A741" s="43"/>
      <c r="B741" s="43"/>
      <c r="C741" s="43"/>
      <c r="D741" s="5" t="s">
        <v>23</v>
      </c>
      <c r="E741" s="5" t="s">
        <v>104</v>
      </c>
      <c r="F741" s="5">
        <v>80</v>
      </c>
      <c r="G741" s="10">
        <v>76</v>
      </c>
      <c r="H741" s="10">
        <v>85</v>
      </c>
      <c r="I741" s="11">
        <f t="shared" si="99"/>
        <v>80.333333333333329</v>
      </c>
      <c r="J741" s="12">
        <f t="shared" si="100"/>
        <v>0.80330000000000001</v>
      </c>
      <c r="K741" s="10" t="str">
        <f t="shared" si="101"/>
        <v>A</v>
      </c>
      <c r="L741" s="10">
        <v>85</v>
      </c>
      <c r="M741" s="10">
        <v>87</v>
      </c>
      <c r="N741" s="5">
        <v>78</v>
      </c>
      <c r="O741" s="11">
        <f t="shared" si="102"/>
        <v>83.333333333333329</v>
      </c>
      <c r="P741" s="12">
        <f t="shared" si="103"/>
        <v>0.83330000000000004</v>
      </c>
      <c r="Q741" s="10" t="str">
        <f t="shared" si="104"/>
        <v>A</v>
      </c>
      <c r="R741" s="11">
        <v>76</v>
      </c>
      <c r="S741" s="26">
        <v>84</v>
      </c>
      <c r="T741">
        <v>82</v>
      </c>
      <c r="U741" s="30">
        <f t="shared" si="105"/>
        <v>80.666666666666671</v>
      </c>
      <c r="V741" s="31">
        <f t="shared" si="106"/>
        <v>0.80669999999999997</v>
      </c>
      <c r="W741" t="str">
        <f t="shared" si="107"/>
        <v>A</v>
      </c>
    </row>
    <row r="742" spans="1:23" ht="14.25" customHeight="1" x14ac:dyDescent="0.3">
      <c r="A742" s="43"/>
      <c r="B742" s="43"/>
      <c r="C742" s="43"/>
      <c r="D742" s="5" t="s">
        <v>32</v>
      </c>
      <c r="E742" s="5" t="s">
        <v>127</v>
      </c>
      <c r="F742" s="5">
        <v>76</v>
      </c>
      <c r="G742" s="10">
        <v>83</v>
      </c>
      <c r="H742" s="10">
        <v>82</v>
      </c>
      <c r="I742" s="11">
        <f t="shared" si="99"/>
        <v>80.333333333333329</v>
      </c>
      <c r="J742" s="12">
        <f t="shared" si="100"/>
        <v>0.80330000000000001</v>
      </c>
      <c r="K742" s="10" t="str">
        <f t="shared" si="101"/>
        <v>A</v>
      </c>
      <c r="L742" s="10">
        <v>83</v>
      </c>
      <c r="M742" s="10">
        <v>93</v>
      </c>
      <c r="N742" s="5">
        <v>90</v>
      </c>
      <c r="O742" s="11">
        <f t="shared" si="102"/>
        <v>88.666666666666671</v>
      </c>
      <c r="P742" s="12">
        <f t="shared" si="103"/>
        <v>0.88670000000000004</v>
      </c>
      <c r="Q742" s="10" t="str">
        <f t="shared" si="104"/>
        <v>A</v>
      </c>
      <c r="R742" s="11">
        <v>90</v>
      </c>
      <c r="S742" s="26">
        <v>92</v>
      </c>
      <c r="T742">
        <v>95</v>
      </c>
      <c r="U742" s="30">
        <f t="shared" si="105"/>
        <v>92.333333333333329</v>
      </c>
      <c r="V742" s="31">
        <f t="shared" si="106"/>
        <v>0.92330000000000001</v>
      </c>
      <c r="W742" t="str">
        <f t="shared" si="107"/>
        <v>A</v>
      </c>
    </row>
    <row r="743" spans="1:23" ht="14.25" customHeight="1" x14ac:dyDescent="0.3">
      <c r="A743" s="43"/>
      <c r="B743" s="43"/>
      <c r="C743" s="43"/>
      <c r="D743" s="5" t="s">
        <v>34</v>
      </c>
      <c r="E743" s="5" t="s">
        <v>109</v>
      </c>
      <c r="F743" s="5">
        <v>72</v>
      </c>
      <c r="G743" s="10">
        <v>72</v>
      </c>
      <c r="H743" s="10">
        <v>75</v>
      </c>
      <c r="I743" s="11">
        <f t="shared" si="99"/>
        <v>73</v>
      </c>
      <c r="J743" s="12">
        <f t="shared" si="100"/>
        <v>0.73</v>
      </c>
      <c r="K743" s="10" t="str">
        <f t="shared" si="101"/>
        <v>B</v>
      </c>
      <c r="L743" s="10">
        <v>80</v>
      </c>
      <c r="M743" s="10">
        <v>76</v>
      </c>
      <c r="N743" s="5">
        <v>77</v>
      </c>
      <c r="O743" s="11">
        <f t="shared" si="102"/>
        <v>77.666666666666671</v>
      </c>
      <c r="P743" s="12">
        <f t="shared" si="103"/>
        <v>0.77669999999999995</v>
      </c>
      <c r="Q743" s="10" t="str">
        <f t="shared" si="104"/>
        <v>B</v>
      </c>
      <c r="R743" s="11">
        <v>81</v>
      </c>
      <c r="S743" s="26">
        <v>80</v>
      </c>
      <c r="T743">
        <v>87</v>
      </c>
      <c r="U743" s="30">
        <f t="shared" si="105"/>
        <v>82.666666666666671</v>
      </c>
      <c r="V743" s="31">
        <f t="shared" si="106"/>
        <v>0.82669999999999999</v>
      </c>
      <c r="W743" t="str">
        <f t="shared" si="107"/>
        <v>A</v>
      </c>
    </row>
    <row r="744" spans="1:23" ht="14.25" customHeight="1" x14ac:dyDescent="0.3">
      <c r="A744" s="44" t="s">
        <v>414</v>
      </c>
      <c r="B744" s="44" t="s">
        <v>415</v>
      </c>
      <c r="C744" s="44" t="s">
        <v>439</v>
      </c>
      <c r="D744" s="5" t="s">
        <v>12</v>
      </c>
      <c r="E744" s="5" t="s">
        <v>95</v>
      </c>
      <c r="F744" s="5">
        <v>60</v>
      </c>
      <c r="G744" s="10">
        <v>63</v>
      </c>
      <c r="H744" s="10">
        <v>54</v>
      </c>
      <c r="I744" s="11">
        <f t="shared" si="99"/>
        <v>59</v>
      </c>
      <c r="J744" s="12">
        <f t="shared" si="100"/>
        <v>0.59</v>
      </c>
      <c r="K744" s="10" t="str">
        <f t="shared" si="101"/>
        <v>D</v>
      </c>
      <c r="L744" s="10">
        <v>51</v>
      </c>
      <c r="M744" s="10">
        <v>66</v>
      </c>
      <c r="N744" s="5">
        <v>62</v>
      </c>
      <c r="O744" s="11">
        <f t="shared" si="102"/>
        <v>59.666666666666664</v>
      </c>
      <c r="P744" s="12">
        <f t="shared" si="103"/>
        <v>0.59670000000000001</v>
      </c>
      <c r="Q744" s="10" t="str">
        <f t="shared" si="104"/>
        <v>D</v>
      </c>
      <c r="R744" s="11">
        <v>58</v>
      </c>
      <c r="S744" s="26">
        <v>64</v>
      </c>
      <c r="T744">
        <v>63</v>
      </c>
      <c r="U744" s="30">
        <f t="shared" si="105"/>
        <v>61.666666666666664</v>
      </c>
      <c r="V744" s="31">
        <f t="shared" si="106"/>
        <v>0.61670000000000003</v>
      </c>
      <c r="W744" t="str">
        <f t="shared" si="107"/>
        <v>C</v>
      </c>
    </row>
    <row r="745" spans="1:23" ht="14.25" customHeight="1" x14ac:dyDescent="0.3">
      <c r="A745" s="44"/>
      <c r="B745" s="44"/>
      <c r="C745" s="44"/>
      <c r="D745" s="5" t="s">
        <v>13</v>
      </c>
      <c r="E745" s="5" t="s">
        <v>99</v>
      </c>
      <c r="F745" s="5">
        <v>65</v>
      </c>
      <c r="G745" s="10">
        <v>57</v>
      </c>
      <c r="H745" s="10">
        <v>69</v>
      </c>
      <c r="I745" s="11">
        <f t="shared" si="99"/>
        <v>63.666666666666664</v>
      </c>
      <c r="J745" s="12">
        <f t="shared" si="100"/>
        <v>0.63670000000000004</v>
      </c>
      <c r="K745" s="10" t="str">
        <f t="shared" si="101"/>
        <v>C</v>
      </c>
      <c r="L745" s="10">
        <v>66</v>
      </c>
      <c r="M745" s="10">
        <v>64</v>
      </c>
      <c r="N745" s="5">
        <v>61</v>
      </c>
      <c r="O745" s="11">
        <f t="shared" si="102"/>
        <v>63.666666666666664</v>
      </c>
      <c r="P745" s="12">
        <f t="shared" si="103"/>
        <v>0.63670000000000004</v>
      </c>
      <c r="Q745" s="10" t="str">
        <f t="shared" si="104"/>
        <v>C</v>
      </c>
      <c r="R745" s="11">
        <v>62</v>
      </c>
      <c r="S745" s="26">
        <v>75</v>
      </c>
      <c r="T745">
        <v>69</v>
      </c>
      <c r="U745" s="30">
        <f t="shared" si="105"/>
        <v>68.666666666666671</v>
      </c>
      <c r="V745" s="31">
        <f t="shared" si="106"/>
        <v>0.68669999999999998</v>
      </c>
      <c r="W745" t="str">
        <f t="shared" si="107"/>
        <v>C</v>
      </c>
    </row>
    <row r="746" spans="1:23" ht="14.25" customHeight="1" x14ac:dyDescent="0.3">
      <c r="A746" s="44"/>
      <c r="B746" s="44"/>
      <c r="C746" s="44"/>
      <c r="D746" s="5" t="s">
        <v>15</v>
      </c>
      <c r="E746" s="5" t="s">
        <v>100</v>
      </c>
      <c r="F746" s="5">
        <v>66</v>
      </c>
      <c r="G746" s="10">
        <v>64</v>
      </c>
      <c r="H746" s="10">
        <v>67</v>
      </c>
      <c r="I746" s="11">
        <f t="shared" si="99"/>
        <v>65.666666666666671</v>
      </c>
      <c r="J746" s="12">
        <f t="shared" si="100"/>
        <v>0.65669999999999995</v>
      </c>
      <c r="K746" s="10" t="str">
        <f t="shared" si="101"/>
        <v>C</v>
      </c>
      <c r="L746" s="10">
        <v>70</v>
      </c>
      <c r="M746" s="10">
        <v>74</v>
      </c>
      <c r="N746" s="5">
        <v>69</v>
      </c>
      <c r="O746" s="11">
        <f t="shared" si="102"/>
        <v>71</v>
      </c>
      <c r="P746" s="12">
        <f t="shared" si="103"/>
        <v>0.71</v>
      </c>
      <c r="Q746" s="10" t="str">
        <f t="shared" si="104"/>
        <v>B</v>
      </c>
      <c r="R746" s="11">
        <v>71</v>
      </c>
      <c r="S746" s="26">
        <v>66</v>
      </c>
      <c r="T746">
        <v>79</v>
      </c>
      <c r="U746" s="30">
        <f t="shared" si="105"/>
        <v>72</v>
      </c>
      <c r="V746" s="31">
        <f t="shared" si="106"/>
        <v>0.72</v>
      </c>
      <c r="W746" t="str">
        <f t="shared" si="107"/>
        <v>B</v>
      </c>
    </row>
    <row r="747" spans="1:23" ht="14.25" customHeight="1" x14ac:dyDescent="0.3">
      <c r="A747" s="44"/>
      <c r="B747" s="44"/>
      <c r="C747" s="44"/>
      <c r="D747" s="5" t="s">
        <v>17</v>
      </c>
      <c r="E747" s="5" t="s">
        <v>101</v>
      </c>
      <c r="F747" s="5">
        <v>51</v>
      </c>
      <c r="G747" s="10">
        <v>53</v>
      </c>
      <c r="H747" s="10">
        <v>62</v>
      </c>
      <c r="I747" s="11">
        <f t="shared" si="99"/>
        <v>55.333333333333336</v>
      </c>
      <c r="J747" s="12">
        <f t="shared" si="100"/>
        <v>0.55330000000000001</v>
      </c>
      <c r="K747" s="10" t="str">
        <f t="shared" si="101"/>
        <v>D</v>
      </c>
      <c r="L747" s="10">
        <v>64</v>
      </c>
      <c r="M747" s="10">
        <v>68</v>
      </c>
      <c r="N747" s="5">
        <v>64</v>
      </c>
      <c r="O747" s="11">
        <f t="shared" si="102"/>
        <v>65.333333333333329</v>
      </c>
      <c r="P747" s="12">
        <f t="shared" si="103"/>
        <v>0.65329999999999999</v>
      </c>
      <c r="Q747" s="10" t="str">
        <f t="shared" si="104"/>
        <v>C</v>
      </c>
      <c r="R747" s="11">
        <v>61</v>
      </c>
      <c r="S747" s="26">
        <v>64</v>
      </c>
      <c r="T747">
        <v>70</v>
      </c>
      <c r="U747" s="30">
        <f t="shared" si="105"/>
        <v>65</v>
      </c>
      <c r="V747" s="31">
        <f t="shared" si="106"/>
        <v>0.65</v>
      </c>
      <c r="W747" t="str">
        <f t="shared" si="107"/>
        <v>C</v>
      </c>
    </row>
    <row r="748" spans="1:23" ht="14.25" customHeight="1" x14ac:dyDescent="0.3">
      <c r="A748" s="44"/>
      <c r="B748" s="44"/>
      <c r="C748" s="44"/>
      <c r="D748" s="5" t="s">
        <v>19</v>
      </c>
      <c r="E748" s="5" t="s">
        <v>102</v>
      </c>
      <c r="F748" s="5">
        <v>57</v>
      </c>
      <c r="G748" s="10">
        <v>71</v>
      </c>
      <c r="H748" s="10">
        <v>64</v>
      </c>
      <c r="I748" s="11">
        <f t="shared" si="99"/>
        <v>64</v>
      </c>
      <c r="J748" s="12">
        <f t="shared" si="100"/>
        <v>0.64</v>
      </c>
      <c r="K748" s="10" t="str">
        <f t="shared" si="101"/>
        <v>C</v>
      </c>
      <c r="L748" s="10">
        <v>69</v>
      </c>
      <c r="M748" s="10">
        <v>61</v>
      </c>
      <c r="N748" s="5">
        <v>71</v>
      </c>
      <c r="O748" s="11">
        <f t="shared" si="102"/>
        <v>67</v>
      </c>
      <c r="P748" s="12">
        <f t="shared" si="103"/>
        <v>0.67</v>
      </c>
      <c r="Q748" s="10" t="str">
        <f t="shared" si="104"/>
        <v>C</v>
      </c>
      <c r="R748" s="11">
        <v>66</v>
      </c>
      <c r="S748" s="26">
        <v>67</v>
      </c>
      <c r="T748">
        <v>70</v>
      </c>
      <c r="U748" s="30">
        <f t="shared" si="105"/>
        <v>67.666666666666671</v>
      </c>
      <c r="V748" s="31">
        <f t="shared" si="106"/>
        <v>0.67669999999999997</v>
      </c>
      <c r="W748" t="str">
        <f t="shared" si="107"/>
        <v>C</v>
      </c>
    </row>
    <row r="749" spans="1:23" ht="14.25" customHeight="1" x14ac:dyDescent="0.3">
      <c r="A749" s="44"/>
      <c r="B749" s="44"/>
      <c r="C749" s="44"/>
      <c r="D749" s="5" t="s">
        <v>21</v>
      </c>
      <c r="E749" s="5" t="s">
        <v>103</v>
      </c>
      <c r="F749" s="5">
        <v>72</v>
      </c>
      <c r="G749" s="10">
        <v>68</v>
      </c>
      <c r="H749" s="10">
        <v>76</v>
      </c>
      <c r="I749" s="11">
        <f t="shared" si="99"/>
        <v>72</v>
      </c>
      <c r="J749" s="12">
        <f t="shared" si="100"/>
        <v>0.72</v>
      </c>
      <c r="K749" s="10" t="str">
        <f t="shared" si="101"/>
        <v>B</v>
      </c>
      <c r="L749" s="10">
        <v>66</v>
      </c>
      <c r="M749" s="10">
        <v>78</v>
      </c>
      <c r="N749" s="5">
        <v>71</v>
      </c>
      <c r="O749" s="11">
        <f t="shared" si="102"/>
        <v>71.666666666666671</v>
      </c>
      <c r="P749" s="12">
        <f t="shared" si="103"/>
        <v>0.7167</v>
      </c>
      <c r="Q749" s="10" t="str">
        <f t="shared" si="104"/>
        <v>B</v>
      </c>
      <c r="R749" s="11">
        <v>65</v>
      </c>
      <c r="S749" s="26">
        <v>75</v>
      </c>
      <c r="T749">
        <v>81</v>
      </c>
      <c r="U749" s="30">
        <f t="shared" si="105"/>
        <v>73.666666666666671</v>
      </c>
      <c r="V749" s="31">
        <f t="shared" si="106"/>
        <v>0.73670000000000002</v>
      </c>
      <c r="W749" t="str">
        <f t="shared" si="107"/>
        <v>B</v>
      </c>
    </row>
    <row r="750" spans="1:23" ht="14.25" customHeight="1" x14ac:dyDescent="0.3">
      <c r="A750" s="44"/>
      <c r="B750" s="44"/>
      <c r="C750" s="44"/>
      <c r="D750" s="5" t="s">
        <v>23</v>
      </c>
      <c r="E750" s="5" t="s">
        <v>104</v>
      </c>
      <c r="F750" s="5">
        <v>52</v>
      </c>
      <c r="G750" s="10">
        <v>61</v>
      </c>
      <c r="H750" s="10">
        <v>54</v>
      </c>
      <c r="I750" s="11">
        <f t="shared" si="99"/>
        <v>55.666666666666664</v>
      </c>
      <c r="J750" s="12">
        <f t="shared" si="100"/>
        <v>0.55669999999999997</v>
      </c>
      <c r="K750" s="10" t="str">
        <f t="shared" si="101"/>
        <v>D</v>
      </c>
      <c r="L750" s="10">
        <v>55</v>
      </c>
      <c r="M750" s="10">
        <v>64</v>
      </c>
      <c r="N750" s="5">
        <v>69</v>
      </c>
      <c r="O750" s="11">
        <f t="shared" si="102"/>
        <v>62.666666666666664</v>
      </c>
      <c r="P750" s="12">
        <f t="shared" si="103"/>
        <v>0.62670000000000003</v>
      </c>
      <c r="Q750" s="10" t="str">
        <f t="shared" si="104"/>
        <v>C</v>
      </c>
      <c r="R750" s="11">
        <v>70</v>
      </c>
      <c r="S750" s="26">
        <v>60</v>
      </c>
      <c r="T750">
        <v>67</v>
      </c>
      <c r="U750" s="30">
        <f t="shared" si="105"/>
        <v>65.666666666666671</v>
      </c>
      <c r="V750" s="31">
        <f t="shared" si="106"/>
        <v>0.65669999999999995</v>
      </c>
      <c r="W750" t="str">
        <f t="shared" si="107"/>
        <v>C</v>
      </c>
    </row>
    <row r="751" spans="1:23" ht="14.25" customHeight="1" x14ac:dyDescent="0.3">
      <c r="A751" s="44"/>
      <c r="B751" s="44"/>
      <c r="C751" s="44"/>
      <c r="D751" s="5" t="s">
        <v>32</v>
      </c>
      <c r="E751" s="5" t="s">
        <v>127</v>
      </c>
      <c r="F751" s="5">
        <v>69</v>
      </c>
      <c r="G751" s="10">
        <v>72</v>
      </c>
      <c r="H751" s="10">
        <v>69</v>
      </c>
      <c r="I751" s="11">
        <f t="shared" si="99"/>
        <v>70</v>
      </c>
      <c r="J751" s="12">
        <f t="shared" si="100"/>
        <v>0.7</v>
      </c>
      <c r="K751" s="10" t="str">
        <f t="shared" si="101"/>
        <v>B</v>
      </c>
      <c r="L751" s="10">
        <v>70</v>
      </c>
      <c r="M751" s="10">
        <v>64</v>
      </c>
      <c r="N751" s="5">
        <v>74</v>
      </c>
      <c r="O751" s="11">
        <f t="shared" si="102"/>
        <v>69.333333333333329</v>
      </c>
      <c r="P751" s="12">
        <f t="shared" si="103"/>
        <v>0.69330000000000003</v>
      </c>
      <c r="Q751" s="10" t="str">
        <f t="shared" si="104"/>
        <v>C</v>
      </c>
      <c r="R751" s="11">
        <v>65</v>
      </c>
      <c r="S751" s="26">
        <v>71</v>
      </c>
      <c r="T751">
        <v>64</v>
      </c>
      <c r="U751" s="30">
        <f t="shared" si="105"/>
        <v>66.666666666666671</v>
      </c>
      <c r="V751" s="31">
        <f t="shared" si="106"/>
        <v>0.66669999999999996</v>
      </c>
      <c r="W751" t="str">
        <f t="shared" si="107"/>
        <v>C</v>
      </c>
    </row>
    <row r="752" spans="1:23" ht="14.25" customHeight="1" x14ac:dyDescent="0.3">
      <c r="A752" s="44"/>
      <c r="B752" s="44"/>
      <c r="C752" s="44"/>
      <c r="D752" t="s">
        <v>34</v>
      </c>
      <c r="E752" t="s">
        <v>109</v>
      </c>
      <c r="F752">
        <v>57</v>
      </c>
      <c r="G752" s="32">
        <v>65</v>
      </c>
      <c r="H752" s="32">
        <v>58</v>
      </c>
      <c r="I752" s="30">
        <f t="shared" si="99"/>
        <v>60</v>
      </c>
      <c r="J752" s="31">
        <f t="shared" si="100"/>
        <v>0.6</v>
      </c>
      <c r="K752" s="32" t="str">
        <f t="shared" si="101"/>
        <v>C</v>
      </c>
      <c r="L752" s="32">
        <v>52</v>
      </c>
      <c r="M752" s="32">
        <v>54</v>
      </c>
      <c r="N752">
        <v>66</v>
      </c>
      <c r="O752" s="30">
        <f t="shared" si="102"/>
        <v>57.333333333333336</v>
      </c>
      <c r="P752" s="31">
        <f t="shared" si="103"/>
        <v>0.57330000000000003</v>
      </c>
      <c r="Q752" s="32" t="str">
        <f t="shared" si="104"/>
        <v>D</v>
      </c>
      <c r="R752" s="30">
        <v>61</v>
      </c>
      <c r="S752" s="26">
        <v>66</v>
      </c>
      <c r="T752">
        <v>69</v>
      </c>
      <c r="U752" s="30">
        <f t="shared" si="105"/>
        <v>65.333333333333329</v>
      </c>
      <c r="V752" s="31">
        <f t="shared" si="106"/>
        <v>0.65329999999999999</v>
      </c>
      <c r="W752" t="str">
        <f t="shared" si="107"/>
        <v>C</v>
      </c>
    </row>
  </sheetData>
  <mergeCells count="252">
    <mergeCell ref="F4:K4"/>
    <mergeCell ref="L4:Q4"/>
    <mergeCell ref="R4:W4"/>
    <mergeCell ref="A6:A14"/>
    <mergeCell ref="B6:B14"/>
    <mergeCell ref="C6:C14"/>
    <mergeCell ref="A15:A23"/>
    <mergeCell ref="B15:B23"/>
    <mergeCell ref="C15:C23"/>
    <mergeCell ref="A24:A32"/>
    <mergeCell ref="B24:B32"/>
    <mergeCell ref="C24:C32"/>
    <mergeCell ref="A33:A41"/>
    <mergeCell ref="B33:B41"/>
    <mergeCell ref="C33:C41"/>
    <mergeCell ref="A42:A50"/>
    <mergeCell ref="B42:B50"/>
    <mergeCell ref="C42:C50"/>
    <mergeCell ref="A51:A59"/>
    <mergeCell ref="B51:B59"/>
    <mergeCell ref="C51:C59"/>
    <mergeCell ref="A60:A68"/>
    <mergeCell ref="B60:B68"/>
    <mergeCell ref="C60:C68"/>
    <mergeCell ref="A69:A77"/>
    <mergeCell ref="B69:B77"/>
    <mergeCell ref="C69:C77"/>
    <mergeCell ref="A78:A86"/>
    <mergeCell ref="B78:B86"/>
    <mergeCell ref="C78:C86"/>
    <mergeCell ref="A87:A95"/>
    <mergeCell ref="B87:B95"/>
    <mergeCell ref="C87:C95"/>
    <mergeCell ref="A96:A104"/>
    <mergeCell ref="B96:B104"/>
    <mergeCell ref="C96:C104"/>
    <mergeCell ref="A105:A113"/>
    <mergeCell ref="B105:B113"/>
    <mergeCell ref="C105:C113"/>
    <mergeCell ref="A114:A122"/>
    <mergeCell ref="B114:B122"/>
    <mergeCell ref="C114:C122"/>
    <mergeCell ref="A123:A131"/>
    <mergeCell ref="B123:B131"/>
    <mergeCell ref="C123:C131"/>
    <mergeCell ref="A132:A140"/>
    <mergeCell ref="B132:B140"/>
    <mergeCell ref="C132:C140"/>
    <mergeCell ref="A141:A149"/>
    <mergeCell ref="B141:B149"/>
    <mergeCell ref="C141:C149"/>
    <mergeCell ref="A150:A158"/>
    <mergeCell ref="B150:B158"/>
    <mergeCell ref="C150:C158"/>
    <mergeCell ref="A159:A167"/>
    <mergeCell ref="B159:B167"/>
    <mergeCell ref="C159:C167"/>
    <mergeCell ref="A168:A176"/>
    <mergeCell ref="B168:B176"/>
    <mergeCell ref="C168:C176"/>
    <mergeCell ref="A177:A185"/>
    <mergeCell ref="B177:B185"/>
    <mergeCell ref="C177:C185"/>
    <mergeCell ref="A186:A194"/>
    <mergeCell ref="B186:B194"/>
    <mergeCell ref="C186:C194"/>
    <mergeCell ref="A195:A203"/>
    <mergeCell ref="B195:B203"/>
    <mergeCell ref="C195:C203"/>
    <mergeCell ref="A204:A212"/>
    <mergeCell ref="B204:B212"/>
    <mergeCell ref="C204:C212"/>
    <mergeCell ref="A213:A221"/>
    <mergeCell ref="B213:B221"/>
    <mergeCell ref="C213:C221"/>
    <mergeCell ref="A222:A230"/>
    <mergeCell ref="B222:B230"/>
    <mergeCell ref="C222:C230"/>
    <mergeCell ref="A231:A239"/>
    <mergeCell ref="B231:B239"/>
    <mergeCell ref="C231:C239"/>
    <mergeCell ref="A240:A248"/>
    <mergeCell ref="B240:B248"/>
    <mergeCell ref="C240:C248"/>
    <mergeCell ref="A249:A257"/>
    <mergeCell ref="B249:B257"/>
    <mergeCell ref="C249:C257"/>
    <mergeCell ref="A258:A266"/>
    <mergeCell ref="B258:B266"/>
    <mergeCell ref="C258:C266"/>
    <mergeCell ref="A267:A275"/>
    <mergeCell ref="B267:B275"/>
    <mergeCell ref="C267:C275"/>
    <mergeCell ref="A276:A284"/>
    <mergeCell ref="B276:B284"/>
    <mergeCell ref="C276:C284"/>
    <mergeCell ref="A285:A293"/>
    <mergeCell ref="B285:B293"/>
    <mergeCell ref="C285:C293"/>
    <mergeCell ref="A294:A302"/>
    <mergeCell ref="B294:B302"/>
    <mergeCell ref="C294:C302"/>
    <mergeCell ref="A303:A311"/>
    <mergeCell ref="B303:B311"/>
    <mergeCell ref="C303:C311"/>
    <mergeCell ref="A312:A320"/>
    <mergeCell ref="B312:B320"/>
    <mergeCell ref="C312:C320"/>
    <mergeCell ref="A321:A329"/>
    <mergeCell ref="B321:B329"/>
    <mergeCell ref="C321:C329"/>
    <mergeCell ref="A330:A338"/>
    <mergeCell ref="B330:B338"/>
    <mergeCell ref="C330:C338"/>
    <mergeCell ref="A339:A347"/>
    <mergeCell ref="B339:B347"/>
    <mergeCell ref="C339:C347"/>
    <mergeCell ref="A348:A356"/>
    <mergeCell ref="B348:B356"/>
    <mergeCell ref="C348:C356"/>
    <mergeCell ref="A357:A365"/>
    <mergeCell ref="B357:B365"/>
    <mergeCell ref="C357:C365"/>
    <mergeCell ref="A366:A374"/>
    <mergeCell ref="B366:B374"/>
    <mergeCell ref="C366:C374"/>
    <mergeCell ref="A375:A383"/>
    <mergeCell ref="B375:B383"/>
    <mergeCell ref="C375:C383"/>
    <mergeCell ref="A384:A392"/>
    <mergeCell ref="B384:B392"/>
    <mergeCell ref="C384:C392"/>
    <mergeCell ref="A393:A401"/>
    <mergeCell ref="B393:B401"/>
    <mergeCell ref="C393:C401"/>
    <mergeCell ref="A402:A410"/>
    <mergeCell ref="B402:B410"/>
    <mergeCell ref="C402:C410"/>
    <mergeCell ref="A411:A419"/>
    <mergeCell ref="B411:B419"/>
    <mergeCell ref="C411:C419"/>
    <mergeCell ref="A420:A428"/>
    <mergeCell ref="B420:B428"/>
    <mergeCell ref="C420:C428"/>
    <mergeCell ref="A429:A437"/>
    <mergeCell ref="B429:B437"/>
    <mergeCell ref="C429:C437"/>
    <mergeCell ref="A438:A446"/>
    <mergeCell ref="B438:B446"/>
    <mergeCell ref="C438:C446"/>
    <mergeCell ref="A447:A455"/>
    <mergeCell ref="B447:B455"/>
    <mergeCell ref="C447:C455"/>
    <mergeCell ref="A456:A464"/>
    <mergeCell ref="B456:B464"/>
    <mergeCell ref="C456:C464"/>
    <mergeCell ref="A465:A473"/>
    <mergeCell ref="B465:B473"/>
    <mergeCell ref="C465:C473"/>
    <mergeCell ref="A474:A482"/>
    <mergeCell ref="B474:B482"/>
    <mergeCell ref="C474:C482"/>
    <mergeCell ref="A483:A491"/>
    <mergeCell ref="B483:B491"/>
    <mergeCell ref="C483:C491"/>
    <mergeCell ref="A492:A500"/>
    <mergeCell ref="B492:B500"/>
    <mergeCell ref="C492:C500"/>
    <mergeCell ref="A501:A509"/>
    <mergeCell ref="B501:B509"/>
    <mergeCell ref="C501:C509"/>
    <mergeCell ref="A510:A518"/>
    <mergeCell ref="B510:B518"/>
    <mergeCell ref="C510:C518"/>
    <mergeCell ref="A519:A527"/>
    <mergeCell ref="B519:B527"/>
    <mergeCell ref="C519:C527"/>
    <mergeCell ref="A528:A536"/>
    <mergeCell ref="B528:B536"/>
    <mergeCell ref="C528:C536"/>
    <mergeCell ref="A537:A545"/>
    <mergeCell ref="B537:B545"/>
    <mergeCell ref="C537:C545"/>
    <mergeCell ref="A546:A554"/>
    <mergeCell ref="B546:B554"/>
    <mergeCell ref="C546:C554"/>
    <mergeCell ref="A555:A563"/>
    <mergeCell ref="B555:B563"/>
    <mergeCell ref="C555:C563"/>
    <mergeCell ref="A564:A572"/>
    <mergeCell ref="B564:B572"/>
    <mergeCell ref="C564:C572"/>
    <mergeCell ref="A573:A581"/>
    <mergeCell ref="B573:B581"/>
    <mergeCell ref="C573:C581"/>
    <mergeCell ref="A582:A590"/>
    <mergeCell ref="B582:B590"/>
    <mergeCell ref="C582:C590"/>
    <mergeCell ref="A591:A599"/>
    <mergeCell ref="B591:B599"/>
    <mergeCell ref="C591:C599"/>
    <mergeCell ref="A600:A608"/>
    <mergeCell ref="B600:B608"/>
    <mergeCell ref="C600:C608"/>
    <mergeCell ref="A609:A617"/>
    <mergeCell ref="B609:B617"/>
    <mergeCell ref="C609:C617"/>
    <mergeCell ref="A618:A626"/>
    <mergeCell ref="B618:B626"/>
    <mergeCell ref="C618:C626"/>
    <mergeCell ref="A627:A635"/>
    <mergeCell ref="B627:B635"/>
    <mergeCell ref="C627:C635"/>
    <mergeCell ref="A636:A644"/>
    <mergeCell ref="B636:B644"/>
    <mergeCell ref="C636:C644"/>
    <mergeCell ref="A645:A653"/>
    <mergeCell ref="B645:B653"/>
    <mergeCell ref="C645:C653"/>
    <mergeCell ref="A654:A662"/>
    <mergeCell ref="B654:B662"/>
    <mergeCell ref="C654:C662"/>
    <mergeCell ref="A663:A671"/>
    <mergeCell ref="B663:B671"/>
    <mergeCell ref="C663:C671"/>
    <mergeCell ref="A672:A680"/>
    <mergeCell ref="B672:B680"/>
    <mergeCell ref="C672:C680"/>
    <mergeCell ref="A681:A689"/>
    <mergeCell ref="B681:B689"/>
    <mergeCell ref="C681:C689"/>
    <mergeCell ref="A690:A698"/>
    <mergeCell ref="B690:B698"/>
    <mergeCell ref="C690:C698"/>
    <mergeCell ref="A699:A707"/>
    <mergeCell ref="B699:B707"/>
    <mergeCell ref="C699:C707"/>
    <mergeCell ref="A708:A716"/>
    <mergeCell ref="B708:B716"/>
    <mergeCell ref="C708:C716"/>
    <mergeCell ref="A717:A725"/>
    <mergeCell ref="B717:B725"/>
    <mergeCell ref="C717:C725"/>
    <mergeCell ref="A726:A734"/>
    <mergeCell ref="B726:B734"/>
    <mergeCell ref="C726:C734"/>
    <mergeCell ref="A735:A743"/>
    <mergeCell ref="B735:B743"/>
    <mergeCell ref="C735:C743"/>
    <mergeCell ref="A744:A752"/>
    <mergeCell ref="B744:B752"/>
    <mergeCell ref="C744:C752"/>
  </mergeCells>
  <pageMargins left="0.75" right="0.75" top="1" bottom="1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878"/>
  <sheetViews>
    <sheetView zoomScaleNormal="100"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8" customWidth="1"/>
    <col min="4" max="4" width="30" customWidth="1"/>
    <col min="5" max="5" width="17" customWidth="1"/>
    <col min="6" max="13" width="13" customWidth="1"/>
    <col min="14" max="14" width="19" customWidth="1"/>
    <col min="15" max="19" width="13" customWidth="1"/>
    <col min="20" max="20" width="12" customWidth="1"/>
  </cols>
  <sheetData>
    <row r="1" spans="1:23" ht="16.5" customHeight="1" x14ac:dyDescent="0.35">
      <c r="A1" s="9" t="s">
        <v>484</v>
      </c>
    </row>
    <row r="4" spans="1:23" ht="26.25" customHeight="1" x14ac:dyDescent="0.3">
      <c r="A4" s="1" t="s">
        <v>4</v>
      </c>
      <c r="B4" s="1" t="s">
        <v>5</v>
      </c>
      <c r="C4" s="1" t="s">
        <v>417</v>
      </c>
      <c r="D4" s="1" t="s">
        <v>7</v>
      </c>
      <c r="E4" s="1" t="s">
        <v>418</v>
      </c>
      <c r="F4" s="45" t="s">
        <v>419</v>
      </c>
      <c r="G4" s="45"/>
      <c r="H4" s="45"/>
      <c r="I4" s="45"/>
      <c r="J4" s="45"/>
      <c r="K4" s="45"/>
      <c r="L4" s="48" t="s">
        <v>420</v>
      </c>
      <c r="M4" s="48"/>
      <c r="N4" s="48"/>
      <c r="O4" s="48"/>
      <c r="P4" s="48"/>
      <c r="Q4" s="48"/>
      <c r="R4" s="47" t="s">
        <v>421</v>
      </c>
      <c r="S4" s="47"/>
      <c r="T4" s="47"/>
      <c r="U4" s="47"/>
      <c r="V4" s="47"/>
      <c r="W4" s="47"/>
    </row>
    <row r="5" spans="1:23" ht="14.25" customHeight="1" x14ac:dyDescent="0.3">
      <c r="A5" s="3"/>
      <c r="B5" s="3"/>
      <c r="C5" s="5"/>
      <c r="D5" s="5"/>
      <c r="E5" s="5"/>
      <c r="F5" s="6" t="s">
        <v>422</v>
      </c>
      <c r="G5" s="6" t="s">
        <v>423</v>
      </c>
      <c r="H5" s="17" t="s">
        <v>424</v>
      </c>
      <c r="I5" s="17" t="s">
        <v>425</v>
      </c>
      <c r="J5" s="17" t="s">
        <v>426</v>
      </c>
      <c r="K5" s="6" t="s">
        <v>427</v>
      </c>
      <c r="L5" s="17" t="s">
        <v>422</v>
      </c>
      <c r="M5" s="17" t="s">
        <v>423</v>
      </c>
      <c r="N5" s="17" t="s">
        <v>424</v>
      </c>
      <c r="O5" s="6" t="s">
        <v>425</v>
      </c>
      <c r="P5" s="17" t="s">
        <v>426</v>
      </c>
      <c r="Q5" s="17" t="s">
        <v>427</v>
      </c>
      <c r="R5" s="17" t="s">
        <v>422</v>
      </c>
      <c r="S5" s="19" t="s">
        <v>423</v>
      </c>
      <c r="T5" s="20" t="s">
        <v>424</v>
      </c>
      <c r="U5" s="33" t="s">
        <v>425</v>
      </c>
      <c r="V5" s="33" t="s">
        <v>426</v>
      </c>
      <c r="W5" s="33" t="s">
        <v>427</v>
      </c>
    </row>
    <row r="6" spans="1:23" ht="14.25" customHeight="1" x14ac:dyDescent="0.3">
      <c r="A6" s="43" t="s">
        <v>9</v>
      </c>
      <c r="B6" s="43" t="s">
        <v>10</v>
      </c>
      <c r="C6" s="43" t="s">
        <v>429</v>
      </c>
      <c r="D6" s="5" t="s">
        <v>12</v>
      </c>
      <c r="E6" s="5" t="s">
        <v>2</v>
      </c>
      <c r="F6" s="5">
        <v>49</v>
      </c>
      <c r="G6" s="10">
        <v>60</v>
      </c>
      <c r="H6" s="10">
        <v>49</v>
      </c>
      <c r="I6" s="11">
        <f t="shared" ref="I6:I69" si="0">IF(COUNT(F6:H6)=0,"",AVERAGE(F6:H6))</f>
        <v>52.666666666666664</v>
      </c>
      <c r="J6" s="31">
        <f t="shared" ref="J6:J69" si="1">IF(I6="","",ROUND(I6/100,4))</f>
        <v>0.52669999999999995</v>
      </c>
      <c r="K6" s="32" t="str">
        <f t="shared" ref="K6:K69" si="2">IF(I6="","",IF(I6&gt;=80,"A",IF(I6&gt;=70,"B",IF(I6&gt;=60,"C",IF(I6&gt;=50,"D","F")))))</f>
        <v>D</v>
      </c>
      <c r="L6" s="32">
        <v>50</v>
      </c>
      <c r="M6" s="32">
        <v>57</v>
      </c>
      <c r="N6">
        <v>47</v>
      </c>
      <c r="O6" s="30">
        <f t="shared" ref="O6:O69" si="3">IF(COUNT(L6:N6)=0,"",AVERAGE(L6:N6))</f>
        <v>51.333333333333336</v>
      </c>
      <c r="P6" s="31">
        <f t="shared" ref="P6:P69" si="4">IF(O6="","",ROUND(O6/100,4))</f>
        <v>0.51329999999999998</v>
      </c>
      <c r="Q6" s="32" t="str">
        <f t="shared" ref="Q6:Q69" si="5">IF(O6="","",IF(O6&gt;=80,"A",IF(O6&gt;=70,"B",IF(O6&gt;=60,"C",IF(O6&gt;=50,"D","F")))))</f>
        <v>D</v>
      </c>
      <c r="R6" s="30">
        <v>59</v>
      </c>
      <c r="S6" s="26">
        <v>60</v>
      </c>
      <c r="T6">
        <v>55</v>
      </c>
      <c r="U6" s="30">
        <f t="shared" ref="U6:U69" si="6">IF(COUNT(R6:T6)=0,"",AVERAGE(R6:T6))</f>
        <v>58</v>
      </c>
      <c r="V6" s="31">
        <f t="shared" ref="V6:V69" si="7">IF(U6="","",ROUND(U6/100,4))</f>
        <v>0.57999999999999996</v>
      </c>
      <c r="W6" t="str">
        <f t="shared" ref="W6:W69" si="8">IF(U6="","",IF(U6&gt;=80,"A",IF(U6&gt;=70,"B",IF(U6&gt;=60,"C",IF(U6&gt;=50,"D","F")))))</f>
        <v>D</v>
      </c>
    </row>
    <row r="7" spans="1:23" ht="14.25" customHeight="1" x14ac:dyDescent="0.3">
      <c r="A7" s="43"/>
      <c r="B7" s="43"/>
      <c r="C7" s="43"/>
      <c r="D7" s="5" t="s">
        <v>13</v>
      </c>
      <c r="E7" s="5" t="s">
        <v>14</v>
      </c>
      <c r="F7" s="5">
        <v>48</v>
      </c>
      <c r="G7" s="10">
        <v>65</v>
      </c>
      <c r="H7" s="10">
        <v>61</v>
      </c>
      <c r="I7" s="11">
        <f t="shared" si="0"/>
        <v>58</v>
      </c>
      <c r="J7" s="31">
        <f t="shared" si="1"/>
        <v>0.57999999999999996</v>
      </c>
      <c r="K7" s="32" t="str">
        <f t="shared" si="2"/>
        <v>D</v>
      </c>
      <c r="L7" s="32">
        <v>59</v>
      </c>
      <c r="M7" s="32">
        <v>53</v>
      </c>
      <c r="N7">
        <v>55</v>
      </c>
      <c r="O7" s="30">
        <f t="shared" si="3"/>
        <v>55.666666666666664</v>
      </c>
      <c r="P7" s="31">
        <f t="shared" si="4"/>
        <v>0.55669999999999997</v>
      </c>
      <c r="Q7" s="32" t="str">
        <f t="shared" si="5"/>
        <v>D</v>
      </c>
      <c r="R7" s="30">
        <v>66</v>
      </c>
      <c r="S7" s="26">
        <v>67</v>
      </c>
      <c r="T7">
        <v>67</v>
      </c>
      <c r="U7" s="30">
        <f t="shared" si="6"/>
        <v>66.666666666666671</v>
      </c>
      <c r="V7" s="31">
        <f t="shared" si="7"/>
        <v>0.66669999999999996</v>
      </c>
      <c r="W7" t="str">
        <f t="shared" si="8"/>
        <v>C</v>
      </c>
    </row>
    <row r="8" spans="1:23" ht="14.25" customHeight="1" x14ac:dyDescent="0.3">
      <c r="A8" s="43"/>
      <c r="B8" s="43"/>
      <c r="C8" s="43"/>
      <c r="D8" s="5" t="s">
        <v>15</v>
      </c>
      <c r="E8" s="5" t="s">
        <v>16</v>
      </c>
      <c r="F8" s="5">
        <v>62</v>
      </c>
      <c r="G8" s="10">
        <v>58</v>
      </c>
      <c r="H8" s="10">
        <v>57</v>
      </c>
      <c r="I8" s="11">
        <f t="shared" si="0"/>
        <v>59</v>
      </c>
      <c r="J8" s="31">
        <f t="shared" si="1"/>
        <v>0.59</v>
      </c>
      <c r="K8" s="32" t="str">
        <f t="shared" si="2"/>
        <v>D</v>
      </c>
      <c r="L8" s="32">
        <v>68</v>
      </c>
      <c r="M8" s="32">
        <v>69</v>
      </c>
      <c r="N8">
        <v>57</v>
      </c>
      <c r="O8" s="30">
        <f t="shared" si="3"/>
        <v>64.666666666666671</v>
      </c>
      <c r="P8" s="31">
        <f t="shared" si="4"/>
        <v>0.64670000000000005</v>
      </c>
      <c r="Q8" s="32" t="str">
        <f t="shared" si="5"/>
        <v>C</v>
      </c>
      <c r="R8" s="30">
        <v>65</v>
      </c>
      <c r="S8" s="26">
        <v>69</v>
      </c>
      <c r="T8">
        <v>73</v>
      </c>
      <c r="U8" s="30">
        <f t="shared" si="6"/>
        <v>69</v>
      </c>
      <c r="V8" s="31">
        <f t="shared" si="7"/>
        <v>0.69</v>
      </c>
      <c r="W8" t="str">
        <f t="shared" si="8"/>
        <v>C</v>
      </c>
    </row>
    <row r="9" spans="1:23" ht="14.25" customHeight="1" x14ac:dyDescent="0.3">
      <c r="A9" s="43"/>
      <c r="B9" s="43"/>
      <c r="C9" s="43"/>
      <c r="D9" s="5" t="s">
        <v>17</v>
      </c>
      <c r="E9" s="5" t="s">
        <v>18</v>
      </c>
      <c r="F9" s="5">
        <v>47</v>
      </c>
      <c r="G9" s="10">
        <v>59</v>
      </c>
      <c r="H9" s="10">
        <v>53</v>
      </c>
      <c r="I9" s="11">
        <f t="shared" si="0"/>
        <v>53</v>
      </c>
      <c r="J9" s="31">
        <f t="shared" si="1"/>
        <v>0.53</v>
      </c>
      <c r="K9" s="32" t="str">
        <f t="shared" si="2"/>
        <v>D</v>
      </c>
      <c r="L9" s="32">
        <v>61</v>
      </c>
      <c r="M9" s="32">
        <v>51</v>
      </c>
      <c r="N9">
        <v>50</v>
      </c>
      <c r="O9" s="30">
        <f t="shared" si="3"/>
        <v>54</v>
      </c>
      <c r="P9" s="31">
        <f t="shared" si="4"/>
        <v>0.54</v>
      </c>
      <c r="Q9" s="32" t="str">
        <f t="shared" si="5"/>
        <v>D</v>
      </c>
      <c r="R9" s="30">
        <v>61</v>
      </c>
      <c r="S9" s="26">
        <v>56</v>
      </c>
      <c r="T9">
        <v>59</v>
      </c>
      <c r="U9" s="30">
        <f t="shared" si="6"/>
        <v>58.666666666666664</v>
      </c>
      <c r="V9" s="31">
        <f t="shared" si="7"/>
        <v>0.5867</v>
      </c>
      <c r="W9" t="str">
        <f t="shared" si="8"/>
        <v>D</v>
      </c>
    </row>
    <row r="10" spans="1:23" ht="14.25" customHeight="1" x14ac:dyDescent="0.3">
      <c r="A10" s="43"/>
      <c r="B10" s="43"/>
      <c r="C10" s="43"/>
      <c r="D10" s="5" t="s">
        <v>19</v>
      </c>
      <c r="E10" s="5" t="s">
        <v>20</v>
      </c>
      <c r="F10" s="5">
        <v>61</v>
      </c>
      <c r="G10" s="10">
        <v>61</v>
      </c>
      <c r="H10" s="10">
        <v>53</v>
      </c>
      <c r="I10" s="11">
        <f t="shared" si="0"/>
        <v>58.333333333333336</v>
      </c>
      <c r="J10" s="31">
        <f t="shared" si="1"/>
        <v>0.58330000000000004</v>
      </c>
      <c r="K10" s="32" t="str">
        <f t="shared" si="2"/>
        <v>D</v>
      </c>
      <c r="L10" s="32">
        <v>52</v>
      </c>
      <c r="M10" s="32">
        <v>59</v>
      </c>
      <c r="N10">
        <v>57</v>
      </c>
      <c r="O10" s="30">
        <f t="shared" si="3"/>
        <v>56</v>
      </c>
      <c r="P10" s="31">
        <f t="shared" si="4"/>
        <v>0.56000000000000005</v>
      </c>
      <c r="Q10" s="32" t="str">
        <f t="shared" si="5"/>
        <v>D</v>
      </c>
      <c r="R10" s="30">
        <v>69</v>
      </c>
      <c r="S10" s="26">
        <v>65</v>
      </c>
      <c r="T10">
        <v>65</v>
      </c>
      <c r="U10" s="30">
        <f t="shared" si="6"/>
        <v>66.333333333333329</v>
      </c>
      <c r="V10" s="31">
        <f t="shared" si="7"/>
        <v>0.6633</v>
      </c>
      <c r="W10" t="str">
        <f t="shared" si="8"/>
        <v>C</v>
      </c>
    </row>
    <row r="11" spans="1:23" ht="14.25" customHeight="1" x14ac:dyDescent="0.3">
      <c r="A11" s="43"/>
      <c r="B11" s="43"/>
      <c r="C11" s="43"/>
      <c r="D11" s="5" t="s">
        <v>21</v>
      </c>
      <c r="E11" s="5" t="s">
        <v>22</v>
      </c>
      <c r="F11" s="5">
        <v>69</v>
      </c>
      <c r="G11" s="10">
        <v>71</v>
      </c>
      <c r="H11" s="10">
        <v>57</v>
      </c>
      <c r="I11" s="11">
        <f t="shared" si="0"/>
        <v>65.666666666666671</v>
      </c>
      <c r="J11" s="31">
        <f t="shared" si="1"/>
        <v>0.65669999999999995</v>
      </c>
      <c r="K11" s="32" t="str">
        <f t="shared" si="2"/>
        <v>C</v>
      </c>
      <c r="L11" s="32">
        <v>60</v>
      </c>
      <c r="M11" s="32">
        <v>63</v>
      </c>
      <c r="N11">
        <v>61</v>
      </c>
      <c r="O11" s="30">
        <f t="shared" si="3"/>
        <v>61.333333333333336</v>
      </c>
      <c r="P11" s="31">
        <f t="shared" si="4"/>
        <v>0.61329999999999996</v>
      </c>
      <c r="Q11" s="32" t="str">
        <f t="shared" si="5"/>
        <v>C</v>
      </c>
      <c r="R11" s="30">
        <v>64</v>
      </c>
      <c r="S11" s="26">
        <v>71</v>
      </c>
      <c r="T11">
        <v>71</v>
      </c>
      <c r="U11" s="30">
        <f t="shared" si="6"/>
        <v>68.666666666666671</v>
      </c>
      <c r="V11" s="31">
        <f t="shared" si="7"/>
        <v>0.68669999999999998</v>
      </c>
      <c r="W11" t="str">
        <f t="shared" si="8"/>
        <v>C</v>
      </c>
    </row>
    <row r="12" spans="1:23" ht="14.25" customHeight="1" x14ac:dyDescent="0.3">
      <c r="A12" s="43"/>
      <c r="B12" s="43"/>
      <c r="C12" s="43"/>
      <c r="D12" s="5" t="s">
        <v>23</v>
      </c>
      <c r="E12" s="5" t="s">
        <v>24</v>
      </c>
      <c r="F12" s="5">
        <v>50</v>
      </c>
      <c r="G12" s="10">
        <v>57</v>
      </c>
      <c r="H12" s="10">
        <v>57</v>
      </c>
      <c r="I12" s="11">
        <f t="shared" si="0"/>
        <v>54.666666666666664</v>
      </c>
      <c r="J12" s="31">
        <f t="shared" si="1"/>
        <v>0.54669999999999996</v>
      </c>
      <c r="K12" s="32" t="str">
        <f t="shared" si="2"/>
        <v>D</v>
      </c>
      <c r="L12" s="32">
        <v>63</v>
      </c>
      <c r="M12" s="32">
        <v>62</v>
      </c>
      <c r="N12">
        <v>64</v>
      </c>
      <c r="O12" s="30">
        <f t="shared" si="3"/>
        <v>63</v>
      </c>
      <c r="P12" s="31">
        <f t="shared" si="4"/>
        <v>0.63</v>
      </c>
      <c r="Q12" s="32" t="str">
        <f t="shared" si="5"/>
        <v>C</v>
      </c>
      <c r="R12" s="30">
        <v>59</v>
      </c>
      <c r="S12" s="26">
        <v>59</v>
      </c>
      <c r="T12">
        <v>59</v>
      </c>
      <c r="U12" s="30">
        <f t="shared" si="6"/>
        <v>59</v>
      </c>
      <c r="V12" s="31">
        <f t="shared" si="7"/>
        <v>0.59</v>
      </c>
      <c r="W12" t="str">
        <f t="shared" si="8"/>
        <v>D</v>
      </c>
    </row>
    <row r="13" spans="1:23" ht="14.25" customHeight="1" x14ac:dyDescent="0.3">
      <c r="A13" s="43"/>
      <c r="B13" s="43"/>
      <c r="C13" s="43"/>
      <c r="D13" s="5" t="s">
        <v>25</v>
      </c>
      <c r="E13" s="5" t="s">
        <v>26</v>
      </c>
      <c r="F13" s="5">
        <v>65</v>
      </c>
      <c r="G13" s="10">
        <v>67</v>
      </c>
      <c r="H13" s="10">
        <v>59</v>
      </c>
      <c r="I13" s="11">
        <f t="shared" si="0"/>
        <v>63.666666666666664</v>
      </c>
      <c r="J13" s="31">
        <f t="shared" si="1"/>
        <v>0.63670000000000004</v>
      </c>
      <c r="K13" s="32" t="str">
        <f t="shared" si="2"/>
        <v>C</v>
      </c>
      <c r="L13" s="32">
        <v>58</v>
      </c>
      <c r="M13" s="32">
        <v>63</v>
      </c>
      <c r="N13">
        <v>62</v>
      </c>
      <c r="O13" s="30">
        <f t="shared" si="3"/>
        <v>61</v>
      </c>
      <c r="P13" s="31">
        <f t="shared" si="4"/>
        <v>0.61</v>
      </c>
      <c r="Q13" s="32" t="str">
        <f t="shared" si="5"/>
        <v>C</v>
      </c>
      <c r="R13" s="30">
        <v>65</v>
      </c>
      <c r="S13" s="26">
        <v>64</v>
      </c>
      <c r="T13">
        <v>67</v>
      </c>
      <c r="U13" s="30">
        <f t="shared" si="6"/>
        <v>65.333333333333329</v>
      </c>
      <c r="V13" s="31">
        <f t="shared" si="7"/>
        <v>0.65329999999999999</v>
      </c>
      <c r="W13" t="str">
        <f t="shared" si="8"/>
        <v>C</v>
      </c>
    </row>
    <row r="14" spans="1:23" ht="14.25" customHeight="1" x14ac:dyDescent="0.3">
      <c r="A14" s="43"/>
      <c r="B14" s="43"/>
      <c r="C14" s="43"/>
      <c r="D14" s="5" t="s">
        <v>27</v>
      </c>
      <c r="E14" s="5" t="s">
        <v>28</v>
      </c>
      <c r="F14" s="5">
        <v>53</v>
      </c>
      <c r="G14" s="10">
        <v>61</v>
      </c>
      <c r="H14" s="10">
        <v>57</v>
      </c>
      <c r="I14" s="11">
        <f t="shared" si="0"/>
        <v>57</v>
      </c>
      <c r="J14" s="31">
        <f t="shared" si="1"/>
        <v>0.56999999999999995</v>
      </c>
      <c r="K14" s="32" t="str">
        <f t="shared" si="2"/>
        <v>D</v>
      </c>
      <c r="L14" s="32">
        <v>51</v>
      </c>
      <c r="M14" s="32">
        <v>50</v>
      </c>
      <c r="N14">
        <v>53</v>
      </c>
      <c r="O14" s="30">
        <f t="shared" si="3"/>
        <v>51.333333333333336</v>
      </c>
      <c r="P14" s="31">
        <f t="shared" si="4"/>
        <v>0.51329999999999998</v>
      </c>
      <c r="Q14" s="32" t="str">
        <f t="shared" si="5"/>
        <v>D</v>
      </c>
      <c r="R14" s="30">
        <v>53</v>
      </c>
      <c r="S14" s="26">
        <v>62</v>
      </c>
      <c r="T14">
        <v>64</v>
      </c>
      <c r="U14" s="30">
        <f t="shared" si="6"/>
        <v>59.666666666666664</v>
      </c>
      <c r="V14" s="31">
        <f t="shared" si="7"/>
        <v>0.59670000000000001</v>
      </c>
      <c r="W14" t="str">
        <f t="shared" si="8"/>
        <v>D</v>
      </c>
    </row>
    <row r="15" spans="1:23" ht="14.25" customHeight="1" x14ac:dyDescent="0.3">
      <c r="A15" s="43" t="s">
        <v>38</v>
      </c>
      <c r="B15" s="43" t="s">
        <v>39</v>
      </c>
      <c r="C15" s="43" t="s">
        <v>429</v>
      </c>
      <c r="D15" s="5" t="s">
        <v>12</v>
      </c>
      <c r="E15" s="5" t="s">
        <v>2</v>
      </c>
      <c r="F15" s="5">
        <v>67</v>
      </c>
      <c r="G15" s="10">
        <v>73</v>
      </c>
      <c r="H15" s="10">
        <v>69</v>
      </c>
      <c r="I15" s="11">
        <f t="shared" si="0"/>
        <v>69.666666666666671</v>
      </c>
      <c r="J15" s="31">
        <f t="shared" si="1"/>
        <v>0.69669999999999999</v>
      </c>
      <c r="K15" s="32" t="str">
        <f t="shared" si="2"/>
        <v>C</v>
      </c>
      <c r="L15" s="32">
        <v>71</v>
      </c>
      <c r="M15" s="32">
        <v>75</v>
      </c>
      <c r="N15">
        <v>72</v>
      </c>
      <c r="O15" s="30">
        <f t="shared" si="3"/>
        <v>72.666666666666671</v>
      </c>
      <c r="P15" s="31">
        <f t="shared" si="4"/>
        <v>0.72670000000000001</v>
      </c>
      <c r="Q15" s="32" t="str">
        <f t="shared" si="5"/>
        <v>B</v>
      </c>
      <c r="R15" s="30">
        <v>75</v>
      </c>
      <c r="S15" s="26">
        <v>75</v>
      </c>
      <c r="T15">
        <v>73</v>
      </c>
      <c r="U15" s="30">
        <f t="shared" si="6"/>
        <v>74.333333333333329</v>
      </c>
      <c r="V15" s="31">
        <f t="shared" si="7"/>
        <v>0.74329999999999996</v>
      </c>
      <c r="W15" t="str">
        <f t="shared" si="8"/>
        <v>B</v>
      </c>
    </row>
    <row r="16" spans="1:23" ht="14.25" customHeight="1" x14ac:dyDescent="0.3">
      <c r="A16" s="43"/>
      <c r="B16" s="43"/>
      <c r="C16" s="43"/>
      <c r="D16" s="5" t="s">
        <v>13</v>
      </c>
      <c r="E16" s="5" t="s">
        <v>14</v>
      </c>
      <c r="F16" s="5">
        <v>82</v>
      </c>
      <c r="G16" s="10">
        <v>84</v>
      </c>
      <c r="H16" s="10">
        <v>83</v>
      </c>
      <c r="I16" s="11">
        <f t="shared" si="0"/>
        <v>83</v>
      </c>
      <c r="J16" s="31">
        <f t="shared" si="1"/>
        <v>0.83</v>
      </c>
      <c r="K16" s="32" t="str">
        <f t="shared" si="2"/>
        <v>A</v>
      </c>
      <c r="L16" s="32">
        <v>72</v>
      </c>
      <c r="M16" s="32">
        <v>81</v>
      </c>
      <c r="N16">
        <v>80</v>
      </c>
      <c r="O16" s="30">
        <f t="shared" si="3"/>
        <v>77.666666666666671</v>
      </c>
      <c r="P16" s="31">
        <f t="shared" si="4"/>
        <v>0.77669999999999995</v>
      </c>
      <c r="Q16" s="32" t="str">
        <f t="shared" si="5"/>
        <v>B</v>
      </c>
      <c r="R16" s="30">
        <v>77</v>
      </c>
      <c r="S16" s="26">
        <v>81</v>
      </c>
      <c r="T16">
        <v>77</v>
      </c>
      <c r="U16" s="30">
        <f t="shared" si="6"/>
        <v>78.333333333333329</v>
      </c>
      <c r="V16" s="31">
        <f t="shared" si="7"/>
        <v>0.7833</v>
      </c>
      <c r="W16" t="str">
        <f t="shared" si="8"/>
        <v>B</v>
      </c>
    </row>
    <row r="17" spans="1:23" ht="14.25" customHeight="1" x14ac:dyDescent="0.3">
      <c r="A17" s="43"/>
      <c r="B17" s="43"/>
      <c r="C17" s="43"/>
      <c r="D17" s="5" t="s">
        <v>15</v>
      </c>
      <c r="E17" s="5" t="s">
        <v>16</v>
      </c>
      <c r="F17" s="5">
        <v>75</v>
      </c>
      <c r="G17" s="10">
        <v>91</v>
      </c>
      <c r="H17" s="10">
        <v>84</v>
      </c>
      <c r="I17" s="11">
        <f t="shared" si="0"/>
        <v>83.333333333333329</v>
      </c>
      <c r="J17" s="31">
        <f t="shared" si="1"/>
        <v>0.83330000000000004</v>
      </c>
      <c r="K17" s="32" t="str">
        <f t="shared" si="2"/>
        <v>A</v>
      </c>
      <c r="L17" s="32">
        <v>76</v>
      </c>
      <c r="M17" s="32">
        <v>88</v>
      </c>
      <c r="N17">
        <v>83</v>
      </c>
      <c r="O17" s="30">
        <f t="shared" si="3"/>
        <v>82.333333333333329</v>
      </c>
      <c r="P17" s="31">
        <f t="shared" si="4"/>
        <v>0.82330000000000003</v>
      </c>
      <c r="Q17" s="32" t="str">
        <f t="shared" si="5"/>
        <v>A</v>
      </c>
      <c r="R17" s="30">
        <v>91</v>
      </c>
      <c r="S17" s="26">
        <v>89</v>
      </c>
      <c r="T17">
        <v>82</v>
      </c>
      <c r="U17" s="30">
        <f t="shared" si="6"/>
        <v>87.333333333333329</v>
      </c>
      <c r="V17" s="31">
        <f t="shared" si="7"/>
        <v>0.87329999999999997</v>
      </c>
      <c r="W17" t="str">
        <f t="shared" si="8"/>
        <v>A</v>
      </c>
    </row>
    <row r="18" spans="1:23" ht="14.25" customHeight="1" x14ac:dyDescent="0.3">
      <c r="A18" s="43"/>
      <c r="B18" s="43"/>
      <c r="C18" s="43"/>
      <c r="D18" s="5" t="s">
        <v>17</v>
      </c>
      <c r="E18" s="5" t="s">
        <v>18</v>
      </c>
      <c r="F18" s="5">
        <v>78</v>
      </c>
      <c r="G18" s="10">
        <v>80</v>
      </c>
      <c r="H18" s="10">
        <v>81</v>
      </c>
      <c r="I18" s="11">
        <f t="shared" si="0"/>
        <v>79.666666666666671</v>
      </c>
      <c r="J18" s="31">
        <f t="shared" si="1"/>
        <v>0.79669999999999996</v>
      </c>
      <c r="K18" s="32" t="str">
        <f t="shared" si="2"/>
        <v>B</v>
      </c>
      <c r="L18" s="32">
        <v>74</v>
      </c>
      <c r="M18" s="32">
        <v>83</v>
      </c>
      <c r="N18">
        <v>83</v>
      </c>
      <c r="O18" s="30">
        <f t="shared" si="3"/>
        <v>80</v>
      </c>
      <c r="P18" s="31">
        <f t="shared" si="4"/>
        <v>0.8</v>
      </c>
      <c r="Q18" s="32" t="str">
        <f t="shared" si="5"/>
        <v>A</v>
      </c>
      <c r="R18" s="30">
        <v>85</v>
      </c>
      <c r="S18" s="26">
        <v>78</v>
      </c>
      <c r="T18">
        <v>76</v>
      </c>
      <c r="U18" s="30">
        <f t="shared" si="6"/>
        <v>79.666666666666671</v>
      </c>
      <c r="V18" s="31">
        <f t="shared" si="7"/>
        <v>0.79669999999999996</v>
      </c>
      <c r="W18" t="str">
        <f t="shared" si="8"/>
        <v>B</v>
      </c>
    </row>
    <row r="19" spans="1:23" ht="14.25" customHeight="1" x14ac:dyDescent="0.3">
      <c r="A19" s="43"/>
      <c r="B19" s="43"/>
      <c r="C19" s="43"/>
      <c r="D19" s="5" t="s">
        <v>19</v>
      </c>
      <c r="E19" s="5" t="s">
        <v>20</v>
      </c>
      <c r="F19" s="5">
        <v>73</v>
      </c>
      <c r="G19" s="10">
        <v>87</v>
      </c>
      <c r="H19" s="10">
        <v>74</v>
      </c>
      <c r="I19" s="11">
        <f t="shared" si="0"/>
        <v>78</v>
      </c>
      <c r="J19" s="31">
        <f t="shared" si="1"/>
        <v>0.78</v>
      </c>
      <c r="K19" s="32" t="str">
        <f t="shared" si="2"/>
        <v>B</v>
      </c>
      <c r="L19" s="32">
        <v>75</v>
      </c>
      <c r="M19" s="32">
        <v>81</v>
      </c>
      <c r="N19">
        <v>80</v>
      </c>
      <c r="O19" s="30">
        <f t="shared" si="3"/>
        <v>78.666666666666671</v>
      </c>
      <c r="P19" s="31">
        <f t="shared" si="4"/>
        <v>0.78669999999999995</v>
      </c>
      <c r="Q19" s="32" t="str">
        <f t="shared" si="5"/>
        <v>B</v>
      </c>
      <c r="R19" s="30">
        <v>83</v>
      </c>
      <c r="S19" s="26">
        <v>79</v>
      </c>
      <c r="T19">
        <v>84</v>
      </c>
      <c r="U19" s="30">
        <f t="shared" si="6"/>
        <v>82</v>
      </c>
      <c r="V19" s="31">
        <f t="shared" si="7"/>
        <v>0.82</v>
      </c>
      <c r="W19" t="str">
        <f t="shared" si="8"/>
        <v>A</v>
      </c>
    </row>
    <row r="20" spans="1:23" ht="14.25" customHeight="1" x14ac:dyDescent="0.3">
      <c r="A20" s="43"/>
      <c r="B20" s="43"/>
      <c r="C20" s="43"/>
      <c r="D20" s="5" t="s">
        <v>21</v>
      </c>
      <c r="E20" s="5" t="s">
        <v>22</v>
      </c>
      <c r="F20" s="5">
        <v>90</v>
      </c>
      <c r="G20" s="10">
        <v>82</v>
      </c>
      <c r="H20" s="10">
        <v>84</v>
      </c>
      <c r="I20" s="11">
        <f t="shared" si="0"/>
        <v>85.333333333333329</v>
      </c>
      <c r="J20" s="31">
        <f t="shared" si="1"/>
        <v>0.85329999999999995</v>
      </c>
      <c r="K20" s="32" t="str">
        <f t="shared" si="2"/>
        <v>A</v>
      </c>
      <c r="L20" s="32">
        <v>92</v>
      </c>
      <c r="M20" s="32">
        <v>81</v>
      </c>
      <c r="N20">
        <v>82</v>
      </c>
      <c r="O20" s="30">
        <f t="shared" si="3"/>
        <v>85</v>
      </c>
      <c r="P20" s="31">
        <f t="shared" si="4"/>
        <v>0.85</v>
      </c>
      <c r="Q20" s="32" t="str">
        <f t="shared" si="5"/>
        <v>A</v>
      </c>
      <c r="R20" s="30">
        <v>83</v>
      </c>
      <c r="S20" s="26">
        <v>85</v>
      </c>
      <c r="T20">
        <v>90</v>
      </c>
      <c r="U20" s="30">
        <f t="shared" si="6"/>
        <v>86</v>
      </c>
      <c r="V20" s="31">
        <f t="shared" si="7"/>
        <v>0.86</v>
      </c>
      <c r="W20" t="str">
        <f t="shared" si="8"/>
        <v>A</v>
      </c>
    </row>
    <row r="21" spans="1:23" ht="14.25" customHeight="1" x14ac:dyDescent="0.3">
      <c r="A21" s="43"/>
      <c r="B21" s="43"/>
      <c r="C21" s="43"/>
      <c r="D21" s="5" t="s">
        <v>23</v>
      </c>
      <c r="E21" s="5" t="s">
        <v>24</v>
      </c>
      <c r="F21" s="5">
        <v>73</v>
      </c>
      <c r="G21" s="10">
        <v>72</v>
      </c>
      <c r="H21" s="10">
        <v>84</v>
      </c>
      <c r="I21" s="11">
        <f t="shared" si="0"/>
        <v>76.333333333333329</v>
      </c>
      <c r="J21" s="31">
        <f t="shared" si="1"/>
        <v>0.76329999999999998</v>
      </c>
      <c r="K21" s="32" t="str">
        <f t="shared" si="2"/>
        <v>B</v>
      </c>
      <c r="L21" s="32">
        <v>78</v>
      </c>
      <c r="M21" s="32">
        <v>86</v>
      </c>
      <c r="N21">
        <v>80</v>
      </c>
      <c r="O21" s="30">
        <f t="shared" si="3"/>
        <v>81.333333333333329</v>
      </c>
      <c r="P21" s="31">
        <f t="shared" si="4"/>
        <v>0.81330000000000002</v>
      </c>
      <c r="Q21" s="32" t="str">
        <f t="shared" si="5"/>
        <v>A</v>
      </c>
      <c r="R21" s="30">
        <v>78</v>
      </c>
      <c r="S21" s="26">
        <v>89</v>
      </c>
      <c r="T21">
        <v>78</v>
      </c>
      <c r="U21" s="30">
        <f t="shared" si="6"/>
        <v>81.666666666666671</v>
      </c>
      <c r="V21" s="31">
        <f t="shared" si="7"/>
        <v>0.81669999999999998</v>
      </c>
      <c r="W21" t="str">
        <f t="shared" si="8"/>
        <v>A</v>
      </c>
    </row>
    <row r="22" spans="1:23" ht="14.25" customHeight="1" x14ac:dyDescent="0.3">
      <c r="A22" s="43"/>
      <c r="B22" s="43"/>
      <c r="C22" s="43"/>
      <c r="D22" s="5" t="s">
        <v>25</v>
      </c>
      <c r="E22" s="5" t="s">
        <v>26</v>
      </c>
      <c r="F22" s="5">
        <v>80</v>
      </c>
      <c r="G22" s="10">
        <v>82</v>
      </c>
      <c r="H22" s="10">
        <v>88</v>
      </c>
      <c r="I22" s="11">
        <f t="shared" si="0"/>
        <v>83.333333333333329</v>
      </c>
      <c r="J22" s="31">
        <f t="shared" si="1"/>
        <v>0.83330000000000004</v>
      </c>
      <c r="K22" s="32" t="str">
        <f t="shared" si="2"/>
        <v>A</v>
      </c>
      <c r="L22" s="32">
        <v>81</v>
      </c>
      <c r="M22" s="32">
        <v>87</v>
      </c>
      <c r="N22">
        <v>77</v>
      </c>
      <c r="O22" s="30">
        <f t="shared" si="3"/>
        <v>81.666666666666671</v>
      </c>
      <c r="P22" s="31">
        <f t="shared" si="4"/>
        <v>0.81669999999999998</v>
      </c>
      <c r="Q22" s="32" t="str">
        <f t="shared" si="5"/>
        <v>A</v>
      </c>
      <c r="R22" s="30">
        <v>81</v>
      </c>
      <c r="S22" s="26">
        <v>88</v>
      </c>
      <c r="T22">
        <v>90</v>
      </c>
      <c r="U22" s="30">
        <f t="shared" si="6"/>
        <v>86.333333333333329</v>
      </c>
      <c r="V22" s="31">
        <f t="shared" si="7"/>
        <v>0.86329999999999996</v>
      </c>
      <c r="W22" t="str">
        <f t="shared" si="8"/>
        <v>A</v>
      </c>
    </row>
    <row r="23" spans="1:23" ht="14.25" customHeight="1" x14ac:dyDescent="0.3">
      <c r="A23" s="43"/>
      <c r="B23" s="43"/>
      <c r="C23" s="43"/>
      <c r="D23" s="5" t="s">
        <v>34</v>
      </c>
      <c r="E23" s="5" t="s">
        <v>35</v>
      </c>
      <c r="F23" s="5">
        <v>67</v>
      </c>
      <c r="G23" s="10">
        <v>74</v>
      </c>
      <c r="H23" s="10">
        <v>73</v>
      </c>
      <c r="I23" s="11">
        <f t="shared" si="0"/>
        <v>71.333333333333329</v>
      </c>
      <c r="J23" s="31">
        <f t="shared" si="1"/>
        <v>0.71330000000000005</v>
      </c>
      <c r="K23" s="32" t="str">
        <f t="shared" si="2"/>
        <v>B</v>
      </c>
      <c r="L23" s="32">
        <v>70</v>
      </c>
      <c r="M23" s="32">
        <v>81</v>
      </c>
      <c r="N23">
        <v>82</v>
      </c>
      <c r="O23" s="30">
        <f t="shared" si="3"/>
        <v>77.666666666666671</v>
      </c>
      <c r="P23" s="31">
        <f t="shared" si="4"/>
        <v>0.77669999999999995</v>
      </c>
      <c r="Q23" s="32" t="str">
        <f t="shared" si="5"/>
        <v>B</v>
      </c>
      <c r="R23" s="30">
        <v>70</v>
      </c>
      <c r="S23" s="26">
        <v>81</v>
      </c>
      <c r="T23">
        <v>82</v>
      </c>
      <c r="U23" s="30">
        <f t="shared" si="6"/>
        <v>77.666666666666671</v>
      </c>
      <c r="V23" s="31">
        <f t="shared" si="7"/>
        <v>0.77669999999999995</v>
      </c>
      <c r="W23" t="str">
        <f t="shared" si="8"/>
        <v>B</v>
      </c>
    </row>
    <row r="24" spans="1:23" ht="14.25" customHeight="1" x14ac:dyDescent="0.3">
      <c r="A24" s="43" t="s">
        <v>40</v>
      </c>
      <c r="B24" s="43" t="s">
        <v>41</v>
      </c>
      <c r="C24" s="43" t="s">
        <v>429</v>
      </c>
      <c r="D24" s="5" t="s">
        <v>12</v>
      </c>
      <c r="E24" s="5" t="s">
        <v>2</v>
      </c>
      <c r="F24" s="5">
        <v>82</v>
      </c>
      <c r="G24" s="10">
        <v>76</v>
      </c>
      <c r="H24" s="10">
        <v>86</v>
      </c>
      <c r="I24" s="11">
        <f t="shared" si="0"/>
        <v>81.333333333333329</v>
      </c>
      <c r="J24" s="31">
        <f t="shared" si="1"/>
        <v>0.81330000000000002</v>
      </c>
      <c r="K24" s="32" t="str">
        <f t="shared" si="2"/>
        <v>A</v>
      </c>
      <c r="L24" s="32">
        <v>79</v>
      </c>
      <c r="M24" s="32">
        <v>82</v>
      </c>
      <c r="N24">
        <v>87</v>
      </c>
      <c r="O24" s="30">
        <f t="shared" si="3"/>
        <v>82.666666666666671</v>
      </c>
      <c r="P24" s="31">
        <f t="shared" si="4"/>
        <v>0.82669999999999999</v>
      </c>
      <c r="Q24" s="32" t="str">
        <f t="shared" si="5"/>
        <v>A</v>
      </c>
      <c r="R24" s="30">
        <v>77</v>
      </c>
      <c r="S24" s="26">
        <v>79</v>
      </c>
      <c r="T24">
        <v>92</v>
      </c>
      <c r="U24" s="30">
        <f t="shared" si="6"/>
        <v>82.666666666666671</v>
      </c>
      <c r="V24" s="31">
        <f t="shared" si="7"/>
        <v>0.82669999999999999</v>
      </c>
      <c r="W24" t="str">
        <f t="shared" si="8"/>
        <v>A</v>
      </c>
    </row>
    <row r="25" spans="1:23" ht="14.25" customHeight="1" x14ac:dyDescent="0.3">
      <c r="A25" s="43"/>
      <c r="B25" s="43"/>
      <c r="C25" s="43"/>
      <c r="D25" s="5" t="s">
        <v>13</v>
      </c>
      <c r="E25" s="5" t="s">
        <v>14</v>
      </c>
      <c r="F25" s="5">
        <v>76</v>
      </c>
      <c r="G25" s="10">
        <v>88</v>
      </c>
      <c r="H25" s="10">
        <v>90</v>
      </c>
      <c r="I25" s="11">
        <f t="shared" si="0"/>
        <v>84.666666666666671</v>
      </c>
      <c r="J25" s="31">
        <f t="shared" si="1"/>
        <v>0.84670000000000001</v>
      </c>
      <c r="K25" s="32" t="str">
        <f t="shared" si="2"/>
        <v>A</v>
      </c>
      <c r="L25" s="32">
        <v>83</v>
      </c>
      <c r="M25" s="32">
        <v>93</v>
      </c>
      <c r="N25">
        <v>84</v>
      </c>
      <c r="O25" s="30">
        <f t="shared" si="3"/>
        <v>86.666666666666671</v>
      </c>
      <c r="P25" s="31">
        <f t="shared" si="4"/>
        <v>0.86670000000000003</v>
      </c>
      <c r="Q25" s="32" t="str">
        <f t="shared" si="5"/>
        <v>A</v>
      </c>
      <c r="R25" s="30">
        <v>92</v>
      </c>
      <c r="S25" s="26">
        <v>92</v>
      </c>
      <c r="T25">
        <v>96</v>
      </c>
      <c r="U25" s="30">
        <f t="shared" si="6"/>
        <v>93.333333333333329</v>
      </c>
      <c r="V25" s="31">
        <f t="shared" si="7"/>
        <v>0.93330000000000002</v>
      </c>
      <c r="W25" t="str">
        <f t="shared" si="8"/>
        <v>A</v>
      </c>
    </row>
    <row r="26" spans="1:23" ht="14.25" customHeight="1" x14ac:dyDescent="0.3">
      <c r="A26" s="43"/>
      <c r="B26" s="43"/>
      <c r="C26" s="43"/>
      <c r="D26" s="5" t="s">
        <v>15</v>
      </c>
      <c r="E26" s="5" t="s">
        <v>16</v>
      </c>
      <c r="F26" s="5">
        <v>83</v>
      </c>
      <c r="G26" s="10">
        <v>91</v>
      </c>
      <c r="H26" s="10">
        <v>85</v>
      </c>
      <c r="I26" s="11">
        <f t="shared" si="0"/>
        <v>86.333333333333329</v>
      </c>
      <c r="J26" s="31">
        <f t="shared" si="1"/>
        <v>0.86329999999999996</v>
      </c>
      <c r="K26" s="32" t="str">
        <f t="shared" si="2"/>
        <v>A</v>
      </c>
      <c r="L26" s="32">
        <v>87</v>
      </c>
      <c r="M26" s="32">
        <v>96</v>
      </c>
      <c r="N26">
        <v>90</v>
      </c>
      <c r="O26" s="30">
        <f t="shared" si="3"/>
        <v>91</v>
      </c>
      <c r="P26" s="31">
        <f t="shared" si="4"/>
        <v>0.91</v>
      </c>
      <c r="Q26" s="32" t="str">
        <f t="shared" si="5"/>
        <v>A</v>
      </c>
      <c r="R26" s="30">
        <v>86</v>
      </c>
      <c r="S26" s="26">
        <v>98</v>
      </c>
      <c r="T26">
        <v>98</v>
      </c>
      <c r="U26" s="30">
        <f t="shared" si="6"/>
        <v>94</v>
      </c>
      <c r="V26" s="31">
        <f t="shared" si="7"/>
        <v>0.94</v>
      </c>
      <c r="W26" t="str">
        <f t="shared" si="8"/>
        <v>A</v>
      </c>
    </row>
    <row r="27" spans="1:23" ht="14.25" customHeight="1" x14ac:dyDescent="0.3">
      <c r="A27" s="43"/>
      <c r="B27" s="43"/>
      <c r="C27" s="43"/>
      <c r="D27" s="5" t="s">
        <v>17</v>
      </c>
      <c r="E27" s="5" t="s">
        <v>18</v>
      </c>
      <c r="F27" s="5">
        <v>85</v>
      </c>
      <c r="G27" s="10">
        <v>83</v>
      </c>
      <c r="H27" s="10">
        <v>81</v>
      </c>
      <c r="I27" s="11">
        <f t="shared" si="0"/>
        <v>83</v>
      </c>
      <c r="J27" s="31">
        <f t="shared" si="1"/>
        <v>0.83</v>
      </c>
      <c r="K27" s="32" t="str">
        <f t="shared" si="2"/>
        <v>A</v>
      </c>
      <c r="L27" s="32">
        <v>88</v>
      </c>
      <c r="M27" s="32">
        <v>85</v>
      </c>
      <c r="N27">
        <v>89</v>
      </c>
      <c r="O27" s="30">
        <f t="shared" si="3"/>
        <v>87.333333333333329</v>
      </c>
      <c r="P27" s="31">
        <f t="shared" si="4"/>
        <v>0.87329999999999997</v>
      </c>
      <c r="Q27" s="32" t="str">
        <f t="shared" si="5"/>
        <v>A</v>
      </c>
      <c r="R27" s="30">
        <v>89</v>
      </c>
      <c r="S27" s="26">
        <v>92</v>
      </c>
      <c r="T27">
        <v>88</v>
      </c>
      <c r="U27" s="30">
        <f t="shared" si="6"/>
        <v>89.666666666666671</v>
      </c>
      <c r="V27" s="31">
        <f t="shared" si="7"/>
        <v>0.89670000000000005</v>
      </c>
      <c r="W27" t="str">
        <f t="shared" si="8"/>
        <v>A</v>
      </c>
    </row>
    <row r="28" spans="1:23" ht="14.25" customHeight="1" x14ac:dyDescent="0.3">
      <c r="A28" s="43"/>
      <c r="B28" s="43"/>
      <c r="C28" s="43"/>
      <c r="D28" s="5" t="s">
        <v>19</v>
      </c>
      <c r="E28" s="5" t="s">
        <v>20</v>
      </c>
      <c r="F28" s="5">
        <v>90</v>
      </c>
      <c r="G28" s="10">
        <v>86</v>
      </c>
      <c r="H28" s="10">
        <v>84</v>
      </c>
      <c r="I28" s="11">
        <f t="shared" si="0"/>
        <v>86.666666666666671</v>
      </c>
      <c r="J28" s="31">
        <f t="shared" si="1"/>
        <v>0.86670000000000003</v>
      </c>
      <c r="K28" s="32" t="str">
        <f t="shared" si="2"/>
        <v>A</v>
      </c>
      <c r="L28" s="32">
        <v>89</v>
      </c>
      <c r="M28" s="32">
        <v>87</v>
      </c>
      <c r="N28">
        <v>92</v>
      </c>
      <c r="O28" s="30">
        <f t="shared" si="3"/>
        <v>89.333333333333329</v>
      </c>
      <c r="P28" s="31">
        <f t="shared" si="4"/>
        <v>0.89329999999999998</v>
      </c>
      <c r="Q28" s="32" t="str">
        <f t="shared" si="5"/>
        <v>A</v>
      </c>
      <c r="R28" s="30">
        <v>91</v>
      </c>
      <c r="S28" s="26">
        <v>86</v>
      </c>
      <c r="T28">
        <v>88</v>
      </c>
      <c r="U28" s="30">
        <f t="shared" si="6"/>
        <v>88.333333333333329</v>
      </c>
      <c r="V28" s="31">
        <f t="shared" si="7"/>
        <v>0.88329999999999997</v>
      </c>
      <c r="W28" t="str">
        <f t="shared" si="8"/>
        <v>A</v>
      </c>
    </row>
    <row r="29" spans="1:23" ht="14.25" customHeight="1" x14ac:dyDescent="0.3">
      <c r="A29" s="43"/>
      <c r="B29" s="43"/>
      <c r="C29" s="43"/>
      <c r="D29" s="5" t="s">
        <v>21</v>
      </c>
      <c r="E29" s="5" t="s">
        <v>22</v>
      </c>
      <c r="F29" s="5">
        <v>93</v>
      </c>
      <c r="G29" s="10">
        <v>92</v>
      </c>
      <c r="H29" s="10">
        <v>88</v>
      </c>
      <c r="I29" s="11">
        <f t="shared" si="0"/>
        <v>91</v>
      </c>
      <c r="J29" s="31">
        <f t="shared" si="1"/>
        <v>0.91</v>
      </c>
      <c r="K29" s="32" t="str">
        <f t="shared" si="2"/>
        <v>A</v>
      </c>
      <c r="L29" s="32">
        <v>98</v>
      </c>
      <c r="M29" s="32">
        <v>98</v>
      </c>
      <c r="N29">
        <v>96</v>
      </c>
      <c r="O29" s="30">
        <f t="shared" si="3"/>
        <v>97.333333333333329</v>
      </c>
      <c r="P29" s="31">
        <f t="shared" si="4"/>
        <v>0.97330000000000005</v>
      </c>
      <c r="Q29" s="32" t="str">
        <f t="shared" si="5"/>
        <v>A</v>
      </c>
      <c r="R29" s="30">
        <v>96</v>
      </c>
      <c r="S29" s="26">
        <v>98</v>
      </c>
      <c r="T29">
        <v>98</v>
      </c>
      <c r="U29" s="30">
        <f t="shared" si="6"/>
        <v>97.333333333333329</v>
      </c>
      <c r="V29" s="31">
        <f t="shared" si="7"/>
        <v>0.97330000000000005</v>
      </c>
      <c r="W29" t="str">
        <f t="shared" si="8"/>
        <v>A</v>
      </c>
    </row>
    <row r="30" spans="1:23" ht="14.25" customHeight="1" x14ac:dyDescent="0.3">
      <c r="A30" s="43"/>
      <c r="B30" s="43"/>
      <c r="C30" s="43"/>
      <c r="D30" s="5" t="s">
        <v>23</v>
      </c>
      <c r="E30" s="5" t="s">
        <v>24</v>
      </c>
      <c r="F30" s="5">
        <v>79</v>
      </c>
      <c r="G30" s="10">
        <v>90</v>
      </c>
      <c r="H30" s="10">
        <v>90</v>
      </c>
      <c r="I30" s="11">
        <f t="shared" si="0"/>
        <v>86.333333333333329</v>
      </c>
      <c r="J30" s="31">
        <f t="shared" si="1"/>
        <v>0.86329999999999996</v>
      </c>
      <c r="K30" s="32" t="str">
        <f t="shared" si="2"/>
        <v>A</v>
      </c>
      <c r="L30" s="32">
        <v>79</v>
      </c>
      <c r="M30" s="32">
        <v>80</v>
      </c>
      <c r="N30">
        <v>91</v>
      </c>
      <c r="O30" s="30">
        <f t="shared" si="3"/>
        <v>83.333333333333329</v>
      </c>
      <c r="P30" s="31">
        <f t="shared" si="4"/>
        <v>0.83330000000000004</v>
      </c>
      <c r="Q30" s="32" t="str">
        <f t="shared" si="5"/>
        <v>A</v>
      </c>
      <c r="R30" s="30">
        <v>94</v>
      </c>
      <c r="S30" s="26">
        <v>93</v>
      </c>
      <c r="T30">
        <v>82</v>
      </c>
      <c r="U30" s="30">
        <f t="shared" si="6"/>
        <v>89.666666666666671</v>
      </c>
      <c r="V30" s="31">
        <f t="shared" si="7"/>
        <v>0.89670000000000005</v>
      </c>
      <c r="W30" t="str">
        <f t="shared" si="8"/>
        <v>A</v>
      </c>
    </row>
    <row r="31" spans="1:23" ht="14.25" customHeight="1" x14ac:dyDescent="0.3">
      <c r="A31" s="43"/>
      <c r="B31" s="43"/>
      <c r="C31" s="43"/>
      <c r="D31" s="5" t="s">
        <v>25</v>
      </c>
      <c r="E31" s="5" t="s">
        <v>26</v>
      </c>
      <c r="F31" s="5">
        <v>82</v>
      </c>
      <c r="G31" s="10">
        <v>89</v>
      </c>
      <c r="H31" s="10">
        <v>88</v>
      </c>
      <c r="I31" s="11">
        <f t="shared" si="0"/>
        <v>86.333333333333329</v>
      </c>
      <c r="J31" s="31">
        <f t="shared" si="1"/>
        <v>0.86329999999999996</v>
      </c>
      <c r="K31" s="32" t="str">
        <f t="shared" si="2"/>
        <v>A</v>
      </c>
      <c r="L31" s="32">
        <v>95</v>
      </c>
      <c r="M31" s="32">
        <v>94</v>
      </c>
      <c r="N31">
        <v>90</v>
      </c>
      <c r="O31" s="30">
        <f t="shared" si="3"/>
        <v>93</v>
      </c>
      <c r="P31" s="31">
        <f t="shared" si="4"/>
        <v>0.93</v>
      </c>
      <c r="Q31" s="32" t="str">
        <f t="shared" si="5"/>
        <v>A</v>
      </c>
      <c r="R31" s="30">
        <v>90</v>
      </c>
      <c r="S31" s="26">
        <v>90</v>
      </c>
      <c r="T31">
        <v>92</v>
      </c>
      <c r="U31" s="30">
        <f t="shared" si="6"/>
        <v>90.666666666666671</v>
      </c>
      <c r="V31" s="31">
        <f t="shared" si="7"/>
        <v>0.90669999999999995</v>
      </c>
      <c r="W31" t="str">
        <f t="shared" si="8"/>
        <v>A</v>
      </c>
    </row>
    <row r="32" spans="1:23" ht="14.25" customHeight="1" x14ac:dyDescent="0.3">
      <c r="A32" s="43"/>
      <c r="B32" s="43"/>
      <c r="C32" s="43"/>
      <c r="D32" s="5" t="s">
        <v>27</v>
      </c>
      <c r="E32" s="5" t="s">
        <v>28</v>
      </c>
      <c r="F32" s="5">
        <v>80</v>
      </c>
      <c r="G32" s="10">
        <v>84</v>
      </c>
      <c r="H32" s="10">
        <v>85</v>
      </c>
      <c r="I32" s="11">
        <f t="shared" si="0"/>
        <v>83</v>
      </c>
      <c r="J32" s="31">
        <f t="shared" si="1"/>
        <v>0.83</v>
      </c>
      <c r="K32" s="32" t="str">
        <f t="shared" si="2"/>
        <v>A</v>
      </c>
      <c r="L32" s="32">
        <v>86</v>
      </c>
      <c r="M32" s="32">
        <v>91</v>
      </c>
      <c r="N32">
        <v>78</v>
      </c>
      <c r="O32" s="30">
        <f t="shared" si="3"/>
        <v>85</v>
      </c>
      <c r="P32" s="31">
        <f t="shared" si="4"/>
        <v>0.85</v>
      </c>
      <c r="Q32" s="32" t="str">
        <f t="shared" si="5"/>
        <v>A</v>
      </c>
      <c r="R32" s="30">
        <v>87</v>
      </c>
      <c r="S32" s="26">
        <v>82</v>
      </c>
      <c r="T32">
        <v>79</v>
      </c>
      <c r="U32" s="30">
        <f t="shared" si="6"/>
        <v>82.666666666666671</v>
      </c>
      <c r="V32" s="31">
        <f t="shared" si="7"/>
        <v>0.82669999999999999</v>
      </c>
      <c r="W32" t="str">
        <f t="shared" si="8"/>
        <v>A</v>
      </c>
    </row>
    <row r="33" spans="1:23" ht="14.25" customHeight="1" x14ac:dyDescent="0.3">
      <c r="A33" s="43" t="s">
        <v>42</v>
      </c>
      <c r="B33" s="43" t="s">
        <v>43</v>
      </c>
      <c r="C33" s="43" t="s">
        <v>429</v>
      </c>
      <c r="D33" s="5" t="s">
        <v>12</v>
      </c>
      <c r="E33" s="5" t="s">
        <v>2</v>
      </c>
      <c r="F33" s="5">
        <v>47</v>
      </c>
      <c r="G33" s="10">
        <v>52</v>
      </c>
      <c r="H33" s="10">
        <v>54</v>
      </c>
      <c r="I33" s="11">
        <f t="shared" si="0"/>
        <v>51</v>
      </c>
      <c r="J33" s="31">
        <f t="shared" si="1"/>
        <v>0.51</v>
      </c>
      <c r="K33" s="32" t="str">
        <f t="shared" si="2"/>
        <v>D</v>
      </c>
      <c r="L33" s="32">
        <v>49</v>
      </c>
      <c r="M33" s="32">
        <v>63</v>
      </c>
      <c r="N33">
        <v>52</v>
      </c>
      <c r="O33" s="30">
        <f t="shared" si="3"/>
        <v>54.666666666666664</v>
      </c>
      <c r="P33" s="31">
        <f t="shared" si="4"/>
        <v>0.54669999999999996</v>
      </c>
      <c r="Q33" s="32" t="str">
        <f t="shared" si="5"/>
        <v>D</v>
      </c>
      <c r="R33" s="30">
        <v>60</v>
      </c>
      <c r="S33" s="26">
        <v>62</v>
      </c>
      <c r="T33">
        <v>65</v>
      </c>
      <c r="U33" s="30">
        <f t="shared" si="6"/>
        <v>62.333333333333336</v>
      </c>
      <c r="V33" s="31">
        <f t="shared" si="7"/>
        <v>0.62329999999999997</v>
      </c>
      <c r="W33" t="str">
        <f t="shared" si="8"/>
        <v>C</v>
      </c>
    </row>
    <row r="34" spans="1:23" ht="14.25" customHeight="1" x14ac:dyDescent="0.3">
      <c r="A34" s="43"/>
      <c r="B34" s="43"/>
      <c r="C34" s="43"/>
      <c r="D34" s="5" t="s">
        <v>13</v>
      </c>
      <c r="E34" s="5" t="s">
        <v>14</v>
      </c>
      <c r="F34" s="5">
        <v>54</v>
      </c>
      <c r="G34" s="10">
        <v>58</v>
      </c>
      <c r="H34" s="10">
        <v>65</v>
      </c>
      <c r="I34" s="11">
        <f t="shared" si="0"/>
        <v>59</v>
      </c>
      <c r="J34" s="31">
        <f t="shared" si="1"/>
        <v>0.59</v>
      </c>
      <c r="K34" s="32" t="str">
        <f t="shared" si="2"/>
        <v>D</v>
      </c>
      <c r="L34" s="32">
        <v>53</v>
      </c>
      <c r="M34" s="32">
        <v>65</v>
      </c>
      <c r="N34">
        <v>65</v>
      </c>
      <c r="O34" s="30">
        <f t="shared" si="3"/>
        <v>61</v>
      </c>
      <c r="P34" s="31">
        <f t="shared" si="4"/>
        <v>0.61</v>
      </c>
      <c r="Q34" s="32" t="str">
        <f t="shared" si="5"/>
        <v>C</v>
      </c>
      <c r="R34" s="30">
        <v>68</v>
      </c>
      <c r="S34" s="26">
        <v>70</v>
      </c>
      <c r="T34">
        <v>69</v>
      </c>
      <c r="U34" s="30">
        <f t="shared" si="6"/>
        <v>69</v>
      </c>
      <c r="V34" s="31">
        <f t="shared" si="7"/>
        <v>0.69</v>
      </c>
      <c r="W34" t="str">
        <f t="shared" si="8"/>
        <v>C</v>
      </c>
    </row>
    <row r="35" spans="1:23" ht="14.25" customHeight="1" x14ac:dyDescent="0.3">
      <c r="A35" s="43"/>
      <c r="B35" s="43"/>
      <c r="C35" s="43"/>
      <c r="D35" s="5" t="s">
        <v>15</v>
      </c>
      <c r="E35" s="5" t="s">
        <v>16</v>
      </c>
      <c r="F35" s="5">
        <v>59</v>
      </c>
      <c r="G35" s="10">
        <v>69</v>
      </c>
      <c r="H35" s="10">
        <v>61</v>
      </c>
      <c r="I35" s="11">
        <f t="shared" si="0"/>
        <v>63</v>
      </c>
      <c r="J35" s="31">
        <f t="shared" si="1"/>
        <v>0.63</v>
      </c>
      <c r="K35" s="32" t="str">
        <f t="shared" si="2"/>
        <v>C</v>
      </c>
      <c r="L35" s="32">
        <v>62</v>
      </c>
      <c r="M35" s="32">
        <v>61</v>
      </c>
      <c r="N35">
        <v>63</v>
      </c>
      <c r="O35" s="30">
        <f t="shared" si="3"/>
        <v>62</v>
      </c>
      <c r="P35" s="31">
        <f t="shared" si="4"/>
        <v>0.62</v>
      </c>
      <c r="Q35" s="32" t="str">
        <f t="shared" si="5"/>
        <v>C</v>
      </c>
      <c r="R35" s="30">
        <v>72</v>
      </c>
      <c r="S35" s="26">
        <v>71</v>
      </c>
      <c r="T35">
        <v>65</v>
      </c>
      <c r="U35" s="30">
        <f t="shared" si="6"/>
        <v>69.333333333333329</v>
      </c>
      <c r="V35" s="31">
        <f t="shared" si="7"/>
        <v>0.69330000000000003</v>
      </c>
      <c r="W35" t="str">
        <f t="shared" si="8"/>
        <v>C</v>
      </c>
    </row>
    <row r="36" spans="1:23" ht="14.25" customHeight="1" x14ac:dyDescent="0.3">
      <c r="A36" s="43"/>
      <c r="B36" s="43"/>
      <c r="C36" s="43"/>
      <c r="D36" s="5" t="s">
        <v>17</v>
      </c>
      <c r="E36" s="5" t="s">
        <v>18</v>
      </c>
      <c r="F36" s="5">
        <v>49</v>
      </c>
      <c r="G36" s="10">
        <v>57</v>
      </c>
      <c r="H36" s="10">
        <v>63</v>
      </c>
      <c r="I36" s="11">
        <f t="shared" si="0"/>
        <v>56.333333333333336</v>
      </c>
      <c r="J36" s="31">
        <f t="shared" si="1"/>
        <v>0.56330000000000002</v>
      </c>
      <c r="K36" s="32" t="str">
        <f t="shared" si="2"/>
        <v>D</v>
      </c>
      <c r="L36" s="32">
        <v>57</v>
      </c>
      <c r="M36" s="32">
        <v>61</v>
      </c>
      <c r="N36">
        <v>65</v>
      </c>
      <c r="O36" s="30">
        <f t="shared" si="3"/>
        <v>61</v>
      </c>
      <c r="P36" s="31">
        <f t="shared" si="4"/>
        <v>0.61</v>
      </c>
      <c r="Q36" s="32" t="str">
        <f t="shared" si="5"/>
        <v>C</v>
      </c>
      <c r="R36" s="30">
        <v>56</v>
      </c>
      <c r="S36" s="26">
        <v>68</v>
      </c>
      <c r="T36">
        <v>62</v>
      </c>
      <c r="U36" s="30">
        <f t="shared" si="6"/>
        <v>62</v>
      </c>
      <c r="V36" s="31">
        <f t="shared" si="7"/>
        <v>0.62</v>
      </c>
      <c r="W36" t="str">
        <f t="shared" si="8"/>
        <v>C</v>
      </c>
    </row>
    <row r="37" spans="1:23" ht="14.25" customHeight="1" x14ac:dyDescent="0.3">
      <c r="A37" s="43"/>
      <c r="B37" s="43"/>
      <c r="C37" s="43"/>
      <c r="D37" s="5" t="s">
        <v>19</v>
      </c>
      <c r="E37" s="5" t="s">
        <v>20</v>
      </c>
      <c r="F37" s="5">
        <v>54</v>
      </c>
      <c r="G37" s="10">
        <v>69</v>
      </c>
      <c r="H37" s="10">
        <v>61</v>
      </c>
      <c r="I37" s="11">
        <f t="shared" si="0"/>
        <v>61.333333333333336</v>
      </c>
      <c r="J37" s="31">
        <f t="shared" si="1"/>
        <v>0.61329999999999996</v>
      </c>
      <c r="K37" s="32" t="str">
        <f t="shared" si="2"/>
        <v>C</v>
      </c>
      <c r="L37" s="32">
        <v>64</v>
      </c>
      <c r="M37" s="32">
        <v>58</v>
      </c>
      <c r="N37">
        <v>61</v>
      </c>
      <c r="O37" s="30">
        <f t="shared" si="3"/>
        <v>61</v>
      </c>
      <c r="P37" s="31">
        <f t="shared" si="4"/>
        <v>0.61</v>
      </c>
      <c r="Q37" s="32" t="str">
        <f t="shared" si="5"/>
        <v>C</v>
      </c>
      <c r="R37" s="30">
        <v>62</v>
      </c>
      <c r="S37" s="26">
        <v>70</v>
      </c>
      <c r="T37">
        <v>70</v>
      </c>
      <c r="U37" s="30">
        <f t="shared" si="6"/>
        <v>67.333333333333329</v>
      </c>
      <c r="V37" s="31">
        <f t="shared" si="7"/>
        <v>0.67330000000000001</v>
      </c>
      <c r="W37" t="str">
        <f t="shared" si="8"/>
        <v>C</v>
      </c>
    </row>
    <row r="38" spans="1:23" ht="14.25" customHeight="1" x14ac:dyDescent="0.3">
      <c r="A38" s="43"/>
      <c r="B38" s="43"/>
      <c r="C38" s="43"/>
      <c r="D38" s="5" t="s">
        <v>21</v>
      </c>
      <c r="E38" s="5" t="s">
        <v>22</v>
      </c>
      <c r="F38" s="5">
        <v>70</v>
      </c>
      <c r="G38" s="10">
        <v>70</v>
      </c>
      <c r="H38" s="10">
        <v>71</v>
      </c>
      <c r="I38" s="11">
        <f t="shared" si="0"/>
        <v>70.333333333333329</v>
      </c>
      <c r="J38" s="31">
        <f t="shared" si="1"/>
        <v>0.70330000000000004</v>
      </c>
      <c r="K38" s="32" t="str">
        <f t="shared" si="2"/>
        <v>B</v>
      </c>
      <c r="L38" s="32">
        <v>72</v>
      </c>
      <c r="M38" s="32">
        <v>69</v>
      </c>
      <c r="N38">
        <v>75</v>
      </c>
      <c r="O38" s="30">
        <f t="shared" si="3"/>
        <v>72</v>
      </c>
      <c r="P38" s="31">
        <f t="shared" si="4"/>
        <v>0.72</v>
      </c>
      <c r="Q38" s="32" t="str">
        <f t="shared" si="5"/>
        <v>B</v>
      </c>
      <c r="R38" s="30">
        <v>74</v>
      </c>
      <c r="S38" s="26">
        <v>75</v>
      </c>
      <c r="T38">
        <v>65</v>
      </c>
      <c r="U38" s="30">
        <f t="shared" si="6"/>
        <v>71.333333333333329</v>
      </c>
      <c r="V38" s="31">
        <f t="shared" si="7"/>
        <v>0.71330000000000005</v>
      </c>
      <c r="W38" t="str">
        <f t="shared" si="8"/>
        <v>B</v>
      </c>
    </row>
    <row r="39" spans="1:23" ht="14.25" customHeight="1" x14ac:dyDescent="0.3">
      <c r="A39" s="43"/>
      <c r="B39" s="43"/>
      <c r="C39" s="43"/>
      <c r="D39" s="5" t="s">
        <v>23</v>
      </c>
      <c r="E39" s="5" t="s">
        <v>24</v>
      </c>
      <c r="F39" s="5">
        <v>54</v>
      </c>
      <c r="G39" s="10">
        <v>64</v>
      </c>
      <c r="H39" s="10">
        <v>64</v>
      </c>
      <c r="I39" s="11">
        <f t="shared" si="0"/>
        <v>60.666666666666664</v>
      </c>
      <c r="J39" s="31">
        <f t="shared" si="1"/>
        <v>0.60670000000000002</v>
      </c>
      <c r="K39" s="32" t="str">
        <f t="shared" si="2"/>
        <v>C</v>
      </c>
      <c r="L39" s="32">
        <v>57</v>
      </c>
      <c r="M39" s="32">
        <v>69</v>
      </c>
      <c r="N39">
        <v>58</v>
      </c>
      <c r="O39" s="30">
        <f t="shared" si="3"/>
        <v>61.333333333333336</v>
      </c>
      <c r="P39" s="31">
        <f t="shared" si="4"/>
        <v>0.61329999999999996</v>
      </c>
      <c r="Q39" s="32" t="str">
        <f t="shared" si="5"/>
        <v>C</v>
      </c>
      <c r="R39" s="30">
        <v>68</v>
      </c>
      <c r="S39" s="26">
        <v>67</v>
      </c>
      <c r="T39">
        <v>66</v>
      </c>
      <c r="U39" s="30">
        <f t="shared" si="6"/>
        <v>67</v>
      </c>
      <c r="V39" s="31">
        <f t="shared" si="7"/>
        <v>0.67</v>
      </c>
      <c r="W39" t="str">
        <f t="shared" si="8"/>
        <v>C</v>
      </c>
    </row>
    <row r="40" spans="1:23" ht="14.25" customHeight="1" x14ac:dyDescent="0.3">
      <c r="A40" s="43"/>
      <c r="B40" s="43"/>
      <c r="C40" s="43"/>
      <c r="D40" s="5" t="s">
        <v>25</v>
      </c>
      <c r="E40" s="5" t="s">
        <v>26</v>
      </c>
      <c r="F40" s="5">
        <v>57</v>
      </c>
      <c r="G40" s="10">
        <v>72</v>
      </c>
      <c r="H40" s="10">
        <v>68</v>
      </c>
      <c r="I40" s="11">
        <f t="shared" si="0"/>
        <v>65.666666666666671</v>
      </c>
      <c r="J40" s="31">
        <f t="shared" si="1"/>
        <v>0.65669999999999995</v>
      </c>
      <c r="K40" s="32" t="str">
        <f t="shared" si="2"/>
        <v>C</v>
      </c>
      <c r="L40" s="32">
        <v>69</v>
      </c>
      <c r="M40" s="32">
        <v>74</v>
      </c>
      <c r="N40">
        <v>66</v>
      </c>
      <c r="O40" s="30">
        <f t="shared" si="3"/>
        <v>69.666666666666671</v>
      </c>
      <c r="P40" s="31">
        <f t="shared" si="4"/>
        <v>0.69669999999999999</v>
      </c>
      <c r="Q40" s="32" t="str">
        <f t="shared" si="5"/>
        <v>C</v>
      </c>
      <c r="R40" s="30">
        <v>71</v>
      </c>
      <c r="S40" s="26">
        <v>65</v>
      </c>
      <c r="T40">
        <v>71</v>
      </c>
      <c r="U40" s="30">
        <f t="shared" si="6"/>
        <v>69</v>
      </c>
      <c r="V40" s="31">
        <f t="shared" si="7"/>
        <v>0.69</v>
      </c>
      <c r="W40" t="str">
        <f t="shared" si="8"/>
        <v>C</v>
      </c>
    </row>
    <row r="41" spans="1:23" ht="14.25" customHeight="1" x14ac:dyDescent="0.3">
      <c r="A41" s="43"/>
      <c r="B41" s="43"/>
      <c r="C41" s="43"/>
      <c r="D41" s="5" t="s">
        <v>34</v>
      </c>
      <c r="E41" s="5" t="s">
        <v>35</v>
      </c>
      <c r="F41" s="5">
        <v>60</v>
      </c>
      <c r="G41" s="10">
        <v>64</v>
      </c>
      <c r="H41" s="10">
        <v>57</v>
      </c>
      <c r="I41" s="11">
        <f t="shared" si="0"/>
        <v>60.333333333333336</v>
      </c>
      <c r="J41" s="31">
        <f t="shared" si="1"/>
        <v>0.60329999999999995</v>
      </c>
      <c r="K41" s="32" t="str">
        <f t="shared" si="2"/>
        <v>C</v>
      </c>
      <c r="L41" s="32">
        <v>58</v>
      </c>
      <c r="M41" s="32">
        <v>64</v>
      </c>
      <c r="N41">
        <v>60</v>
      </c>
      <c r="O41" s="30">
        <f t="shared" si="3"/>
        <v>60.666666666666664</v>
      </c>
      <c r="P41" s="31">
        <f t="shared" si="4"/>
        <v>0.60670000000000002</v>
      </c>
      <c r="Q41" s="32" t="str">
        <f t="shared" si="5"/>
        <v>C</v>
      </c>
      <c r="R41" s="30">
        <v>53</v>
      </c>
      <c r="S41" s="26">
        <v>61</v>
      </c>
      <c r="T41">
        <v>63</v>
      </c>
      <c r="U41" s="30">
        <f t="shared" si="6"/>
        <v>59</v>
      </c>
      <c r="V41" s="31">
        <f t="shared" si="7"/>
        <v>0.59</v>
      </c>
      <c r="W41" t="str">
        <f t="shared" si="8"/>
        <v>D</v>
      </c>
    </row>
    <row r="42" spans="1:23" ht="14.25" customHeight="1" x14ac:dyDescent="0.3">
      <c r="A42" s="43" t="s">
        <v>50</v>
      </c>
      <c r="B42" s="43" t="s">
        <v>51</v>
      </c>
      <c r="C42" s="43" t="s">
        <v>429</v>
      </c>
      <c r="D42" s="5" t="s">
        <v>12</v>
      </c>
      <c r="E42" s="5" t="s">
        <v>2</v>
      </c>
      <c r="F42" s="5">
        <v>78</v>
      </c>
      <c r="G42" s="10">
        <v>70</v>
      </c>
      <c r="H42" s="10">
        <v>77</v>
      </c>
      <c r="I42" s="11">
        <f t="shared" si="0"/>
        <v>75</v>
      </c>
      <c r="J42" s="31">
        <f t="shared" si="1"/>
        <v>0.75</v>
      </c>
      <c r="K42" s="32" t="str">
        <f t="shared" si="2"/>
        <v>B</v>
      </c>
      <c r="L42" s="32">
        <v>79</v>
      </c>
      <c r="M42" s="32">
        <v>84</v>
      </c>
      <c r="N42">
        <v>74</v>
      </c>
      <c r="O42" s="30">
        <f t="shared" si="3"/>
        <v>79</v>
      </c>
      <c r="P42" s="31">
        <f t="shared" si="4"/>
        <v>0.79</v>
      </c>
      <c r="Q42" s="32" t="str">
        <f t="shared" si="5"/>
        <v>B</v>
      </c>
      <c r="R42" s="30">
        <v>72</v>
      </c>
      <c r="S42" s="26">
        <v>76</v>
      </c>
      <c r="T42">
        <v>77</v>
      </c>
      <c r="U42" s="30">
        <f t="shared" si="6"/>
        <v>75</v>
      </c>
      <c r="V42" s="31">
        <f t="shared" si="7"/>
        <v>0.75</v>
      </c>
      <c r="W42" t="str">
        <f t="shared" si="8"/>
        <v>B</v>
      </c>
    </row>
    <row r="43" spans="1:23" ht="14.25" customHeight="1" x14ac:dyDescent="0.3">
      <c r="A43" s="43"/>
      <c r="B43" s="43"/>
      <c r="C43" s="43"/>
      <c r="D43" s="5" t="s">
        <v>13</v>
      </c>
      <c r="E43" s="5" t="s">
        <v>14</v>
      </c>
      <c r="F43" s="5">
        <v>76</v>
      </c>
      <c r="G43" s="10">
        <v>89</v>
      </c>
      <c r="H43" s="10">
        <v>86</v>
      </c>
      <c r="I43" s="11">
        <f t="shared" si="0"/>
        <v>83.666666666666671</v>
      </c>
      <c r="J43" s="31">
        <f t="shared" si="1"/>
        <v>0.8367</v>
      </c>
      <c r="K43" s="32" t="str">
        <f t="shared" si="2"/>
        <v>A</v>
      </c>
      <c r="L43" s="32">
        <v>87</v>
      </c>
      <c r="M43" s="32">
        <v>85</v>
      </c>
      <c r="N43">
        <v>86</v>
      </c>
      <c r="O43" s="30">
        <f t="shared" si="3"/>
        <v>86</v>
      </c>
      <c r="P43" s="31">
        <f t="shared" si="4"/>
        <v>0.86</v>
      </c>
      <c r="Q43" s="32" t="str">
        <f t="shared" si="5"/>
        <v>A</v>
      </c>
      <c r="R43" s="30">
        <v>88</v>
      </c>
      <c r="S43" s="26">
        <v>81</v>
      </c>
      <c r="T43">
        <v>84</v>
      </c>
      <c r="U43" s="30">
        <f t="shared" si="6"/>
        <v>84.333333333333329</v>
      </c>
      <c r="V43" s="31">
        <f t="shared" si="7"/>
        <v>0.84330000000000005</v>
      </c>
      <c r="W43" t="str">
        <f t="shared" si="8"/>
        <v>A</v>
      </c>
    </row>
    <row r="44" spans="1:23" ht="14.25" customHeight="1" x14ac:dyDescent="0.3">
      <c r="A44" s="43"/>
      <c r="B44" s="43"/>
      <c r="C44" s="43"/>
      <c r="D44" s="5" t="s">
        <v>15</v>
      </c>
      <c r="E44" s="5" t="s">
        <v>16</v>
      </c>
      <c r="F44" s="5">
        <v>80</v>
      </c>
      <c r="G44" s="10">
        <v>91</v>
      </c>
      <c r="H44" s="10">
        <v>83</v>
      </c>
      <c r="I44" s="11">
        <f t="shared" si="0"/>
        <v>84.666666666666671</v>
      </c>
      <c r="J44" s="31">
        <f t="shared" si="1"/>
        <v>0.84670000000000001</v>
      </c>
      <c r="K44" s="32" t="str">
        <f t="shared" si="2"/>
        <v>A</v>
      </c>
      <c r="L44" s="32">
        <v>91</v>
      </c>
      <c r="M44" s="32">
        <v>96</v>
      </c>
      <c r="N44">
        <v>85</v>
      </c>
      <c r="O44" s="30">
        <f t="shared" si="3"/>
        <v>90.666666666666671</v>
      </c>
      <c r="P44" s="31">
        <f t="shared" si="4"/>
        <v>0.90669999999999995</v>
      </c>
      <c r="Q44" s="32" t="str">
        <f t="shared" si="5"/>
        <v>A</v>
      </c>
      <c r="R44" s="30">
        <v>87</v>
      </c>
      <c r="S44" s="26">
        <v>92</v>
      </c>
      <c r="T44">
        <v>96</v>
      </c>
      <c r="U44" s="30">
        <f t="shared" si="6"/>
        <v>91.666666666666671</v>
      </c>
      <c r="V44" s="31">
        <f t="shared" si="7"/>
        <v>0.91669999999999996</v>
      </c>
      <c r="W44" t="str">
        <f t="shared" si="8"/>
        <v>A</v>
      </c>
    </row>
    <row r="45" spans="1:23" ht="14.25" customHeight="1" x14ac:dyDescent="0.3">
      <c r="A45" s="43"/>
      <c r="B45" s="43"/>
      <c r="C45" s="43"/>
      <c r="D45" s="5" t="s">
        <v>17</v>
      </c>
      <c r="E45" s="5" t="s">
        <v>18</v>
      </c>
      <c r="F45" s="5">
        <v>72</v>
      </c>
      <c r="G45" s="10">
        <v>75</v>
      </c>
      <c r="H45" s="10">
        <v>80</v>
      </c>
      <c r="I45" s="11">
        <f t="shared" si="0"/>
        <v>75.666666666666671</v>
      </c>
      <c r="J45" s="31">
        <f t="shared" si="1"/>
        <v>0.75670000000000004</v>
      </c>
      <c r="K45" s="32" t="str">
        <f t="shared" si="2"/>
        <v>B</v>
      </c>
      <c r="L45" s="32">
        <v>85</v>
      </c>
      <c r="M45" s="32">
        <v>81</v>
      </c>
      <c r="N45">
        <v>79</v>
      </c>
      <c r="O45" s="30">
        <f t="shared" si="3"/>
        <v>81.666666666666671</v>
      </c>
      <c r="P45" s="31">
        <f t="shared" si="4"/>
        <v>0.81669999999999998</v>
      </c>
      <c r="Q45" s="32" t="str">
        <f t="shared" si="5"/>
        <v>A</v>
      </c>
      <c r="R45" s="30">
        <v>78</v>
      </c>
      <c r="S45" s="26">
        <v>85</v>
      </c>
      <c r="T45">
        <v>86</v>
      </c>
      <c r="U45" s="30">
        <f t="shared" si="6"/>
        <v>83</v>
      </c>
      <c r="V45" s="31">
        <f t="shared" si="7"/>
        <v>0.83</v>
      </c>
      <c r="W45" t="str">
        <f t="shared" si="8"/>
        <v>A</v>
      </c>
    </row>
    <row r="46" spans="1:23" ht="14.25" customHeight="1" x14ac:dyDescent="0.3">
      <c r="A46" s="43"/>
      <c r="B46" s="43"/>
      <c r="C46" s="43"/>
      <c r="D46" s="5" t="s">
        <v>19</v>
      </c>
      <c r="E46" s="5" t="s">
        <v>20</v>
      </c>
      <c r="F46" s="5">
        <v>88</v>
      </c>
      <c r="G46" s="10">
        <v>82</v>
      </c>
      <c r="H46" s="10">
        <v>83</v>
      </c>
      <c r="I46" s="11">
        <f t="shared" si="0"/>
        <v>84.333333333333329</v>
      </c>
      <c r="J46" s="31">
        <f t="shared" si="1"/>
        <v>0.84330000000000005</v>
      </c>
      <c r="K46" s="32" t="str">
        <f t="shared" si="2"/>
        <v>A</v>
      </c>
      <c r="L46" s="32">
        <v>89</v>
      </c>
      <c r="M46" s="32">
        <v>86</v>
      </c>
      <c r="N46">
        <v>89</v>
      </c>
      <c r="O46" s="30">
        <f t="shared" si="3"/>
        <v>88</v>
      </c>
      <c r="P46" s="31">
        <f t="shared" si="4"/>
        <v>0.88</v>
      </c>
      <c r="Q46" s="32" t="str">
        <f t="shared" si="5"/>
        <v>A</v>
      </c>
      <c r="R46" s="30">
        <v>83</v>
      </c>
      <c r="S46" s="26">
        <v>95</v>
      </c>
      <c r="T46">
        <v>84</v>
      </c>
      <c r="U46" s="30">
        <f t="shared" si="6"/>
        <v>87.333333333333329</v>
      </c>
      <c r="V46" s="31">
        <f t="shared" si="7"/>
        <v>0.87329999999999997</v>
      </c>
      <c r="W46" t="str">
        <f t="shared" si="8"/>
        <v>A</v>
      </c>
    </row>
    <row r="47" spans="1:23" ht="14.25" customHeight="1" x14ac:dyDescent="0.3">
      <c r="A47" s="43"/>
      <c r="B47" s="43"/>
      <c r="C47" s="43"/>
      <c r="D47" s="5" t="s">
        <v>21</v>
      </c>
      <c r="E47" s="5" t="s">
        <v>22</v>
      </c>
      <c r="F47" s="5">
        <v>88</v>
      </c>
      <c r="G47" s="10">
        <v>94</v>
      </c>
      <c r="H47" s="10">
        <v>83</v>
      </c>
      <c r="I47" s="11">
        <f t="shared" si="0"/>
        <v>88.333333333333329</v>
      </c>
      <c r="J47" s="31">
        <f t="shared" si="1"/>
        <v>0.88329999999999997</v>
      </c>
      <c r="K47" s="32" t="str">
        <f t="shared" si="2"/>
        <v>A</v>
      </c>
      <c r="L47" s="32">
        <v>81</v>
      </c>
      <c r="M47" s="32">
        <v>93</v>
      </c>
      <c r="N47">
        <v>89</v>
      </c>
      <c r="O47" s="30">
        <f t="shared" si="3"/>
        <v>87.666666666666671</v>
      </c>
      <c r="P47" s="31">
        <f t="shared" si="4"/>
        <v>0.87670000000000003</v>
      </c>
      <c r="Q47" s="32" t="str">
        <f t="shared" si="5"/>
        <v>A</v>
      </c>
      <c r="R47" s="30">
        <v>92</v>
      </c>
      <c r="S47" s="26">
        <v>90</v>
      </c>
      <c r="T47">
        <v>98</v>
      </c>
      <c r="U47" s="30">
        <f t="shared" si="6"/>
        <v>93.333333333333329</v>
      </c>
      <c r="V47" s="31">
        <f t="shared" si="7"/>
        <v>0.93330000000000002</v>
      </c>
      <c r="W47" t="str">
        <f t="shared" si="8"/>
        <v>A</v>
      </c>
    </row>
    <row r="48" spans="1:23" ht="14.25" customHeight="1" x14ac:dyDescent="0.3">
      <c r="A48" s="43"/>
      <c r="B48" s="43"/>
      <c r="C48" s="43"/>
      <c r="D48" s="5" t="s">
        <v>23</v>
      </c>
      <c r="E48" s="5" t="s">
        <v>24</v>
      </c>
      <c r="F48" s="5">
        <v>73</v>
      </c>
      <c r="G48" s="10">
        <v>87</v>
      </c>
      <c r="H48" s="10">
        <v>73</v>
      </c>
      <c r="I48" s="11">
        <f t="shared" si="0"/>
        <v>77.666666666666671</v>
      </c>
      <c r="J48" s="31">
        <f t="shared" si="1"/>
        <v>0.77669999999999995</v>
      </c>
      <c r="K48" s="32" t="str">
        <f t="shared" si="2"/>
        <v>B</v>
      </c>
      <c r="L48" s="32">
        <v>81</v>
      </c>
      <c r="M48" s="32">
        <v>84</v>
      </c>
      <c r="N48">
        <v>86</v>
      </c>
      <c r="O48" s="30">
        <f t="shared" si="3"/>
        <v>83.666666666666671</v>
      </c>
      <c r="P48" s="31">
        <f t="shared" si="4"/>
        <v>0.8367</v>
      </c>
      <c r="Q48" s="32" t="str">
        <f t="shared" si="5"/>
        <v>A</v>
      </c>
      <c r="R48" s="30">
        <v>83</v>
      </c>
      <c r="S48" s="26">
        <v>80</v>
      </c>
      <c r="T48">
        <v>92</v>
      </c>
      <c r="U48" s="30">
        <f t="shared" si="6"/>
        <v>85</v>
      </c>
      <c r="V48" s="31">
        <f t="shared" si="7"/>
        <v>0.85</v>
      </c>
      <c r="W48" t="str">
        <f t="shared" si="8"/>
        <v>A</v>
      </c>
    </row>
    <row r="49" spans="1:23" ht="14.25" customHeight="1" x14ac:dyDescent="0.3">
      <c r="A49" s="43"/>
      <c r="B49" s="43"/>
      <c r="C49" s="43"/>
      <c r="D49" s="5" t="s">
        <v>32</v>
      </c>
      <c r="E49" s="5" t="s">
        <v>33</v>
      </c>
      <c r="F49" s="5">
        <v>84</v>
      </c>
      <c r="G49" s="10">
        <v>93</v>
      </c>
      <c r="H49" s="10">
        <v>83</v>
      </c>
      <c r="I49" s="11">
        <f t="shared" si="0"/>
        <v>86.666666666666671</v>
      </c>
      <c r="J49" s="31">
        <f t="shared" si="1"/>
        <v>0.86670000000000003</v>
      </c>
      <c r="K49" s="32" t="str">
        <f t="shared" si="2"/>
        <v>A</v>
      </c>
      <c r="L49" s="32">
        <v>91</v>
      </c>
      <c r="M49" s="32">
        <v>89</v>
      </c>
      <c r="N49">
        <v>87</v>
      </c>
      <c r="O49" s="30">
        <f t="shared" si="3"/>
        <v>89</v>
      </c>
      <c r="P49" s="31">
        <f t="shared" si="4"/>
        <v>0.89</v>
      </c>
      <c r="Q49" s="32" t="str">
        <f t="shared" si="5"/>
        <v>A</v>
      </c>
      <c r="R49" s="30">
        <v>82</v>
      </c>
      <c r="S49" s="26">
        <v>95</v>
      </c>
      <c r="T49">
        <v>97</v>
      </c>
      <c r="U49" s="30">
        <f t="shared" si="6"/>
        <v>91.333333333333329</v>
      </c>
      <c r="V49" s="31">
        <f t="shared" si="7"/>
        <v>0.9133</v>
      </c>
      <c r="W49" t="str">
        <f t="shared" si="8"/>
        <v>A</v>
      </c>
    </row>
    <row r="50" spans="1:23" ht="14.25" customHeight="1" x14ac:dyDescent="0.3">
      <c r="A50" s="43"/>
      <c r="B50" s="43"/>
      <c r="C50" s="43"/>
      <c r="D50" s="5" t="s">
        <v>34</v>
      </c>
      <c r="E50" s="5" t="s">
        <v>35</v>
      </c>
      <c r="F50" s="5">
        <v>68</v>
      </c>
      <c r="G50" s="10">
        <v>80</v>
      </c>
      <c r="H50" s="10">
        <v>75</v>
      </c>
      <c r="I50" s="11">
        <f t="shared" si="0"/>
        <v>74.333333333333329</v>
      </c>
      <c r="J50" s="31">
        <f t="shared" si="1"/>
        <v>0.74329999999999996</v>
      </c>
      <c r="K50" s="32" t="str">
        <f t="shared" si="2"/>
        <v>B</v>
      </c>
      <c r="L50" s="32">
        <v>79</v>
      </c>
      <c r="M50" s="32">
        <v>77</v>
      </c>
      <c r="N50">
        <v>75</v>
      </c>
      <c r="O50" s="30">
        <f t="shared" si="3"/>
        <v>77</v>
      </c>
      <c r="P50" s="31">
        <f t="shared" si="4"/>
        <v>0.77</v>
      </c>
      <c r="Q50" s="32" t="str">
        <f t="shared" si="5"/>
        <v>B</v>
      </c>
      <c r="R50" s="30">
        <v>75</v>
      </c>
      <c r="S50" s="26">
        <v>76</v>
      </c>
      <c r="T50">
        <v>86</v>
      </c>
      <c r="U50" s="30">
        <f t="shared" si="6"/>
        <v>79</v>
      </c>
      <c r="V50" s="31">
        <f t="shared" si="7"/>
        <v>0.79</v>
      </c>
      <c r="W50" t="str">
        <f t="shared" si="8"/>
        <v>B</v>
      </c>
    </row>
    <row r="51" spans="1:23" ht="14.25" customHeight="1" x14ac:dyDescent="0.3">
      <c r="A51" s="43" t="s">
        <v>52</v>
      </c>
      <c r="B51" s="43" t="s">
        <v>53</v>
      </c>
      <c r="C51" s="43" t="s">
        <v>429</v>
      </c>
      <c r="D51" s="5" t="s">
        <v>12</v>
      </c>
      <c r="E51" s="5" t="s">
        <v>2</v>
      </c>
      <c r="F51" s="5">
        <v>75</v>
      </c>
      <c r="G51" s="10">
        <v>91</v>
      </c>
      <c r="H51" s="10">
        <v>78</v>
      </c>
      <c r="I51" s="11">
        <f t="shared" si="0"/>
        <v>81.333333333333329</v>
      </c>
      <c r="J51" s="31">
        <f t="shared" si="1"/>
        <v>0.81330000000000002</v>
      </c>
      <c r="K51" s="32" t="str">
        <f t="shared" si="2"/>
        <v>A</v>
      </c>
      <c r="L51" s="32">
        <v>85</v>
      </c>
      <c r="M51" s="32">
        <v>88</v>
      </c>
      <c r="N51">
        <v>83</v>
      </c>
      <c r="O51" s="30">
        <f t="shared" si="3"/>
        <v>85.333333333333329</v>
      </c>
      <c r="P51" s="31">
        <f t="shared" si="4"/>
        <v>0.85329999999999995</v>
      </c>
      <c r="Q51" s="32" t="str">
        <f t="shared" si="5"/>
        <v>A</v>
      </c>
      <c r="R51" s="30">
        <v>89</v>
      </c>
      <c r="S51" s="26">
        <v>82</v>
      </c>
      <c r="T51">
        <v>90</v>
      </c>
      <c r="U51" s="30">
        <f t="shared" si="6"/>
        <v>87</v>
      </c>
      <c r="V51" s="31">
        <f t="shared" si="7"/>
        <v>0.87</v>
      </c>
      <c r="W51" t="str">
        <f t="shared" si="8"/>
        <v>A</v>
      </c>
    </row>
    <row r="52" spans="1:23" ht="14.25" customHeight="1" x14ac:dyDescent="0.3">
      <c r="A52" s="43"/>
      <c r="B52" s="43"/>
      <c r="C52" s="43"/>
      <c r="D52" s="5" t="s">
        <v>13</v>
      </c>
      <c r="E52" s="5" t="s">
        <v>14</v>
      </c>
      <c r="F52" s="5">
        <v>81</v>
      </c>
      <c r="G52" s="10">
        <v>85</v>
      </c>
      <c r="H52" s="10">
        <v>90</v>
      </c>
      <c r="I52" s="11">
        <f t="shared" si="0"/>
        <v>85.333333333333329</v>
      </c>
      <c r="J52" s="31">
        <f t="shared" si="1"/>
        <v>0.85329999999999995</v>
      </c>
      <c r="K52" s="32" t="str">
        <f t="shared" si="2"/>
        <v>A</v>
      </c>
      <c r="L52" s="32">
        <v>92</v>
      </c>
      <c r="M52" s="32">
        <v>94</v>
      </c>
      <c r="N52">
        <v>96</v>
      </c>
      <c r="O52" s="30">
        <f t="shared" si="3"/>
        <v>94</v>
      </c>
      <c r="P52" s="31">
        <f t="shared" si="4"/>
        <v>0.94</v>
      </c>
      <c r="Q52" s="32" t="str">
        <f t="shared" si="5"/>
        <v>A</v>
      </c>
      <c r="R52" s="30">
        <v>95</v>
      </c>
      <c r="S52" s="26">
        <v>95</v>
      </c>
      <c r="T52">
        <v>94</v>
      </c>
      <c r="U52" s="30">
        <f t="shared" si="6"/>
        <v>94.666666666666671</v>
      </c>
      <c r="V52" s="31">
        <f t="shared" si="7"/>
        <v>0.94669999999999999</v>
      </c>
      <c r="W52" t="str">
        <f t="shared" si="8"/>
        <v>A</v>
      </c>
    </row>
    <row r="53" spans="1:23" ht="14.25" customHeight="1" x14ac:dyDescent="0.3">
      <c r="A53" s="43"/>
      <c r="B53" s="43"/>
      <c r="C53" s="43"/>
      <c r="D53" s="5" t="s">
        <v>15</v>
      </c>
      <c r="E53" s="5" t="s">
        <v>16</v>
      </c>
      <c r="F53" s="5">
        <v>92</v>
      </c>
      <c r="G53" s="10">
        <v>97</v>
      </c>
      <c r="H53" s="10">
        <v>98</v>
      </c>
      <c r="I53" s="11">
        <f t="shared" si="0"/>
        <v>95.666666666666671</v>
      </c>
      <c r="J53" s="31">
        <f t="shared" si="1"/>
        <v>0.95669999999999999</v>
      </c>
      <c r="K53" s="32" t="str">
        <f t="shared" si="2"/>
        <v>A</v>
      </c>
      <c r="L53" s="32">
        <v>98</v>
      </c>
      <c r="M53" s="32">
        <v>98</v>
      </c>
      <c r="N53">
        <v>94</v>
      </c>
      <c r="O53" s="30">
        <f t="shared" si="3"/>
        <v>96.666666666666671</v>
      </c>
      <c r="P53" s="31">
        <f t="shared" si="4"/>
        <v>0.9667</v>
      </c>
      <c r="Q53" s="32" t="str">
        <f t="shared" si="5"/>
        <v>A</v>
      </c>
      <c r="R53" s="30">
        <v>98</v>
      </c>
      <c r="S53" s="26">
        <v>98</v>
      </c>
      <c r="T53">
        <v>98</v>
      </c>
      <c r="U53" s="30">
        <f t="shared" si="6"/>
        <v>98</v>
      </c>
      <c r="V53" s="31">
        <f t="shared" si="7"/>
        <v>0.98</v>
      </c>
      <c r="W53" t="str">
        <f t="shared" si="8"/>
        <v>A</v>
      </c>
    </row>
    <row r="54" spans="1:23" ht="14.25" customHeight="1" x14ac:dyDescent="0.3">
      <c r="A54" s="43"/>
      <c r="B54" s="43"/>
      <c r="C54" s="43"/>
      <c r="D54" s="5" t="s">
        <v>17</v>
      </c>
      <c r="E54" s="5" t="s">
        <v>18</v>
      </c>
      <c r="F54" s="5">
        <v>86</v>
      </c>
      <c r="G54" s="10">
        <v>92</v>
      </c>
      <c r="H54" s="10">
        <v>86</v>
      </c>
      <c r="I54" s="11">
        <f t="shared" si="0"/>
        <v>88</v>
      </c>
      <c r="J54" s="31">
        <f t="shared" si="1"/>
        <v>0.88</v>
      </c>
      <c r="K54" s="32" t="str">
        <f t="shared" si="2"/>
        <v>A</v>
      </c>
      <c r="L54" s="32">
        <v>91</v>
      </c>
      <c r="M54" s="32">
        <v>86</v>
      </c>
      <c r="N54">
        <v>86</v>
      </c>
      <c r="O54" s="30">
        <f t="shared" si="3"/>
        <v>87.666666666666671</v>
      </c>
      <c r="P54" s="31">
        <f t="shared" si="4"/>
        <v>0.87670000000000003</v>
      </c>
      <c r="Q54" s="32" t="str">
        <f t="shared" si="5"/>
        <v>A</v>
      </c>
      <c r="R54" s="30">
        <v>89</v>
      </c>
      <c r="S54" s="26">
        <v>94</v>
      </c>
      <c r="T54">
        <v>94</v>
      </c>
      <c r="U54" s="30">
        <f t="shared" si="6"/>
        <v>92.333333333333329</v>
      </c>
      <c r="V54" s="31">
        <f t="shared" si="7"/>
        <v>0.92330000000000001</v>
      </c>
      <c r="W54" t="str">
        <f t="shared" si="8"/>
        <v>A</v>
      </c>
    </row>
    <row r="55" spans="1:23" ht="14.25" customHeight="1" x14ac:dyDescent="0.3">
      <c r="A55" s="43"/>
      <c r="B55" s="43"/>
      <c r="C55" s="43"/>
      <c r="D55" s="5" t="s">
        <v>19</v>
      </c>
      <c r="E55" s="5" t="s">
        <v>20</v>
      </c>
      <c r="F55" s="5">
        <v>86</v>
      </c>
      <c r="G55" s="10">
        <v>84</v>
      </c>
      <c r="H55" s="10">
        <v>85</v>
      </c>
      <c r="I55" s="11">
        <f t="shared" si="0"/>
        <v>85</v>
      </c>
      <c r="J55" s="31">
        <f t="shared" si="1"/>
        <v>0.85</v>
      </c>
      <c r="K55" s="32" t="str">
        <f t="shared" si="2"/>
        <v>A</v>
      </c>
      <c r="L55" s="32">
        <v>93</v>
      </c>
      <c r="M55" s="32">
        <v>87</v>
      </c>
      <c r="N55">
        <v>98</v>
      </c>
      <c r="O55" s="30">
        <f t="shared" si="3"/>
        <v>92.666666666666671</v>
      </c>
      <c r="P55" s="31">
        <f t="shared" si="4"/>
        <v>0.92669999999999997</v>
      </c>
      <c r="Q55" s="32" t="str">
        <f t="shared" si="5"/>
        <v>A</v>
      </c>
      <c r="R55" s="30">
        <v>89</v>
      </c>
      <c r="S55" s="26">
        <v>95</v>
      </c>
      <c r="T55">
        <v>92</v>
      </c>
      <c r="U55" s="30">
        <f t="shared" si="6"/>
        <v>92</v>
      </c>
      <c r="V55" s="31">
        <f t="shared" si="7"/>
        <v>0.92</v>
      </c>
      <c r="W55" t="str">
        <f t="shared" si="8"/>
        <v>A</v>
      </c>
    </row>
    <row r="56" spans="1:23" ht="14.25" customHeight="1" x14ac:dyDescent="0.3">
      <c r="A56" s="43"/>
      <c r="B56" s="43"/>
      <c r="C56" s="43"/>
      <c r="D56" s="5" t="s">
        <v>21</v>
      </c>
      <c r="E56" s="5" t="s">
        <v>22</v>
      </c>
      <c r="F56" s="5">
        <v>94</v>
      </c>
      <c r="G56" s="10">
        <v>97</v>
      </c>
      <c r="H56" s="10">
        <v>98</v>
      </c>
      <c r="I56" s="11">
        <f t="shared" si="0"/>
        <v>96.333333333333329</v>
      </c>
      <c r="J56" s="31">
        <f t="shared" si="1"/>
        <v>0.96330000000000005</v>
      </c>
      <c r="K56" s="32" t="str">
        <f t="shared" si="2"/>
        <v>A</v>
      </c>
      <c r="L56" s="32">
        <v>92</v>
      </c>
      <c r="M56" s="32">
        <v>93</v>
      </c>
      <c r="N56">
        <v>95</v>
      </c>
      <c r="O56" s="30">
        <f t="shared" si="3"/>
        <v>93.333333333333329</v>
      </c>
      <c r="P56" s="31">
        <f t="shared" si="4"/>
        <v>0.93330000000000002</v>
      </c>
      <c r="Q56" s="32" t="str">
        <f t="shared" si="5"/>
        <v>A</v>
      </c>
      <c r="R56" s="30">
        <v>94</v>
      </c>
      <c r="S56" s="26">
        <v>98</v>
      </c>
      <c r="T56">
        <v>98</v>
      </c>
      <c r="U56" s="30">
        <f t="shared" si="6"/>
        <v>96.666666666666671</v>
      </c>
      <c r="V56" s="31">
        <f t="shared" si="7"/>
        <v>0.9667</v>
      </c>
      <c r="W56" t="str">
        <f t="shared" si="8"/>
        <v>A</v>
      </c>
    </row>
    <row r="57" spans="1:23" ht="14.25" customHeight="1" x14ac:dyDescent="0.3">
      <c r="A57" s="43"/>
      <c r="B57" s="43"/>
      <c r="C57" s="43"/>
      <c r="D57" s="5" t="s">
        <v>23</v>
      </c>
      <c r="E57" s="5" t="s">
        <v>24</v>
      </c>
      <c r="F57" s="5">
        <v>84</v>
      </c>
      <c r="G57" s="10">
        <v>87</v>
      </c>
      <c r="H57" s="10">
        <v>88</v>
      </c>
      <c r="I57" s="11">
        <f t="shared" si="0"/>
        <v>86.333333333333329</v>
      </c>
      <c r="J57" s="31">
        <f t="shared" si="1"/>
        <v>0.86329999999999996</v>
      </c>
      <c r="K57" s="32" t="str">
        <f t="shared" si="2"/>
        <v>A</v>
      </c>
      <c r="L57" s="32">
        <v>85</v>
      </c>
      <c r="M57" s="32">
        <v>92</v>
      </c>
      <c r="N57">
        <v>87</v>
      </c>
      <c r="O57" s="30">
        <f t="shared" si="3"/>
        <v>88</v>
      </c>
      <c r="P57" s="31">
        <f t="shared" si="4"/>
        <v>0.88</v>
      </c>
      <c r="Q57" s="32" t="str">
        <f t="shared" si="5"/>
        <v>A</v>
      </c>
      <c r="R57" s="30">
        <v>91</v>
      </c>
      <c r="S57" s="26">
        <v>98</v>
      </c>
      <c r="T57">
        <v>89</v>
      </c>
      <c r="U57" s="30">
        <f t="shared" si="6"/>
        <v>92.666666666666671</v>
      </c>
      <c r="V57" s="31">
        <f t="shared" si="7"/>
        <v>0.92669999999999997</v>
      </c>
      <c r="W57" t="str">
        <f t="shared" si="8"/>
        <v>A</v>
      </c>
    </row>
    <row r="58" spans="1:23" ht="14.25" customHeight="1" x14ac:dyDescent="0.3">
      <c r="A58" s="43"/>
      <c r="B58" s="43"/>
      <c r="C58" s="43"/>
      <c r="D58" s="5" t="s">
        <v>32</v>
      </c>
      <c r="E58" s="5" t="s">
        <v>33</v>
      </c>
      <c r="F58" s="5">
        <v>91</v>
      </c>
      <c r="G58" s="10">
        <v>90</v>
      </c>
      <c r="H58" s="10">
        <v>98</v>
      </c>
      <c r="I58" s="11">
        <f t="shared" si="0"/>
        <v>93</v>
      </c>
      <c r="J58" s="31">
        <f t="shared" si="1"/>
        <v>0.93</v>
      </c>
      <c r="K58" s="32" t="str">
        <f t="shared" si="2"/>
        <v>A</v>
      </c>
      <c r="L58" s="32">
        <v>88</v>
      </c>
      <c r="M58" s="32">
        <v>96</v>
      </c>
      <c r="N58">
        <v>97</v>
      </c>
      <c r="O58" s="30">
        <f t="shared" si="3"/>
        <v>93.666666666666671</v>
      </c>
      <c r="P58" s="31">
        <f t="shared" si="4"/>
        <v>0.93669999999999998</v>
      </c>
      <c r="Q58" s="32" t="str">
        <f t="shared" si="5"/>
        <v>A</v>
      </c>
      <c r="R58" s="30">
        <v>94</v>
      </c>
      <c r="S58" s="26">
        <v>98</v>
      </c>
      <c r="T58">
        <v>98</v>
      </c>
      <c r="U58" s="30">
        <f t="shared" si="6"/>
        <v>96.666666666666671</v>
      </c>
      <c r="V58" s="31">
        <f t="shared" si="7"/>
        <v>0.9667</v>
      </c>
      <c r="W58" t="str">
        <f t="shared" si="8"/>
        <v>A</v>
      </c>
    </row>
    <row r="59" spans="1:23" ht="14.25" customHeight="1" x14ac:dyDescent="0.3">
      <c r="A59" s="43"/>
      <c r="B59" s="43"/>
      <c r="C59" s="43"/>
      <c r="D59" s="5" t="s">
        <v>27</v>
      </c>
      <c r="E59" s="5" t="s">
        <v>28</v>
      </c>
      <c r="F59" s="5">
        <v>79</v>
      </c>
      <c r="G59" s="10">
        <v>92</v>
      </c>
      <c r="H59" s="10">
        <v>81</v>
      </c>
      <c r="I59" s="11">
        <f t="shared" si="0"/>
        <v>84</v>
      </c>
      <c r="J59" s="31">
        <f t="shared" si="1"/>
        <v>0.84</v>
      </c>
      <c r="K59" s="32" t="str">
        <f t="shared" si="2"/>
        <v>A</v>
      </c>
      <c r="L59" s="32">
        <v>89</v>
      </c>
      <c r="M59" s="32">
        <v>83</v>
      </c>
      <c r="N59">
        <v>85</v>
      </c>
      <c r="O59" s="30">
        <f t="shared" si="3"/>
        <v>85.666666666666671</v>
      </c>
      <c r="P59" s="31">
        <f t="shared" si="4"/>
        <v>0.85670000000000002</v>
      </c>
      <c r="Q59" s="32" t="str">
        <f t="shared" si="5"/>
        <v>A</v>
      </c>
      <c r="R59" s="30">
        <v>84</v>
      </c>
      <c r="S59" s="26">
        <v>87</v>
      </c>
      <c r="T59">
        <v>95</v>
      </c>
      <c r="U59" s="30">
        <f t="shared" si="6"/>
        <v>88.666666666666671</v>
      </c>
      <c r="V59" s="31">
        <f t="shared" si="7"/>
        <v>0.88670000000000004</v>
      </c>
      <c r="W59" t="str">
        <f t="shared" si="8"/>
        <v>A</v>
      </c>
    </row>
    <row r="60" spans="1:23" ht="14.25" customHeight="1" x14ac:dyDescent="0.3">
      <c r="A60" s="43" t="s">
        <v>62</v>
      </c>
      <c r="B60" s="43" t="s">
        <v>63</v>
      </c>
      <c r="C60" s="43" t="s">
        <v>429</v>
      </c>
      <c r="D60" s="5" t="s">
        <v>12</v>
      </c>
      <c r="E60" s="5" t="s">
        <v>2</v>
      </c>
      <c r="F60" s="5">
        <v>48</v>
      </c>
      <c r="G60" s="10">
        <v>59</v>
      </c>
      <c r="H60" s="10">
        <v>61</v>
      </c>
      <c r="I60" s="11">
        <f t="shared" si="0"/>
        <v>56</v>
      </c>
      <c r="J60" s="31">
        <f t="shared" si="1"/>
        <v>0.56000000000000005</v>
      </c>
      <c r="K60" s="32" t="str">
        <f t="shared" si="2"/>
        <v>D</v>
      </c>
      <c r="L60" s="32">
        <v>57</v>
      </c>
      <c r="M60" s="32">
        <v>60</v>
      </c>
      <c r="N60">
        <v>54</v>
      </c>
      <c r="O60" s="30">
        <f t="shared" si="3"/>
        <v>57</v>
      </c>
      <c r="P60" s="31">
        <f t="shared" si="4"/>
        <v>0.56999999999999995</v>
      </c>
      <c r="Q60" s="32" t="str">
        <f t="shared" si="5"/>
        <v>D</v>
      </c>
      <c r="R60" s="30">
        <v>64</v>
      </c>
      <c r="S60" s="26">
        <v>56</v>
      </c>
      <c r="T60">
        <v>64</v>
      </c>
      <c r="U60" s="30">
        <f t="shared" si="6"/>
        <v>61.333333333333336</v>
      </c>
      <c r="V60" s="31">
        <f t="shared" si="7"/>
        <v>0.61329999999999996</v>
      </c>
      <c r="W60" t="str">
        <f t="shared" si="8"/>
        <v>C</v>
      </c>
    </row>
    <row r="61" spans="1:23" ht="14.25" customHeight="1" x14ac:dyDescent="0.3">
      <c r="A61" s="43"/>
      <c r="B61" s="43"/>
      <c r="C61" s="43"/>
      <c r="D61" s="5" t="s">
        <v>13</v>
      </c>
      <c r="E61" s="5" t="s">
        <v>14</v>
      </c>
      <c r="F61" s="5">
        <v>53</v>
      </c>
      <c r="G61" s="10">
        <v>53</v>
      </c>
      <c r="H61" s="10">
        <v>62</v>
      </c>
      <c r="I61" s="11">
        <f t="shared" si="0"/>
        <v>56</v>
      </c>
      <c r="J61" s="31">
        <f t="shared" si="1"/>
        <v>0.56000000000000005</v>
      </c>
      <c r="K61" s="32" t="str">
        <f t="shared" si="2"/>
        <v>D</v>
      </c>
      <c r="L61" s="32">
        <v>64</v>
      </c>
      <c r="M61" s="32">
        <v>57</v>
      </c>
      <c r="N61">
        <v>61</v>
      </c>
      <c r="O61" s="30">
        <f t="shared" si="3"/>
        <v>60.666666666666664</v>
      </c>
      <c r="P61" s="31">
        <f t="shared" si="4"/>
        <v>0.60670000000000002</v>
      </c>
      <c r="Q61" s="32" t="str">
        <f t="shared" si="5"/>
        <v>C</v>
      </c>
      <c r="R61" s="30">
        <v>57</v>
      </c>
      <c r="S61" s="26">
        <v>61</v>
      </c>
      <c r="T61">
        <v>61</v>
      </c>
      <c r="U61" s="30">
        <f t="shared" si="6"/>
        <v>59.666666666666664</v>
      </c>
      <c r="V61" s="31">
        <f t="shared" si="7"/>
        <v>0.59670000000000001</v>
      </c>
      <c r="W61" t="str">
        <f t="shared" si="8"/>
        <v>D</v>
      </c>
    </row>
    <row r="62" spans="1:23" ht="14.25" customHeight="1" x14ac:dyDescent="0.3">
      <c r="A62" s="43"/>
      <c r="B62" s="43"/>
      <c r="C62" s="43"/>
      <c r="D62" s="5" t="s">
        <v>15</v>
      </c>
      <c r="E62" s="5" t="s">
        <v>16</v>
      </c>
      <c r="F62" s="5">
        <v>63</v>
      </c>
      <c r="G62" s="10">
        <v>62</v>
      </c>
      <c r="H62" s="10">
        <v>66</v>
      </c>
      <c r="I62" s="11">
        <f t="shared" si="0"/>
        <v>63.666666666666664</v>
      </c>
      <c r="J62" s="31">
        <f t="shared" si="1"/>
        <v>0.63670000000000004</v>
      </c>
      <c r="K62" s="32" t="str">
        <f t="shared" si="2"/>
        <v>C</v>
      </c>
      <c r="L62" s="32">
        <v>64</v>
      </c>
      <c r="M62" s="32">
        <v>69</v>
      </c>
      <c r="N62">
        <v>62</v>
      </c>
      <c r="O62" s="30">
        <f t="shared" si="3"/>
        <v>65</v>
      </c>
      <c r="P62" s="31">
        <f t="shared" si="4"/>
        <v>0.65</v>
      </c>
      <c r="Q62" s="32" t="str">
        <f t="shared" si="5"/>
        <v>C</v>
      </c>
      <c r="R62" s="30">
        <v>60</v>
      </c>
      <c r="S62" s="26">
        <v>77</v>
      </c>
      <c r="T62">
        <v>65</v>
      </c>
      <c r="U62" s="30">
        <f t="shared" si="6"/>
        <v>67.333333333333329</v>
      </c>
      <c r="V62" s="31">
        <f t="shared" si="7"/>
        <v>0.67330000000000001</v>
      </c>
      <c r="W62" t="str">
        <f t="shared" si="8"/>
        <v>C</v>
      </c>
    </row>
    <row r="63" spans="1:23" ht="14.25" customHeight="1" x14ac:dyDescent="0.3">
      <c r="A63" s="43"/>
      <c r="B63" s="43"/>
      <c r="C63" s="43"/>
      <c r="D63" s="5" t="s">
        <v>17</v>
      </c>
      <c r="E63" s="5" t="s">
        <v>18</v>
      </c>
      <c r="F63" s="5">
        <v>56</v>
      </c>
      <c r="G63" s="10">
        <v>62</v>
      </c>
      <c r="H63" s="10">
        <v>59</v>
      </c>
      <c r="I63" s="11">
        <f t="shared" si="0"/>
        <v>59</v>
      </c>
      <c r="J63" s="31">
        <f t="shared" si="1"/>
        <v>0.59</v>
      </c>
      <c r="K63" s="32" t="str">
        <f t="shared" si="2"/>
        <v>D</v>
      </c>
      <c r="L63" s="32">
        <v>55</v>
      </c>
      <c r="M63" s="32">
        <v>59</v>
      </c>
      <c r="N63">
        <v>65</v>
      </c>
      <c r="O63" s="30">
        <f t="shared" si="3"/>
        <v>59.666666666666664</v>
      </c>
      <c r="P63" s="31">
        <f t="shared" si="4"/>
        <v>0.59670000000000001</v>
      </c>
      <c r="Q63" s="32" t="str">
        <f t="shared" si="5"/>
        <v>D</v>
      </c>
      <c r="R63" s="30">
        <v>53</v>
      </c>
      <c r="S63" s="26">
        <v>65</v>
      </c>
      <c r="T63">
        <v>64</v>
      </c>
      <c r="U63" s="30">
        <f t="shared" si="6"/>
        <v>60.666666666666664</v>
      </c>
      <c r="V63" s="31">
        <f t="shared" si="7"/>
        <v>0.60670000000000002</v>
      </c>
      <c r="W63" t="str">
        <f t="shared" si="8"/>
        <v>C</v>
      </c>
    </row>
    <row r="64" spans="1:23" ht="14.25" customHeight="1" x14ac:dyDescent="0.3">
      <c r="A64" s="43"/>
      <c r="B64" s="43"/>
      <c r="C64" s="43"/>
      <c r="D64" s="5" t="s">
        <v>19</v>
      </c>
      <c r="E64" s="5" t="s">
        <v>20</v>
      </c>
      <c r="F64" s="5">
        <v>57</v>
      </c>
      <c r="G64" s="10">
        <v>67</v>
      </c>
      <c r="H64" s="10">
        <v>62</v>
      </c>
      <c r="I64" s="11">
        <f t="shared" si="0"/>
        <v>62</v>
      </c>
      <c r="J64" s="31">
        <f t="shared" si="1"/>
        <v>0.62</v>
      </c>
      <c r="K64" s="32" t="str">
        <f t="shared" si="2"/>
        <v>C</v>
      </c>
      <c r="L64" s="32">
        <v>62</v>
      </c>
      <c r="M64" s="32">
        <v>65</v>
      </c>
      <c r="N64">
        <v>60</v>
      </c>
      <c r="O64" s="30">
        <f t="shared" si="3"/>
        <v>62.333333333333336</v>
      </c>
      <c r="P64" s="31">
        <f t="shared" si="4"/>
        <v>0.62329999999999997</v>
      </c>
      <c r="Q64" s="32" t="str">
        <f t="shared" si="5"/>
        <v>C</v>
      </c>
      <c r="R64" s="30">
        <v>63</v>
      </c>
      <c r="S64" s="26">
        <v>73</v>
      </c>
      <c r="T64">
        <v>70</v>
      </c>
      <c r="U64" s="30">
        <f t="shared" si="6"/>
        <v>68.666666666666671</v>
      </c>
      <c r="V64" s="31">
        <f t="shared" si="7"/>
        <v>0.68669999999999998</v>
      </c>
      <c r="W64" t="str">
        <f t="shared" si="8"/>
        <v>C</v>
      </c>
    </row>
    <row r="65" spans="1:23" ht="14.25" customHeight="1" x14ac:dyDescent="0.3">
      <c r="A65" s="43"/>
      <c r="B65" s="43"/>
      <c r="C65" s="43"/>
      <c r="D65" s="5" t="s">
        <v>21</v>
      </c>
      <c r="E65" s="5" t="s">
        <v>22</v>
      </c>
      <c r="F65" s="5">
        <v>62</v>
      </c>
      <c r="G65" s="10">
        <v>65</v>
      </c>
      <c r="H65" s="10">
        <v>59</v>
      </c>
      <c r="I65" s="11">
        <f t="shared" si="0"/>
        <v>62</v>
      </c>
      <c r="J65" s="31">
        <f t="shared" si="1"/>
        <v>0.62</v>
      </c>
      <c r="K65" s="32" t="str">
        <f t="shared" si="2"/>
        <v>C</v>
      </c>
      <c r="L65" s="32">
        <v>64</v>
      </c>
      <c r="M65" s="32">
        <v>69</v>
      </c>
      <c r="N65">
        <v>63</v>
      </c>
      <c r="O65" s="30">
        <f t="shared" si="3"/>
        <v>65.333333333333329</v>
      </c>
      <c r="P65" s="31">
        <f t="shared" si="4"/>
        <v>0.65329999999999999</v>
      </c>
      <c r="Q65" s="32" t="str">
        <f t="shared" si="5"/>
        <v>C</v>
      </c>
      <c r="R65" s="30">
        <v>71</v>
      </c>
      <c r="S65" s="26">
        <v>68</v>
      </c>
      <c r="T65">
        <v>76</v>
      </c>
      <c r="U65" s="30">
        <f t="shared" si="6"/>
        <v>71.666666666666671</v>
      </c>
      <c r="V65" s="31">
        <f t="shared" si="7"/>
        <v>0.7167</v>
      </c>
      <c r="W65" t="str">
        <f t="shared" si="8"/>
        <v>B</v>
      </c>
    </row>
    <row r="66" spans="1:23" ht="14.25" customHeight="1" x14ac:dyDescent="0.3">
      <c r="A66" s="43"/>
      <c r="B66" s="43"/>
      <c r="C66" s="43"/>
      <c r="D66" s="5" t="s">
        <v>23</v>
      </c>
      <c r="E66" s="5" t="s">
        <v>24</v>
      </c>
      <c r="F66" s="5">
        <v>59</v>
      </c>
      <c r="G66" s="10">
        <v>53</v>
      </c>
      <c r="H66" s="10">
        <v>57</v>
      </c>
      <c r="I66" s="11">
        <f t="shared" si="0"/>
        <v>56.333333333333336</v>
      </c>
      <c r="J66" s="31">
        <f t="shared" si="1"/>
        <v>0.56330000000000002</v>
      </c>
      <c r="K66" s="32" t="str">
        <f t="shared" si="2"/>
        <v>D</v>
      </c>
      <c r="L66" s="32">
        <v>64</v>
      </c>
      <c r="M66" s="32">
        <v>60</v>
      </c>
      <c r="N66">
        <v>64</v>
      </c>
      <c r="O66" s="30">
        <f t="shared" si="3"/>
        <v>62.666666666666664</v>
      </c>
      <c r="P66" s="31">
        <f t="shared" si="4"/>
        <v>0.62670000000000003</v>
      </c>
      <c r="Q66" s="32" t="str">
        <f t="shared" si="5"/>
        <v>C</v>
      </c>
      <c r="R66" s="30">
        <v>58</v>
      </c>
      <c r="S66" s="26">
        <v>58</v>
      </c>
      <c r="T66">
        <v>67</v>
      </c>
      <c r="U66" s="30">
        <f t="shared" si="6"/>
        <v>61</v>
      </c>
      <c r="V66" s="31">
        <f t="shared" si="7"/>
        <v>0.61</v>
      </c>
      <c r="W66" t="str">
        <f t="shared" si="8"/>
        <v>C</v>
      </c>
    </row>
    <row r="67" spans="1:23" ht="14.25" customHeight="1" x14ac:dyDescent="0.3">
      <c r="A67" s="43"/>
      <c r="B67" s="43"/>
      <c r="C67" s="43"/>
      <c r="D67" s="5" t="s">
        <v>32</v>
      </c>
      <c r="E67" s="5" t="s">
        <v>33</v>
      </c>
      <c r="F67" s="5">
        <v>64</v>
      </c>
      <c r="G67" s="10">
        <v>64</v>
      </c>
      <c r="H67" s="10">
        <v>68</v>
      </c>
      <c r="I67" s="11">
        <f t="shared" si="0"/>
        <v>65.333333333333329</v>
      </c>
      <c r="J67" s="31">
        <f t="shared" si="1"/>
        <v>0.65329999999999999</v>
      </c>
      <c r="K67" s="32" t="str">
        <f t="shared" si="2"/>
        <v>C</v>
      </c>
      <c r="L67" s="32">
        <v>69</v>
      </c>
      <c r="M67" s="32">
        <v>63</v>
      </c>
      <c r="N67">
        <v>64</v>
      </c>
      <c r="O67" s="30">
        <f t="shared" si="3"/>
        <v>65.333333333333329</v>
      </c>
      <c r="P67" s="31">
        <f t="shared" si="4"/>
        <v>0.65329999999999999</v>
      </c>
      <c r="Q67" s="32" t="str">
        <f t="shared" si="5"/>
        <v>C</v>
      </c>
      <c r="R67" s="30">
        <v>60</v>
      </c>
      <c r="S67" s="26">
        <v>75</v>
      </c>
      <c r="T67">
        <v>63</v>
      </c>
      <c r="U67" s="30">
        <f t="shared" si="6"/>
        <v>66</v>
      </c>
      <c r="V67" s="31">
        <f t="shared" si="7"/>
        <v>0.66</v>
      </c>
      <c r="W67" t="str">
        <f t="shared" si="8"/>
        <v>C</v>
      </c>
    </row>
    <row r="68" spans="1:23" ht="14.25" customHeight="1" x14ac:dyDescent="0.3">
      <c r="A68" s="43"/>
      <c r="B68" s="43"/>
      <c r="C68" s="43"/>
      <c r="D68" s="5" t="s">
        <v>27</v>
      </c>
      <c r="E68" s="5" t="s">
        <v>28</v>
      </c>
      <c r="F68" s="5">
        <v>53</v>
      </c>
      <c r="G68" s="10">
        <v>55</v>
      </c>
      <c r="H68" s="10">
        <v>56</v>
      </c>
      <c r="I68" s="11">
        <f t="shared" si="0"/>
        <v>54.666666666666664</v>
      </c>
      <c r="J68" s="31">
        <f t="shared" si="1"/>
        <v>0.54669999999999996</v>
      </c>
      <c r="K68" s="32" t="str">
        <f t="shared" si="2"/>
        <v>D</v>
      </c>
      <c r="L68" s="32">
        <v>55</v>
      </c>
      <c r="M68" s="32">
        <v>52</v>
      </c>
      <c r="N68">
        <v>60</v>
      </c>
      <c r="O68" s="30">
        <f t="shared" si="3"/>
        <v>55.666666666666664</v>
      </c>
      <c r="P68" s="31">
        <f t="shared" si="4"/>
        <v>0.55669999999999997</v>
      </c>
      <c r="Q68" s="32" t="str">
        <f t="shared" si="5"/>
        <v>D</v>
      </c>
      <c r="R68" s="30">
        <v>61</v>
      </c>
      <c r="S68" s="26">
        <v>67</v>
      </c>
      <c r="T68">
        <v>59</v>
      </c>
      <c r="U68" s="30">
        <f t="shared" si="6"/>
        <v>62.333333333333336</v>
      </c>
      <c r="V68" s="31">
        <f t="shared" si="7"/>
        <v>0.62329999999999997</v>
      </c>
      <c r="W68" t="str">
        <f t="shared" si="8"/>
        <v>C</v>
      </c>
    </row>
    <row r="69" spans="1:23" ht="14.25" customHeight="1" x14ac:dyDescent="0.3">
      <c r="A69" s="43" t="s">
        <v>66</v>
      </c>
      <c r="B69" s="43" t="s">
        <v>67</v>
      </c>
      <c r="C69" s="43" t="s">
        <v>429</v>
      </c>
      <c r="D69" s="5" t="s">
        <v>12</v>
      </c>
      <c r="E69" s="5" t="s">
        <v>2</v>
      </c>
      <c r="F69" s="5">
        <v>69</v>
      </c>
      <c r="G69" s="10">
        <v>65</v>
      </c>
      <c r="H69" s="10">
        <v>73</v>
      </c>
      <c r="I69" s="11">
        <f t="shared" si="0"/>
        <v>69</v>
      </c>
      <c r="J69" s="31">
        <f t="shared" si="1"/>
        <v>0.69</v>
      </c>
      <c r="K69" s="32" t="str">
        <f t="shared" si="2"/>
        <v>C</v>
      </c>
      <c r="L69" s="32">
        <v>74</v>
      </c>
      <c r="M69" s="32">
        <v>64</v>
      </c>
      <c r="N69">
        <v>64</v>
      </c>
      <c r="O69" s="30">
        <f t="shared" si="3"/>
        <v>67.333333333333329</v>
      </c>
      <c r="P69" s="31">
        <f t="shared" si="4"/>
        <v>0.67330000000000001</v>
      </c>
      <c r="Q69" s="32" t="str">
        <f t="shared" si="5"/>
        <v>C</v>
      </c>
      <c r="R69" s="30">
        <v>74</v>
      </c>
      <c r="S69" s="26">
        <v>74</v>
      </c>
      <c r="T69">
        <v>78</v>
      </c>
      <c r="U69" s="30">
        <f t="shared" si="6"/>
        <v>75.333333333333329</v>
      </c>
      <c r="V69" s="31">
        <f t="shared" si="7"/>
        <v>0.75329999999999997</v>
      </c>
      <c r="W69" t="str">
        <f t="shared" si="8"/>
        <v>B</v>
      </c>
    </row>
    <row r="70" spans="1:23" ht="14.25" customHeight="1" x14ac:dyDescent="0.3">
      <c r="A70" s="43"/>
      <c r="B70" s="43"/>
      <c r="C70" s="43"/>
      <c r="D70" s="5" t="s">
        <v>13</v>
      </c>
      <c r="E70" s="5" t="s">
        <v>14</v>
      </c>
      <c r="F70" s="5">
        <v>74</v>
      </c>
      <c r="G70" s="10">
        <v>81</v>
      </c>
      <c r="H70" s="10">
        <v>74</v>
      </c>
      <c r="I70" s="11">
        <f t="shared" ref="I70:I133" si="9">IF(COUNT(F70:H70)=0,"",AVERAGE(F70:H70))</f>
        <v>76.333333333333329</v>
      </c>
      <c r="J70" s="31">
        <f t="shared" ref="J70:J133" si="10">IF(I70="","",ROUND(I70/100,4))</f>
        <v>0.76329999999999998</v>
      </c>
      <c r="K70" s="32" t="str">
        <f t="shared" ref="K70:K133" si="11">IF(I70="","",IF(I70&gt;=80,"A",IF(I70&gt;=70,"B",IF(I70&gt;=60,"C",IF(I70&gt;=50,"D","F")))))</f>
        <v>B</v>
      </c>
      <c r="L70" s="32">
        <v>69</v>
      </c>
      <c r="M70" s="32">
        <v>80</v>
      </c>
      <c r="N70">
        <v>76</v>
      </c>
      <c r="O70" s="30">
        <f t="shared" ref="O70:O133" si="12">IF(COUNT(L70:N70)=0,"",AVERAGE(L70:N70))</f>
        <v>75</v>
      </c>
      <c r="P70" s="31">
        <f t="shared" ref="P70:P133" si="13">IF(O70="","",ROUND(O70/100,4))</f>
        <v>0.75</v>
      </c>
      <c r="Q70" s="32" t="str">
        <f t="shared" ref="Q70:Q133" si="14">IF(O70="","",IF(O70&gt;=80,"A",IF(O70&gt;=70,"B",IF(O70&gt;=60,"C",IF(O70&gt;=50,"D","F")))))</f>
        <v>B</v>
      </c>
      <c r="R70" s="30">
        <v>70</v>
      </c>
      <c r="S70" s="26">
        <v>78</v>
      </c>
      <c r="T70">
        <v>71</v>
      </c>
      <c r="U70" s="30">
        <f t="shared" ref="U70:U133" si="15">IF(COUNT(R70:T70)=0,"",AVERAGE(R70:T70))</f>
        <v>73</v>
      </c>
      <c r="V70" s="31">
        <f t="shared" ref="V70:V133" si="16">IF(U70="","",ROUND(U70/100,4))</f>
        <v>0.73</v>
      </c>
      <c r="W70" t="str">
        <f t="shared" ref="W70:W133" si="17">IF(U70="","",IF(U70&gt;=80,"A",IF(U70&gt;=70,"B",IF(U70&gt;=60,"C",IF(U70&gt;=50,"D","F")))))</f>
        <v>B</v>
      </c>
    </row>
    <row r="71" spans="1:23" ht="14.25" customHeight="1" x14ac:dyDescent="0.3">
      <c r="A71" s="43"/>
      <c r="B71" s="43"/>
      <c r="C71" s="43"/>
      <c r="D71" s="5" t="s">
        <v>15</v>
      </c>
      <c r="E71" s="5" t="s">
        <v>16</v>
      </c>
      <c r="F71" s="5">
        <v>70</v>
      </c>
      <c r="G71" s="10">
        <v>75</v>
      </c>
      <c r="H71" s="10">
        <v>77</v>
      </c>
      <c r="I71" s="11">
        <f t="shared" si="9"/>
        <v>74</v>
      </c>
      <c r="J71" s="31">
        <f t="shared" si="10"/>
        <v>0.74</v>
      </c>
      <c r="K71" s="32" t="str">
        <f t="shared" si="11"/>
        <v>B</v>
      </c>
      <c r="L71" s="32">
        <v>75</v>
      </c>
      <c r="M71" s="32">
        <v>88</v>
      </c>
      <c r="N71">
        <v>82</v>
      </c>
      <c r="O71" s="30">
        <f t="shared" si="12"/>
        <v>81.666666666666671</v>
      </c>
      <c r="P71" s="31">
        <f t="shared" si="13"/>
        <v>0.81669999999999998</v>
      </c>
      <c r="Q71" s="32" t="str">
        <f t="shared" si="14"/>
        <v>A</v>
      </c>
      <c r="R71" s="30">
        <v>74</v>
      </c>
      <c r="S71" s="26">
        <v>77</v>
      </c>
      <c r="T71">
        <v>86</v>
      </c>
      <c r="U71" s="30">
        <f t="shared" si="15"/>
        <v>79</v>
      </c>
      <c r="V71" s="31">
        <f t="shared" si="16"/>
        <v>0.79</v>
      </c>
      <c r="W71" t="str">
        <f t="shared" si="17"/>
        <v>B</v>
      </c>
    </row>
    <row r="72" spans="1:23" ht="14.25" customHeight="1" x14ac:dyDescent="0.3">
      <c r="A72" s="43"/>
      <c r="B72" s="43"/>
      <c r="C72" s="43"/>
      <c r="D72" s="5" t="s">
        <v>17</v>
      </c>
      <c r="E72" s="5" t="s">
        <v>18</v>
      </c>
      <c r="F72" s="5">
        <v>73</v>
      </c>
      <c r="G72" s="10">
        <v>70</v>
      </c>
      <c r="H72" s="10">
        <v>68</v>
      </c>
      <c r="I72" s="11">
        <f t="shared" si="9"/>
        <v>70.333333333333329</v>
      </c>
      <c r="J72" s="31">
        <f t="shared" si="10"/>
        <v>0.70330000000000004</v>
      </c>
      <c r="K72" s="32" t="str">
        <f t="shared" si="11"/>
        <v>B</v>
      </c>
      <c r="L72" s="32">
        <v>73</v>
      </c>
      <c r="M72" s="32">
        <v>77</v>
      </c>
      <c r="N72">
        <v>77</v>
      </c>
      <c r="O72" s="30">
        <f t="shared" si="12"/>
        <v>75.666666666666671</v>
      </c>
      <c r="P72" s="31">
        <f t="shared" si="13"/>
        <v>0.75670000000000004</v>
      </c>
      <c r="Q72" s="32" t="str">
        <f t="shared" si="14"/>
        <v>B</v>
      </c>
      <c r="R72" s="30">
        <v>72</v>
      </c>
      <c r="S72" s="26">
        <v>72</v>
      </c>
      <c r="T72">
        <v>71</v>
      </c>
      <c r="U72" s="30">
        <f t="shared" si="15"/>
        <v>71.666666666666671</v>
      </c>
      <c r="V72" s="31">
        <f t="shared" si="16"/>
        <v>0.7167</v>
      </c>
      <c r="W72" t="str">
        <f t="shared" si="17"/>
        <v>B</v>
      </c>
    </row>
    <row r="73" spans="1:23" ht="14.25" customHeight="1" x14ac:dyDescent="0.3">
      <c r="A73" s="43"/>
      <c r="B73" s="43"/>
      <c r="C73" s="43"/>
      <c r="D73" s="5" t="s">
        <v>19</v>
      </c>
      <c r="E73" s="5" t="s">
        <v>20</v>
      </c>
      <c r="F73" s="5">
        <v>77</v>
      </c>
      <c r="G73" s="10">
        <v>78</v>
      </c>
      <c r="H73" s="10">
        <v>73</v>
      </c>
      <c r="I73" s="11">
        <f t="shared" si="9"/>
        <v>76</v>
      </c>
      <c r="J73" s="31">
        <f t="shared" si="10"/>
        <v>0.76</v>
      </c>
      <c r="K73" s="32" t="str">
        <f t="shared" si="11"/>
        <v>B</v>
      </c>
      <c r="L73" s="32">
        <v>75</v>
      </c>
      <c r="M73" s="32">
        <v>80</v>
      </c>
      <c r="N73">
        <v>78</v>
      </c>
      <c r="O73" s="30">
        <f t="shared" si="12"/>
        <v>77.666666666666671</v>
      </c>
      <c r="P73" s="31">
        <f t="shared" si="13"/>
        <v>0.77669999999999995</v>
      </c>
      <c r="Q73" s="32" t="str">
        <f t="shared" si="14"/>
        <v>B</v>
      </c>
      <c r="R73" s="30">
        <v>76</v>
      </c>
      <c r="S73" s="26">
        <v>76</v>
      </c>
      <c r="T73">
        <v>76</v>
      </c>
      <c r="U73" s="30">
        <f t="shared" si="15"/>
        <v>76</v>
      </c>
      <c r="V73" s="31">
        <f t="shared" si="16"/>
        <v>0.76</v>
      </c>
      <c r="W73" t="str">
        <f t="shared" si="17"/>
        <v>B</v>
      </c>
    </row>
    <row r="74" spans="1:23" ht="14.25" customHeight="1" x14ac:dyDescent="0.3">
      <c r="A74" s="43"/>
      <c r="B74" s="43"/>
      <c r="C74" s="43"/>
      <c r="D74" s="5" t="s">
        <v>21</v>
      </c>
      <c r="E74" s="5" t="s">
        <v>22</v>
      </c>
      <c r="F74" s="5">
        <v>74</v>
      </c>
      <c r="G74" s="10">
        <v>80</v>
      </c>
      <c r="H74" s="10">
        <v>83</v>
      </c>
      <c r="I74" s="11">
        <f t="shared" si="9"/>
        <v>79</v>
      </c>
      <c r="J74" s="31">
        <f t="shared" si="10"/>
        <v>0.79</v>
      </c>
      <c r="K74" s="32" t="str">
        <f t="shared" si="11"/>
        <v>B</v>
      </c>
      <c r="L74" s="32">
        <v>84</v>
      </c>
      <c r="M74" s="32">
        <v>84</v>
      </c>
      <c r="N74">
        <v>84</v>
      </c>
      <c r="O74" s="30">
        <f t="shared" si="12"/>
        <v>84</v>
      </c>
      <c r="P74" s="31">
        <f t="shared" si="13"/>
        <v>0.84</v>
      </c>
      <c r="Q74" s="32" t="str">
        <f t="shared" si="14"/>
        <v>A</v>
      </c>
      <c r="R74" s="30">
        <v>86</v>
      </c>
      <c r="S74" s="26">
        <v>89</v>
      </c>
      <c r="T74">
        <v>86</v>
      </c>
      <c r="U74" s="30">
        <f t="shared" si="15"/>
        <v>87</v>
      </c>
      <c r="V74" s="31">
        <f t="shared" si="16"/>
        <v>0.87</v>
      </c>
      <c r="W74" t="str">
        <f t="shared" si="17"/>
        <v>A</v>
      </c>
    </row>
    <row r="75" spans="1:23" ht="14.25" customHeight="1" x14ac:dyDescent="0.3">
      <c r="A75" s="43"/>
      <c r="B75" s="43"/>
      <c r="C75" s="43"/>
      <c r="D75" s="5" t="s">
        <v>23</v>
      </c>
      <c r="E75" s="5" t="s">
        <v>24</v>
      </c>
      <c r="F75" s="5">
        <v>68</v>
      </c>
      <c r="G75" s="10">
        <v>67</v>
      </c>
      <c r="H75" s="10">
        <v>69</v>
      </c>
      <c r="I75" s="11">
        <f t="shared" si="9"/>
        <v>68</v>
      </c>
      <c r="J75" s="31">
        <f t="shared" si="10"/>
        <v>0.68</v>
      </c>
      <c r="K75" s="32" t="str">
        <f t="shared" si="11"/>
        <v>C</v>
      </c>
      <c r="L75" s="32">
        <v>78</v>
      </c>
      <c r="M75" s="32">
        <v>75</v>
      </c>
      <c r="N75">
        <v>73</v>
      </c>
      <c r="O75" s="30">
        <f t="shared" si="12"/>
        <v>75.333333333333329</v>
      </c>
      <c r="P75" s="31">
        <f t="shared" si="13"/>
        <v>0.75329999999999997</v>
      </c>
      <c r="Q75" s="32" t="str">
        <f t="shared" si="14"/>
        <v>B</v>
      </c>
      <c r="R75" s="30">
        <v>74</v>
      </c>
      <c r="S75" s="26">
        <v>80</v>
      </c>
      <c r="T75">
        <v>78</v>
      </c>
      <c r="U75" s="30">
        <f t="shared" si="15"/>
        <v>77.333333333333329</v>
      </c>
      <c r="V75" s="31">
        <f t="shared" si="16"/>
        <v>0.77329999999999999</v>
      </c>
      <c r="W75" t="str">
        <f t="shared" si="17"/>
        <v>B</v>
      </c>
    </row>
    <row r="76" spans="1:23" ht="14.25" customHeight="1" x14ac:dyDescent="0.3">
      <c r="A76" s="43"/>
      <c r="B76" s="43"/>
      <c r="C76" s="43"/>
      <c r="D76" s="5" t="s">
        <v>32</v>
      </c>
      <c r="E76" s="5" t="s">
        <v>33</v>
      </c>
      <c r="F76" s="5">
        <v>73</v>
      </c>
      <c r="G76" s="10">
        <v>78</v>
      </c>
      <c r="H76" s="10">
        <v>78</v>
      </c>
      <c r="I76" s="11">
        <f t="shared" si="9"/>
        <v>76.333333333333329</v>
      </c>
      <c r="J76" s="31">
        <f t="shared" si="10"/>
        <v>0.76329999999999998</v>
      </c>
      <c r="K76" s="32" t="str">
        <f t="shared" si="11"/>
        <v>B</v>
      </c>
      <c r="L76" s="32">
        <v>78</v>
      </c>
      <c r="M76" s="32">
        <v>81</v>
      </c>
      <c r="N76">
        <v>72</v>
      </c>
      <c r="O76" s="30">
        <f t="shared" si="12"/>
        <v>77</v>
      </c>
      <c r="P76" s="31">
        <f t="shared" si="13"/>
        <v>0.77</v>
      </c>
      <c r="Q76" s="32" t="str">
        <f t="shared" si="14"/>
        <v>B</v>
      </c>
      <c r="R76" s="30">
        <v>75</v>
      </c>
      <c r="S76" s="26">
        <v>83</v>
      </c>
      <c r="T76">
        <v>77</v>
      </c>
      <c r="U76" s="30">
        <f t="shared" si="15"/>
        <v>78.333333333333329</v>
      </c>
      <c r="V76" s="31">
        <f t="shared" si="16"/>
        <v>0.7833</v>
      </c>
      <c r="W76" t="str">
        <f t="shared" si="17"/>
        <v>B</v>
      </c>
    </row>
    <row r="77" spans="1:23" ht="14.25" customHeight="1" x14ac:dyDescent="0.3">
      <c r="A77" s="43"/>
      <c r="B77" s="43"/>
      <c r="C77" s="43"/>
      <c r="D77" s="5" t="s">
        <v>34</v>
      </c>
      <c r="E77" s="5" t="s">
        <v>35</v>
      </c>
      <c r="F77" s="5">
        <v>72</v>
      </c>
      <c r="G77" s="10">
        <v>77</v>
      </c>
      <c r="H77" s="10">
        <v>62</v>
      </c>
      <c r="I77" s="11">
        <f t="shared" si="9"/>
        <v>70.333333333333329</v>
      </c>
      <c r="J77" s="31">
        <f t="shared" si="10"/>
        <v>0.70330000000000004</v>
      </c>
      <c r="K77" s="32" t="str">
        <f t="shared" si="11"/>
        <v>B</v>
      </c>
      <c r="L77" s="32">
        <v>63</v>
      </c>
      <c r="M77" s="32">
        <v>76</v>
      </c>
      <c r="N77">
        <v>72</v>
      </c>
      <c r="O77" s="30">
        <f t="shared" si="12"/>
        <v>70.333333333333329</v>
      </c>
      <c r="P77" s="31">
        <f t="shared" si="13"/>
        <v>0.70330000000000004</v>
      </c>
      <c r="Q77" s="32" t="str">
        <f t="shared" si="14"/>
        <v>B</v>
      </c>
      <c r="R77" s="30">
        <v>69</v>
      </c>
      <c r="S77" s="26">
        <v>81</v>
      </c>
      <c r="T77">
        <v>73</v>
      </c>
      <c r="U77" s="30">
        <f t="shared" si="15"/>
        <v>74.333333333333329</v>
      </c>
      <c r="V77" s="31">
        <f t="shared" si="16"/>
        <v>0.74329999999999996</v>
      </c>
      <c r="W77" t="str">
        <f t="shared" si="17"/>
        <v>B</v>
      </c>
    </row>
    <row r="78" spans="1:23" ht="14.25" customHeight="1" x14ac:dyDescent="0.3">
      <c r="A78" s="43" t="s">
        <v>70</v>
      </c>
      <c r="B78" s="43" t="s">
        <v>71</v>
      </c>
      <c r="C78" s="43" t="s">
        <v>429</v>
      </c>
      <c r="D78" s="5" t="s">
        <v>12</v>
      </c>
      <c r="E78" s="5" t="s">
        <v>2</v>
      </c>
      <c r="F78" s="5">
        <v>82</v>
      </c>
      <c r="G78" s="10">
        <v>78</v>
      </c>
      <c r="H78" s="10">
        <v>83</v>
      </c>
      <c r="I78" s="11">
        <f t="shared" si="9"/>
        <v>81</v>
      </c>
      <c r="J78" s="31">
        <f t="shared" si="10"/>
        <v>0.81</v>
      </c>
      <c r="K78" s="32" t="str">
        <f t="shared" si="11"/>
        <v>A</v>
      </c>
      <c r="L78" s="32">
        <v>78</v>
      </c>
      <c r="M78" s="32">
        <v>86</v>
      </c>
      <c r="N78">
        <v>81</v>
      </c>
      <c r="O78" s="30">
        <f t="shared" si="12"/>
        <v>81.666666666666671</v>
      </c>
      <c r="P78" s="31">
        <f t="shared" si="13"/>
        <v>0.81669999999999998</v>
      </c>
      <c r="Q78" s="32" t="str">
        <f t="shared" si="14"/>
        <v>A</v>
      </c>
      <c r="R78" s="30">
        <v>79</v>
      </c>
      <c r="S78" s="26">
        <v>94</v>
      </c>
      <c r="T78">
        <v>85</v>
      </c>
      <c r="U78" s="30">
        <f t="shared" si="15"/>
        <v>86</v>
      </c>
      <c r="V78" s="31">
        <f t="shared" si="16"/>
        <v>0.86</v>
      </c>
      <c r="W78" t="str">
        <f t="shared" si="17"/>
        <v>A</v>
      </c>
    </row>
    <row r="79" spans="1:23" ht="14.25" customHeight="1" x14ac:dyDescent="0.3">
      <c r="A79" s="43"/>
      <c r="B79" s="43"/>
      <c r="C79" s="43"/>
      <c r="D79" s="5" t="s">
        <v>13</v>
      </c>
      <c r="E79" s="5" t="s">
        <v>14</v>
      </c>
      <c r="F79" s="5">
        <v>91</v>
      </c>
      <c r="G79" s="10">
        <v>92</v>
      </c>
      <c r="H79" s="10">
        <v>80</v>
      </c>
      <c r="I79" s="11">
        <f t="shared" si="9"/>
        <v>87.666666666666671</v>
      </c>
      <c r="J79" s="31">
        <f t="shared" si="10"/>
        <v>0.87670000000000003</v>
      </c>
      <c r="K79" s="32" t="str">
        <f t="shared" si="11"/>
        <v>A</v>
      </c>
      <c r="L79" s="32">
        <v>88</v>
      </c>
      <c r="M79" s="32">
        <v>93</v>
      </c>
      <c r="N79">
        <v>96</v>
      </c>
      <c r="O79" s="30">
        <f t="shared" si="12"/>
        <v>92.333333333333329</v>
      </c>
      <c r="P79" s="31">
        <f t="shared" si="13"/>
        <v>0.92330000000000001</v>
      </c>
      <c r="Q79" s="32" t="str">
        <f t="shared" si="14"/>
        <v>A</v>
      </c>
      <c r="R79" s="30">
        <v>84</v>
      </c>
      <c r="S79" s="26">
        <v>98</v>
      </c>
      <c r="T79">
        <v>85</v>
      </c>
      <c r="U79" s="30">
        <f t="shared" si="15"/>
        <v>89</v>
      </c>
      <c r="V79" s="31">
        <f t="shared" si="16"/>
        <v>0.89</v>
      </c>
      <c r="W79" t="str">
        <f t="shared" si="17"/>
        <v>A</v>
      </c>
    </row>
    <row r="80" spans="1:23" ht="14.25" customHeight="1" x14ac:dyDescent="0.3">
      <c r="A80" s="43"/>
      <c r="B80" s="43"/>
      <c r="C80" s="43"/>
      <c r="D80" s="5" t="s">
        <v>15</v>
      </c>
      <c r="E80" s="5" t="s">
        <v>16</v>
      </c>
      <c r="F80" s="5">
        <v>96</v>
      </c>
      <c r="G80" s="10">
        <v>91</v>
      </c>
      <c r="H80" s="10">
        <v>98</v>
      </c>
      <c r="I80" s="11">
        <f t="shared" si="9"/>
        <v>95</v>
      </c>
      <c r="J80" s="31">
        <f t="shared" si="10"/>
        <v>0.95</v>
      </c>
      <c r="K80" s="32" t="str">
        <f t="shared" si="11"/>
        <v>A</v>
      </c>
      <c r="L80" s="32">
        <v>98</v>
      </c>
      <c r="M80" s="32">
        <v>98</v>
      </c>
      <c r="N80">
        <v>90</v>
      </c>
      <c r="O80" s="30">
        <f t="shared" si="12"/>
        <v>95.333333333333329</v>
      </c>
      <c r="P80" s="31">
        <f t="shared" si="13"/>
        <v>0.95330000000000004</v>
      </c>
      <c r="Q80" s="32" t="str">
        <f t="shared" si="14"/>
        <v>A</v>
      </c>
      <c r="R80" s="30">
        <v>98</v>
      </c>
      <c r="S80" s="26">
        <v>92</v>
      </c>
      <c r="T80">
        <v>98</v>
      </c>
      <c r="U80" s="30">
        <f t="shared" si="15"/>
        <v>96</v>
      </c>
      <c r="V80" s="31">
        <f t="shared" si="16"/>
        <v>0.96</v>
      </c>
      <c r="W80" t="str">
        <f t="shared" si="17"/>
        <v>A</v>
      </c>
    </row>
    <row r="81" spans="1:23" ht="14.25" customHeight="1" x14ac:dyDescent="0.3">
      <c r="A81" s="43"/>
      <c r="B81" s="43"/>
      <c r="C81" s="43"/>
      <c r="D81" s="5" t="s">
        <v>17</v>
      </c>
      <c r="E81" s="5" t="s">
        <v>18</v>
      </c>
      <c r="F81" s="5">
        <v>84</v>
      </c>
      <c r="G81" s="10">
        <v>82</v>
      </c>
      <c r="H81" s="10">
        <v>78</v>
      </c>
      <c r="I81" s="11">
        <f t="shared" si="9"/>
        <v>81.333333333333329</v>
      </c>
      <c r="J81" s="31">
        <f t="shared" si="10"/>
        <v>0.81330000000000002</v>
      </c>
      <c r="K81" s="32" t="str">
        <f t="shared" si="11"/>
        <v>A</v>
      </c>
      <c r="L81" s="32">
        <v>89</v>
      </c>
      <c r="M81" s="32">
        <v>84</v>
      </c>
      <c r="N81">
        <v>92</v>
      </c>
      <c r="O81" s="30">
        <f t="shared" si="12"/>
        <v>88.333333333333329</v>
      </c>
      <c r="P81" s="31">
        <f t="shared" si="13"/>
        <v>0.88329999999999997</v>
      </c>
      <c r="Q81" s="32" t="str">
        <f t="shared" si="14"/>
        <v>A</v>
      </c>
      <c r="R81" s="30">
        <v>80</v>
      </c>
      <c r="S81" s="26">
        <v>90</v>
      </c>
      <c r="T81">
        <v>95</v>
      </c>
      <c r="U81" s="30">
        <f t="shared" si="15"/>
        <v>88.333333333333329</v>
      </c>
      <c r="V81" s="31">
        <f t="shared" si="16"/>
        <v>0.88329999999999997</v>
      </c>
      <c r="W81" t="str">
        <f t="shared" si="17"/>
        <v>A</v>
      </c>
    </row>
    <row r="82" spans="1:23" ht="14.25" customHeight="1" x14ac:dyDescent="0.3">
      <c r="A82" s="43"/>
      <c r="B82" s="43"/>
      <c r="C82" s="43"/>
      <c r="D82" s="5" t="s">
        <v>19</v>
      </c>
      <c r="E82" s="5" t="s">
        <v>20</v>
      </c>
      <c r="F82" s="5">
        <v>90</v>
      </c>
      <c r="G82" s="10">
        <v>85</v>
      </c>
      <c r="H82" s="10">
        <v>91</v>
      </c>
      <c r="I82" s="11">
        <f t="shared" si="9"/>
        <v>88.666666666666671</v>
      </c>
      <c r="J82" s="31">
        <f t="shared" si="10"/>
        <v>0.88670000000000004</v>
      </c>
      <c r="K82" s="32" t="str">
        <f t="shared" si="11"/>
        <v>A</v>
      </c>
      <c r="L82" s="32">
        <v>87</v>
      </c>
      <c r="M82" s="32">
        <v>91</v>
      </c>
      <c r="N82">
        <v>84</v>
      </c>
      <c r="O82" s="30">
        <f t="shared" si="12"/>
        <v>87.333333333333329</v>
      </c>
      <c r="P82" s="31">
        <f t="shared" si="13"/>
        <v>0.87329999999999997</v>
      </c>
      <c r="Q82" s="32" t="str">
        <f t="shared" si="14"/>
        <v>A</v>
      </c>
      <c r="R82" s="30">
        <v>98</v>
      </c>
      <c r="S82" s="26">
        <v>96</v>
      </c>
      <c r="T82">
        <v>91</v>
      </c>
      <c r="U82" s="30">
        <f t="shared" si="15"/>
        <v>95</v>
      </c>
      <c r="V82" s="31">
        <f t="shared" si="16"/>
        <v>0.95</v>
      </c>
      <c r="W82" t="str">
        <f t="shared" si="17"/>
        <v>A</v>
      </c>
    </row>
    <row r="83" spans="1:23" ht="14.25" customHeight="1" x14ac:dyDescent="0.3">
      <c r="A83" s="43"/>
      <c r="B83" s="43"/>
      <c r="C83" s="43"/>
      <c r="D83" s="5" t="s">
        <v>21</v>
      </c>
      <c r="E83" s="5" t="s">
        <v>22</v>
      </c>
      <c r="F83" s="5">
        <v>95</v>
      </c>
      <c r="G83" s="10">
        <v>98</v>
      </c>
      <c r="H83" s="10">
        <v>97</v>
      </c>
      <c r="I83" s="11">
        <f t="shared" si="9"/>
        <v>96.666666666666671</v>
      </c>
      <c r="J83" s="31">
        <f t="shared" si="10"/>
        <v>0.9667</v>
      </c>
      <c r="K83" s="32" t="str">
        <f t="shared" si="11"/>
        <v>A</v>
      </c>
      <c r="L83" s="32">
        <v>98</v>
      </c>
      <c r="M83" s="32">
        <v>98</v>
      </c>
      <c r="N83">
        <v>98</v>
      </c>
      <c r="O83" s="30">
        <f t="shared" si="12"/>
        <v>98</v>
      </c>
      <c r="P83" s="31">
        <f t="shared" si="13"/>
        <v>0.98</v>
      </c>
      <c r="Q83" s="32" t="str">
        <f t="shared" si="14"/>
        <v>A</v>
      </c>
      <c r="R83" s="30">
        <v>98</v>
      </c>
      <c r="S83" s="26">
        <v>98</v>
      </c>
      <c r="T83">
        <v>98</v>
      </c>
      <c r="U83" s="30">
        <f t="shared" si="15"/>
        <v>98</v>
      </c>
      <c r="V83" s="31">
        <f t="shared" si="16"/>
        <v>0.98</v>
      </c>
      <c r="W83" t="str">
        <f t="shared" si="17"/>
        <v>A</v>
      </c>
    </row>
    <row r="84" spans="1:23" ht="14.25" customHeight="1" x14ac:dyDescent="0.3">
      <c r="A84" s="43"/>
      <c r="B84" s="43"/>
      <c r="C84" s="43"/>
      <c r="D84" s="5" t="s">
        <v>23</v>
      </c>
      <c r="E84" s="5" t="s">
        <v>24</v>
      </c>
      <c r="F84" s="5">
        <v>81</v>
      </c>
      <c r="G84" s="10">
        <v>93</v>
      </c>
      <c r="H84" s="10">
        <v>90</v>
      </c>
      <c r="I84" s="11">
        <f t="shared" si="9"/>
        <v>88</v>
      </c>
      <c r="J84" s="31">
        <f t="shared" si="10"/>
        <v>0.88</v>
      </c>
      <c r="K84" s="32" t="str">
        <f t="shared" si="11"/>
        <v>A</v>
      </c>
      <c r="L84" s="32">
        <v>79</v>
      </c>
      <c r="M84" s="32">
        <v>92</v>
      </c>
      <c r="N84">
        <v>88</v>
      </c>
      <c r="O84" s="30">
        <f t="shared" si="12"/>
        <v>86.333333333333329</v>
      </c>
      <c r="P84" s="31">
        <f t="shared" si="13"/>
        <v>0.86329999999999996</v>
      </c>
      <c r="Q84" s="32" t="str">
        <f t="shared" si="14"/>
        <v>A</v>
      </c>
      <c r="R84" s="30">
        <v>83</v>
      </c>
      <c r="S84" s="26">
        <v>93</v>
      </c>
      <c r="T84">
        <v>87</v>
      </c>
      <c r="U84" s="30">
        <f t="shared" si="15"/>
        <v>87.666666666666671</v>
      </c>
      <c r="V84" s="31">
        <f t="shared" si="16"/>
        <v>0.87670000000000003</v>
      </c>
      <c r="W84" t="str">
        <f t="shared" si="17"/>
        <v>A</v>
      </c>
    </row>
    <row r="85" spans="1:23" ht="14.25" customHeight="1" x14ac:dyDescent="0.3">
      <c r="A85" s="43"/>
      <c r="B85" s="43"/>
      <c r="C85" s="43"/>
      <c r="D85" s="5" t="s">
        <v>46</v>
      </c>
      <c r="E85" s="5" t="s">
        <v>47</v>
      </c>
      <c r="F85" s="5">
        <v>93</v>
      </c>
      <c r="G85" s="10">
        <v>98</v>
      </c>
      <c r="H85" s="10">
        <v>89</v>
      </c>
      <c r="I85" s="11">
        <f t="shared" si="9"/>
        <v>93.333333333333329</v>
      </c>
      <c r="J85" s="31">
        <f t="shared" si="10"/>
        <v>0.93330000000000002</v>
      </c>
      <c r="K85" s="32" t="str">
        <f t="shared" si="11"/>
        <v>A</v>
      </c>
      <c r="L85" s="32">
        <v>92</v>
      </c>
      <c r="M85" s="32">
        <v>98</v>
      </c>
      <c r="N85">
        <v>97</v>
      </c>
      <c r="O85" s="30">
        <f t="shared" si="12"/>
        <v>95.666666666666671</v>
      </c>
      <c r="P85" s="31">
        <f t="shared" si="13"/>
        <v>0.95669999999999999</v>
      </c>
      <c r="Q85" s="32" t="str">
        <f t="shared" si="14"/>
        <v>A</v>
      </c>
      <c r="R85" s="30">
        <v>96</v>
      </c>
      <c r="S85" s="26">
        <v>90</v>
      </c>
      <c r="T85">
        <v>92</v>
      </c>
      <c r="U85" s="30">
        <f t="shared" si="15"/>
        <v>92.666666666666671</v>
      </c>
      <c r="V85" s="31">
        <f t="shared" si="16"/>
        <v>0.92669999999999997</v>
      </c>
      <c r="W85" t="str">
        <f t="shared" si="17"/>
        <v>A</v>
      </c>
    </row>
    <row r="86" spans="1:23" ht="14.25" customHeight="1" x14ac:dyDescent="0.3">
      <c r="A86" s="43"/>
      <c r="B86" s="43"/>
      <c r="C86" s="43"/>
      <c r="D86" s="5" t="s">
        <v>27</v>
      </c>
      <c r="E86" s="5" t="s">
        <v>28</v>
      </c>
      <c r="F86" s="5">
        <v>79</v>
      </c>
      <c r="G86" s="10">
        <v>91</v>
      </c>
      <c r="H86" s="10">
        <v>77</v>
      </c>
      <c r="I86" s="11">
        <f t="shared" si="9"/>
        <v>82.333333333333329</v>
      </c>
      <c r="J86" s="31">
        <f t="shared" si="10"/>
        <v>0.82330000000000003</v>
      </c>
      <c r="K86" s="32" t="str">
        <f t="shared" si="11"/>
        <v>A</v>
      </c>
      <c r="L86" s="32">
        <v>80</v>
      </c>
      <c r="M86" s="32">
        <v>93</v>
      </c>
      <c r="N86">
        <v>81</v>
      </c>
      <c r="O86" s="30">
        <f t="shared" si="12"/>
        <v>84.666666666666671</v>
      </c>
      <c r="P86" s="31">
        <f t="shared" si="13"/>
        <v>0.84670000000000001</v>
      </c>
      <c r="Q86" s="32" t="str">
        <f t="shared" si="14"/>
        <v>A</v>
      </c>
      <c r="R86" s="30">
        <v>80</v>
      </c>
      <c r="S86" s="26">
        <v>85</v>
      </c>
      <c r="T86">
        <v>88</v>
      </c>
      <c r="U86" s="30">
        <f t="shared" si="15"/>
        <v>84.333333333333329</v>
      </c>
      <c r="V86" s="31">
        <f t="shared" si="16"/>
        <v>0.84330000000000005</v>
      </c>
      <c r="W86" t="str">
        <f t="shared" si="17"/>
        <v>A</v>
      </c>
    </row>
    <row r="87" spans="1:23" ht="14.25" customHeight="1" x14ac:dyDescent="0.3">
      <c r="A87" s="43" t="s">
        <v>74</v>
      </c>
      <c r="B87" s="43" t="s">
        <v>75</v>
      </c>
      <c r="C87" s="43" t="s">
        <v>429</v>
      </c>
      <c r="D87" s="5" t="s">
        <v>12</v>
      </c>
      <c r="E87" s="5" t="s">
        <v>2</v>
      </c>
      <c r="F87" s="5">
        <v>55</v>
      </c>
      <c r="G87" s="10">
        <v>69</v>
      </c>
      <c r="H87" s="10">
        <v>63</v>
      </c>
      <c r="I87" s="11">
        <f t="shared" si="9"/>
        <v>62.333333333333336</v>
      </c>
      <c r="J87" s="31">
        <f t="shared" si="10"/>
        <v>0.62329999999999997</v>
      </c>
      <c r="K87" s="32" t="str">
        <f t="shared" si="11"/>
        <v>C</v>
      </c>
      <c r="L87" s="32">
        <v>67</v>
      </c>
      <c r="M87" s="32">
        <v>69</v>
      </c>
      <c r="N87">
        <v>68</v>
      </c>
      <c r="O87" s="30">
        <f t="shared" si="12"/>
        <v>68</v>
      </c>
      <c r="P87" s="31">
        <f t="shared" si="13"/>
        <v>0.68</v>
      </c>
      <c r="Q87" s="32" t="str">
        <f t="shared" si="14"/>
        <v>C</v>
      </c>
      <c r="R87" s="30">
        <v>74</v>
      </c>
      <c r="S87" s="26">
        <v>65</v>
      </c>
      <c r="T87">
        <v>69</v>
      </c>
      <c r="U87" s="30">
        <f t="shared" si="15"/>
        <v>69.333333333333329</v>
      </c>
      <c r="V87" s="31">
        <f t="shared" si="16"/>
        <v>0.69330000000000003</v>
      </c>
      <c r="W87" t="str">
        <f t="shared" si="17"/>
        <v>C</v>
      </c>
    </row>
    <row r="88" spans="1:23" ht="14.25" customHeight="1" x14ac:dyDescent="0.3">
      <c r="A88" s="43"/>
      <c r="B88" s="43"/>
      <c r="C88" s="43"/>
      <c r="D88" s="5" t="s">
        <v>13</v>
      </c>
      <c r="E88" s="5" t="s">
        <v>14</v>
      </c>
      <c r="F88" s="5">
        <v>73</v>
      </c>
      <c r="G88" s="10">
        <v>70</v>
      </c>
      <c r="H88" s="10">
        <v>76</v>
      </c>
      <c r="I88" s="11">
        <f t="shared" si="9"/>
        <v>73</v>
      </c>
      <c r="J88" s="31">
        <f t="shared" si="10"/>
        <v>0.73</v>
      </c>
      <c r="K88" s="32" t="str">
        <f t="shared" si="11"/>
        <v>B</v>
      </c>
      <c r="L88" s="32">
        <v>75</v>
      </c>
      <c r="M88" s="32">
        <v>69</v>
      </c>
      <c r="N88">
        <v>68</v>
      </c>
      <c r="O88" s="30">
        <f t="shared" si="12"/>
        <v>70.666666666666671</v>
      </c>
      <c r="P88" s="31">
        <f t="shared" si="13"/>
        <v>0.70669999999999999</v>
      </c>
      <c r="Q88" s="32" t="str">
        <f t="shared" si="14"/>
        <v>B</v>
      </c>
      <c r="R88" s="30">
        <v>77</v>
      </c>
      <c r="S88" s="26">
        <v>82</v>
      </c>
      <c r="T88">
        <v>80</v>
      </c>
      <c r="U88" s="30">
        <f t="shared" si="15"/>
        <v>79.666666666666671</v>
      </c>
      <c r="V88" s="31">
        <f t="shared" si="16"/>
        <v>0.79669999999999996</v>
      </c>
      <c r="W88" t="str">
        <f t="shared" si="17"/>
        <v>B</v>
      </c>
    </row>
    <row r="89" spans="1:23" ht="14.25" customHeight="1" x14ac:dyDescent="0.3">
      <c r="A89" s="43"/>
      <c r="B89" s="43"/>
      <c r="C89" s="43"/>
      <c r="D89" s="5" t="s">
        <v>15</v>
      </c>
      <c r="E89" s="5" t="s">
        <v>16</v>
      </c>
      <c r="F89" s="5">
        <v>79</v>
      </c>
      <c r="G89" s="10">
        <v>75</v>
      </c>
      <c r="H89" s="10">
        <v>71</v>
      </c>
      <c r="I89" s="11">
        <f t="shared" si="9"/>
        <v>75</v>
      </c>
      <c r="J89" s="31">
        <f t="shared" si="10"/>
        <v>0.75</v>
      </c>
      <c r="K89" s="32" t="str">
        <f t="shared" si="11"/>
        <v>B</v>
      </c>
      <c r="L89" s="32">
        <v>77</v>
      </c>
      <c r="M89" s="32">
        <v>82</v>
      </c>
      <c r="N89">
        <v>71</v>
      </c>
      <c r="O89" s="30">
        <f t="shared" si="12"/>
        <v>76.666666666666671</v>
      </c>
      <c r="P89" s="31">
        <f t="shared" si="13"/>
        <v>0.76670000000000005</v>
      </c>
      <c r="Q89" s="32" t="str">
        <f t="shared" si="14"/>
        <v>B</v>
      </c>
      <c r="R89" s="30">
        <v>72</v>
      </c>
      <c r="S89" s="26">
        <v>81</v>
      </c>
      <c r="T89">
        <v>75</v>
      </c>
      <c r="U89" s="30">
        <f t="shared" si="15"/>
        <v>76</v>
      </c>
      <c r="V89" s="31">
        <f t="shared" si="16"/>
        <v>0.76</v>
      </c>
      <c r="W89" t="str">
        <f t="shared" si="17"/>
        <v>B</v>
      </c>
    </row>
    <row r="90" spans="1:23" ht="14.25" customHeight="1" x14ac:dyDescent="0.3">
      <c r="A90" s="43"/>
      <c r="B90" s="43"/>
      <c r="C90" s="43"/>
      <c r="D90" s="5" t="s">
        <v>17</v>
      </c>
      <c r="E90" s="5" t="s">
        <v>18</v>
      </c>
      <c r="F90" s="5">
        <v>58</v>
      </c>
      <c r="G90" s="10">
        <v>72</v>
      </c>
      <c r="H90" s="10">
        <v>60</v>
      </c>
      <c r="I90" s="11">
        <f t="shared" si="9"/>
        <v>63.333333333333336</v>
      </c>
      <c r="J90" s="31">
        <f t="shared" si="10"/>
        <v>0.63329999999999997</v>
      </c>
      <c r="K90" s="32" t="str">
        <f t="shared" si="11"/>
        <v>C</v>
      </c>
      <c r="L90" s="32">
        <v>67</v>
      </c>
      <c r="M90" s="32">
        <v>67</v>
      </c>
      <c r="N90">
        <v>73</v>
      </c>
      <c r="O90" s="30">
        <f t="shared" si="12"/>
        <v>69</v>
      </c>
      <c r="P90" s="31">
        <f t="shared" si="13"/>
        <v>0.69</v>
      </c>
      <c r="Q90" s="32" t="str">
        <f t="shared" si="14"/>
        <v>C</v>
      </c>
      <c r="R90" s="30">
        <v>74</v>
      </c>
      <c r="S90" s="26">
        <v>79</v>
      </c>
      <c r="T90">
        <v>77</v>
      </c>
      <c r="U90" s="30">
        <f t="shared" si="15"/>
        <v>76.666666666666671</v>
      </c>
      <c r="V90" s="31">
        <f t="shared" si="16"/>
        <v>0.76670000000000005</v>
      </c>
      <c r="W90" t="str">
        <f t="shared" si="17"/>
        <v>B</v>
      </c>
    </row>
    <row r="91" spans="1:23" ht="14.25" customHeight="1" x14ac:dyDescent="0.3">
      <c r="A91" s="43"/>
      <c r="B91" s="43"/>
      <c r="C91" s="43"/>
      <c r="D91" s="5" t="s">
        <v>19</v>
      </c>
      <c r="E91" s="5" t="s">
        <v>20</v>
      </c>
      <c r="F91" s="5">
        <v>64</v>
      </c>
      <c r="G91" s="10">
        <v>67</v>
      </c>
      <c r="H91" s="10">
        <v>71</v>
      </c>
      <c r="I91" s="11">
        <f t="shared" si="9"/>
        <v>67.333333333333329</v>
      </c>
      <c r="J91" s="31">
        <f t="shared" si="10"/>
        <v>0.67330000000000001</v>
      </c>
      <c r="K91" s="32" t="str">
        <f t="shared" si="11"/>
        <v>C</v>
      </c>
      <c r="L91" s="32">
        <v>68</v>
      </c>
      <c r="M91" s="32">
        <v>80</v>
      </c>
      <c r="N91">
        <v>78</v>
      </c>
      <c r="O91" s="30">
        <f t="shared" si="12"/>
        <v>75.333333333333329</v>
      </c>
      <c r="P91" s="31">
        <f t="shared" si="13"/>
        <v>0.75329999999999997</v>
      </c>
      <c r="Q91" s="32" t="str">
        <f t="shared" si="14"/>
        <v>B</v>
      </c>
      <c r="R91" s="30">
        <v>74</v>
      </c>
      <c r="S91" s="26">
        <v>75</v>
      </c>
      <c r="T91">
        <v>73</v>
      </c>
      <c r="U91" s="30">
        <f t="shared" si="15"/>
        <v>74</v>
      </c>
      <c r="V91" s="31">
        <f t="shared" si="16"/>
        <v>0.74</v>
      </c>
      <c r="W91" t="str">
        <f t="shared" si="17"/>
        <v>B</v>
      </c>
    </row>
    <row r="92" spans="1:23" ht="14.25" customHeight="1" x14ac:dyDescent="0.3">
      <c r="A92" s="43"/>
      <c r="B92" s="43"/>
      <c r="C92" s="43"/>
      <c r="D92" s="5" t="s">
        <v>21</v>
      </c>
      <c r="E92" s="5" t="s">
        <v>22</v>
      </c>
      <c r="F92" s="5">
        <v>73</v>
      </c>
      <c r="G92" s="10">
        <v>75</v>
      </c>
      <c r="H92" s="10">
        <v>80</v>
      </c>
      <c r="I92" s="11">
        <f t="shared" si="9"/>
        <v>76</v>
      </c>
      <c r="J92" s="31">
        <f t="shared" si="10"/>
        <v>0.76</v>
      </c>
      <c r="K92" s="32" t="str">
        <f t="shared" si="11"/>
        <v>B</v>
      </c>
      <c r="L92" s="32">
        <v>69</v>
      </c>
      <c r="M92" s="32">
        <v>83</v>
      </c>
      <c r="N92">
        <v>77</v>
      </c>
      <c r="O92" s="30">
        <f t="shared" si="12"/>
        <v>76.333333333333329</v>
      </c>
      <c r="P92" s="31">
        <f t="shared" si="13"/>
        <v>0.76329999999999998</v>
      </c>
      <c r="Q92" s="32" t="str">
        <f t="shared" si="14"/>
        <v>B</v>
      </c>
      <c r="R92" s="30">
        <v>72</v>
      </c>
      <c r="S92" s="26">
        <v>89</v>
      </c>
      <c r="T92">
        <v>81</v>
      </c>
      <c r="U92" s="30">
        <f t="shared" si="15"/>
        <v>80.666666666666671</v>
      </c>
      <c r="V92" s="31">
        <f t="shared" si="16"/>
        <v>0.80669999999999997</v>
      </c>
      <c r="W92" t="str">
        <f t="shared" si="17"/>
        <v>A</v>
      </c>
    </row>
    <row r="93" spans="1:23" ht="14.25" customHeight="1" x14ac:dyDescent="0.3">
      <c r="A93" s="43"/>
      <c r="B93" s="43"/>
      <c r="C93" s="43"/>
      <c r="D93" s="5" t="s">
        <v>23</v>
      </c>
      <c r="E93" s="5" t="s">
        <v>24</v>
      </c>
      <c r="F93" s="5">
        <v>63</v>
      </c>
      <c r="G93" s="10">
        <v>68</v>
      </c>
      <c r="H93" s="10">
        <v>72</v>
      </c>
      <c r="I93" s="11">
        <f t="shared" si="9"/>
        <v>67.666666666666671</v>
      </c>
      <c r="J93" s="31">
        <f t="shared" si="10"/>
        <v>0.67669999999999997</v>
      </c>
      <c r="K93" s="32" t="str">
        <f t="shared" si="11"/>
        <v>C</v>
      </c>
      <c r="L93" s="32">
        <v>62</v>
      </c>
      <c r="M93" s="32">
        <v>76</v>
      </c>
      <c r="N93">
        <v>71</v>
      </c>
      <c r="O93" s="30">
        <f t="shared" si="12"/>
        <v>69.666666666666671</v>
      </c>
      <c r="P93" s="31">
        <f t="shared" si="13"/>
        <v>0.69669999999999999</v>
      </c>
      <c r="Q93" s="32" t="str">
        <f t="shared" si="14"/>
        <v>C</v>
      </c>
      <c r="R93" s="30">
        <v>72</v>
      </c>
      <c r="S93" s="26">
        <v>81</v>
      </c>
      <c r="T93">
        <v>79</v>
      </c>
      <c r="U93" s="30">
        <f t="shared" si="15"/>
        <v>77.333333333333329</v>
      </c>
      <c r="V93" s="31">
        <f t="shared" si="16"/>
        <v>0.77329999999999999</v>
      </c>
      <c r="W93" t="str">
        <f t="shared" si="17"/>
        <v>B</v>
      </c>
    </row>
    <row r="94" spans="1:23" ht="14.25" customHeight="1" x14ac:dyDescent="0.3">
      <c r="A94" s="43"/>
      <c r="B94" s="43"/>
      <c r="C94" s="43"/>
      <c r="D94" s="5" t="s">
        <v>46</v>
      </c>
      <c r="E94" s="5" t="s">
        <v>47</v>
      </c>
      <c r="F94" s="5">
        <v>75</v>
      </c>
      <c r="G94" s="10">
        <v>77</v>
      </c>
      <c r="H94" s="10">
        <v>70</v>
      </c>
      <c r="I94" s="11">
        <f t="shared" si="9"/>
        <v>74</v>
      </c>
      <c r="J94" s="31">
        <f t="shared" si="10"/>
        <v>0.74</v>
      </c>
      <c r="K94" s="32" t="str">
        <f t="shared" si="11"/>
        <v>B</v>
      </c>
      <c r="L94" s="32">
        <v>78</v>
      </c>
      <c r="M94" s="32">
        <v>74</v>
      </c>
      <c r="N94">
        <v>81</v>
      </c>
      <c r="O94" s="30">
        <f t="shared" si="12"/>
        <v>77.666666666666671</v>
      </c>
      <c r="P94" s="31">
        <f t="shared" si="13"/>
        <v>0.77669999999999995</v>
      </c>
      <c r="Q94" s="32" t="str">
        <f t="shared" si="14"/>
        <v>B</v>
      </c>
      <c r="R94" s="30">
        <v>77</v>
      </c>
      <c r="S94" s="26">
        <v>79</v>
      </c>
      <c r="T94">
        <v>80</v>
      </c>
      <c r="U94" s="30">
        <f t="shared" si="15"/>
        <v>78.666666666666671</v>
      </c>
      <c r="V94" s="31">
        <f t="shared" si="16"/>
        <v>0.78669999999999995</v>
      </c>
      <c r="W94" t="str">
        <f t="shared" si="17"/>
        <v>B</v>
      </c>
    </row>
    <row r="95" spans="1:23" ht="14.25" customHeight="1" x14ac:dyDescent="0.3">
      <c r="A95" s="43"/>
      <c r="B95" s="43"/>
      <c r="C95" s="43"/>
      <c r="D95" s="5" t="s">
        <v>34</v>
      </c>
      <c r="E95" s="5" t="s">
        <v>35</v>
      </c>
      <c r="F95" s="5">
        <v>66</v>
      </c>
      <c r="G95" s="10">
        <v>68</v>
      </c>
      <c r="H95" s="10">
        <v>68</v>
      </c>
      <c r="I95" s="11">
        <f t="shared" si="9"/>
        <v>67.333333333333329</v>
      </c>
      <c r="J95" s="31">
        <f t="shared" si="10"/>
        <v>0.67330000000000001</v>
      </c>
      <c r="K95" s="32" t="str">
        <f t="shared" si="11"/>
        <v>C</v>
      </c>
      <c r="L95" s="32">
        <v>67</v>
      </c>
      <c r="M95" s="32">
        <v>66</v>
      </c>
      <c r="N95">
        <v>68</v>
      </c>
      <c r="O95" s="30">
        <f t="shared" si="12"/>
        <v>67</v>
      </c>
      <c r="P95" s="31">
        <f t="shared" si="13"/>
        <v>0.67</v>
      </c>
      <c r="Q95" s="32" t="str">
        <f t="shared" si="14"/>
        <v>C</v>
      </c>
      <c r="R95" s="30">
        <v>65</v>
      </c>
      <c r="S95" s="26">
        <v>70</v>
      </c>
      <c r="T95">
        <v>74</v>
      </c>
      <c r="U95" s="30">
        <f t="shared" si="15"/>
        <v>69.666666666666671</v>
      </c>
      <c r="V95" s="31">
        <f t="shared" si="16"/>
        <v>0.69669999999999999</v>
      </c>
      <c r="W95" t="str">
        <f t="shared" si="17"/>
        <v>C</v>
      </c>
    </row>
    <row r="96" spans="1:23" ht="14.25" customHeight="1" x14ac:dyDescent="0.3">
      <c r="A96" s="43" t="s">
        <v>76</v>
      </c>
      <c r="B96" s="43" t="s">
        <v>77</v>
      </c>
      <c r="C96" s="43" t="s">
        <v>429</v>
      </c>
      <c r="D96" s="5" t="s">
        <v>12</v>
      </c>
      <c r="E96" s="5" t="s">
        <v>2</v>
      </c>
      <c r="F96" s="5">
        <v>69</v>
      </c>
      <c r="G96" s="10">
        <v>74</v>
      </c>
      <c r="H96" s="10">
        <v>76</v>
      </c>
      <c r="I96" s="11">
        <f t="shared" si="9"/>
        <v>73</v>
      </c>
      <c r="J96" s="31">
        <f t="shared" si="10"/>
        <v>0.73</v>
      </c>
      <c r="K96" s="32" t="str">
        <f t="shared" si="11"/>
        <v>B</v>
      </c>
      <c r="L96" s="32">
        <v>75</v>
      </c>
      <c r="M96" s="32">
        <v>67</v>
      </c>
      <c r="N96">
        <v>75</v>
      </c>
      <c r="O96" s="30">
        <f t="shared" si="12"/>
        <v>72.333333333333329</v>
      </c>
      <c r="P96" s="31">
        <f t="shared" si="13"/>
        <v>0.72330000000000005</v>
      </c>
      <c r="Q96" s="32" t="str">
        <f t="shared" si="14"/>
        <v>B</v>
      </c>
      <c r="R96" s="30">
        <v>67</v>
      </c>
      <c r="S96" s="26">
        <v>72</v>
      </c>
      <c r="T96">
        <v>79</v>
      </c>
      <c r="U96" s="30">
        <f t="shared" si="15"/>
        <v>72.666666666666671</v>
      </c>
      <c r="V96" s="31">
        <f t="shared" si="16"/>
        <v>0.72670000000000001</v>
      </c>
      <c r="W96" t="str">
        <f t="shared" si="17"/>
        <v>B</v>
      </c>
    </row>
    <row r="97" spans="1:23" ht="14.25" customHeight="1" x14ac:dyDescent="0.3">
      <c r="A97" s="43"/>
      <c r="B97" s="43"/>
      <c r="C97" s="43"/>
      <c r="D97" s="5" t="s">
        <v>13</v>
      </c>
      <c r="E97" s="5" t="s">
        <v>14</v>
      </c>
      <c r="F97" s="5">
        <v>81</v>
      </c>
      <c r="G97" s="10">
        <v>79</v>
      </c>
      <c r="H97" s="10">
        <v>82</v>
      </c>
      <c r="I97" s="11">
        <f t="shared" si="9"/>
        <v>80.666666666666671</v>
      </c>
      <c r="J97" s="31">
        <f t="shared" si="10"/>
        <v>0.80669999999999997</v>
      </c>
      <c r="K97" s="32" t="str">
        <f t="shared" si="11"/>
        <v>A</v>
      </c>
      <c r="L97" s="32">
        <v>72</v>
      </c>
      <c r="M97" s="32">
        <v>78</v>
      </c>
      <c r="N97">
        <v>78</v>
      </c>
      <c r="O97" s="30">
        <f t="shared" si="12"/>
        <v>76</v>
      </c>
      <c r="P97" s="31">
        <f t="shared" si="13"/>
        <v>0.76</v>
      </c>
      <c r="Q97" s="32" t="str">
        <f t="shared" si="14"/>
        <v>B</v>
      </c>
      <c r="R97" s="30">
        <v>78</v>
      </c>
      <c r="S97" s="26">
        <v>75</v>
      </c>
      <c r="T97">
        <v>80</v>
      </c>
      <c r="U97" s="30">
        <f t="shared" si="15"/>
        <v>77.666666666666671</v>
      </c>
      <c r="V97" s="31">
        <f t="shared" si="16"/>
        <v>0.77669999999999995</v>
      </c>
      <c r="W97" t="str">
        <f t="shared" si="17"/>
        <v>B</v>
      </c>
    </row>
    <row r="98" spans="1:23" ht="14.25" customHeight="1" x14ac:dyDescent="0.3">
      <c r="A98" s="43"/>
      <c r="B98" s="43"/>
      <c r="C98" s="43"/>
      <c r="D98" s="5" t="s">
        <v>15</v>
      </c>
      <c r="E98" s="5" t="s">
        <v>16</v>
      </c>
      <c r="F98" s="5">
        <v>85</v>
      </c>
      <c r="G98" s="10">
        <v>80</v>
      </c>
      <c r="H98" s="10">
        <v>76</v>
      </c>
      <c r="I98" s="11">
        <f t="shared" si="9"/>
        <v>80.333333333333329</v>
      </c>
      <c r="J98" s="31">
        <f t="shared" si="10"/>
        <v>0.80330000000000001</v>
      </c>
      <c r="K98" s="32" t="str">
        <f t="shared" si="11"/>
        <v>A</v>
      </c>
      <c r="L98" s="32">
        <v>81</v>
      </c>
      <c r="M98" s="32">
        <v>85</v>
      </c>
      <c r="N98">
        <v>90</v>
      </c>
      <c r="O98" s="30">
        <f t="shared" si="12"/>
        <v>85.333333333333329</v>
      </c>
      <c r="P98" s="31">
        <f t="shared" si="13"/>
        <v>0.85329999999999995</v>
      </c>
      <c r="Q98" s="32" t="str">
        <f t="shared" si="14"/>
        <v>A</v>
      </c>
      <c r="R98" s="30">
        <v>78</v>
      </c>
      <c r="S98" s="26">
        <v>83</v>
      </c>
      <c r="T98">
        <v>93</v>
      </c>
      <c r="U98" s="30">
        <f t="shared" si="15"/>
        <v>84.666666666666671</v>
      </c>
      <c r="V98" s="31">
        <f t="shared" si="16"/>
        <v>0.84670000000000001</v>
      </c>
      <c r="W98" t="str">
        <f t="shared" si="17"/>
        <v>A</v>
      </c>
    </row>
    <row r="99" spans="1:23" ht="14.25" customHeight="1" x14ac:dyDescent="0.3">
      <c r="A99" s="43"/>
      <c r="B99" s="43"/>
      <c r="C99" s="43"/>
      <c r="D99" s="5" t="s">
        <v>17</v>
      </c>
      <c r="E99" s="5" t="s">
        <v>18</v>
      </c>
      <c r="F99" s="5">
        <v>71</v>
      </c>
      <c r="G99" s="10">
        <v>69</v>
      </c>
      <c r="H99" s="10">
        <v>78</v>
      </c>
      <c r="I99" s="11">
        <f t="shared" si="9"/>
        <v>72.666666666666671</v>
      </c>
      <c r="J99" s="31">
        <f t="shared" si="10"/>
        <v>0.72670000000000001</v>
      </c>
      <c r="K99" s="32" t="str">
        <f t="shared" si="11"/>
        <v>B</v>
      </c>
      <c r="L99" s="32">
        <v>75</v>
      </c>
      <c r="M99" s="32">
        <v>76</v>
      </c>
      <c r="N99">
        <v>75</v>
      </c>
      <c r="O99" s="30">
        <f t="shared" si="12"/>
        <v>75.333333333333329</v>
      </c>
      <c r="P99" s="31">
        <f t="shared" si="13"/>
        <v>0.75329999999999997</v>
      </c>
      <c r="Q99" s="32" t="str">
        <f t="shared" si="14"/>
        <v>B</v>
      </c>
      <c r="R99" s="30">
        <v>80</v>
      </c>
      <c r="S99" s="26">
        <v>73</v>
      </c>
      <c r="T99">
        <v>83</v>
      </c>
      <c r="U99" s="30">
        <f t="shared" si="15"/>
        <v>78.666666666666671</v>
      </c>
      <c r="V99" s="31">
        <f t="shared" si="16"/>
        <v>0.78669999999999995</v>
      </c>
      <c r="W99" t="str">
        <f t="shared" si="17"/>
        <v>B</v>
      </c>
    </row>
    <row r="100" spans="1:23" ht="14.25" customHeight="1" x14ac:dyDescent="0.3">
      <c r="A100" s="43"/>
      <c r="B100" s="43"/>
      <c r="C100" s="43"/>
      <c r="D100" s="5" t="s">
        <v>19</v>
      </c>
      <c r="E100" s="5" t="s">
        <v>20</v>
      </c>
      <c r="F100" s="5">
        <v>75</v>
      </c>
      <c r="G100" s="10">
        <v>86</v>
      </c>
      <c r="H100" s="10">
        <v>74</v>
      </c>
      <c r="I100" s="11">
        <f t="shared" si="9"/>
        <v>78.333333333333329</v>
      </c>
      <c r="J100" s="31">
        <f t="shared" si="10"/>
        <v>0.7833</v>
      </c>
      <c r="K100" s="32" t="str">
        <f t="shared" si="11"/>
        <v>B</v>
      </c>
      <c r="L100" s="32">
        <v>84</v>
      </c>
      <c r="M100" s="32">
        <v>78</v>
      </c>
      <c r="N100">
        <v>76</v>
      </c>
      <c r="O100" s="30">
        <f t="shared" si="12"/>
        <v>79.333333333333329</v>
      </c>
      <c r="P100" s="31">
        <f t="shared" si="13"/>
        <v>0.79330000000000001</v>
      </c>
      <c r="Q100" s="32" t="str">
        <f t="shared" si="14"/>
        <v>B</v>
      </c>
      <c r="R100" s="30">
        <v>87</v>
      </c>
      <c r="S100" s="26">
        <v>82</v>
      </c>
      <c r="T100">
        <v>79</v>
      </c>
      <c r="U100" s="30">
        <f t="shared" si="15"/>
        <v>82.666666666666671</v>
      </c>
      <c r="V100" s="31">
        <f t="shared" si="16"/>
        <v>0.82669999999999999</v>
      </c>
      <c r="W100" t="str">
        <f t="shared" si="17"/>
        <v>A</v>
      </c>
    </row>
    <row r="101" spans="1:23" ht="14.25" customHeight="1" x14ac:dyDescent="0.3">
      <c r="A101" s="43"/>
      <c r="B101" s="43"/>
      <c r="C101" s="43"/>
      <c r="D101" s="5" t="s">
        <v>21</v>
      </c>
      <c r="E101" s="5" t="s">
        <v>22</v>
      </c>
      <c r="F101" s="5">
        <v>79</v>
      </c>
      <c r="G101" s="10">
        <v>80</v>
      </c>
      <c r="H101" s="10">
        <v>80</v>
      </c>
      <c r="I101" s="11">
        <f t="shared" si="9"/>
        <v>79.666666666666671</v>
      </c>
      <c r="J101" s="31">
        <f t="shared" si="10"/>
        <v>0.79669999999999996</v>
      </c>
      <c r="K101" s="32" t="str">
        <f t="shared" si="11"/>
        <v>B</v>
      </c>
      <c r="L101" s="32">
        <v>85</v>
      </c>
      <c r="M101" s="32">
        <v>82</v>
      </c>
      <c r="N101">
        <v>92</v>
      </c>
      <c r="O101" s="30">
        <f t="shared" si="12"/>
        <v>86.333333333333329</v>
      </c>
      <c r="P101" s="31">
        <f t="shared" si="13"/>
        <v>0.86329999999999996</v>
      </c>
      <c r="Q101" s="32" t="str">
        <f t="shared" si="14"/>
        <v>A</v>
      </c>
      <c r="R101" s="30">
        <v>92</v>
      </c>
      <c r="S101" s="26">
        <v>90</v>
      </c>
      <c r="T101">
        <v>88</v>
      </c>
      <c r="U101" s="30">
        <f t="shared" si="15"/>
        <v>90</v>
      </c>
      <c r="V101" s="31">
        <f t="shared" si="16"/>
        <v>0.9</v>
      </c>
      <c r="W101" t="str">
        <f t="shared" si="17"/>
        <v>A</v>
      </c>
    </row>
    <row r="102" spans="1:23" ht="14.25" customHeight="1" x14ac:dyDescent="0.3">
      <c r="A102" s="43"/>
      <c r="B102" s="43"/>
      <c r="C102" s="43"/>
      <c r="D102" s="5" t="s">
        <v>23</v>
      </c>
      <c r="E102" s="5" t="s">
        <v>24</v>
      </c>
      <c r="F102" s="5">
        <v>79</v>
      </c>
      <c r="G102" s="10">
        <v>79</v>
      </c>
      <c r="H102" s="10">
        <v>74</v>
      </c>
      <c r="I102" s="11">
        <f t="shared" si="9"/>
        <v>77.333333333333329</v>
      </c>
      <c r="J102" s="31">
        <f t="shared" si="10"/>
        <v>0.77329999999999999</v>
      </c>
      <c r="K102" s="32" t="str">
        <f t="shared" si="11"/>
        <v>B</v>
      </c>
      <c r="L102" s="32">
        <v>72</v>
      </c>
      <c r="M102" s="32">
        <v>80</v>
      </c>
      <c r="N102">
        <v>83</v>
      </c>
      <c r="O102" s="30">
        <f t="shared" si="12"/>
        <v>78.333333333333329</v>
      </c>
      <c r="P102" s="31">
        <f t="shared" si="13"/>
        <v>0.7833</v>
      </c>
      <c r="Q102" s="32" t="str">
        <f t="shared" si="14"/>
        <v>B</v>
      </c>
      <c r="R102" s="30">
        <v>85</v>
      </c>
      <c r="S102" s="26">
        <v>85</v>
      </c>
      <c r="T102">
        <v>78</v>
      </c>
      <c r="U102" s="30">
        <f t="shared" si="15"/>
        <v>82.666666666666671</v>
      </c>
      <c r="V102" s="31">
        <f t="shared" si="16"/>
        <v>0.82669999999999999</v>
      </c>
      <c r="W102" t="str">
        <f t="shared" si="17"/>
        <v>A</v>
      </c>
    </row>
    <row r="103" spans="1:23" ht="14.25" customHeight="1" x14ac:dyDescent="0.3">
      <c r="A103" s="43"/>
      <c r="B103" s="43"/>
      <c r="C103" s="43"/>
      <c r="D103" s="5" t="s">
        <v>32</v>
      </c>
      <c r="E103" s="5" t="s">
        <v>33</v>
      </c>
      <c r="F103" s="5">
        <v>75</v>
      </c>
      <c r="G103" s="10">
        <v>88</v>
      </c>
      <c r="H103" s="10">
        <v>77</v>
      </c>
      <c r="I103" s="11">
        <f t="shared" si="9"/>
        <v>80</v>
      </c>
      <c r="J103" s="31">
        <f t="shared" si="10"/>
        <v>0.8</v>
      </c>
      <c r="K103" s="32" t="str">
        <f t="shared" si="11"/>
        <v>A</v>
      </c>
      <c r="L103" s="32">
        <v>85</v>
      </c>
      <c r="M103" s="32">
        <v>76</v>
      </c>
      <c r="N103">
        <v>77</v>
      </c>
      <c r="O103" s="30">
        <f t="shared" si="12"/>
        <v>79.333333333333329</v>
      </c>
      <c r="P103" s="31">
        <f t="shared" si="13"/>
        <v>0.79330000000000001</v>
      </c>
      <c r="Q103" s="32" t="str">
        <f t="shared" si="14"/>
        <v>B</v>
      </c>
      <c r="R103" s="30">
        <v>85</v>
      </c>
      <c r="S103" s="26">
        <v>85</v>
      </c>
      <c r="T103">
        <v>88</v>
      </c>
      <c r="U103" s="30">
        <f t="shared" si="15"/>
        <v>86</v>
      </c>
      <c r="V103" s="31">
        <f t="shared" si="16"/>
        <v>0.86</v>
      </c>
      <c r="W103" t="str">
        <f t="shared" si="17"/>
        <v>A</v>
      </c>
    </row>
    <row r="104" spans="1:23" ht="14.25" customHeight="1" x14ac:dyDescent="0.3">
      <c r="A104" s="43"/>
      <c r="B104" s="43"/>
      <c r="C104" s="43"/>
      <c r="D104" s="5" t="s">
        <v>34</v>
      </c>
      <c r="E104" s="5" t="s">
        <v>35</v>
      </c>
      <c r="F104" s="5">
        <v>73</v>
      </c>
      <c r="G104" s="10">
        <v>72</v>
      </c>
      <c r="H104" s="10">
        <v>65</v>
      </c>
      <c r="I104" s="11">
        <f t="shared" si="9"/>
        <v>70</v>
      </c>
      <c r="J104" s="31">
        <f t="shared" si="10"/>
        <v>0.7</v>
      </c>
      <c r="K104" s="32" t="str">
        <f t="shared" si="11"/>
        <v>B</v>
      </c>
      <c r="L104" s="32">
        <v>67</v>
      </c>
      <c r="M104" s="32">
        <v>78</v>
      </c>
      <c r="N104">
        <v>70</v>
      </c>
      <c r="O104" s="30">
        <f t="shared" si="12"/>
        <v>71.666666666666671</v>
      </c>
      <c r="P104" s="31">
        <f t="shared" si="13"/>
        <v>0.7167</v>
      </c>
      <c r="Q104" s="32" t="str">
        <f t="shared" si="14"/>
        <v>B</v>
      </c>
      <c r="R104" s="30">
        <v>74</v>
      </c>
      <c r="S104" s="26">
        <v>75</v>
      </c>
      <c r="T104">
        <v>81</v>
      </c>
      <c r="U104" s="30">
        <f t="shared" si="15"/>
        <v>76.666666666666671</v>
      </c>
      <c r="V104" s="31">
        <f t="shared" si="16"/>
        <v>0.76670000000000005</v>
      </c>
      <c r="W104" t="str">
        <f t="shared" si="17"/>
        <v>B</v>
      </c>
    </row>
    <row r="105" spans="1:23" ht="14.25" customHeight="1" x14ac:dyDescent="0.3">
      <c r="A105" s="43" t="s">
        <v>78</v>
      </c>
      <c r="B105" s="43" t="s">
        <v>79</v>
      </c>
      <c r="C105" s="43" t="s">
        <v>429</v>
      </c>
      <c r="D105" s="5" t="s">
        <v>12</v>
      </c>
      <c r="E105" s="5" t="s">
        <v>2</v>
      </c>
      <c r="F105" s="5">
        <v>74</v>
      </c>
      <c r="G105" s="10">
        <v>75</v>
      </c>
      <c r="H105" s="10">
        <v>78</v>
      </c>
      <c r="I105" s="11">
        <f t="shared" si="9"/>
        <v>75.666666666666671</v>
      </c>
      <c r="J105" s="31">
        <f t="shared" si="10"/>
        <v>0.75670000000000004</v>
      </c>
      <c r="K105" s="32" t="str">
        <f t="shared" si="11"/>
        <v>B</v>
      </c>
      <c r="L105" s="32">
        <v>82</v>
      </c>
      <c r="M105" s="32">
        <v>75</v>
      </c>
      <c r="N105">
        <v>78</v>
      </c>
      <c r="O105" s="30">
        <f t="shared" si="12"/>
        <v>78.333333333333329</v>
      </c>
      <c r="P105" s="31">
        <f t="shared" si="13"/>
        <v>0.7833</v>
      </c>
      <c r="Q105" s="32" t="str">
        <f t="shared" si="14"/>
        <v>B</v>
      </c>
      <c r="R105" s="30">
        <v>75</v>
      </c>
      <c r="S105" s="26">
        <v>90</v>
      </c>
      <c r="T105">
        <v>89</v>
      </c>
      <c r="U105" s="30">
        <f t="shared" si="15"/>
        <v>84.666666666666671</v>
      </c>
      <c r="V105" s="31">
        <f t="shared" si="16"/>
        <v>0.84670000000000001</v>
      </c>
      <c r="W105" t="str">
        <f t="shared" si="17"/>
        <v>A</v>
      </c>
    </row>
    <row r="106" spans="1:23" ht="14.25" customHeight="1" x14ac:dyDescent="0.3">
      <c r="A106" s="43"/>
      <c r="B106" s="43"/>
      <c r="C106" s="43"/>
      <c r="D106" s="5" t="s">
        <v>13</v>
      </c>
      <c r="E106" s="5" t="s">
        <v>14</v>
      </c>
      <c r="F106" s="5">
        <v>86</v>
      </c>
      <c r="G106" s="10">
        <v>91</v>
      </c>
      <c r="H106" s="10">
        <v>78</v>
      </c>
      <c r="I106" s="11">
        <f t="shared" si="9"/>
        <v>85</v>
      </c>
      <c r="J106" s="31">
        <f t="shared" si="10"/>
        <v>0.85</v>
      </c>
      <c r="K106" s="32" t="str">
        <f t="shared" si="11"/>
        <v>A</v>
      </c>
      <c r="L106" s="32">
        <v>84</v>
      </c>
      <c r="M106" s="32">
        <v>88</v>
      </c>
      <c r="N106">
        <v>90</v>
      </c>
      <c r="O106" s="30">
        <f t="shared" si="12"/>
        <v>87.333333333333329</v>
      </c>
      <c r="P106" s="31">
        <f t="shared" si="13"/>
        <v>0.87329999999999997</v>
      </c>
      <c r="Q106" s="32" t="str">
        <f t="shared" si="14"/>
        <v>A</v>
      </c>
      <c r="R106" s="30">
        <v>90</v>
      </c>
      <c r="S106" s="26">
        <v>83</v>
      </c>
      <c r="T106">
        <v>82</v>
      </c>
      <c r="U106" s="30">
        <f t="shared" si="15"/>
        <v>85</v>
      </c>
      <c r="V106" s="31">
        <f t="shared" si="16"/>
        <v>0.85</v>
      </c>
      <c r="W106" t="str">
        <f t="shared" si="17"/>
        <v>A</v>
      </c>
    </row>
    <row r="107" spans="1:23" ht="14.25" customHeight="1" x14ac:dyDescent="0.3">
      <c r="A107" s="43"/>
      <c r="B107" s="43"/>
      <c r="C107" s="43"/>
      <c r="D107" s="5" t="s">
        <v>15</v>
      </c>
      <c r="E107" s="5" t="s">
        <v>16</v>
      </c>
      <c r="F107" s="5">
        <v>81</v>
      </c>
      <c r="G107" s="10">
        <v>93</v>
      </c>
      <c r="H107" s="10">
        <v>87</v>
      </c>
      <c r="I107" s="11">
        <f t="shared" si="9"/>
        <v>87</v>
      </c>
      <c r="J107" s="31">
        <f t="shared" si="10"/>
        <v>0.87</v>
      </c>
      <c r="K107" s="32" t="str">
        <f t="shared" si="11"/>
        <v>A</v>
      </c>
      <c r="L107" s="32">
        <v>92</v>
      </c>
      <c r="M107" s="32">
        <v>94</v>
      </c>
      <c r="N107">
        <v>97</v>
      </c>
      <c r="O107" s="30">
        <f t="shared" si="12"/>
        <v>94.333333333333329</v>
      </c>
      <c r="P107" s="31">
        <f t="shared" si="13"/>
        <v>0.94330000000000003</v>
      </c>
      <c r="Q107" s="32" t="str">
        <f t="shared" si="14"/>
        <v>A</v>
      </c>
      <c r="R107" s="30">
        <v>91</v>
      </c>
      <c r="S107" s="26">
        <v>97</v>
      </c>
      <c r="T107">
        <v>95</v>
      </c>
      <c r="U107" s="30">
        <f t="shared" si="15"/>
        <v>94.333333333333329</v>
      </c>
      <c r="V107" s="31">
        <f t="shared" si="16"/>
        <v>0.94330000000000003</v>
      </c>
      <c r="W107" t="str">
        <f t="shared" si="17"/>
        <v>A</v>
      </c>
    </row>
    <row r="108" spans="1:23" ht="14.25" customHeight="1" x14ac:dyDescent="0.3">
      <c r="A108" s="43"/>
      <c r="B108" s="43"/>
      <c r="C108" s="43"/>
      <c r="D108" s="5" t="s">
        <v>17</v>
      </c>
      <c r="E108" s="5" t="s">
        <v>18</v>
      </c>
      <c r="F108" s="5">
        <v>75</v>
      </c>
      <c r="G108" s="10">
        <v>82</v>
      </c>
      <c r="H108" s="10">
        <v>82</v>
      </c>
      <c r="I108" s="11">
        <f t="shared" si="9"/>
        <v>79.666666666666671</v>
      </c>
      <c r="J108" s="31">
        <f t="shared" si="10"/>
        <v>0.79669999999999996</v>
      </c>
      <c r="K108" s="32" t="str">
        <f t="shared" si="11"/>
        <v>B</v>
      </c>
      <c r="L108" s="32">
        <v>79</v>
      </c>
      <c r="M108" s="32">
        <v>81</v>
      </c>
      <c r="N108">
        <v>80</v>
      </c>
      <c r="O108" s="30">
        <f t="shared" si="12"/>
        <v>80</v>
      </c>
      <c r="P108" s="31">
        <f t="shared" si="13"/>
        <v>0.8</v>
      </c>
      <c r="Q108" s="32" t="str">
        <f t="shared" si="14"/>
        <v>A</v>
      </c>
      <c r="R108" s="30">
        <v>89</v>
      </c>
      <c r="S108" s="26">
        <v>86</v>
      </c>
      <c r="T108">
        <v>87</v>
      </c>
      <c r="U108" s="30">
        <f t="shared" si="15"/>
        <v>87.333333333333329</v>
      </c>
      <c r="V108" s="31">
        <f t="shared" si="16"/>
        <v>0.87329999999999997</v>
      </c>
      <c r="W108" t="str">
        <f t="shared" si="17"/>
        <v>A</v>
      </c>
    </row>
    <row r="109" spans="1:23" ht="14.25" customHeight="1" x14ac:dyDescent="0.3">
      <c r="A109" s="43"/>
      <c r="B109" s="43"/>
      <c r="C109" s="43"/>
      <c r="D109" s="5" t="s">
        <v>19</v>
      </c>
      <c r="E109" s="5" t="s">
        <v>20</v>
      </c>
      <c r="F109" s="5">
        <v>77</v>
      </c>
      <c r="G109" s="10">
        <v>80</v>
      </c>
      <c r="H109" s="10">
        <v>79</v>
      </c>
      <c r="I109" s="11">
        <f t="shared" si="9"/>
        <v>78.666666666666671</v>
      </c>
      <c r="J109" s="31">
        <f t="shared" si="10"/>
        <v>0.78669999999999995</v>
      </c>
      <c r="K109" s="32" t="str">
        <f t="shared" si="11"/>
        <v>B</v>
      </c>
      <c r="L109" s="32">
        <v>92</v>
      </c>
      <c r="M109" s="32">
        <v>94</v>
      </c>
      <c r="N109">
        <v>89</v>
      </c>
      <c r="O109" s="30">
        <f t="shared" si="12"/>
        <v>91.666666666666671</v>
      </c>
      <c r="P109" s="31">
        <f t="shared" si="13"/>
        <v>0.91669999999999996</v>
      </c>
      <c r="Q109" s="32" t="str">
        <f t="shared" si="14"/>
        <v>A</v>
      </c>
      <c r="R109" s="30">
        <v>95</v>
      </c>
      <c r="S109" s="26">
        <v>98</v>
      </c>
      <c r="T109">
        <v>88</v>
      </c>
      <c r="U109" s="30">
        <f t="shared" si="15"/>
        <v>93.666666666666671</v>
      </c>
      <c r="V109" s="31">
        <f t="shared" si="16"/>
        <v>0.93669999999999998</v>
      </c>
      <c r="W109" t="str">
        <f t="shared" si="17"/>
        <v>A</v>
      </c>
    </row>
    <row r="110" spans="1:23" ht="14.25" customHeight="1" x14ac:dyDescent="0.3">
      <c r="A110" s="43"/>
      <c r="B110" s="43"/>
      <c r="C110" s="43"/>
      <c r="D110" s="5" t="s">
        <v>21</v>
      </c>
      <c r="E110" s="5" t="s">
        <v>22</v>
      </c>
      <c r="F110" s="5">
        <v>89</v>
      </c>
      <c r="G110" s="10">
        <v>87</v>
      </c>
      <c r="H110" s="10">
        <v>94</v>
      </c>
      <c r="I110" s="11">
        <f t="shared" si="9"/>
        <v>90</v>
      </c>
      <c r="J110" s="31">
        <f t="shared" si="10"/>
        <v>0.9</v>
      </c>
      <c r="K110" s="32" t="str">
        <f t="shared" si="11"/>
        <v>A</v>
      </c>
      <c r="L110" s="32">
        <v>89</v>
      </c>
      <c r="M110" s="32">
        <v>98</v>
      </c>
      <c r="N110">
        <v>87</v>
      </c>
      <c r="O110" s="30">
        <f t="shared" si="12"/>
        <v>91.333333333333329</v>
      </c>
      <c r="P110" s="31">
        <f t="shared" si="13"/>
        <v>0.9133</v>
      </c>
      <c r="Q110" s="32" t="str">
        <f t="shared" si="14"/>
        <v>A</v>
      </c>
      <c r="R110" s="30">
        <v>97</v>
      </c>
      <c r="S110" s="26">
        <v>94</v>
      </c>
      <c r="T110">
        <v>90</v>
      </c>
      <c r="U110" s="30">
        <f t="shared" si="15"/>
        <v>93.666666666666671</v>
      </c>
      <c r="V110" s="31">
        <f t="shared" si="16"/>
        <v>0.93669999999999998</v>
      </c>
      <c r="W110" t="str">
        <f t="shared" si="17"/>
        <v>A</v>
      </c>
    </row>
    <row r="111" spans="1:23" ht="14.25" customHeight="1" x14ac:dyDescent="0.3">
      <c r="A111" s="43"/>
      <c r="B111" s="43"/>
      <c r="C111" s="43"/>
      <c r="D111" s="5" t="s">
        <v>23</v>
      </c>
      <c r="E111" s="5" t="s">
        <v>24</v>
      </c>
      <c r="F111" s="5">
        <v>87</v>
      </c>
      <c r="G111" s="10">
        <v>78</v>
      </c>
      <c r="H111" s="10">
        <v>87</v>
      </c>
      <c r="I111" s="11">
        <f t="shared" si="9"/>
        <v>84</v>
      </c>
      <c r="J111" s="31">
        <f t="shared" si="10"/>
        <v>0.84</v>
      </c>
      <c r="K111" s="32" t="str">
        <f t="shared" si="11"/>
        <v>A</v>
      </c>
      <c r="L111" s="32">
        <v>78</v>
      </c>
      <c r="M111" s="32">
        <v>81</v>
      </c>
      <c r="N111">
        <v>78</v>
      </c>
      <c r="O111" s="30">
        <f t="shared" si="12"/>
        <v>79</v>
      </c>
      <c r="P111" s="31">
        <f t="shared" si="13"/>
        <v>0.79</v>
      </c>
      <c r="Q111" s="32" t="str">
        <f t="shared" si="14"/>
        <v>B</v>
      </c>
      <c r="R111" s="30">
        <v>81</v>
      </c>
      <c r="S111" s="26">
        <v>92</v>
      </c>
      <c r="T111">
        <v>82</v>
      </c>
      <c r="U111" s="30">
        <f t="shared" si="15"/>
        <v>85</v>
      </c>
      <c r="V111" s="31">
        <f t="shared" si="16"/>
        <v>0.85</v>
      </c>
      <c r="W111" t="str">
        <f t="shared" si="17"/>
        <v>A</v>
      </c>
    </row>
    <row r="112" spans="1:23" ht="14.25" customHeight="1" x14ac:dyDescent="0.3">
      <c r="A112" s="43"/>
      <c r="B112" s="43"/>
      <c r="C112" s="43"/>
      <c r="D112" s="5" t="s">
        <v>25</v>
      </c>
      <c r="E112" s="5" t="s">
        <v>26</v>
      </c>
      <c r="F112" s="5">
        <v>90</v>
      </c>
      <c r="G112" s="10">
        <v>94</v>
      </c>
      <c r="H112" s="10">
        <v>84</v>
      </c>
      <c r="I112" s="11">
        <f t="shared" si="9"/>
        <v>89.333333333333329</v>
      </c>
      <c r="J112" s="31">
        <f t="shared" si="10"/>
        <v>0.89329999999999998</v>
      </c>
      <c r="K112" s="32" t="str">
        <f t="shared" si="11"/>
        <v>A</v>
      </c>
      <c r="L112" s="32">
        <v>93</v>
      </c>
      <c r="M112" s="32">
        <v>89</v>
      </c>
      <c r="N112">
        <v>90</v>
      </c>
      <c r="O112" s="30">
        <f t="shared" si="12"/>
        <v>90.666666666666671</v>
      </c>
      <c r="P112" s="31">
        <f t="shared" si="13"/>
        <v>0.90669999999999995</v>
      </c>
      <c r="Q112" s="32" t="str">
        <f t="shared" si="14"/>
        <v>A</v>
      </c>
      <c r="R112" s="30">
        <v>84</v>
      </c>
      <c r="S112" s="26">
        <v>96</v>
      </c>
      <c r="T112">
        <v>89</v>
      </c>
      <c r="U112" s="30">
        <f t="shared" si="15"/>
        <v>89.666666666666671</v>
      </c>
      <c r="V112" s="31">
        <f t="shared" si="16"/>
        <v>0.89670000000000005</v>
      </c>
      <c r="W112" t="str">
        <f t="shared" si="17"/>
        <v>A</v>
      </c>
    </row>
    <row r="113" spans="1:23" ht="14.25" customHeight="1" x14ac:dyDescent="0.3">
      <c r="A113" s="43"/>
      <c r="B113" s="43"/>
      <c r="C113" s="43"/>
      <c r="D113" s="5" t="s">
        <v>27</v>
      </c>
      <c r="E113" s="5" t="s">
        <v>28</v>
      </c>
      <c r="F113" s="5">
        <v>76</v>
      </c>
      <c r="G113" s="10">
        <v>85</v>
      </c>
      <c r="H113" s="10">
        <v>85</v>
      </c>
      <c r="I113" s="11">
        <f t="shared" si="9"/>
        <v>82</v>
      </c>
      <c r="J113" s="31">
        <f t="shared" si="10"/>
        <v>0.82</v>
      </c>
      <c r="K113" s="32" t="str">
        <f t="shared" si="11"/>
        <v>A</v>
      </c>
      <c r="L113" s="32">
        <v>77</v>
      </c>
      <c r="M113" s="32">
        <v>76</v>
      </c>
      <c r="N113">
        <v>77</v>
      </c>
      <c r="O113" s="30">
        <f t="shared" si="12"/>
        <v>76.666666666666671</v>
      </c>
      <c r="P113" s="31">
        <f t="shared" si="13"/>
        <v>0.76670000000000005</v>
      </c>
      <c r="Q113" s="32" t="str">
        <f t="shared" si="14"/>
        <v>B</v>
      </c>
      <c r="R113" s="30">
        <v>80</v>
      </c>
      <c r="S113" s="26">
        <v>81</v>
      </c>
      <c r="T113">
        <v>90</v>
      </c>
      <c r="U113" s="30">
        <f t="shared" si="15"/>
        <v>83.666666666666671</v>
      </c>
      <c r="V113" s="31">
        <f t="shared" si="16"/>
        <v>0.8367</v>
      </c>
      <c r="W113" t="str">
        <f t="shared" si="17"/>
        <v>A</v>
      </c>
    </row>
    <row r="114" spans="1:23" ht="14.25" customHeight="1" x14ac:dyDescent="0.3">
      <c r="A114" s="43" t="s">
        <v>80</v>
      </c>
      <c r="B114" s="43" t="s">
        <v>81</v>
      </c>
      <c r="C114" s="43" t="s">
        <v>429</v>
      </c>
      <c r="D114" s="5" t="s">
        <v>12</v>
      </c>
      <c r="E114" s="5" t="s">
        <v>2</v>
      </c>
      <c r="F114" s="5">
        <v>57</v>
      </c>
      <c r="G114" s="10">
        <v>56</v>
      </c>
      <c r="H114" s="10">
        <v>55</v>
      </c>
      <c r="I114" s="11">
        <f t="shared" si="9"/>
        <v>56</v>
      </c>
      <c r="J114" s="31">
        <f t="shared" si="10"/>
        <v>0.56000000000000005</v>
      </c>
      <c r="K114" s="32" t="str">
        <f t="shared" si="11"/>
        <v>D</v>
      </c>
      <c r="L114" s="32">
        <v>48</v>
      </c>
      <c r="M114" s="32">
        <v>60</v>
      </c>
      <c r="N114">
        <v>49</v>
      </c>
      <c r="O114" s="30">
        <f t="shared" si="12"/>
        <v>52.333333333333336</v>
      </c>
      <c r="P114" s="31">
        <f t="shared" si="13"/>
        <v>0.52329999999999999</v>
      </c>
      <c r="Q114" s="32" t="str">
        <f t="shared" si="14"/>
        <v>D</v>
      </c>
      <c r="R114" s="30">
        <v>53</v>
      </c>
      <c r="S114" s="26">
        <v>63</v>
      </c>
      <c r="T114">
        <v>52</v>
      </c>
      <c r="U114" s="30">
        <f t="shared" si="15"/>
        <v>56</v>
      </c>
      <c r="V114" s="31">
        <f t="shared" si="16"/>
        <v>0.56000000000000005</v>
      </c>
      <c r="W114" t="str">
        <f t="shared" si="17"/>
        <v>D</v>
      </c>
    </row>
    <row r="115" spans="1:23" ht="14.25" customHeight="1" x14ac:dyDescent="0.3">
      <c r="A115" s="43"/>
      <c r="B115" s="43"/>
      <c r="C115" s="43"/>
      <c r="D115" s="5" t="s">
        <v>13</v>
      </c>
      <c r="E115" s="5" t="s">
        <v>14</v>
      </c>
      <c r="F115" s="5">
        <v>53</v>
      </c>
      <c r="G115" s="10">
        <v>58</v>
      </c>
      <c r="H115" s="10">
        <v>55</v>
      </c>
      <c r="I115" s="11">
        <f t="shared" si="9"/>
        <v>55.333333333333336</v>
      </c>
      <c r="J115" s="31">
        <f t="shared" si="10"/>
        <v>0.55330000000000001</v>
      </c>
      <c r="K115" s="32" t="str">
        <f t="shared" si="11"/>
        <v>D</v>
      </c>
      <c r="L115" s="32">
        <v>63</v>
      </c>
      <c r="M115" s="32">
        <v>60</v>
      </c>
      <c r="N115">
        <v>67</v>
      </c>
      <c r="O115" s="30">
        <f t="shared" si="12"/>
        <v>63.333333333333336</v>
      </c>
      <c r="P115" s="31">
        <f t="shared" si="13"/>
        <v>0.63329999999999997</v>
      </c>
      <c r="Q115" s="32" t="str">
        <f t="shared" si="14"/>
        <v>C</v>
      </c>
      <c r="R115" s="30">
        <v>57</v>
      </c>
      <c r="S115" s="26">
        <v>70</v>
      </c>
      <c r="T115">
        <v>66</v>
      </c>
      <c r="U115" s="30">
        <f t="shared" si="15"/>
        <v>64.333333333333329</v>
      </c>
      <c r="V115" s="31">
        <f t="shared" si="16"/>
        <v>0.64329999999999998</v>
      </c>
      <c r="W115" t="str">
        <f t="shared" si="17"/>
        <v>C</v>
      </c>
    </row>
    <row r="116" spans="1:23" ht="14.25" customHeight="1" x14ac:dyDescent="0.3">
      <c r="A116" s="43"/>
      <c r="B116" s="43"/>
      <c r="C116" s="43"/>
      <c r="D116" s="5" t="s">
        <v>15</v>
      </c>
      <c r="E116" s="5" t="s">
        <v>16</v>
      </c>
      <c r="F116" s="5">
        <v>62</v>
      </c>
      <c r="G116" s="10">
        <v>59</v>
      </c>
      <c r="H116" s="10">
        <v>56</v>
      </c>
      <c r="I116" s="11">
        <f t="shared" si="9"/>
        <v>59</v>
      </c>
      <c r="J116" s="31">
        <f t="shared" si="10"/>
        <v>0.59</v>
      </c>
      <c r="K116" s="32" t="str">
        <f t="shared" si="11"/>
        <v>D</v>
      </c>
      <c r="L116" s="32">
        <v>59</v>
      </c>
      <c r="M116" s="32">
        <v>72</v>
      </c>
      <c r="N116">
        <v>61</v>
      </c>
      <c r="O116" s="30">
        <f t="shared" si="12"/>
        <v>64</v>
      </c>
      <c r="P116" s="31">
        <f t="shared" si="13"/>
        <v>0.64</v>
      </c>
      <c r="Q116" s="32" t="str">
        <f t="shared" si="14"/>
        <v>C</v>
      </c>
      <c r="R116" s="30">
        <v>65</v>
      </c>
      <c r="S116" s="26">
        <v>66</v>
      </c>
      <c r="T116">
        <v>73</v>
      </c>
      <c r="U116" s="30">
        <f t="shared" si="15"/>
        <v>68</v>
      </c>
      <c r="V116" s="31">
        <f t="shared" si="16"/>
        <v>0.68</v>
      </c>
      <c r="W116" t="str">
        <f t="shared" si="17"/>
        <v>C</v>
      </c>
    </row>
    <row r="117" spans="1:23" ht="14.25" customHeight="1" x14ac:dyDescent="0.3">
      <c r="A117" s="43"/>
      <c r="B117" s="43"/>
      <c r="C117" s="43"/>
      <c r="D117" s="5" t="s">
        <v>17</v>
      </c>
      <c r="E117" s="5" t="s">
        <v>18</v>
      </c>
      <c r="F117" s="5">
        <v>51</v>
      </c>
      <c r="G117" s="10">
        <v>57</v>
      </c>
      <c r="H117" s="10">
        <v>51</v>
      </c>
      <c r="I117" s="11">
        <f t="shared" si="9"/>
        <v>53</v>
      </c>
      <c r="J117" s="31">
        <f t="shared" si="10"/>
        <v>0.53</v>
      </c>
      <c r="K117" s="32" t="str">
        <f t="shared" si="11"/>
        <v>D</v>
      </c>
      <c r="L117" s="32">
        <v>57</v>
      </c>
      <c r="M117" s="32">
        <v>56</v>
      </c>
      <c r="N117">
        <v>61</v>
      </c>
      <c r="O117" s="30">
        <f t="shared" si="12"/>
        <v>58</v>
      </c>
      <c r="P117" s="31">
        <f t="shared" si="13"/>
        <v>0.57999999999999996</v>
      </c>
      <c r="Q117" s="32" t="str">
        <f t="shared" si="14"/>
        <v>D</v>
      </c>
      <c r="R117" s="30">
        <v>58</v>
      </c>
      <c r="S117" s="26">
        <v>60</v>
      </c>
      <c r="T117">
        <v>54</v>
      </c>
      <c r="U117" s="30">
        <f t="shared" si="15"/>
        <v>57.333333333333336</v>
      </c>
      <c r="V117" s="31">
        <f t="shared" si="16"/>
        <v>0.57330000000000003</v>
      </c>
      <c r="W117" t="str">
        <f t="shared" si="17"/>
        <v>D</v>
      </c>
    </row>
    <row r="118" spans="1:23" ht="14.25" customHeight="1" x14ac:dyDescent="0.3">
      <c r="A118" s="43"/>
      <c r="B118" s="43"/>
      <c r="C118" s="43"/>
      <c r="D118" s="5" t="s">
        <v>19</v>
      </c>
      <c r="E118" s="5" t="s">
        <v>20</v>
      </c>
      <c r="F118" s="5">
        <v>58</v>
      </c>
      <c r="G118" s="10">
        <v>63</v>
      </c>
      <c r="H118" s="10">
        <v>60</v>
      </c>
      <c r="I118" s="11">
        <f t="shared" si="9"/>
        <v>60.333333333333336</v>
      </c>
      <c r="J118" s="31">
        <f t="shared" si="10"/>
        <v>0.60329999999999995</v>
      </c>
      <c r="K118" s="32" t="str">
        <f t="shared" si="11"/>
        <v>C</v>
      </c>
      <c r="L118" s="32">
        <v>59</v>
      </c>
      <c r="M118" s="32">
        <v>65</v>
      </c>
      <c r="N118">
        <v>64</v>
      </c>
      <c r="O118" s="30">
        <f t="shared" si="12"/>
        <v>62.666666666666664</v>
      </c>
      <c r="P118" s="31">
        <f t="shared" si="13"/>
        <v>0.62670000000000003</v>
      </c>
      <c r="Q118" s="32" t="str">
        <f t="shared" si="14"/>
        <v>C</v>
      </c>
      <c r="R118" s="30">
        <v>65</v>
      </c>
      <c r="S118" s="26">
        <v>62</v>
      </c>
      <c r="T118">
        <v>60</v>
      </c>
      <c r="U118" s="30">
        <f t="shared" si="15"/>
        <v>62.333333333333336</v>
      </c>
      <c r="V118" s="31">
        <f t="shared" si="16"/>
        <v>0.62329999999999997</v>
      </c>
      <c r="W118" t="str">
        <f t="shared" si="17"/>
        <v>C</v>
      </c>
    </row>
    <row r="119" spans="1:23" ht="14.25" customHeight="1" x14ac:dyDescent="0.3">
      <c r="A119" s="43"/>
      <c r="B119" s="43"/>
      <c r="C119" s="43"/>
      <c r="D119" s="5" t="s">
        <v>21</v>
      </c>
      <c r="E119" s="5" t="s">
        <v>22</v>
      </c>
      <c r="F119" s="5">
        <v>58</v>
      </c>
      <c r="G119" s="10">
        <v>59</v>
      </c>
      <c r="H119" s="10">
        <v>61</v>
      </c>
      <c r="I119" s="11">
        <f t="shared" si="9"/>
        <v>59.333333333333336</v>
      </c>
      <c r="J119" s="31">
        <f t="shared" si="10"/>
        <v>0.59330000000000005</v>
      </c>
      <c r="K119" s="32" t="str">
        <f t="shared" si="11"/>
        <v>D</v>
      </c>
      <c r="L119" s="32">
        <v>58</v>
      </c>
      <c r="M119" s="32">
        <v>62</v>
      </c>
      <c r="N119">
        <v>64</v>
      </c>
      <c r="O119" s="30">
        <f t="shared" si="12"/>
        <v>61.333333333333336</v>
      </c>
      <c r="P119" s="31">
        <f t="shared" si="13"/>
        <v>0.61329999999999996</v>
      </c>
      <c r="Q119" s="32" t="str">
        <f t="shared" si="14"/>
        <v>C</v>
      </c>
      <c r="R119" s="30">
        <v>74</v>
      </c>
      <c r="S119" s="26">
        <v>71</v>
      </c>
      <c r="T119">
        <v>63</v>
      </c>
      <c r="U119" s="30">
        <f t="shared" si="15"/>
        <v>69.333333333333329</v>
      </c>
      <c r="V119" s="31">
        <f t="shared" si="16"/>
        <v>0.69330000000000003</v>
      </c>
      <c r="W119" t="str">
        <f t="shared" si="17"/>
        <v>C</v>
      </c>
    </row>
    <row r="120" spans="1:23" ht="14.25" customHeight="1" x14ac:dyDescent="0.3">
      <c r="A120" s="43"/>
      <c r="B120" s="43"/>
      <c r="C120" s="43"/>
      <c r="D120" s="5" t="s">
        <v>23</v>
      </c>
      <c r="E120" s="5" t="s">
        <v>24</v>
      </c>
      <c r="F120" s="5">
        <v>62</v>
      </c>
      <c r="G120" s="10">
        <v>52</v>
      </c>
      <c r="H120" s="10">
        <v>61</v>
      </c>
      <c r="I120" s="11">
        <f t="shared" si="9"/>
        <v>58.333333333333336</v>
      </c>
      <c r="J120" s="31">
        <f t="shared" si="10"/>
        <v>0.58330000000000004</v>
      </c>
      <c r="K120" s="32" t="str">
        <f t="shared" si="11"/>
        <v>D</v>
      </c>
      <c r="L120" s="32">
        <v>54</v>
      </c>
      <c r="M120" s="32">
        <v>59</v>
      </c>
      <c r="N120">
        <v>60</v>
      </c>
      <c r="O120" s="30">
        <f t="shared" si="12"/>
        <v>57.666666666666664</v>
      </c>
      <c r="P120" s="31">
        <f t="shared" si="13"/>
        <v>0.57669999999999999</v>
      </c>
      <c r="Q120" s="32" t="str">
        <f t="shared" si="14"/>
        <v>D</v>
      </c>
      <c r="R120" s="30">
        <v>61</v>
      </c>
      <c r="S120" s="26">
        <v>69</v>
      </c>
      <c r="T120">
        <v>56</v>
      </c>
      <c r="U120" s="30">
        <f t="shared" si="15"/>
        <v>62</v>
      </c>
      <c r="V120" s="31">
        <f t="shared" si="16"/>
        <v>0.62</v>
      </c>
      <c r="W120" t="str">
        <f t="shared" si="17"/>
        <v>C</v>
      </c>
    </row>
    <row r="121" spans="1:23" ht="14.25" customHeight="1" x14ac:dyDescent="0.3">
      <c r="A121" s="43"/>
      <c r="B121" s="43"/>
      <c r="C121" s="43"/>
      <c r="D121" s="5" t="s">
        <v>32</v>
      </c>
      <c r="E121" s="5" t="s">
        <v>33</v>
      </c>
      <c r="F121" s="5">
        <v>53</v>
      </c>
      <c r="G121" s="10">
        <v>62</v>
      </c>
      <c r="H121" s="10">
        <v>69</v>
      </c>
      <c r="I121" s="11">
        <f t="shared" si="9"/>
        <v>61.333333333333336</v>
      </c>
      <c r="J121" s="31">
        <f t="shared" si="10"/>
        <v>0.61329999999999996</v>
      </c>
      <c r="K121" s="32" t="str">
        <f t="shared" si="11"/>
        <v>C</v>
      </c>
      <c r="L121" s="32">
        <v>67</v>
      </c>
      <c r="M121" s="32">
        <v>65</v>
      </c>
      <c r="N121">
        <v>69</v>
      </c>
      <c r="O121" s="30">
        <f t="shared" si="12"/>
        <v>67</v>
      </c>
      <c r="P121" s="31">
        <f t="shared" si="13"/>
        <v>0.67</v>
      </c>
      <c r="Q121" s="32" t="str">
        <f t="shared" si="14"/>
        <v>C</v>
      </c>
      <c r="R121" s="30">
        <v>60</v>
      </c>
      <c r="S121" s="26">
        <v>70</v>
      </c>
      <c r="T121">
        <v>61</v>
      </c>
      <c r="U121" s="30">
        <f t="shared" si="15"/>
        <v>63.666666666666664</v>
      </c>
      <c r="V121" s="31">
        <f t="shared" si="16"/>
        <v>0.63670000000000004</v>
      </c>
      <c r="W121" t="str">
        <f t="shared" si="17"/>
        <v>C</v>
      </c>
    </row>
    <row r="122" spans="1:23" ht="14.25" customHeight="1" x14ac:dyDescent="0.3">
      <c r="A122" s="43"/>
      <c r="B122" s="43"/>
      <c r="C122" s="43"/>
      <c r="D122" s="5" t="s">
        <v>27</v>
      </c>
      <c r="E122" s="5" t="s">
        <v>28</v>
      </c>
      <c r="F122" s="5">
        <v>59</v>
      </c>
      <c r="G122" s="10">
        <v>52</v>
      </c>
      <c r="H122" s="10">
        <v>55</v>
      </c>
      <c r="I122" s="11">
        <f t="shared" si="9"/>
        <v>55.333333333333336</v>
      </c>
      <c r="J122" s="31">
        <f t="shared" si="10"/>
        <v>0.55330000000000001</v>
      </c>
      <c r="K122" s="32" t="str">
        <f t="shared" si="11"/>
        <v>D</v>
      </c>
      <c r="L122" s="32">
        <v>54</v>
      </c>
      <c r="M122" s="32">
        <v>63</v>
      </c>
      <c r="N122">
        <v>60</v>
      </c>
      <c r="O122" s="30">
        <f t="shared" si="12"/>
        <v>59</v>
      </c>
      <c r="P122" s="31">
        <f t="shared" si="13"/>
        <v>0.59</v>
      </c>
      <c r="Q122" s="32" t="str">
        <f t="shared" si="14"/>
        <v>D</v>
      </c>
      <c r="R122" s="30">
        <v>62</v>
      </c>
      <c r="S122" s="26">
        <v>58</v>
      </c>
      <c r="T122">
        <v>52</v>
      </c>
      <c r="U122" s="30">
        <f t="shared" si="15"/>
        <v>57.333333333333336</v>
      </c>
      <c r="V122" s="31">
        <f t="shared" si="16"/>
        <v>0.57330000000000003</v>
      </c>
      <c r="W122" t="str">
        <f t="shared" si="17"/>
        <v>D</v>
      </c>
    </row>
    <row r="123" spans="1:23" ht="14.25" customHeight="1" x14ac:dyDescent="0.3">
      <c r="A123" s="43" t="s">
        <v>82</v>
      </c>
      <c r="B123" s="43" t="s">
        <v>83</v>
      </c>
      <c r="C123" s="43" t="s">
        <v>429</v>
      </c>
      <c r="D123" s="5" t="s">
        <v>12</v>
      </c>
      <c r="E123" s="5" t="s">
        <v>2</v>
      </c>
      <c r="F123" s="5">
        <v>61</v>
      </c>
      <c r="G123" s="10">
        <v>66</v>
      </c>
      <c r="H123" s="10">
        <v>53</v>
      </c>
      <c r="I123" s="11">
        <f t="shared" si="9"/>
        <v>60</v>
      </c>
      <c r="J123" s="31">
        <f t="shared" si="10"/>
        <v>0.6</v>
      </c>
      <c r="K123" s="32" t="str">
        <f t="shared" si="11"/>
        <v>C</v>
      </c>
      <c r="L123" s="32">
        <v>67</v>
      </c>
      <c r="M123" s="32">
        <v>58</v>
      </c>
      <c r="N123">
        <v>63</v>
      </c>
      <c r="O123" s="30">
        <f t="shared" si="12"/>
        <v>62.666666666666664</v>
      </c>
      <c r="P123" s="31">
        <f t="shared" si="13"/>
        <v>0.62670000000000003</v>
      </c>
      <c r="Q123" s="32" t="str">
        <f t="shared" si="14"/>
        <v>C</v>
      </c>
      <c r="R123" s="30">
        <v>63</v>
      </c>
      <c r="S123" s="26">
        <v>63</v>
      </c>
      <c r="T123">
        <v>68</v>
      </c>
      <c r="U123" s="30">
        <f t="shared" si="15"/>
        <v>64.666666666666671</v>
      </c>
      <c r="V123" s="31">
        <f t="shared" si="16"/>
        <v>0.64670000000000005</v>
      </c>
      <c r="W123" t="str">
        <f t="shared" si="17"/>
        <v>C</v>
      </c>
    </row>
    <row r="124" spans="1:23" ht="14.25" customHeight="1" x14ac:dyDescent="0.3">
      <c r="A124" s="43"/>
      <c r="B124" s="43"/>
      <c r="C124" s="43"/>
      <c r="D124" s="5" t="s">
        <v>13</v>
      </c>
      <c r="E124" s="5" t="s">
        <v>14</v>
      </c>
      <c r="F124" s="5">
        <v>66</v>
      </c>
      <c r="G124" s="10">
        <v>68</v>
      </c>
      <c r="H124" s="10">
        <v>62</v>
      </c>
      <c r="I124" s="11">
        <f t="shared" si="9"/>
        <v>65.333333333333329</v>
      </c>
      <c r="J124" s="31">
        <f t="shared" si="10"/>
        <v>0.65329999999999999</v>
      </c>
      <c r="K124" s="32" t="str">
        <f t="shared" si="11"/>
        <v>C</v>
      </c>
      <c r="L124" s="32">
        <v>65</v>
      </c>
      <c r="M124" s="32">
        <v>67</v>
      </c>
      <c r="N124">
        <v>60</v>
      </c>
      <c r="O124" s="30">
        <f t="shared" si="12"/>
        <v>64</v>
      </c>
      <c r="P124" s="31">
        <f t="shared" si="13"/>
        <v>0.64</v>
      </c>
      <c r="Q124" s="32" t="str">
        <f t="shared" si="14"/>
        <v>C</v>
      </c>
      <c r="R124" s="30">
        <v>70</v>
      </c>
      <c r="S124" s="26">
        <v>68</v>
      </c>
      <c r="T124">
        <v>73</v>
      </c>
      <c r="U124" s="30">
        <f t="shared" si="15"/>
        <v>70.333333333333329</v>
      </c>
      <c r="V124" s="31">
        <f t="shared" si="16"/>
        <v>0.70330000000000004</v>
      </c>
      <c r="W124" t="str">
        <f t="shared" si="17"/>
        <v>B</v>
      </c>
    </row>
    <row r="125" spans="1:23" ht="14.25" customHeight="1" x14ac:dyDescent="0.3">
      <c r="A125" s="43"/>
      <c r="B125" s="43"/>
      <c r="C125" s="43"/>
      <c r="D125" s="5" t="s">
        <v>15</v>
      </c>
      <c r="E125" s="5" t="s">
        <v>16</v>
      </c>
      <c r="F125" s="5">
        <v>70</v>
      </c>
      <c r="G125" s="10">
        <v>67</v>
      </c>
      <c r="H125" s="10">
        <v>74</v>
      </c>
      <c r="I125" s="11">
        <f t="shared" si="9"/>
        <v>70.333333333333329</v>
      </c>
      <c r="J125" s="31">
        <f t="shared" si="10"/>
        <v>0.70330000000000004</v>
      </c>
      <c r="K125" s="32" t="str">
        <f t="shared" si="11"/>
        <v>B</v>
      </c>
      <c r="L125" s="32">
        <v>63</v>
      </c>
      <c r="M125" s="32">
        <v>75</v>
      </c>
      <c r="N125">
        <v>69</v>
      </c>
      <c r="O125" s="30">
        <f t="shared" si="12"/>
        <v>69</v>
      </c>
      <c r="P125" s="31">
        <f t="shared" si="13"/>
        <v>0.69</v>
      </c>
      <c r="Q125" s="32" t="str">
        <f t="shared" si="14"/>
        <v>C</v>
      </c>
      <c r="R125" s="30">
        <v>76</v>
      </c>
      <c r="S125" s="26">
        <v>83</v>
      </c>
      <c r="T125">
        <v>75</v>
      </c>
      <c r="U125" s="30">
        <f t="shared" si="15"/>
        <v>78</v>
      </c>
      <c r="V125" s="31">
        <f t="shared" si="16"/>
        <v>0.78</v>
      </c>
      <c r="W125" t="str">
        <f t="shared" si="17"/>
        <v>B</v>
      </c>
    </row>
    <row r="126" spans="1:23" ht="14.25" customHeight="1" x14ac:dyDescent="0.3">
      <c r="A126" s="43"/>
      <c r="B126" s="43"/>
      <c r="C126" s="43"/>
      <c r="D126" s="5" t="s">
        <v>17</v>
      </c>
      <c r="E126" s="5" t="s">
        <v>18</v>
      </c>
      <c r="F126" s="5">
        <v>67</v>
      </c>
      <c r="G126" s="10">
        <v>57</v>
      </c>
      <c r="H126" s="10">
        <v>61</v>
      </c>
      <c r="I126" s="11">
        <f t="shared" si="9"/>
        <v>61.666666666666664</v>
      </c>
      <c r="J126" s="31">
        <f t="shared" si="10"/>
        <v>0.61670000000000003</v>
      </c>
      <c r="K126" s="32" t="str">
        <f t="shared" si="11"/>
        <v>C</v>
      </c>
      <c r="L126" s="32">
        <v>57</v>
      </c>
      <c r="M126" s="32">
        <v>59</v>
      </c>
      <c r="N126">
        <v>65</v>
      </c>
      <c r="O126" s="30">
        <f t="shared" si="12"/>
        <v>60.333333333333336</v>
      </c>
      <c r="P126" s="31">
        <f t="shared" si="13"/>
        <v>0.60329999999999995</v>
      </c>
      <c r="Q126" s="32" t="str">
        <f t="shared" si="14"/>
        <v>C</v>
      </c>
      <c r="R126" s="30">
        <v>68</v>
      </c>
      <c r="S126" s="26">
        <v>63</v>
      </c>
      <c r="T126">
        <v>66</v>
      </c>
      <c r="U126" s="30">
        <f t="shared" si="15"/>
        <v>65.666666666666671</v>
      </c>
      <c r="V126" s="31">
        <f t="shared" si="16"/>
        <v>0.65669999999999995</v>
      </c>
      <c r="W126" t="str">
        <f t="shared" si="17"/>
        <v>C</v>
      </c>
    </row>
    <row r="127" spans="1:23" ht="14.25" customHeight="1" x14ac:dyDescent="0.3">
      <c r="A127" s="43"/>
      <c r="B127" s="43"/>
      <c r="C127" s="43"/>
      <c r="D127" s="5" t="s">
        <v>19</v>
      </c>
      <c r="E127" s="5" t="s">
        <v>20</v>
      </c>
      <c r="F127" s="5">
        <v>68</v>
      </c>
      <c r="G127" s="10">
        <v>63</v>
      </c>
      <c r="H127" s="10">
        <v>69</v>
      </c>
      <c r="I127" s="11">
        <f t="shared" si="9"/>
        <v>66.666666666666671</v>
      </c>
      <c r="J127" s="31">
        <f t="shared" si="10"/>
        <v>0.66669999999999996</v>
      </c>
      <c r="K127" s="32" t="str">
        <f t="shared" si="11"/>
        <v>C</v>
      </c>
      <c r="L127" s="32">
        <v>66</v>
      </c>
      <c r="M127" s="32">
        <v>63</v>
      </c>
      <c r="N127">
        <v>72</v>
      </c>
      <c r="O127" s="30">
        <f t="shared" si="12"/>
        <v>67</v>
      </c>
      <c r="P127" s="31">
        <f t="shared" si="13"/>
        <v>0.67</v>
      </c>
      <c r="Q127" s="32" t="str">
        <f t="shared" si="14"/>
        <v>C</v>
      </c>
      <c r="R127" s="30">
        <v>68</v>
      </c>
      <c r="S127" s="26">
        <v>76</v>
      </c>
      <c r="T127">
        <v>72</v>
      </c>
      <c r="U127" s="30">
        <f t="shared" si="15"/>
        <v>72</v>
      </c>
      <c r="V127" s="31">
        <f t="shared" si="16"/>
        <v>0.72</v>
      </c>
      <c r="W127" t="str">
        <f t="shared" si="17"/>
        <v>B</v>
      </c>
    </row>
    <row r="128" spans="1:23" ht="14.25" customHeight="1" x14ac:dyDescent="0.3">
      <c r="A128" s="43"/>
      <c r="B128" s="43"/>
      <c r="C128" s="43"/>
      <c r="D128" s="5" t="s">
        <v>21</v>
      </c>
      <c r="E128" s="5" t="s">
        <v>22</v>
      </c>
      <c r="F128" s="5">
        <v>68</v>
      </c>
      <c r="G128" s="10">
        <v>72</v>
      </c>
      <c r="H128" s="10">
        <v>78</v>
      </c>
      <c r="I128" s="11">
        <f t="shared" si="9"/>
        <v>72.666666666666671</v>
      </c>
      <c r="J128" s="31">
        <f t="shared" si="10"/>
        <v>0.72670000000000001</v>
      </c>
      <c r="K128" s="32" t="str">
        <f t="shared" si="11"/>
        <v>B</v>
      </c>
      <c r="L128" s="32">
        <v>74</v>
      </c>
      <c r="M128" s="32">
        <v>80</v>
      </c>
      <c r="N128">
        <v>67</v>
      </c>
      <c r="O128" s="30">
        <f t="shared" si="12"/>
        <v>73.666666666666671</v>
      </c>
      <c r="P128" s="31">
        <f t="shared" si="13"/>
        <v>0.73670000000000002</v>
      </c>
      <c r="Q128" s="32" t="str">
        <f t="shared" si="14"/>
        <v>B</v>
      </c>
      <c r="R128" s="30">
        <v>69</v>
      </c>
      <c r="S128" s="26">
        <v>78</v>
      </c>
      <c r="T128">
        <v>73</v>
      </c>
      <c r="U128" s="30">
        <f t="shared" si="15"/>
        <v>73.333333333333329</v>
      </c>
      <c r="V128" s="31">
        <f t="shared" si="16"/>
        <v>0.73329999999999995</v>
      </c>
      <c r="W128" t="str">
        <f t="shared" si="17"/>
        <v>B</v>
      </c>
    </row>
    <row r="129" spans="1:23" ht="14.25" customHeight="1" x14ac:dyDescent="0.3">
      <c r="A129" s="43"/>
      <c r="B129" s="43"/>
      <c r="C129" s="43"/>
      <c r="D129" s="5" t="s">
        <v>23</v>
      </c>
      <c r="E129" s="5" t="s">
        <v>24</v>
      </c>
      <c r="F129" s="5">
        <v>59</v>
      </c>
      <c r="G129" s="10">
        <v>64</v>
      </c>
      <c r="H129" s="10">
        <v>62</v>
      </c>
      <c r="I129" s="11">
        <f t="shared" si="9"/>
        <v>61.666666666666664</v>
      </c>
      <c r="J129" s="31">
        <f t="shared" si="10"/>
        <v>0.61670000000000003</v>
      </c>
      <c r="K129" s="32" t="str">
        <f t="shared" si="11"/>
        <v>C</v>
      </c>
      <c r="L129" s="32">
        <v>68</v>
      </c>
      <c r="M129" s="32">
        <v>66</v>
      </c>
      <c r="N129">
        <v>72</v>
      </c>
      <c r="O129" s="30">
        <f t="shared" si="12"/>
        <v>68.666666666666671</v>
      </c>
      <c r="P129" s="31">
        <f t="shared" si="13"/>
        <v>0.68669999999999998</v>
      </c>
      <c r="Q129" s="32" t="str">
        <f t="shared" si="14"/>
        <v>C</v>
      </c>
      <c r="R129" s="30">
        <v>69</v>
      </c>
      <c r="S129" s="26">
        <v>71</v>
      </c>
      <c r="T129">
        <v>74</v>
      </c>
      <c r="U129" s="30">
        <f t="shared" si="15"/>
        <v>71.333333333333329</v>
      </c>
      <c r="V129" s="31">
        <f t="shared" si="16"/>
        <v>0.71330000000000005</v>
      </c>
      <c r="W129" t="str">
        <f t="shared" si="17"/>
        <v>B</v>
      </c>
    </row>
    <row r="130" spans="1:23" ht="14.25" customHeight="1" x14ac:dyDescent="0.3">
      <c r="A130" s="43"/>
      <c r="B130" s="43"/>
      <c r="C130" s="43"/>
      <c r="D130" s="5" t="s">
        <v>25</v>
      </c>
      <c r="E130" s="5" t="s">
        <v>26</v>
      </c>
      <c r="F130" s="5">
        <v>61</v>
      </c>
      <c r="G130" s="10">
        <v>67</v>
      </c>
      <c r="H130" s="10">
        <v>69</v>
      </c>
      <c r="I130" s="11">
        <f t="shared" si="9"/>
        <v>65.666666666666671</v>
      </c>
      <c r="J130" s="31">
        <f t="shared" si="10"/>
        <v>0.65669999999999995</v>
      </c>
      <c r="K130" s="32" t="str">
        <f t="shared" si="11"/>
        <v>C</v>
      </c>
      <c r="L130" s="32">
        <v>63</v>
      </c>
      <c r="M130" s="32">
        <v>73</v>
      </c>
      <c r="N130">
        <v>67</v>
      </c>
      <c r="O130" s="30">
        <f t="shared" si="12"/>
        <v>67.666666666666671</v>
      </c>
      <c r="P130" s="31">
        <f t="shared" si="13"/>
        <v>0.67669999999999997</v>
      </c>
      <c r="Q130" s="32" t="str">
        <f t="shared" si="14"/>
        <v>C</v>
      </c>
      <c r="R130" s="30">
        <v>68</v>
      </c>
      <c r="S130" s="26">
        <v>76</v>
      </c>
      <c r="T130">
        <v>81</v>
      </c>
      <c r="U130" s="30">
        <f t="shared" si="15"/>
        <v>75</v>
      </c>
      <c r="V130" s="31">
        <f t="shared" si="16"/>
        <v>0.75</v>
      </c>
      <c r="W130" t="str">
        <f t="shared" si="17"/>
        <v>B</v>
      </c>
    </row>
    <row r="131" spans="1:23" ht="14.25" customHeight="1" x14ac:dyDescent="0.3">
      <c r="A131" s="43"/>
      <c r="B131" s="43"/>
      <c r="C131" s="43"/>
      <c r="D131" s="5" t="s">
        <v>34</v>
      </c>
      <c r="E131" s="5" t="s">
        <v>35</v>
      </c>
      <c r="F131" s="5">
        <v>58</v>
      </c>
      <c r="G131" s="10">
        <v>66</v>
      </c>
      <c r="H131" s="10">
        <v>57</v>
      </c>
      <c r="I131" s="11">
        <f t="shared" si="9"/>
        <v>60.333333333333336</v>
      </c>
      <c r="J131" s="31">
        <f t="shared" si="10"/>
        <v>0.60329999999999995</v>
      </c>
      <c r="K131" s="32" t="str">
        <f t="shared" si="11"/>
        <v>C</v>
      </c>
      <c r="L131" s="32">
        <v>58</v>
      </c>
      <c r="M131" s="32">
        <v>70</v>
      </c>
      <c r="N131">
        <v>64</v>
      </c>
      <c r="O131" s="30">
        <f t="shared" si="12"/>
        <v>64</v>
      </c>
      <c r="P131" s="31">
        <f t="shared" si="13"/>
        <v>0.64</v>
      </c>
      <c r="Q131" s="32" t="str">
        <f t="shared" si="14"/>
        <v>C</v>
      </c>
      <c r="R131" s="30">
        <v>71</v>
      </c>
      <c r="S131" s="26">
        <v>74</v>
      </c>
      <c r="T131">
        <v>60</v>
      </c>
      <c r="U131" s="30">
        <f t="shared" si="15"/>
        <v>68.333333333333329</v>
      </c>
      <c r="V131" s="31">
        <f t="shared" si="16"/>
        <v>0.68330000000000002</v>
      </c>
      <c r="W131" t="str">
        <f t="shared" si="17"/>
        <v>C</v>
      </c>
    </row>
    <row r="132" spans="1:23" ht="14.25" customHeight="1" x14ac:dyDescent="0.3">
      <c r="A132" s="43" t="s">
        <v>88</v>
      </c>
      <c r="B132" s="43" t="s">
        <v>89</v>
      </c>
      <c r="C132" s="43" t="s">
        <v>429</v>
      </c>
      <c r="D132" s="5" t="s">
        <v>12</v>
      </c>
      <c r="E132" s="5" t="s">
        <v>2</v>
      </c>
      <c r="F132" s="5">
        <v>78</v>
      </c>
      <c r="G132" s="10">
        <v>88</v>
      </c>
      <c r="H132" s="10">
        <v>83</v>
      </c>
      <c r="I132" s="11">
        <f t="shared" si="9"/>
        <v>83</v>
      </c>
      <c r="J132" s="31">
        <f t="shared" si="10"/>
        <v>0.83</v>
      </c>
      <c r="K132" s="32" t="str">
        <f t="shared" si="11"/>
        <v>A</v>
      </c>
      <c r="L132" s="32">
        <v>77</v>
      </c>
      <c r="M132" s="32">
        <v>91</v>
      </c>
      <c r="N132">
        <v>87</v>
      </c>
      <c r="O132" s="30">
        <f t="shared" si="12"/>
        <v>85</v>
      </c>
      <c r="P132" s="31">
        <f t="shared" si="13"/>
        <v>0.85</v>
      </c>
      <c r="Q132" s="32" t="str">
        <f t="shared" si="14"/>
        <v>A</v>
      </c>
      <c r="R132" s="30">
        <v>79</v>
      </c>
      <c r="S132" s="26">
        <v>87</v>
      </c>
      <c r="T132">
        <v>84</v>
      </c>
      <c r="U132" s="30">
        <f t="shared" si="15"/>
        <v>83.333333333333329</v>
      </c>
      <c r="V132" s="31">
        <f t="shared" si="16"/>
        <v>0.83330000000000004</v>
      </c>
      <c r="W132" t="str">
        <f t="shared" si="17"/>
        <v>A</v>
      </c>
    </row>
    <row r="133" spans="1:23" ht="14.25" customHeight="1" x14ac:dyDescent="0.3">
      <c r="A133" s="43"/>
      <c r="B133" s="43"/>
      <c r="C133" s="43"/>
      <c r="D133" s="5" t="s">
        <v>13</v>
      </c>
      <c r="E133" s="5" t="s">
        <v>14</v>
      </c>
      <c r="F133" s="5">
        <v>82</v>
      </c>
      <c r="G133" s="10">
        <v>81</v>
      </c>
      <c r="H133" s="10">
        <v>88</v>
      </c>
      <c r="I133" s="11">
        <f t="shared" si="9"/>
        <v>83.666666666666671</v>
      </c>
      <c r="J133" s="31">
        <f t="shared" si="10"/>
        <v>0.8367</v>
      </c>
      <c r="K133" s="32" t="str">
        <f t="shared" si="11"/>
        <v>A</v>
      </c>
      <c r="L133" s="32">
        <v>87</v>
      </c>
      <c r="M133" s="32">
        <v>93</v>
      </c>
      <c r="N133">
        <v>88</v>
      </c>
      <c r="O133" s="30">
        <f t="shared" si="12"/>
        <v>89.333333333333329</v>
      </c>
      <c r="P133" s="31">
        <f t="shared" si="13"/>
        <v>0.89329999999999998</v>
      </c>
      <c r="Q133" s="32" t="str">
        <f t="shared" si="14"/>
        <v>A</v>
      </c>
      <c r="R133" s="30">
        <v>83</v>
      </c>
      <c r="S133" s="26">
        <v>95</v>
      </c>
      <c r="T133">
        <v>90</v>
      </c>
      <c r="U133" s="30">
        <f t="shared" si="15"/>
        <v>89.333333333333329</v>
      </c>
      <c r="V133" s="31">
        <f t="shared" si="16"/>
        <v>0.89329999999999998</v>
      </c>
      <c r="W133" t="str">
        <f t="shared" si="17"/>
        <v>A</v>
      </c>
    </row>
    <row r="134" spans="1:23" ht="14.25" customHeight="1" x14ac:dyDescent="0.3">
      <c r="A134" s="43"/>
      <c r="B134" s="43"/>
      <c r="C134" s="43"/>
      <c r="D134" s="5" t="s">
        <v>15</v>
      </c>
      <c r="E134" s="5" t="s">
        <v>16</v>
      </c>
      <c r="F134" s="5">
        <v>85</v>
      </c>
      <c r="G134" s="10">
        <v>87</v>
      </c>
      <c r="H134" s="10">
        <v>84</v>
      </c>
      <c r="I134" s="11">
        <f t="shared" ref="I134:I197" si="18">IF(COUNT(F134:H134)=0,"",AVERAGE(F134:H134))</f>
        <v>85.333333333333329</v>
      </c>
      <c r="J134" s="31">
        <f t="shared" ref="J134:J197" si="19">IF(I134="","",ROUND(I134/100,4))</f>
        <v>0.85329999999999995</v>
      </c>
      <c r="K134" s="32" t="str">
        <f t="shared" ref="K134:K197" si="20">IF(I134="","",IF(I134&gt;=80,"A",IF(I134&gt;=70,"B",IF(I134&gt;=60,"C",IF(I134&gt;=50,"D","F")))))</f>
        <v>A</v>
      </c>
      <c r="L134" s="32">
        <v>91</v>
      </c>
      <c r="M134" s="32">
        <v>87</v>
      </c>
      <c r="N134">
        <v>96</v>
      </c>
      <c r="O134" s="30">
        <f t="shared" ref="O134:O197" si="21">IF(COUNT(L134:N134)=0,"",AVERAGE(L134:N134))</f>
        <v>91.333333333333329</v>
      </c>
      <c r="P134" s="31">
        <f t="shared" ref="P134:P197" si="22">IF(O134="","",ROUND(O134/100,4))</f>
        <v>0.9133</v>
      </c>
      <c r="Q134" s="32" t="str">
        <f t="shared" ref="Q134:Q197" si="23">IF(O134="","",IF(O134&gt;=80,"A",IF(O134&gt;=70,"B",IF(O134&gt;=60,"C",IF(O134&gt;=50,"D","F")))))</f>
        <v>A</v>
      </c>
      <c r="R134" s="30">
        <v>92</v>
      </c>
      <c r="S134" s="26">
        <v>92</v>
      </c>
      <c r="T134">
        <v>89</v>
      </c>
      <c r="U134" s="30">
        <f t="shared" ref="U134:U197" si="24">IF(COUNT(R134:T134)=0,"",AVERAGE(R134:T134))</f>
        <v>91</v>
      </c>
      <c r="V134" s="31">
        <f t="shared" ref="V134:V197" si="25">IF(U134="","",ROUND(U134/100,4))</f>
        <v>0.91</v>
      </c>
      <c r="W134" t="str">
        <f t="shared" ref="W134:W197" si="26">IF(U134="","",IF(U134&gt;=80,"A",IF(U134&gt;=70,"B",IF(U134&gt;=60,"C",IF(U134&gt;=50,"D","F")))))</f>
        <v>A</v>
      </c>
    </row>
    <row r="135" spans="1:23" ht="14.25" customHeight="1" x14ac:dyDescent="0.3">
      <c r="A135" s="43"/>
      <c r="B135" s="43"/>
      <c r="C135" s="43"/>
      <c r="D135" s="5" t="s">
        <v>17</v>
      </c>
      <c r="E135" s="5" t="s">
        <v>18</v>
      </c>
      <c r="F135" s="5">
        <v>74</v>
      </c>
      <c r="G135" s="10">
        <v>86</v>
      </c>
      <c r="H135" s="10">
        <v>77</v>
      </c>
      <c r="I135" s="11">
        <f t="shared" si="18"/>
        <v>79</v>
      </c>
      <c r="J135" s="31">
        <f t="shared" si="19"/>
        <v>0.79</v>
      </c>
      <c r="K135" s="32" t="str">
        <f t="shared" si="20"/>
        <v>B</v>
      </c>
      <c r="L135" s="32">
        <v>76</v>
      </c>
      <c r="M135" s="32">
        <v>79</v>
      </c>
      <c r="N135">
        <v>92</v>
      </c>
      <c r="O135" s="30">
        <f t="shared" si="21"/>
        <v>82.333333333333329</v>
      </c>
      <c r="P135" s="31">
        <f t="shared" si="22"/>
        <v>0.82330000000000003</v>
      </c>
      <c r="Q135" s="32" t="str">
        <f t="shared" si="23"/>
        <v>A</v>
      </c>
      <c r="R135" s="30">
        <v>91</v>
      </c>
      <c r="S135" s="26">
        <v>96</v>
      </c>
      <c r="T135">
        <v>81</v>
      </c>
      <c r="U135" s="30">
        <f t="shared" si="24"/>
        <v>89.333333333333329</v>
      </c>
      <c r="V135" s="31">
        <f t="shared" si="25"/>
        <v>0.89329999999999998</v>
      </c>
      <c r="W135" t="str">
        <f t="shared" si="26"/>
        <v>A</v>
      </c>
    </row>
    <row r="136" spans="1:23" ht="14.25" customHeight="1" x14ac:dyDescent="0.3">
      <c r="A136" s="43"/>
      <c r="B136" s="43"/>
      <c r="C136" s="43"/>
      <c r="D136" s="5" t="s">
        <v>19</v>
      </c>
      <c r="E136" s="5" t="s">
        <v>20</v>
      </c>
      <c r="F136" s="5">
        <v>83</v>
      </c>
      <c r="G136" s="10">
        <v>93</v>
      </c>
      <c r="H136" s="10">
        <v>84</v>
      </c>
      <c r="I136" s="11">
        <f t="shared" si="18"/>
        <v>86.666666666666671</v>
      </c>
      <c r="J136" s="31">
        <f t="shared" si="19"/>
        <v>0.86670000000000003</v>
      </c>
      <c r="K136" s="32" t="str">
        <f t="shared" si="20"/>
        <v>A</v>
      </c>
      <c r="L136" s="32">
        <v>81</v>
      </c>
      <c r="M136" s="32">
        <v>95</v>
      </c>
      <c r="N136">
        <v>93</v>
      </c>
      <c r="O136" s="30">
        <f t="shared" si="21"/>
        <v>89.666666666666671</v>
      </c>
      <c r="P136" s="31">
        <f t="shared" si="22"/>
        <v>0.89670000000000005</v>
      </c>
      <c r="Q136" s="32" t="str">
        <f t="shared" si="23"/>
        <v>A</v>
      </c>
      <c r="R136" s="30">
        <v>97</v>
      </c>
      <c r="S136" s="26">
        <v>94</v>
      </c>
      <c r="T136">
        <v>98</v>
      </c>
      <c r="U136" s="30">
        <f t="shared" si="24"/>
        <v>96.333333333333329</v>
      </c>
      <c r="V136" s="31">
        <f t="shared" si="25"/>
        <v>0.96330000000000005</v>
      </c>
      <c r="W136" t="str">
        <f t="shared" si="26"/>
        <v>A</v>
      </c>
    </row>
    <row r="137" spans="1:23" ht="14.25" customHeight="1" x14ac:dyDescent="0.3">
      <c r="A137" s="43"/>
      <c r="B137" s="43"/>
      <c r="C137" s="43"/>
      <c r="D137" s="5" t="s">
        <v>21</v>
      </c>
      <c r="E137" s="5" t="s">
        <v>22</v>
      </c>
      <c r="F137" s="5">
        <v>91</v>
      </c>
      <c r="G137" s="10">
        <v>97</v>
      </c>
      <c r="H137" s="10">
        <v>96</v>
      </c>
      <c r="I137" s="11">
        <f t="shared" si="18"/>
        <v>94.666666666666671</v>
      </c>
      <c r="J137" s="31">
        <f t="shared" si="19"/>
        <v>0.94669999999999999</v>
      </c>
      <c r="K137" s="32" t="str">
        <f t="shared" si="20"/>
        <v>A</v>
      </c>
      <c r="L137" s="32">
        <v>89</v>
      </c>
      <c r="M137" s="32">
        <v>98</v>
      </c>
      <c r="N137">
        <v>90</v>
      </c>
      <c r="O137" s="30">
        <f t="shared" si="21"/>
        <v>92.333333333333329</v>
      </c>
      <c r="P137" s="31">
        <f t="shared" si="22"/>
        <v>0.92330000000000001</v>
      </c>
      <c r="Q137" s="32" t="str">
        <f t="shared" si="23"/>
        <v>A</v>
      </c>
      <c r="R137" s="30">
        <v>98</v>
      </c>
      <c r="S137" s="26">
        <v>98</v>
      </c>
      <c r="T137">
        <v>98</v>
      </c>
      <c r="U137" s="30">
        <f t="shared" si="24"/>
        <v>98</v>
      </c>
      <c r="V137" s="31">
        <f t="shared" si="25"/>
        <v>0.98</v>
      </c>
      <c r="W137" t="str">
        <f t="shared" si="26"/>
        <v>A</v>
      </c>
    </row>
    <row r="138" spans="1:23" ht="14.25" customHeight="1" x14ac:dyDescent="0.3">
      <c r="A138" s="43"/>
      <c r="B138" s="43"/>
      <c r="C138" s="43"/>
      <c r="D138" s="5" t="s">
        <v>23</v>
      </c>
      <c r="E138" s="5" t="s">
        <v>24</v>
      </c>
      <c r="F138" s="5">
        <v>79</v>
      </c>
      <c r="G138" s="10">
        <v>85</v>
      </c>
      <c r="H138" s="10">
        <v>89</v>
      </c>
      <c r="I138" s="11">
        <f t="shared" si="18"/>
        <v>84.333333333333329</v>
      </c>
      <c r="J138" s="31">
        <f t="shared" si="19"/>
        <v>0.84330000000000005</v>
      </c>
      <c r="K138" s="32" t="str">
        <f t="shared" si="20"/>
        <v>A</v>
      </c>
      <c r="L138" s="32">
        <v>82</v>
      </c>
      <c r="M138" s="32">
        <v>87</v>
      </c>
      <c r="N138">
        <v>81</v>
      </c>
      <c r="O138" s="30">
        <f t="shared" si="21"/>
        <v>83.333333333333329</v>
      </c>
      <c r="P138" s="31">
        <f t="shared" si="22"/>
        <v>0.83330000000000004</v>
      </c>
      <c r="Q138" s="32" t="str">
        <f t="shared" si="23"/>
        <v>A</v>
      </c>
      <c r="R138" s="30">
        <v>84</v>
      </c>
      <c r="S138" s="26">
        <v>91</v>
      </c>
      <c r="T138">
        <v>84</v>
      </c>
      <c r="U138" s="30">
        <f t="shared" si="24"/>
        <v>86.333333333333329</v>
      </c>
      <c r="V138" s="31">
        <f t="shared" si="25"/>
        <v>0.86329999999999996</v>
      </c>
      <c r="W138" t="str">
        <f t="shared" si="26"/>
        <v>A</v>
      </c>
    </row>
    <row r="139" spans="1:23" ht="14.25" customHeight="1" x14ac:dyDescent="0.3">
      <c r="A139" s="43"/>
      <c r="B139" s="43"/>
      <c r="C139" s="43"/>
      <c r="D139" s="5" t="s">
        <v>25</v>
      </c>
      <c r="E139" s="5" t="s">
        <v>26</v>
      </c>
      <c r="F139" s="5">
        <v>85</v>
      </c>
      <c r="G139" s="10">
        <v>85</v>
      </c>
      <c r="H139" s="10">
        <v>93</v>
      </c>
      <c r="I139" s="11">
        <f t="shared" si="18"/>
        <v>87.666666666666671</v>
      </c>
      <c r="J139" s="31">
        <f t="shared" si="19"/>
        <v>0.87670000000000003</v>
      </c>
      <c r="K139" s="32" t="str">
        <f t="shared" si="20"/>
        <v>A</v>
      </c>
      <c r="L139" s="32">
        <v>89</v>
      </c>
      <c r="M139" s="32">
        <v>98</v>
      </c>
      <c r="N139">
        <v>92</v>
      </c>
      <c r="O139" s="30">
        <f t="shared" si="21"/>
        <v>93</v>
      </c>
      <c r="P139" s="31">
        <f t="shared" si="22"/>
        <v>0.93</v>
      </c>
      <c r="Q139" s="32" t="str">
        <f t="shared" si="23"/>
        <v>A</v>
      </c>
      <c r="R139" s="30">
        <v>88</v>
      </c>
      <c r="S139" s="26">
        <v>98</v>
      </c>
      <c r="T139">
        <v>91</v>
      </c>
      <c r="U139" s="30">
        <f t="shared" si="24"/>
        <v>92.333333333333329</v>
      </c>
      <c r="V139" s="31">
        <f t="shared" si="25"/>
        <v>0.92330000000000001</v>
      </c>
      <c r="W139" t="str">
        <f t="shared" si="26"/>
        <v>A</v>
      </c>
    </row>
    <row r="140" spans="1:23" ht="14.25" customHeight="1" x14ac:dyDescent="0.3">
      <c r="A140" s="43"/>
      <c r="B140" s="43"/>
      <c r="C140" s="43"/>
      <c r="D140" s="5" t="s">
        <v>27</v>
      </c>
      <c r="E140" s="5" t="s">
        <v>28</v>
      </c>
      <c r="F140" s="5">
        <v>78</v>
      </c>
      <c r="G140" s="10">
        <v>82</v>
      </c>
      <c r="H140" s="10">
        <v>86</v>
      </c>
      <c r="I140" s="11">
        <f t="shared" si="18"/>
        <v>82</v>
      </c>
      <c r="J140" s="31">
        <f t="shared" si="19"/>
        <v>0.82</v>
      </c>
      <c r="K140" s="32" t="str">
        <f t="shared" si="20"/>
        <v>A</v>
      </c>
      <c r="L140" s="32">
        <v>76</v>
      </c>
      <c r="M140" s="32">
        <v>81</v>
      </c>
      <c r="N140">
        <v>78</v>
      </c>
      <c r="O140" s="30">
        <f t="shared" si="21"/>
        <v>78.333333333333329</v>
      </c>
      <c r="P140" s="31">
        <f t="shared" si="22"/>
        <v>0.7833</v>
      </c>
      <c r="Q140" s="32" t="str">
        <f t="shared" si="23"/>
        <v>B</v>
      </c>
      <c r="R140" s="30">
        <v>79</v>
      </c>
      <c r="S140" s="26">
        <v>89</v>
      </c>
      <c r="T140">
        <v>82</v>
      </c>
      <c r="U140" s="30">
        <f t="shared" si="24"/>
        <v>83.333333333333329</v>
      </c>
      <c r="V140" s="31">
        <f t="shared" si="25"/>
        <v>0.83330000000000004</v>
      </c>
      <c r="W140" t="str">
        <f t="shared" si="26"/>
        <v>A</v>
      </c>
    </row>
    <row r="141" spans="1:23" ht="14.25" customHeight="1" x14ac:dyDescent="0.3">
      <c r="A141" s="43" t="s">
        <v>92</v>
      </c>
      <c r="B141" s="43" t="s">
        <v>93</v>
      </c>
      <c r="C141" s="43" t="s">
        <v>429</v>
      </c>
      <c r="D141" s="5" t="s">
        <v>12</v>
      </c>
      <c r="E141" s="5" t="s">
        <v>2</v>
      </c>
      <c r="F141" s="5">
        <v>67</v>
      </c>
      <c r="G141" s="10">
        <v>57</v>
      </c>
      <c r="H141" s="10">
        <v>70</v>
      </c>
      <c r="I141" s="11">
        <f t="shared" si="18"/>
        <v>64.666666666666671</v>
      </c>
      <c r="J141" s="31">
        <f t="shared" si="19"/>
        <v>0.64670000000000005</v>
      </c>
      <c r="K141" s="32" t="str">
        <f t="shared" si="20"/>
        <v>C</v>
      </c>
      <c r="L141" s="32">
        <v>63</v>
      </c>
      <c r="M141" s="32">
        <v>70</v>
      </c>
      <c r="N141">
        <v>66</v>
      </c>
      <c r="O141" s="30">
        <f t="shared" si="21"/>
        <v>66.333333333333329</v>
      </c>
      <c r="P141" s="31">
        <f t="shared" si="22"/>
        <v>0.6633</v>
      </c>
      <c r="Q141" s="32" t="str">
        <f t="shared" si="23"/>
        <v>C</v>
      </c>
      <c r="R141" s="30">
        <v>61</v>
      </c>
      <c r="S141" s="26">
        <v>71</v>
      </c>
      <c r="T141">
        <v>61</v>
      </c>
      <c r="U141" s="30">
        <f t="shared" si="24"/>
        <v>64.333333333333329</v>
      </c>
      <c r="V141" s="31">
        <f t="shared" si="25"/>
        <v>0.64329999999999998</v>
      </c>
      <c r="W141" t="str">
        <f t="shared" si="26"/>
        <v>C</v>
      </c>
    </row>
    <row r="142" spans="1:23" ht="14.25" customHeight="1" x14ac:dyDescent="0.3">
      <c r="A142" s="43"/>
      <c r="B142" s="43"/>
      <c r="C142" s="43"/>
      <c r="D142" s="5" t="s">
        <v>13</v>
      </c>
      <c r="E142" s="5" t="s">
        <v>14</v>
      </c>
      <c r="F142" s="5">
        <v>72</v>
      </c>
      <c r="G142" s="10">
        <v>74</v>
      </c>
      <c r="H142" s="10">
        <v>64</v>
      </c>
      <c r="I142" s="11">
        <f t="shared" si="18"/>
        <v>70</v>
      </c>
      <c r="J142" s="31">
        <f t="shared" si="19"/>
        <v>0.7</v>
      </c>
      <c r="K142" s="32" t="str">
        <f t="shared" si="20"/>
        <v>B</v>
      </c>
      <c r="L142" s="32">
        <v>75</v>
      </c>
      <c r="M142" s="32">
        <v>78</v>
      </c>
      <c r="N142">
        <v>64</v>
      </c>
      <c r="O142" s="30">
        <f t="shared" si="21"/>
        <v>72.333333333333329</v>
      </c>
      <c r="P142" s="31">
        <f t="shared" si="22"/>
        <v>0.72330000000000005</v>
      </c>
      <c r="Q142" s="32" t="str">
        <f t="shared" si="23"/>
        <v>B</v>
      </c>
      <c r="R142" s="30">
        <v>68</v>
      </c>
      <c r="S142" s="26">
        <v>77</v>
      </c>
      <c r="T142">
        <v>78</v>
      </c>
      <c r="U142" s="30">
        <f t="shared" si="24"/>
        <v>74.333333333333329</v>
      </c>
      <c r="V142" s="31">
        <f t="shared" si="25"/>
        <v>0.74329999999999996</v>
      </c>
      <c r="W142" t="str">
        <f t="shared" si="26"/>
        <v>B</v>
      </c>
    </row>
    <row r="143" spans="1:23" ht="14.25" customHeight="1" x14ac:dyDescent="0.3">
      <c r="A143" s="43"/>
      <c r="B143" s="43"/>
      <c r="C143" s="43"/>
      <c r="D143" s="5" t="s">
        <v>15</v>
      </c>
      <c r="E143" s="5" t="s">
        <v>16</v>
      </c>
      <c r="F143" s="5">
        <v>70</v>
      </c>
      <c r="G143" s="10">
        <v>76</v>
      </c>
      <c r="H143" s="10">
        <v>68</v>
      </c>
      <c r="I143" s="11">
        <f t="shared" si="18"/>
        <v>71.333333333333329</v>
      </c>
      <c r="J143" s="31">
        <f t="shared" si="19"/>
        <v>0.71330000000000005</v>
      </c>
      <c r="K143" s="32" t="str">
        <f t="shared" si="20"/>
        <v>B</v>
      </c>
      <c r="L143" s="32">
        <v>74</v>
      </c>
      <c r="M143" s="32">
        <v>78</v>
      </c>
      <c r="N143">
        <v>77</v>
      </c>
      <c r="O143" s="30">
        <f t="shared" si="21"/>
        <v>76.333333333333329</v>
      </c>
      <c r="P143" s="31">
        <f t="shared" si="22"/>
        <v>0.76329999999999998</v>
      </c>
      <c r="Q143" s="32" t="str">
        <f t="shared" si="23"/>
        <v>B</v>
      </c>
      <c r="R143" s="30">
        <v>72</v>
      </c>
      <c r="S143" s="26">
        <v>80</v>
      </c>
      <c r="T143">
        <v>75</v>
      </c>
      <c r="U143" s="30">
        <f t="shared" si="24"/>
        <v>75.666666666666671</v>
      </c>
      <c r="V143" s="31">
        <f t="shared" si="25"/>
        <v>0.75670000000000004</v>
      </c>
      <c r="W143" t="str">
        <f t="shared" si="26"/>
        <v>B</v>
      </c>
    </row>
    <row r="144" spans="1:23" ht="14.25" customHeight="1" x14ac:dyDescent="0.3">
      <c r="A144" s="43"/>
      <c r="B144" s="43"/>
      <c r="C144" s="43"/>
      <c r="D144" s="5" t="s">
        <v>17</v>
      </c>
      <c r="E144" s="5" t="s">
        <v>18</v>
      </c>
      <c r="F144" s="5">
        <v>66</v>
      </c>
      <c r="G144" s="10">
        <v>69</v>
      </c>
      <c r="H144" s="10">
        <v>63</v>
      </c>
      <c r="I144" s="11">
        <f t="shared" si="18"/>
        <v>66</v>
      </c>
      <c r="J144" s="31">
        <f t="shared" si="19"/>
        <v>0.66</v>
      </c>
      <c r="K144" s="32" t="str">
        <f t="shared" si="20"/>
        <v>C</v>
      </c>
      <c r="L144" s="32">
        <v>59</v>
      </c>
      <c r="M144" s="32">
        <v>63</v>
      </c>
      <c r="N144">
        <v>73</v>
      </c>
      <c r="O144" s="30">
        <f t="shared" si="21"/>
        <v>65</v>
      </c>
      <c r="P144" s="31">
        <f t="shared" si="22"/>
        <v>0.65</v>
      </c>
      <c r="Q144" s="32" t="str">
        <f t="shared" si="23"/>
        <v>C</v>
      </c>
      <c r="R144" s="30">
        <v>64</v>
      </c>
      <c r="S144" s="26">
        <v>67</v>
      </c>
      <c r="T144">
        <v>67</v>
      </c>
      <c r="U144" s="30">
        <f t="shared" si="24"/>
        <v>66</v>
      </c>
      <c r="V144" s="31">
        <f t="shared" si="25"/>
        <v>0.66</v>
      </c>
      <c r="W144" t="str">
        <f t="shared" si="26"/>
        <v>C</v>
      </c>
    </row>
    <row r="145" spans="1:23" ht="14.25" customHeight="1" x14ac:dyDescent="0.3">
      <c r="A145" s="43"/>
      <c r="B145" s="43"/>
      <c r="C145" s="43"/>
      <c r="D145" s="5" t="s">
        <v>19</v>
      </c>
      <c r="E145" s="5" t="s">
        <v>20</v>
      </c>
      <c r="F145" s="5">
        <v>65</v>
      </c>
      <c r="G145" s="10">
        <v>71</v>
      </c>
      <c r="H145" s="10">
        <v>63</v>
      </c>
      <c r="I145" s="11">
        <f t="shared" si="18"/>
        <v>66.333333333333329</v>
      </c>
      <c r="J145" s="31">
        <f t="shared" si="19"/>
        <v>0.6633</v>
      </c>
      <c r="K145" s="32" t="str">
        <f t="shared" si="20"/>
        <v>C</v>
      </c>
      <c r="L145" s="32">
        <v>73</v>
      </c>
      <c r="M145" s="32">
        <v>68</v>
      </c>
      <c r="N145">
        <v>73</v>
      </c>
      <c r="O145" s="30">
        <f t="shared" si="21"/>
        <v>71.333333333333329</v>
      </c>
      <c r="P145" s="31">
        <f t="shared" si="22"/>
        <v>0.71330000000000005</v>
      </c>
      <c r="Q145" s="32" t="str">
        <f t="shared" si="23"/>
        <v>B</v>
      </c>
      <c r="R145" s="30">
        <v>79</v>
      </c>
      <c r="S145" s="26">
        <v>76</v>
      </c>
      <c r="T145">
        <v>81</v>
      </c>
      <c r="U145" s="30">
        <f t="shared" si="24"/>
        <v>78.666666666666671</v>
      </c>
      <c r="V145" s="31">
        <f t="shared" si="25"/>
        <v>0.78669999999999995</v>
      </c>
      <c r="W145" t="str">
        <f t="shared" si="26"/>
        <v>B</v>
      </c>
    </row>
    <row r="146" spans="1:23" ht="14.25" customHeight="1" x14ac:dyDescent="0.3">
      <c r="A146" s="43"/>
      <c r="B146" s="43"/>
      <c r="C146" s="43"/>
      <c r="D146" s="5" t="s">
        <v>21</v>
      </c>
      <c r="E146" s="5" t="s">
        <v>22</v>
      </c>
      <c r="F146" s="5">
        <v>74</v>
      </c>
      <c r="G146" s="10">
        <v>70</v>
      </c>
      <c r="H146" s="10">
        <v>82</v>
      </c>
      <c r="I146" s="11">
        <f t="shared" si="18"/>
        <v>75.333333333333329</v>
      </c>
      <c r="J146" s="31">
        <f t="shared" si="19"/>
        <v>0.75329999999999997</v>
      </c>
      <c r="K146" s="32" t="str">
        <f t="shared" si="20"/>
        <v>B</v>
      </c>
      <c r="L146" s="32">
        <v>82</v>
      </c>
      <c r="M146" s="32">
        <v>73</v>
      </c>
      <c r="N146">
        <v>70</v>
      </c>
      <c r="O146" s="30">
        <f t="shared" si="21"/>
        <v>75</v>
      </c>
      <c r="P146" s="31">
        <f t="shared" si="22"/>
        <v>0.75</v>
      </c>
      <c r="Q146" s="32" t="str">
        <f t="shared" si="23"/>
        <v>B</v>
      </c>
      <c r="R146" s="30">
        <v>72</v>
      </c>
      <c r="S146" s="26">
        <v>82</v>
      </c>
      <c r="T146">
        <v>75</v>
      </c>
      <c r="U146" s="30">
        <f t="shared" si="24"/>
        <v>76.333333333333329</v>
      </c>
      <c r="V146" s="31">
        <f t="shared" si="25"/>
        <v>0.76329999999999998</v>
      </c>
      <c r="W146" t="str">
        <f t="shared" si="26"/>
        <v>B</v>
      </c>
    </row>
    <row r="147" spans="1:23" ht="14.25" customHeight="1" x14ac:dyDescent="0.3">
      <c r="A147" s="43"/>
      <c r="B147" s="43"/>
      <c r="C147" s="43"/>
      <c r="D147" s="5" t="s">
        <v>23</v>
      </c>
      <c r="E147" s="5" t="s">
        <v>24</v>
      </c>
      <c r="F147" s="5">
        <v>71</v>
      </c>
      <c r="G147" s="10">
        <v>70</v>
      </c>
      <c r="H147" s="10">
        <v>72</v>
      </c>
      <c r="I147" s="11">
        <f t="shared" si="18"/>
        <v>71</v>
      </c>
      <c r="J147" s="31">
        <f t="shared" si="19"/>
        <v>0.71</v>
      </c>
      <c r="K147" s="32" t="str">
        <f t="shared" si="20"/>
        <v>B</v>
      </c>
      <c r="L147" s="32">
        <v>65</v>
      </c>
      <c r="M147" s="32">
        <v>72</v>
      </c>
      <c r="N147">
        <v>76</v>
      </c>
      <c r="O147" s="30">
        <f t="shared" si="21"/>
        <v>71</v>
      </c>
      <c r="P147" s="31">
        <f t="shared" si="22"/>
        <v>0.71</v>
      </c>
      <c r="Q147" s="32" t="str">
        <f t="shared" si="23"/>
        <v>B</v>
      </c>
      <c r="R147" s="30">
        <v>70</v>
      </c>
      <c r="S147" s="26">
        <v>66</v>
      </c>
      <c r="T147">
        <v>71</v>
      </c>
      <c r="U147" s="30">
        <f t="shared" si="24"/>
        <v>69</v>
      </c>
      <c r="V147" s="31">
        <f t="shared" si="25"/>
        <v>0.69</v>
      </c>
      <c r="W147" t="str">
        <f t="shared" si="26"/>
        <v>C</v>
      </c>
    </row>
    <row r="148" spans="1:23" ht="14.25" customHeight="1" x14ac:dyDescent="0.3">
      <c r="A148" s="43"/>
      <c r="B148" s="43"/>
      <c r="C148" s="43"/>
      <c r="D148" s="5" t="s">
        <v>46</v>
      </c>
      <c r="E148" s="5" t="s">
        <v>47</v>
      </c>
      <c r="F148" s="5">
        <v>64</v>
      </c>
      <c r="G148" s="10">
        <v>76</v>
      </c>
      <c r="H148" s="10">
        <v>69</v>
      </c>
      <c r="I148" s="11">
        <f t="shared" si="18"/>
        <v>69.666666666666671</v>
      </c>
      <c r="J148" s="31">
        <f t="shared" si="19"/>
        <v>0.69669999999999999</v>
      </c>
      <c r="K148" s="32" t="str">
        <f t="shared" si="20"/>
        <v>C</v>
      </c>
      <c r="L148" s="32">
        <v>65</v>
      </c>
      <c r="M148" s="32">
        <v>81</v>
      </c>
      <c r="N148">
        <v>81</v>
      </c>
      <c r="O148" s="30">
        <f t="shared" si="21"/>
        <v>75.666666666666671</v>
      </c>
      <c r="P148" s="31">
        <f t="shared" si="22"/>
        <v>0.75670000000000004</v>
      </c>
      <c r="Q148" s="32" t="str">
        <f t="shared" si="23"/>
        <v>B</v>
      </c>
      <c r="R148" s="30">
        <v>73</v>
      </c>
      <c r="S148" s="26">
        <v>74</v>
      </c>
      <c r="T148">
        <v>71</v>
      </c>
      <c r="U148" s="30">
        <f t="shared" si="24"/>
        <v>72.666666666666671</v>
      </c>
      <c r="V148" s="31">
        <f t="shared" si="25"/>
        <v>0.72670000000000001</v>
      </c>
      <c r="W148" t="str">
        <f t="shared" si="26"/>
        <v>B</v>
      </c>
    </row>
    <row r="149" spans="1:23" ht="14.25" customHeight="1" x14ac:dyDescent="0.3">
      <c r="A149" s="43"/>
      <c r="B149" s="43"/>
      <c r="C149" s="43"/>
      <c r="D149" s="5" t="s">
        <v>27</v>
      </c>
      <c r="E149" s="5" t="s">
        <v>28</v>
      </c>
      <c r="F149" s="5">
        <v>66</v>
      </c>
      <c r="G149" s="10">
        <v>58</v>
      </c>
      <c r="H149" s="10">
        <v>70</v>
      </c>
      <c r="I149" s="11">
        <f t="shared" si="18"/>
        <v>64.666666666666671</v>
      </c>
      <c r="J149" s="31">
        <f t="shared" si="19"/>
        <v>0.64670000000000005</v>
      </c>
      <c r="K149" s="32" t="str">
        <f t="shared" si="20"/>
        <v>C</v>
      </c>
      <c r="L149" s="32">
        <v>66</v>
      </c>
      <c r="M149" s="32">
        <v>66</v>
      </c>
      <c r="N149">
        <v>71</v>
      </c>
      <c r="O149" s="30">
        <f t="shared" si="21"/>
        <v>67.666666666666671</v>
      </c>
      <c r="P149" s="31">
        <f t="shared" si="22"/>
        <v>0.67669999999999997</v>
      </c>
      <c r="Q149" s="32" t="str">
        <f t="shared" si="23"/>
        <v>C</v>
      </c>
      <c r="R149" s="30">
        <v>74</v>
      </c>
      <c r="S149" s="26">
        <v>69</v>
      </c>
      <c r="T149">
        <v>76</v>
      </c>
      <c r="U149" s="30">
        <f t="shared" si="24"/>
        <v>73</v>
      </c>
      <c r="V149" s="31">
        <f t="shared" si="25"/>
        <v>0.73</v>
      </c>
      <c r="W149" t="str">
        <f t="shared" si="26"/>
        <v>B</v>
      </c>
    </row>
    <row r="150" spans="1:23" ht="14.25" customHeight="1" x14ac:dyDescent="0.3">
      <c r="A150" s="43" t="s">
        <v>97</v>
      </c>
      <c r="B150" s="43" t="s">
        <v>98</v>
      </c>
      <c r="C150" s="43" t="s">
        <v>431</v>
      </c>
      <c r="D150" s="5" t="s">
        <v>12</v>
      </c>
      <c r="E150" s="5" t="s">
        <v>95</v>
      </c>
      <c r="F150" s="5">
        <v>64</v>
      </c>
      <c r="G150" s="10">
        <v>67</v>
      </c>
      <c r="H150" s="10">
        <v>66</v>
      </c>
      <c r="I150" s="11">
        <f t="shared" si="18"/>
        <v>65.666666666666671</v>
      </c>
      <c r="J150" s="31">
        <f t="shared" si="19"/>
        <v>0.65669999999999995</v>
      </c>
      <c r="K150" s="32" t="str">
        <f t="shared" si="20"/>
        <v>C</v>
      </c>
      <c r="L150" s="32">
        <v>75</v>
      </c>
      <c r="M150" s="32">
        <v>67</v>
      </c>
      <c r="N150">
        <v>67</v>
      </c>
      <c r="O150" s="30">
        <f t="shared" si="21"/>
        <v>69.666666666666671</v>
      </c>
      <c r="P150" s="31">
        <f t="shared" si="22"/>
        <v>0.69669999999999999</v>
      </c>
      <c r="Q150" s="32" t="str">
        <f t="shared" si="23"/>
        <v>C</v>
      </c>
      <c r="R150" s="30">
        <v>75</v>
      </c>
      <c r="S150" s="26">
        <v>73</v>
      </c>
      <c r="T150">
        <v>76</v>
      </c>
      <c r="U150" s="30">
        <f t="shared" si="24"/>
        <v>74.666666666666671</v>
      </c>
      <c r="V150" s="31">
        <f t="shared" si="25"/>
        <v>0.74670000000000003</v>
      </c>
      <c r="W150" t="str">
        <f t="shared" si="26"/>
        <v>B</v>
      </c>
    </row>
    <row r="151" spans="1:23" ht="14.25" customHeight="1" x14ac:dyDescent="0.3">
      <c r="A151" s="43"/>
      <c r="B151" s="43"/>
      <c r="C151" s="43"/>
      <c r="D151" s="5" t="s">
        <v>13</v>
      </c>
      <c r="E151" s="5" t="s">
        <v>99</v>
      </c>
      <c r="F151" s="5">
        <v>67</v>
      </c>
      <c r="G151" s="10">
        <v>78</v>
      </c>
      <c r="H151" s="10">
        <v>80</v>
      </c>
      <c r="I151" s="11">
        <f t="shared" si="18"/>
        <v>75</v>
      </c>
      <c r="J151" s="31">
        <f t="shared" si="19"/>
        <v>0.75</v>
      </c>
      <c r="K151" s="32" t="str">
        <f t="shared" si="20"/>
        <v>B</v>
      </c>
      <c r="L151" s="32">
        <v>69</v>
      </c>
      <c r="M151" s="32">
        <v>82</v>
      </c>
      <c r="N151">
        <v>79</v>
      </c>
      <c r="O151" s="30">
        <f t="shared" si="21"/>
        <v>76.666666666666671</v>
      </c>
      <c r="P151" s="31">
        <f t="shared" si="22"/>
        <v>0.76670000000000005</v>
      </c>
      <c r="Q151" s="32" t="str">
        <f t="shared" si="23"/>
        <v>B</v>
      </c>
      <c r="R151" s="30">
        <v>73</v>
      </c>
      <c r="S151" s="26">
        <v>87</v>
      </c>
      <c r="T151">
        <v>85</v>
      </c>
      <c r="U151" s="30">
        <f t="shared" si="24"/>
        <v>81.666666666666671</v>
      </c>
      <c r="V151" s="31">
        <f t="shared" si="25"/>
        <v>0.81669999999999998</v>
      </c>
      <c r="W151" t="str">
        <f t="shared" si="26"/>
        <v>A</v>
      </c>
    </row>
    <row r="152" spans="1:23" ht="14.25" customHeight="1" x14ac:dyDescent="0.3">
      <c r="A152" s="43"/>
      <c r="B152" s="43"/>
      <c r="C152" s="43"/>
      <c r="D152" s="5" t="s">
        <v>15</v>
      </c>
      <c r="E152" s="5" t="s">
        <v>100</v>
      </c>
      <c r="F152" s="5">
        <v>83</v>
      </c>
      <c r="G152" s="10">
        <v>80</v>
      </c>
      <c r="H152" s="10">
        <v>83</v>
      </c>
      <c r="I152" s="11">
        <f t="shared" si="18"/>
        <v>82</v>
      </c>
      <c r="J152" s="31">
        <f t="shared" si="19"/>
        <v>0.82</v>
      </c>
      <c r="K152" s="32" t="str">
        <f t="shared" si="20"/>
        <v>A</v>
      </c>
      <c r="L152" s="32">
        <v>77</v>
      </c>
      <c r="M152" s="32">
        <v>87</v>
      </c>
      <c r="N152">
        <v>78</v>
      </c>
      <c r="O152" s="30">
        <f t="shared" si="21"/>
        <v>80.666666666666671</v>
      </c>
      <c r="P152" s="31">
        <f t="shared" si="22"/>
        <v>0.80669999999999997</v>
      </c>
      <c r="Q152" s="32" t="str">
        <f t="shared" si="23"/>
        <v>A</v>
      </c>
      <c r="R152" s="30">
        <v>79</v>
      </c>
      <c r="S152" s="26">
        <v>86</v>
      </c>
      <c r="T152">
        <v>85</v>
      </c>
      <c r="U152" s="30">
        <f t="shared" si="24"/>
        <v>83.333333333333329</v>
      </c>
      <c r="V152" s="31">
        <f t="shared" si="25"/>
        <v>0.83330000000000004</v>
      </c>
      <c r="W152" t="str">
        <f t="shared" si="26"/>
        <v>A</v>
      </c>
    </row>
    <row r="153" spans="1:23" ht="14.25" customHeight="1" x14ac:dyDescent="0.3">
      <c r="A153" s="43"/>
      <c r="B153" s="43"/>
      <c r="C153" s="43"/>
      <c r="D153" s="5" t="s">
        <v>17</v>
      </c>
      <c r="E153" s="5" t="s">
        <v>101</v>
      </c>
      <c r="F153" s="5">
        <v>74</v>
      </c>
      <c r="G153" s="10">
        <v>71</v>
      </c>
      <c r="H153" s="10">
        <v>67</v>
      </c>
      <c r="I153" s="11">
        <f t="shared" si="18"/>
        <v>70.666666666666671</v>
      </c>
      <c r="J153" s="31">
        <f t="shared" si="19"/>
        <v>0.70669999999999999</v>
      </c>
      <c r="K153" s="32" t="str">
        <f t="shared" si="20"/>
        <v>B</v>
      </c>
      <c r="L153" s="32">
        <v>75</v>
      </c>
      <c r="M153" s="32">
        <v>82</v>
      </c>
      <c r="N153">
        <v>78</v>
      </c>
      <c r="O153" s="30">
        <f t="shared" si="21"/>
        <v>78.333333333333329</v>
      </c>
      <c r="P153" s="31">
        <f t="shared" si="22"/>
        <v>0.7833</v>
      </c>
      <c r="Q153" s="32" t="str">
        <f t="shared" si="23"/>
        <v>B</v>
      </c>
      <c r="R153" s="30">
        <v>78</v>
      </c>
      <c r="S153" s="26">
        <v>75</v>
      </c>
      <c r="T153">
        <v>78</v>
      </c>
      <c r="U153" s="30">
        <f t="shared" si="24"/>
        <v>77</v>
      </c>
      <c r="V153" s="31">
        <f t="shared" si="25"/>
        <v>0.77</v>
      </c>
      <c r="W153" t="str">
        <f t="shared" si="26"/>
        <v>B</v>
      </c>
    </row>
    <row r="154" spans="1:23" ht="14.25" customHeight="1" x14ac:dyDescent="0.3">
      <c r="A154" s="43"/>
      <c r="B154" s="43"/>
      <c r="C154" s="43"/>
      <c r="D154" s="5" t="s">
        <v>19</v>
      </c>
      <c r="E154" s="5" t="s">
        <v>102</v>
      </c>
      <c r="F154" s="5">
        <v>80</v>
      </c>
      <c r="G154" s="10">
        <v>80</v>
      </c>
      <c r="H154" s="10">
        <v>83</v>
      </c>
      <c r="I154" s="11">
        <f t="shared" si="18"/>
        <v>81</v>
      </c>
      <c r="J154" s="31">
        <f t="shared" si="19"/>
        <v>0.81</v>
      </c>
      <c r="K154" s="32" t="str">
        <f t="shared" si="20"/>
        <v>A</v>
      </c>
      <c r="L154" s="32">
        <v>83</v>
      </c>
      <c r="M154" s="32">
        <v>79</v>
      </c>
      <c r="N154">
        <v>86</v>
      </c>
      <c r="O154" s="30">
        <f t="shared" si="21"/>
        <v>82.666666666666671</v>
      </c>
      <c r="P154" s="31">
        <f t="shared" si="22"/>
        <v>0.82669999999999999</v>
      </c>
      <c r="Q154" s="32" t="str">
        <f t="shared" si="23"/>
        <v>A</v>
      </c>
      <c r="R154" s="30">
        <v>81</v>
      </c>
      <c r="S154" s="26">
        <v>82</v>
      </c>
      <c r="T154">
        <v>86</v>
      </c>
      <c r="U154" s="30">
        <f t="shared" si="24"/>
        <v>83</v>
      </c>
      <c r="V154" s="31">
        <f t="shared" si="25"/>
        <v>0.83</v>
      </c>
      <c r="W154" t="str">
        <f t="shared" si="26"/>
        <v>A</v>
      </c>
    </row>
    <row r="155" spans="1:23" ht="14.25" customHeight="1" x14ac:dyDescent="0.3">
      <c r="A155" s="43"/>
      <c r="B155" s="43"/>
      <c r="C155" s="43"/>
      <c r="D155" s="5" t="s">
        <v>21</v>
      </c>
      <c r="E155" s="5" t="s">
        <v>103</v>
      </c>
      <c r="F155" s="5">
        <v>76</v>
      </c>
      <c r="G155" s="10">
        <v>88</v>
      </c>
      <c r="H155" s="10">
        <v>88</v>
      </c>
      <c r="I155" s="11">
        <f t="shared" si="18"/>
        <v>84</v>
      </c>
      <c r="J155" s="31">
        <f t="shared" si="19"/>
        <v>0.84</v>
      </c>
      <c r="K155" s="32" t="str">
        <f t="shared" si="20"/>
        <v>A</v>
      </c>
      <c r="L155" s="32">
        <v>78</v>
      </c>
      <c r="M155" s="32">
        <v>83</v>
      </c>
      <c r="N155">
        <v>81</v>
      </c>
      <c r="O155" s="30">
        <f t="shared" si="21"/>
        <v>80.666666666666671</v>
      </c>
      <c r="P155" s="31">
        <f t="shared" si="22"/>
        <v>0.80669999999999997</v>
      </c>
      <c r="Q155" s="32" t="str">
        <f t="shared" si="23"/>
        <v>A</v>
      </c>
      <c r="R155" s="30">
        <v>91</v>
      </c>
      <c r="S155" s="26">
        <v>92</v>
      </c>
      <c r="T155">
        <v>89</v>
      </c>
      <c r="U155" s="30">
        <f t="shared" si="24"/>
        <v>90.666666666666671</v>
      </c>
      <c r="V155" s="31">
        <f t="shared" si="25"/>
        <v>0.90669999999999995</v>
      </c>
      <c r="W155" t="str">
        <f t="shared" si="26"/>
        <v>A</v>
      </c>
    </row>
    <row r="156" spans="1:23" ht="14.25" customHeight="1" x14ac:dyDescent="0.3">
      <c r="A156" s="43"/>
      <c r="B156" s="43"/>
      <c r="C156" s="43"/>
      <c r="D156" s="5" t="s">
        <v>23</v>
      </c>
      <c r="E156" s="5" t="s">
        <v>104</v>
      </c>
      <c r="F156" s="5">
        <v>70</v>
      </c>
      <c r="G156" s="10">
        <v>75</v>
      </c>
      <c r="H156" s="10">
        <v>78</v>
      </c>
      <c r="I156" s="11">
        <f t="shared" si="18"/>
        <v>74.333333333333329</v>
      </c>
      <c r="J156" s="31">
        <f t="shared" si="19"/>
        <v>0.74329999999999996</v>
      </c>
      <c r="K156" s="32" t="str">
        <f t="shared" si="20"/>
        <v>B</v>
      </c>
      <c r="L156" s="32">
        <v>70</v>
      </c>
      <c r="M156" s="32">
        <v>75</v>
      </c>
      <c r="N156">
        <v>78</v>
      </c>
      <c r="O156" s="30">
        <f t="shared" si="21"/>
        <v>74.333333333333329</v>
      </c>
      <c r="P156" s="31">
        <f t="shared" si="22"/>
        <v>0.74329999999999996</v>
      </c>
      <c r="Q156" s="32" t="str">
        <f t="shared" si="23"/>
        <v>B</v>
      </c>
      <c r="R156" s="30">
        <v>71</v>
      </c>
      <c r="S156" s="26">
        <v>79</v>
      </c>
      <c r="T156">
        <v>78</v>
      </c>
      <c r="U156" s="30">
        <f t="shared" si="24"/>
        <v>76</v>
      </c>
      <c r="V156" s="31">
        <f t="shared" si="25"/>
        <v>0.76</v>
      </c>
      <c r="W156" t="str">
        <f t="shared" si="26"/>
        <v>B</v>
      </c>
    </row>
    <row r="157" spans="1:23" ht="14.25" customHeight="1" x14ac:dyDescent="0.3">
      <c r="A157" s="43"/>
      <c r="B157" s="43"/>
      <c r="C157" s="43"/>
      <c r="D157" s="5" t="s">
        <v>25</v>
      </c>
      <c r="E157" s="5" t="s">
        <v>105</v>
      </c>
      <c r="F157" s="5">
        <v>74</v>
      </c>
      <c r="G157" s="10">
        <v>85</v>
      </c>
      <c r="H157" s="10">
        <v>79</v>
      </c>
      <c r="I157" s="11">
        <f t="shared" si="18"/>
        <v>79.333333333333329</v>
      </c>
      <c r="J157" s="31">
        <f t="shared" si="19"/>
        <v>0.79330000000000001</v>
      </c>
      <c r="K157" s="32" t="str">
        <f t="shared" si="20"/>
        <v>B</v>
      </c>
      <c r="L157" s="32">
        <v>72</v>
      </c>
      <c r="M157" s="32">
        <v>75</v>
      </c>
      <c r="N157">
        <v>85</v>
      </c>
      <c r="O157" s="30">
        <f t="shared" si="21"/>
        <v>77.333333333333329</v>
      </c>
      <c r="P157" s="31">
        <f t="shared" si="22"/>
        <v>0.77329999999999999</v>
      </c>
      <c r="Q157" s="32" t="str">
        <f t="shared" si="23"/>
        <v>B</v>
      </c>
      <c r="R157" s="30">
        <v>84</v>
      </c>
      <c r="S157" s="26">
        <v>88</v>
      </c>
      <c r="T157">
        <v>88</v>
      </c>
      <c r="U157" s="30">
        <f t="shared" si="24"/>
        <v>86.666666666666671</v>
      </c>
      <c r="V157" s="31">
        <f t="shared" si="25"/>
        <v>0.86670000000000003</v>
      </c>
      <c r="W157" t="str">
        <f t="shared" si="26"/>
        <v>A</v>
      </c>
    </row>
    <row r="158" spans="1:23" ht="14.25" customHeight="1" x14ac:dyDescent="0.3">
      <c r="A158" s="43"/>
      <c r="B158" s="43"/>
      <c r="C158" s="43"/>
      <c r="D158" s="5" t="s">
        <v>27</v>
      </c>
      <c r="E158" s="5" t="s">
        <v>106</v>
      </c>
      <c r="F158" s="5">
        <v>73</v>
      </c>
      <c r="G158" s="10">
        <v>66</v>
      </c>
      <c r="H158" s="10">
        <v>76</v>
      </c>
      <c r="I158" s="11">
        <f t="shared" si="18"/>
        <v>71.666666666666671</v>
      </c>
      <c r="J158" s="31">
        <f t="shared" si="19"/>
        <v>0.7167</v>
      </c>
      <c r="K158" s="32" t="str">
        <f t="shared" si="20"/>
        <v>B</v>
      </c>
      <c r="L158" s="32">
        <v>73</v>
      </c>
      <c r="M158" s="32">
        <v>77</v>
      </c>
      <c r="N158">
        <v>66</v>
      </c>
      <c r="O158" s="30">
        <f t="shared" si="21"/>
        <v>72</v>
      </c>
      <c r="P158" s="31">
        <f t="shared" si="22"/>
        <v>0.72</v>
      </c>
      <c r="Q158" s="32" t="str">
        <f t="shared" si="23"/>
        <v>B</v>
      </c>
      <c r="R158" s="30">
        <v>73</v>
      </c>
      <c r="S158" s="26">
        <v>70</v>
      </c>
      <c r="T158">
        <v>78</v>
      </c>
      <c r="U158" s="30">
        <f t="shared" si="24"/>
        <v>73.666666666666671</v>
      </c>
      <c r="V158" s="31">
        <f t="shared" si="25"/>
        <v>0.73670000000000002</v>
      </c>
      <c r="W158" t="str">
        <f t="shared" si="26"/>
        <v>B</v>
      </c>
    </row>
    <row r="159" spans="1:23" ht="14.25" customHeight="1" x14ac:dyDescent="0.3">
      <c r="A159" s="43" t="s">
        <v>110</v>
      </c>
      <c r="B159" s="43" t="s">
        <v>111</v>
      </c>
      <c r="C159" s="43" t="s">
        <v>431</v>
      </c>
      <c r="D159" s="5" t="s">
        <v>12</v>
      </c>
      <c r="E159" s="5" t="s">
        <v>95</v>
      </c>
      <c r="F159" s="5">
        <v>47</v>
      </c>
      <c r="G159" s="10">
        <v>49</v>
      </c>
      <c r="H159" s="10">
        <v>56</v>
      </c>
      <c r="I159" s="11">
        <f t="shared" si="18"/>
        <v>50.666666666666664</v>
      </c>
      <c r="J159" s="31">
        <f t="shared" si="19"/>
        <v>0.50670000000000004</v>
      </c>
      <c r="K159" s="32" t="str">
        <f t="shared" si="20"/>
        <v>D</v>
      </c>
      <c r="L159" s="32">
        <v>48</v>
      </c>
      <c r="M159" s="32">
        <v>53</v>
      </c>
      <c r="N159">
        <v>54</v>
      </c>
      <c r="O159" s="30">
        <f t="shared" si="21"/>
        <v>51.666666666666664</v>
      </c>
      <c r="P159" s="31">
        <f t="shared" si="22"/>
        <v>0.51670000000000005</v>
      </c>
      <c r="Q159" s="32" t="str">
        <f t="shared" si="23"/>
        <v>D</v>
      </c>
      <c r="R159" s="30">
        <v>56</v>
      </c>
      <c r="S159" s="26">
        <v>63</v>
      </c>
      <c r="T159">
        <v>62</v>
      </c>
      <c r="U159" s="30">
        <f t="shared" si="24"/>
        <v>60.333333333333336</v>
      </c>
      <c r="V159" s="31">
        <f t="shared" si="25"/>
        <v>0.60329999999999995</v>
      </c>
      <c r="W159" t="str">
        <f t="shared" si="26"/>
        <v>C</v>
      </c>
    </row>
    <row r="160" spans="1:23" ht="14.25" customHeight="1" x14ac:dyDescent="0.3">
      <c r="A160" s="43"/>
      <c r="B160" s="43"/>
      <c r="C160" s="43"/>
      <c r="D160" s="5" t="s">
        <v>13</v>
      </c>
      <c r="E160" s="5" t="s">
        <v>99</v>
      </c>
      <c r="F160" s="5">
        <v>60</v>
      </c>
      <c r="G160" s="10">
        <v>53</v>
      </c>
      <c r="H160" s="10">
        <v>56</v>
      </c>
      <c r="I160" s="11">
        <f t="shared" si="18"/>
        <v>56.333333333333336</v>
      </c>
      <c r="J160" s="31">
        <f t="shared" si="19"/>
        <v>0.56330000000000002</v>
      </c>
      <c r="K160" s="32" t="str">
        <f t="shared" si="20"/>
        <v>D</v>
      </c>
      <c r="L160" s="32">
        <v>63</v>
      </c>
      <c r="M160" s="32">
        <v>61</v>
      </c>
      <c r="N160">
        <v>56</v>
      </c>
      <c r="O160" s="30">
        <f t="shared" si="21"/>
        <v>60</v>
      </c>
      <c r="P160" s="31">
        <f t="shared" si="22"/>
        <v>0.6</v>
      </c>
      <c r="Q160" s="32" t="str">
        <f t="shared" si="23"/>
        <v>C</v>
      </c>
      <c r="R160" s="30">
        <v>60</v>
      </c>
      <c r="S160" s="26">
        <v>66</v>
      </c>
      <c r="T160">
        <v>65</v>
      </c>
      <c r="U160" s="30">
        <f t="shared" si="24"/>
        <v>63.666666666666664</v>
      </c>
      <c r="V160" s="31">
        <f t="shared" si="25"/>
        <v>0.63670000000000004</v>
      </c>
      <c r="W160" t="str">
        <f t="shared" si="26"/>
        <v>C</v>
      </c>
    </row>
    <row r="161" spans="1:23" ht="14.25" customHeight="1" x14ac:dyDescent="0.3">
      <c r="A161" s="43"/>
      <c r="B161" s="43"/>
      <c r="C161" s="43"/>
      <c r="D161" s="5" t="s">
        <v>15</v>
      </c>
      <c r="E161" s="5" t="s">
        <v>100</v>
      </c>
      <c r="F161" s="5">
        <v>61</v>
      </c>
      <c r="G161" s="10">
        <v>57</v>
      </c>
      <c r="H161" s="10">
        <v>63</v>
      </c>
      <c r="I161" s="11">
        <f t="shared" si="18"/>
        <v>60.333333333333336</v>
      </c>
      <c r="J161" s="31">
        <f t="shared" si="19"/>
        <v>0.60329999999999995</v>
      </c>
      <c r="K161" s="32" t="str">
        <f t="shared" si="20"/>
        <v>C</v>
      </c>
      <c r="L161" s="32">
        <v>68</v>
      </c>
      <c r="M161" s="32">
        <v>65</v>
      </c>
      <c r="N161">
        <v>69</v>
      </c>
      <c r="O161" s="30">
        <f t="shared" si="21"/>
        <v>67.333333333333329</v>
      </c>
      <c r="P161" s="31">
        <f t="shared" si="22"/>
        <v>0.67330000000000001</v>
      </c>
      <c r="Q161" s="32" t="str">
        <f t="shared" si="23"/>
        <v>C</v>
      </c>
      <c r="R161" s="30">
        <v>62</v>
      </c>
      <c r="S161" s="26">
        <v>69</v>
      </c>
      <c r="T161">
        <v>71</v>
      </c>
      <c r="U161" s="30">
        <f t="shared" si="24"/>
        <v>67.333333333333329</v>
      </c>
      <c r="V161" s="31">
        <f t="shared" si="25"/>
        <v>0.67330000000000001</v>
      </c>
      <c r="W161" t="str">
        <f t="shared" si="26"/>
        <v>C</v>
      </c>
    </row>
    <row r="162" spans="1:23" ht="14.25" customHeight="1" x14ac:dyDescent="0.3">
      <c r="A162" s="43"/>
      <c r="B162" s="43"/>
      <c r="C162" s="43"/>
      <c r="D162" s="5" t="s">
        <v>17</v>
      </c>
      <c r="E162" s="5" t="s">
        <v>101</v>
      </c>
      <c r="F162" s="5">
        <v>53</v>
      </c>
      <c r="G162" s="10">
        <v>50</v>
      </c>
      <c r="H162" s="10">
        <v>55</v>
      </c>
      <c r="I162" s="11">
        <f t="shared" si="18"/>
        <v>52.666666666666664</v>
      </c>
      <c r="J162" s="31">
        <f t="shared" si="19"/>
        <v>0.52669999999999995</v>
      </c>
      <c r="K162" s="32" t="str">
        <f t="shared" si="20"/>
        <v>D</v>
      </c>
      <c r="L162" s="32">
        <v>47</v>
      </c>
      <c r="M162" s="32">
        <v>51</v>
      </c>
      <c r="N162">
        <v>53</v>
      </c>
      <c r="O162" s="30">
        <f t="shared" si="21"/>
        <v>50.333333333333336</v>
      </c>
      <c r="P162" s="31">
        <f t="shared" si="22"/>
        <v>0.50329999999999997</v>
      </c>
      <c r="Q162" s="32" t="str">
        <f t="shared" si="23"/>
        <v>D</v>
      </c>
      <c r="R162" s="30">
        <v>58</v>
      </c>
      <c r="S162" s="26">
        <v>55</v>
      </c>
      <c r="T162">
        <v>59</v>
      </c>
      <c r="U162" s="30">
        <f t="shared" si="24"/>
        <v>57.333333333333336</v>
      </c>
      <c r="V162" s="31">
        <f t="shared" si="25"/>
        <v>0.57330000000000003</v>
      </c>
      <c r="W162" t="str">
        <f t="shared" si="26"/>
        <v>D</v>
      </c>
    </row>
    <row r="163" spans="1:23" ht="14.25" customHeight="1" x14ac:dyDescent="0.3">
      <c r="A163" s="43"/>
      <c r="B163" s="43"/>
      <c r="C163" s="43"/>
      <c r="D163" s="5" t="s">
        <v>19</v>
      </c>
      <c r="E163" s="5" t="s">
        <v>102</v>
      </c>
      <c r="F163" s="5">
        <v>60</v>
      </c>
      <c r="G163" s="10">
        <v>55</v>
      </c>
      <c r="H163" s="10">
        <v>57</v>
      </c>
      <c r="I163" s="11">
        <f t="shared" si="18"/>
        <v>57.333333333333336</v>
      </c>
      <c r="J163" s="31">
        <f t="shared" si="19"/>
        <v>0.57330000000000003</v>
      </c>
      <c r="K163" s="32" t="str">
        <f t="shared" si="20"/>
        <v>D</v>
      </c>
      <c r="L163" s="32">
        <v>63</v>
      </c>
      <c r="M163" s="32">
        <v>56</v>
      </c>
      <c r="N163">
        <v>68</v>
      </c>
      <c r="O163" s="30">
        <f t="shared" si="21"/>
        <v>62.333333333333336</v>
      </c>
      <c r="P163" s="31">
        <f t="shared" si="22"/>
        <v>0.62329999999999997</v>
      </c>
      <c r="Q163" s="32" t="str">
        <f t="shared" si="23"/>
        <v>C</v>
      </c>
      <c r="R163" s="30">
        <v>57</v>
      </c>
      <c r="S163" s="26">
        <v>59</v>
      </c>
      <c r="T163">
        <v>69</v>
      </c>
      <c r="U163" s="30">
        <f t="shared" si="24"/>
        <v>61.666666666666664</v>
      </c>
      <c r="V163" s="31">
        <f t="shared" si="25"/>
        <v>0.61670000000000003</v>
      </c>
      <c r="W163" t="str">
        <f t="shared" si="26"/>
        <v>C</v>
      </c>
    </row>
    <row r="164" spans="1:23" ht="14.25" customHeight="1" x14ac:dyDescent="0.3">
      <c r="A164" s="43"/>
      <c r="B164" s="43"/>
      <c r="C164" s="43"/>
      <c r="D164" s="5" t="s">
        <v>21</v>
      </c>
      <c r="E164" s="5" t="s">
        <v>103</v>
      </c>
      <c r="F164" s="5">
        <v>66</v>
      </c>
      <c r="G164" s="10">
        <v>71</v>
      </c>
      <c r="H164" s="10">
        <v>59</v>
      </c>
      <c r="I164" s="11">
        <f t="shared" si="18"/>
        <v>65.333333333333329</v>
      </c>
      <c r="J164" s="31">
        <f t="shared" si="19"/>
        <v>0.65329999999999999</v>
      </c>
      <c r="K164" s="32" t="str">
        <f t="shared" si="20"/>
        <v>C</v>
      </c>
      <c r="L164" s="32">
        <v>63</v>
      </c>
      <c r="M164" s="32">
        <v>63</v>
      </c>
      <c r="N164">
        <v>62</v>
      </c>
      <c r="O164" s="30">
        <f t="shared" si="21"/>
        <v>62.666666666666664</v>
      </c>
      <c r="P164" s="31">
        <f t="shared" si="22"/>
        <v>0.62670000000000003</v>
      </c>
      <c r="Q164" s="32" t="str">
        <f t="shared" si="23"/>
        <v>C</v>
      </c>
      <c r="R164" s="30">
        <v>73</v>
      </c>
      <c r="S164" s="26">
        <v>76</v>
      </c>
      <c r="T164">
        <v>75</v>
      </c>
      <c r="U164" s="30">
        <f t="shared" si="24"/>
        <v>74.666666666666671</v>
      </c>
      <c r="V164" s="31">
        <f t="shared" si="25"/>
        <v>0.74670000000000003</v>
      </c>
      <c r="W164" t="str">
        <f t="shared" si="26"/>
        <v>B</v>
      </c>
    </row>
    <row r="165" spans="1:23" ht="14.25" customHeight="1" x14ac:dyDescent="0.3">
      <c r="A165" s="43"/>
      <c r="B165" s="43"/>
      <c r="C165" s="43"/>
      <c r="D165" s="5" t="s">
        <v>23</v>
      </c>
      <c r="E165" s="5" t="s">
        <v>104</v>
      </c>
      <c r="F165" s="5">
        <v>60</v>
      </c>
      <c r="G165" s="10">
        <v>56</v>
      </c>
      <c r="H165" s="10">
        <v>51</v>
      </c>
      <c r="I165" s="11">
        <f t="shared" si="18"/>
        <v>55.666666666666664</v>
      </c>
      <c r="J165" s="31">
        <f t="shared" si="19"/>
        <v>0.55669999999999997</v>
      </c>
      <c r="K165" s="32" t="str">
        <f t="shared" si="20"/>
        <v>D</v>
      </c>
      <c r="L165" s="32">
        <v>54</v>
      </c>
      <c r="M165" s="32">
        <v>65</v>
      </c>
      <c r="N165">
        <v>62</v>
      </c>
      <c r="O165" s="30">
        <f t="shared" si="21"/>
        <v>60.333333333333336</v>
      </c>
      <c r="P165" s="31">
        <f t="shared" si="22"/>
        <v>0.60329999999999995</v>
      </c>
      <c r="Q165" s="32" t="str">
        <f t="shared" si="23"/>
        <v>C</v>
      </c>
      <c r="R165" s="30">
        <v>59</v>
      </c>
      <c r="S165" s="26">
        <v>67</v>
      </c>
      <c r="T165">
        <v>66</v>
      </c>
      <c r="U165" s="30">
        <f t="shared" si="24"/>
        <v>64</v>
      </c>
      <c r="V165" s="31">
        <f t="shared" si="25"/>
        <v>0.64</v>
      </c>
      <c r="W165" t="str">
        <f t="shared" si="26"/>
        <v>C</v>
      </c>
    </row>
    <row r="166" spans="1:23" ht="14.25" customHeight="1" x14ac:dyDescent="0.3">
      <c r="A166" s="43"/>
      <c r="B166" s="43"/>
      <c r="C166" s="43"/>
      <c r="D166" s="5" t="s">
        <v>25</v>
      </c>
      <c r="E166" s="5" t="s">
        <v>105</v>
      </c>
      <c r="F166" s="5">
        <v>61</v>
      </c>
      <c r="G166" s="10">
        <v>59</v>
      </c>
      <c r="H166" s="10">
        <v>59</v>
      </c>
      <c r="I166" s="11">
        <f t="shared" si="18"/>
        <v>59.666666666666664</v>
      </c>
      <c r="J166" s="31">
        <f t="shared" si="19"/>
        <v>0.59670000000000001</v>
      </c>
      <c r="K166" s="32" t="str">
        <f t="shared" si="20"/>
        <v>D</v>
      </c>
      <c r="L166" s="32">
        <v>55</v>
      </c>
      <c r="M166" s="32">
        <v>65</v>
      </c>
      <c r="N166">
        <v>66</v>
      </c>
      <c r="O166" s="30">
        <f t="shared" si="21"/>
        <v>62</v>
      </c>
      <c r="P166" s="31">
        <f t="shared" si="22"/>
        <v>0.62</v>
      </c>
      <c r="Q166" s="32" t="str">
        <f t="shared" si="23"/>
        <v>C</v>
      </c>
      <c r="R166" s="30">
        <v>63</v>
      </c>
      <c r="S166" s="26">
        <v>67</v>
      </c>
      <c r="T166">
        <v>66</v>
      </c>
      <c r="U166" s="30">
        <f t="shared" si="24"/>
        <v>65.333333333333329</v>
      </c>
      <c r="V166" s="31">
        <f t="shared" si="25"/>
        <v>0.65329999999999999</v>
      </c>
      <c r="W166" t="str">
        <f t="shared" si="26"/>
        <v>C</v>
      </c>
    </row>
    <row r="167" spans="1:23" ht="14.25" customHeight="1" x14ac:dyDescent="0.3">
      <c r="A167" s="43"/>
      <c r="B167" s="43"/>
      <c r="C167" s="43"/>
      <c r="D167" s="5" t="s">
        <v>27</v>
      </c>
      <c r="E167" s="5" t="s">
        <v>106</v>
      </c>
      <c r="F167" s="5">
        <v>45</v>
      </c>
      <c r="G167" s="10">
        <v>48</v>
      </c>
      <c r="H167" s="10">
        <v>59</v>
      </c>
      <c r="I167" s="11">
        <f t="shared" si="18"/>
        <v>50.666666666666664</v>
      </c>
      <c r="J167" s="31">
        <f t="shared" si="19"/>
        <v>0.50670000000000004</v>
      </c>
      <c r="K167" s="32" t="str">
        <f t="shared" si="20"/>
        <v>D</v>
      </c>
      <c r="L167" s="32">
        <v>52</v>
      </c>
      <c r="M167" s="32">
        <v>56</v>
      </c>
      <c r="N167">
        <v>57</v>
      </c>
      <c r="O167" s="30">
        <f t="shared" si="21"/>
        <v>55</v>
      </c>
      <c r="P167" s="31">
        <f t="shared" si="22"/>
        <v>0.55000000000000004</v>
      </c>
      <c r="Q167" s="32" t="str">
        <f t="shared" si="23"/>
        <v>D</v>
      </c>
      <c r="R167" s="30">
        <v>52</v>
      </c>
      <c r="S167" s="26">
        <v>53</v>
      </c>
      <c r="T167">
        <v>55</v>
      </c>
      <c r="U167" s="30">
        <f t="shared" si="24"/>
        <v>53.333333333333336</v>
      </c>
      <c r="V167" s="31">
        <f t="shared" si="25"/>
        <v>0.5333</v>
      </c>
      <c r="W167" t="str">
        <f t="shared" si="26"/>
        <v>D</v>
      </c>
    </row>
    <row r="168" spans="1:23" ht="14.25" customHeight="1" x14ac:dyDescent="0.3">
      <c r="A168" s="43" t="s">
        <v>114</v>
      </c>
      <c r="B168" s="43" t="s">
        <v>115</v>
      </c>
      <c r="C168" s="43" t="s">
        <v>431</v>
      </c>
      <c r="D168" s="5" t="s">
        <v>12</v>
      </c>
      <c r="E168" s="5" t="s">
        <v>95</v>
      </c>
      <c r="F168" s="5">
        <v>66</v>
      </c>
      <c r="G168" s="10">
        <v>61</v>
      </c>
      <c r="H168" s="10">
        <v>70</v>
      </c>
      <c r="I168" s="11">
        <f t="shared" si="18"/>
        <v>65.666666666666671</v>
      </c>
      <c r="J168" s="31">
        <f t="shared" si="19"/>
        <v>0.65669999999999995</v>
      </c>
      <c r="K168" s="32" t="str">
        <f t="shared" si="20"/>
        <v>C</v>
      </c>
      <c r="L168" s="32">
        <v>62</v>
      </c>
      <c r="M168" s="32">
        <v>70</v>
      </c>
      <c r="N168">
        <v>74</v>
      </c>
      <c r="O168" s="30">
        <f t="shared" si="21"/>
        <v>68.666666666666671</v>
      </c>
      <c r="P168" s="31">
        <f t="shared" si="22"/>
        <v>0.68669999999999998</v>
      </c>
      <c r="Q168" s="32" t="str">
        <f t="shared" si="23"/>
        <v>C</v>
      </c>
      <c r="R168" s="30">
        <v>76</v>
      </c>
      <c r="S168" s="26">
        <v>76</v>
      </c>
      <c r="T168">
        <v>70</v>
      </c>
      <c r="U168" s="30">
        <f t="shared" si="24"/>
        <v>74</v>
      </c>
      <c r="V168" s="31">
        <f t="shared" si="25"/>
        <v>0.74</v>
      </c>
      <c r="W168" t="str">
        <f t="shared" si="26"/>
        <v>B</v>
      </c>
    </row>
    <row r="169" spans="1:23" ht="14.25" customHeight="1" x14ac:dyDescent="0.3">
      <c r="A169" s="43"/>
      <c r="B169" s="43"/>
      <c r="C169" s="43"/>
      <c r="D169" s="5" t="s">
        <v>13</v>
      </c>
      <c r="E169" s="5" t="s">
        <v>99</v>
      </c>
      <c r="F169" s="5">
        <v>66</v>
      </c>
      <c r="G169" s="10">
        <v>69</v>
      </c>
      <c r="H169" s="10">
        <v>77</v>
      </c>
      <c r="I169" s="11">
        <f t="shared" si="18"/>
        <v>70.666666666666671</v>
      </c>
      <c r="J169" s="31">
        <f t="shared" si="19"/>
        <v>0.70669999999999999</v>
      </c>
      <c r="K169" s="32" t="str">
        <f t="shared" si="20"/>
        <v>B</v>
      </c>
      <c r="L169" s="32">
        <v>64</v>
      </c>
      <c r="M169" s="32">
        <v>78</v>
      </c>
      <c r="N169">
        <v>68</v>
      </c>
      <c r="O169" s="30">
        <f t="shared" si="21"/>
        <v>70</v>
      </c>
      <c r="P169" s="31">
        <f t="shared" si="22"/>
        <v>0.7</v>
      </c>
      <c r="Q169" s="32" t="str">
        <f t="shared" si="23"/>
        <v>B</v>
      </c>
      <c r="R169" s="30">
        <v>76</v>
      </c>
      <c r="S169" s="26">
        <v>82</v>
      </c>
      <c r="T169">
        <v>79</v>
      </c>
      <c r="U169" s="30">
        <f t="shared" si="24"/>
        <v>79</v>
      </c>
      <c r="V169" s="31">
        <f t="shared" si="25"/>
        <v>0.79</v>
      </c>
      <c r="W169" t="str">
        <f t="shared" si="26"/>
        <v>B</v>
      </c>
    </row>
    <row r="170" spans="1:23" ht="14.25" customHeight="1" x14ac:dyDescent="0.3">
      <c r="A170" s="43"/>
      <c r="B170" s="43"/>
      <c r="C170" s="43"/>
      <c r="D170" s="5" t="s">
        <v>15</v>
      </c>
      <c r="E170" s="5" t="s">
        <v>100</v>
      </c>
      <c r="F170" s="5">
        <v>76</v>
      </c>
      <c r="G170" s="10">
        <v>75</v>
      </c>
      <c r="H170" s="10">
        <v>77</v>
      </c>
      <c r="I170" s="11">
        <f t="shared" si="18"/>
        <v>76</v>
      </c>
      <c r="J170" s="31">
        <f t="shared" si="19"/>
        <v>0.76</v>
      </c>
      <c r="K170" s="32" t="str">
        <f t="shared" si="20"/>
        <v>B</v>
      </c>
      <c r="L170" s="32">
        <v>80</v>
      </c>
      <c r="M170" s="32">
        <v>76</v>
      </c>
      <c r="N170">
        <v>77</v>
      </c>
      <c r="O170" s="30">
        <f t="shared" si="21"/>
        <v>77.666666666666671</v>
      </c>
      <c r="P170" s="31">
        <f t="shared" si="22"/>
        <v>0.77669999999999995</v>
      </c>
      <c r="Q170" s="32" t="str">
        <f t="shared" si="23"/>
        <v>B</v>
      </c>
      <c r="R170" s="30">
        <v>72</v>
      </c>
      <c r="S170" s="26">
        <v>79</v>
      </c>
      <c r="T170">
        <v>87</v>
      </c>
      <c r="U170" s="30">
        <f t="shared" si="24"/>
        <v>79.333333333333329</v>
      </c>
      <c r="V170" s="31">
        <f t="shared" si="25"/>
        <v>0.79330000000000001</v>
      </c>
      <c r="W170" t="str">
        <f t="shared" si="26"/>
        <v>B</v>
      </c>
    </row>
    <row r="171" spans="1:23" ht="14.25" customHeight="1" x14ac:dyDescent="0.3">
      <c r="A171" s="43"/>
      <c r="B171" s="43"/>
      <c r="C171" s="43"/>
      <c r="D171" s="5" t="s">
        <v>17</v>
      </c>
      <c r="E171" s="5" t="s">
        <v>101</v>
      </c>
      <c r="F171" s="5">
        <v>70</v>
      </c>
      <c r="G171" s="10">
        <v>63</v>
      </c>
      <c r="H171" s="10">
        <v>72</v>
      </c>
      <c r="I171" s="11">
        <f t="shared" si="18"/>
        <v>68.333333333333329</v>
      </c>
      <c r="J171" s="31">
        <f t="shared" si="19"/>
        <v>0.68330000000000002</v>
      </c>
      <c r="K171" s="32" t="str">
        <f t="shared" si="20"/>
        <v>C</v>
      </c>
      <c r="L171" s="32">
        <v>72</v>
      </c>
      <c r="M171" s="32">
        <v>70</v>
      </c>
      <c r="N171">
        <v>64</v>
      </c>
      <c r="O171" s="30">
        <f t="shared" si="21"/>
        <v>68.666666666666671</v>
      </c>
      <c r="P171" s="31">
        <f t="shared" si="22"/>
        <v>0.68669999999999998</v>
      </c>
      <c r="Q171" s="32" t="str">
        <f t="shared" si="23"/>
        <v>C</v>
      </c>
      <c r="R171" s="30">
        <v>67</v>
      </c>
      <c r="S171" s="26">
        <v>70</v>
      </c>
      <c r="T171">
        <v>77</v>
      </c>
      <c r="U171" s="30">
        <f t="shared" si="24"/>
        <v>71.333333333333329</v>
      </c>
      <c r="V171" s="31">
        <f t="shared" si="25"/>
        <v>0.71330000000000005</v>
      </c>
      <c r="W171" t="str">
        <f t="shared" si="26"/>
        <v>B</v>
      </c>
    </row>
    <row r="172" spans="1:23" ht="14.25" customHeight="1" x14ac:dyDescent="0.3">
      <c r="A172" s="43"/>
      <c r="B172" s="43"/>
      <c r="C172" s="43"/>
      <c r="D172" s="5" t="s">
        <v>19</v>
      </c>
      <c r="E172" s="5" t="s">
        <v>102</v>
      </c>
      <c r="F172" s="5">
        <v>68</v>
      </c>
      <c r="G172" s="10">
        <v>75</v>
      </c>
      <c r="H172" s="10">
        <v>69</v>
      </c>
      <c r="I172" s="11">
        <f t="shared" si="18"/>
        <v>70.666666666666671</v>
      </c>
      <c r="J172" s="31">
        <f t="shared" si="19"/>
        <v>0.70669999999999999</v>
      </c>
      <c r="K172" s="32" t="str">
        <f t="shared" si="20"/>
        <v>B</v>
      </c>
      <c r="L172" s="32">
        <v>68</v>
      </c>
      <c r="M172" s="32">
        <v>79</v>
      </c>
      <c r="N172">
        <v>82</v>
      </c>
      <c r="O172" s="30">
        <f t="shared" si="21"/>
        <v>76.333333333333329</v>
      </c>
      <c r="P172" s="31">
        <f t="shared" si="22"/>
        <v>0.76329999999999998</v>
      </c>
      <c r="Q172" s="32" t="str">
        <f t="shared" si="23"/>
        <v>B</v>
      </c>
      <c r="R172" s="30">
        <v>71</v>
      </c>
      <c r="S172" s="26">
        <v>82</v>
      </c>
      <c r="T172">
        <v>77</v>
      </c>
      <c r="U172" s="30">
        <f t="shared" si="24"/>
        <v>76.666666666666671</v>
      </c>
      <c r="V172" s="31">
        <f t="shared" si="25"/>
        <v>0.76670000000000005</v>
      </c>
      <c r="W172" t="str">
        <f t="shared" si="26"/>
        <v>B</v>
      </c>
    </row>
    <row r="173" spans="1:23" ht="14.25" customHeight="1" x14ac:dyDescent="0.3">
      <c r="A173" s="43"/>
      <c r="B173" s="43"/>
      <c r="C173" s="43"/>
      <c r="D173" s="5" t="s">
        <v>21</v>
      </c>
      <c r="E173" s="5" t="s">
        <v>103</v>
      </c>
      <c r="F173" s="5">
        <v>74</v>
      </c>
      <c r="G173" s="10">
        <v>72</v>
      </c>
      <c r="H173" s="10">
        <v>85</v>
      </c>
      <c r="I173" s="11">
        <f t="shared" si="18"/>
        <v>77</v>
      </c>
      <c r="J173" s="31">
        <f t="shared" si="19"/>
        <v>0.77</v>
      </c>
      <c r="K173" s="32" t="str">
        <f t="shared" si="20"/>
        <v>B</v>
      </c>
      <c r="L173" s="32">
        <v>85</v>
      </c>
      <c r="M173" s="32">
        <v>87</v>
      </c>
      <c r="N173">
        <v>73</v>
      </c>
      <c r="O173" s="30">
        <f t="shared" si="21"/>
        <v>81.666666666666671</v>
      </c>
      <c r="P173" s="31">
        <f t="shared" si="22"/>
        <v>0.81669999999999998</v>
      </c>
      <c r="Q173" s="32" t="str">
        <f t="shared" si="23"/>
        <v>A</v>
      </c>
      <c r="R173" s="30">
        <v>75</v>
      </c>
      <c r="S173" s="26">
        <v>89</v>
      </c>
      <c r="T173">
        <v>81</v>
      </c>
      <c r="U173" s="30">
        <f t="shared" si="24"/>
        <v>81.666666666666671</v>
      </c>
      <c r="V173" s="31">
        <f t="shared" si="25"/>
        <v>0.81669999999999998</v>
      </c>
      <c r="W173" t="str">
        <f t="shared" si="26"/>
        <v>A</v>
      </c>
    </row>
    <row r="174" spans="1:23" ht="14.25" customHeight="1" x14ac:dyDescent="0.3">
      <c r="A174" s="43"/>
      <c r="B174" s="43"/>
      <c r="C174" s="43"/>
      <c r="D174" s="5" t="s">
        <v>23</v>
      </c>
      <c r="E174" s="5" t="s">
        <v>104</v>
      </c>
      <c r="F174" s="5">
        <v>68</v>
      </c>
      <c r="G174" s="10">
        <v>71</v>
      </c>
      <c r="H174" s="10">
        <v>69</v>
      </c>
      <c r="I174" s="11">
        <f t="shared" si="18"/>
        <v>69.333333333333329</v>
      </c>
      <c r="J174" s="31">
        <f t="shared" si="19"/>
        <v>0.69330000000000003</v>
      </c>
      <c r="K174" s="32" t="str">
        <f t="shared" si="20"/>
        <v>C</v>
      </c>
      <c r="L174" s="32">
        <v>64</v>
      </c>
      <c r="M174" s="32">
        <v>80</v>
      </c>
      <c r="N174">
        <v>66</v>
      </c>
      <c r="O174" s="30">
        <f t="shared" si="21"/>
        <v>70</v>
      </c>
      <c r="P174" s="31">
        <f t="shared" si="22"/>
        <v>0.7</v>
      </c>
      <c r="Q174" s="32" t="str">
        <f t="shared" si="23"/>
        <v>B</v>
      </c>
      <c r="R174" s="30">
        <v>75</v>
      </c>
      <c r="S174" s="26">
        <v>78</v>
      </c>
      <c r="T174">
        <v>72</v>
      </c>
      <c r="U174" s="30">
        <f t="shared" si="24"/>
        <v>75</v>
      </c>
      <c r="V174" s="31">
        <f t="shared" si="25"/>
        <v>0.75</v>
      </c>
      <c r="W174" t="str">
        <f t="shared" si="26"/>
        <v>B</v>
      </c>
    </row>
    <row r="175" spans="1:23" ht="14.25" customHeight="1" x14ac:dyDescent="0.3">
      <c r="A175" s="43"/>
      <c r="B175" s="43"/>
      <c r="C175" s="43"/>
      <c r="D175" s="5" t="s">
        <v>46</v>
      </c>
      <c r="E175" s="5" t="s">
        <v>116</v>
      </c>
      <c r="F175" s="5">
        <v>71</v>
      </c>
      <c r="G175" s="10">
        <v>71</v>
      </c>
      <c r="H175" s="10">
        <v>81</v>
      </c>
      <c r="I175" s="11">
        <f t="shared" si="18"/>
        <v>74.333333333333329</v>
      </c>
      <c r="J175" s="31">
        <f t="shared" si="19"/>
        <v>0.74329999999999996</v>
      </c>
      <c r="K175" s="32" t="str">
        <f t="shared" si="20"/>
        <v>B</v>
      </c>
      <c r="L175" s="32">
        <v>71</v>
      </c>
      <c r="M175" s="32">
        <v>71</v>
      </c>
      <c r="N175">
        <v>76</v>
      </c>
      <c r="O175" s="30">
        <f t="shared" si="21"/>
        <v>72.666666666666671</v>
      </c>
      <c r="P175" s="31">
        <f t="shared" si="22"/>
        <v>0.72670000000000001</v>
      </c>
      <c r="Q175" s="32" t="str">
        <f t="shared" si="23"/>
        <v>B</v>
      </c>
      <c r="R175" s="30">
        <v>77</v>
      </c>
      <c r="S175" s="26">
        <v>83</v>
      </c>
      <c r="T175">
        <v>73</v>
      </c>
      <c r="U175" s="30">
        <f t="shared" si="24"/>
        <v>77.666666666666671</v>
      </c>
      <c r="V175" s="31">
        <f t="shared" si="25"/>
        <v>0.77669999999999995</v>
      </c>
      <c r="W175" t="str">
        <f t="shared" si="26"/>
        <v>B</v>
      </c>
    </row>
    <row r="176" spans="1:23" ht="14.25" customHeight="1" x14ac:dyDescent="0.3">
      <c r="A176" s="43"/>
      <c r="B176" s="43"/>
      <c r="C176" s="43"/>
      <c r="D176" s="5" t="s">
        <v>34</v>
      </c>
      <c r="E176" s="5" t="s">
        <v>109</v>
      </c>
      <c r="F176" s="5">
        <v>71</v>
      </c>
      <c r="G176" s="10">
        <v>69</v>
      </c>
      <c r="H176" s="10">
        <v>66</v>
      </c>
      <c r="I176" s="11">
        <f t="shared" si="18"/>
        <v>68.666666666666671</v>
      </c>
      <c r="J176" s="31">
        <f t="shared" si="19"/>
        <v>0.68669999999999998</v>
      </c>
      <c r="K176" s="32" t="str">
        <f t="shared" si="20"/>
        <v>C</v>
      </c>
      <c r="L176" s="32">
        <v>71</v>
      </c>
      <c r="M176" s="32">
        <v>65</v>
      </c>
      <c r="N176">
        <v>76</v>
      </c>
      <c r="O176" s="30">
        <f t="shared" si="21"/>
        <v>70.666666666666671</v>
      </c>
      <c r="P176" s="31">
        <f t="shared" si="22"/>
        <v>0.70669999999999999</v>
      </c>
      <c r="Q176" s="32" t="str">
        <f t="shared" si="23"/>
        <v>B</v>
      </c>
      <c r="R176" s="30">
        <v>63</v>
      </c>
      <c r="S176" s="26">
        <v>70</v>
      </c>
      <c r="T176">
        <v>69</v>
      </c>
      <c r="U176" s="30">
        <f t="shared" si="24"/>
        <v>67.333333333333329</v>
      </c>
      <c r="V176" s="31">
        <f t="shared" si="25"/>
        <v>0.67330000000000001</v>
      </c>
      <c r="W176" t="str">
        <f t="shared" si="26"/>
        <v>C</v>
      </c>
    </row>
    <row r="177" spans="1:23" ht="14.25" customHeight="1" x14ac:dyDescent="0.3">
      <c r="A177" s="43" t="s">
        <v>119</v>
      </c>
      <c r="B177" s="43" t="s">
        <v>120</v>
      </c>
      <c r="C177" s="43" t="s">
        <v>431</v>
      </c>
      <c r="D177" s="5" t="s">
        <v>12</v>
      </c>
      <c r="E177" s="5" t="s">
        <v>95</v>
      </c>
      <c r="F177" s="5">
        <v>72</v>
      </c>
      <c r="G177" s="10">
        <v>77</v>
      </c>
      <c r="H177" s="10">
        <v>83</v>
      </c>
      <c r="I177" s="11">
        <f t="shared" si="18"/>
        <v>77.333333333333329</v>
      </c>
      <c r="J177" s="31">
        <f t="shared" si="19"/>
        <v>0.77329999999999999</v>
      </c>
      <c r="K177" s="32" t="str">
        <f t="shared" si="20"/>
        <v>B</v>
      </c>
      <c r="L177" s="32">
        <v>87</v>
      </c>
      <c r="M177" s="32">
        <v>79</v>
      </c>
      <c r="N177">
        <v>76</v>
      </c>
      <c r="O177" s="30">
        <f t="shared" si="21"/>
        <v>80.666666666666671</v>
      </c>
      <c r="P177" s="31">
        <f t="shared" si="22"/>
        <v>0.80669999999999997</v>
      </c>
      <c r="Q177" s="32" t="str">
        <f t="shared" si="23"/>
        <v>A</v>
      </c>
      <c r="R177" s="30">
        <v>76</v>
      </c>
      <c r="S177" s="26">
        <v>93</v>
      </c>
      <c r="T177">
        <v>84</v>
      </c>
      <c r="U177" s="30">
        <f t="shared" si="24"/>
        <v>84.333333333333329</v>
      </c>
      <c r="V177" s="31">
        <f t="shared" si="25"/>
        <v>0.84330000000000005</v>
      </c>
      <c r="W177" t="str">
        <f t="shared" si="26"/>
        <v>A</v>
      </c>
    </row>
    <row r="178" spans="1:23" ht="14.25" customHeight="1" x14ac:dyDescent="0.3">
      <c r="A178" s="43"/>
      <c r="B178" s="43"/>
      <c r="C178" s="43"/>
      <c r="D178" s="5" t="s">
        <v>13</v>
      </c>
      <c r="E178" s="5" t="s">
        <v>99</v>
      </c>
      <c r="F178" s="5">
        <v>90</v>
      </c>
      <c r="G178" s="10">
        <v>81</v>
      </c>
      <c r="H178" s="10">
        <v>78</v>
      </c>
      <c r="I178" s="11">
        <f t="shared" si="18"/>
        <v>83</v>
      </c>
      <c r="J178" s="31">
        <f t="shared" si="19"/>
        <v>0.83</v>
      </c>
      <c r="K178" s="32" t="str">
        <f t="shared" si="20"/>
        <v>A</v>
      </c>
      <c r="L178" s="32">
        <v>88</v>
      </c>
      <c r="M178" s="32">
        <v>92</v>
      </c>
      <c r="N178">
        <v>91</v>
      </c>
      <c r="O178" s="30">
        <f t="shared" si="21"/>
        <v>90.333333333333329</v>
      </c>
      <c r="P178" s="31">
        <f t="shared" si="22"/>
        <v>0.90329999999999999</v>
      </c>
      <c r="Q178" s="32" t="str">
        <f t="shared" si="23"/>
        <v>A</v>
      </c>
      <c r="R178" s="30">
        <v>89</v>
      </c>
      <c r="S178" s="26">
        <v>84</v>
      </c>
      <c r="T178">
        <v>97</v>
      </c>
      <c r="U178" s="30">
        <f t="shared" si="24"/>
        <v>90</v>
      </c>
      <c r="V178" s="31">
        <f t="shared" si="25"/>
        <v>0.9</v>
      </c>
      <c r="W178" t="str">
        <f t="shared" si="26"/>
        <v>A</v>
      </c>
    </row>
    <row r="179" spans="1:23" ht="14.25" customHeight="1" x14ac:dyDescent="0.3">
      <c r="A179" s="43"/>
      <c r="B179" s="43"/>
      <c r="C179" s="43"/>
      <c r="D179" s="5" t="s">
        <v>15</v>
      </c>
      <c r="E179" s="5" t="s">
        <v>100</v>
      </c>
      <c r="F179" s="5">
        <v>89</v>
      </c>
      <c r="G179" s="10">
        <v>84</v>
      </c>
      <c r="H179" s="10">
        <v>93</v>
      </c>
      <c r="I179" s="11">
        <f t="shared" si="18"/>
        <v>88.666666666666671</v>
      </c>
      <c r="J179" s="31">
        <f t="shared" si="19"/>
        <v>0.88670000000000004</v>
      </c>
      <c r="K179" s="32" t="str">
        <f t="shared" si="20"/>
        <v>A</v>
      </c>
      <c r="L179" s="32">
        <v>92</v>
      </c>
      <c r="M179" s="32">
        <v>97</v>
      </c>
      <c r="N179">
        <v>89</v>
      </c>
      <c r="O179" s="30">
        <f t="shared" si="21"/>
        <v>92.666666666666671</v>
      </c>
      <c r="P179" s="31">
        <f t="shared" si="22"/>
        <v>0.92669999999999997</v>
      </c>
      <c r="Q179" s="32" t="str">
        <f t="shared" si="23"/>
        <v>A</v>
      </c>
      <c r="R179" s="30">
        <v>88</v>
      </c>
      <c r="S179" s="26">
        <v>98</v>
      </c>
      <c r="T179">
        <v>98</v>
      </c>
      <c r="U179" s="30">
        <f t="shared" si="24"/>
        <v>94.666666666666671</v>
      </c>
      <c r="V179" s="31">
        <f t="shared" si="25"/>
        <v>0.94669999999999999</v>
      </c>
      <c r="W179" t="str">
        <f t="shared" si="26"/>
        <v>A</v>
      </c>
    </row>
    <row r="180" spans="1:23" ht="14.25" customHeight="1" x14ac:dyDescent="0.3">
      <c r="A180" s="43"/>
      <c r="B180" s="43"/>
      <c r="C180" s="43"/>
      <c r="D180" s="5" t="s">
        <v>17</v>
      </c>
      <c r="E180" s="5" t="s">
        <v>101</v>
      </c>
      <c r="F180" s="5">
        <v>85</v>
      </c>
      <c r="G180" s="10">
        <v>84</v>
      </c>
      <c r="H180" s="10">
        <v>85</v>
      </c>
      <c r="I180" s="11">
        <f t="shared" si="18"/>
        <v>84.666666666666671</v>
      </c>
      <c r="J180" s="31">
        <f t="shared" si="19"/>
        <v>0.84670000000000001</v>
      </c>
      <c r="K180" s="32" t="str">
        <f t="shared" si="20"/>
        <v>A</v>
      </c>
      <c r="L180" s="32">
        <v>86</v>
      </c>
      <c r="M180" s="32">
        <v>83</v>
      </c>
      <c r="N180">
        <v>78</v>
      </c>
      <c r="O180" s="30">
        <f t="shared" si="21"/>
        <v>82.333333333333329</v>
      </c>
      <c r="P180" s="31">
        <f t="shared" si="22"/>
        <v>0.82330000000000003</v>
      </c>
      <c r="Q180" s="32" t="str">
        <f t="shared" si="23"/>
        <v>A</v>
      </c>
      <c r="R180" s="30">
        <v>83</v>
      </c>
      <c r="S180" s="26">
        <v>95</v>
      </c>
      <c r="T180">
        <v>80</v>
      </c>
      <c r="U180" s="30">
        <f t="shared" si="24"/>
        <v>86</v>
      </c>
      <c r="V180" s="31">
        <f t="shared" si="25"/>
        <v>0.86</v>
      </c>
      <c r="W180" t="str">
        <f t="shared" si="26"/>
        <v>A</v>
      </c>
    </row>
    <row r="181" spans="1:23" ht="14.25" customHeight="1" x14ac:dyDescent="0.3">
      <c r="A181" s="43"/>
      <c r="B181" s="43"/>
      <c r="C181" s="43"/>
      <c r="D181" s="5" t="s">
        <v>19</v>
      </c>
      <c r="E181" s="5" t="s">
        <v>102</v>
      </c>
      <c r="F181" s="5">
        <v>85</v>
      </c>
      <c r="G181" s="10">
        <v>93</v>
      </c>
      <c r="H181" s="10">
        <v>93</v>
      </c>
      <c r="I181" s="11">
        <f t="shared" si="18"/>
        <v>90.333333333333329</v>
      </c>
      <c r="J181" s="31">
        <f t="shared" si="19"/>
        <v>0.90329999999999999</v>
      </c>
      <c r="K181" s="32" t="str">
        <f t="shared" si="20"/>
        <v>A</v>
      </c>
      <c r="L181" s="32">
        <v>93</v>
      </c>
      <c r="M181" s="32">
        <v>93</v>
      </c>
      <c r="N181">
        <v>95</v>
      </c>
      <c r="O181" s="30">
        <f t="shared" si="21"/>
        <v>93.666666666666671</v>
      </c>
      <c r="P181" s="31">
        <f t="shared" si="22"/>
        <v>0.93669999999999998</v>
      </c>
      <c r="Q181" s="32" t="str">
        <f t="shared" si="23"/>
        <v>A</v>
      </c>
      <c r="R181" s="30">
        <v>95</v>
      </c>
      <c r="S181" s="26">
        <v>88</v>
      </c>
      <c r="T181">
        <v>94</v>
      </c>
      <c r="U181" s="30">
        <f t="shared" si="24"/>
        <v>92.333333333333329</v>
      </c>
      <c r="V181" s="31">
        <f t="shared" si="25"/>
        <v>0.92330000000000001</v>
      </c>
      <c r="W181" t="str">
        <f t="shared" si="26"/>
        <v>A</v>
      </c>
    </row>
    <row r="182" spans="1:23" ht="14.25" customHeight="1" x14ac:dyDescent="0.3">
      <c r="A182" s="43"/>
      <c r="B182" s="43"/>
      <c r="C182" s="43"/>
      <c r="D182" s="5" t="s">
        <v>21</v>
      </c>
      <c r="E182" s="5" t="s">
        <v>103</v>
      </c>
      <c r="F182" s="5">
        <v>97</v>
      </c>
      <c r="G182" s="10">
        <v>89</v>
      </c>
      <c r="H182" s="10">
        <v>94</v>
      </c>
      <c r="I182" s="11">
        <f t="shared" si="18"/>
        <v>93.333333333333329</v>
      </c>
      <c r="J182" s="31">
        <f t="shared" si="19"/>
        <v>0.93330000000000002</v>
      </c>
      <c r="K182" s="32" t="str">
        <f t="shared" si="20"/>
        <v>A</v>
      </c>
      <c r="L182" s="32">
        <v>91</v>
      </c>
      <c r="M182" s="32">
        <v>96</v>
      </c>
      <c r="N182">
        <v>97</v>
      </c>
      <c r="O182" s="30">
        <f t="shared" si="21"/>
        <v>94.666666666666671</v>
      </c>
      <c r="P182" s="31">
        <f t="shared" si="22"/>
        <v>0.94669999999999999</v>
      </c>
      <c r="Q182" s="32" t="str">
        <f t="shared" si="23"/>
        <v>A</v>
      </c>
      <c r="R182" s="30">
        <v>98</v>
      </c>
      <c r="S182" s="26">
        <v>98</v>
      </c>
      <c r="T182">
        <v>95</v>
      </c>
      <c r="U182" s="30">
        <f t="shared" si="24"/>
        <v>97</v>
      </c>
      <c r="V182" s="31">
        <f t="shared" si="25"/>
        <v>0.97</v>
      </c>
      <c r="W182" t="str">
        <f t="shared" si="26"/>
        <v>A</v>
      </c>
    </row>
    <row r="183" spans="1:23" ht="14.25" customHeight="1" x14ac:dyDescent="0.3">
      <c r="A183" s="43"/>
      <c r="B183" s="43"/>
      <c r="C183" s="43"/>
      <c r="D183" s="5" t="s">
        <v>23</v>
      </c>
      <c r="E183" s="5" t="s">
        <v>104</v>
      </c>
      <c r="F183" s="5">
        <v>76</v>
      </c>
      <c r="G183" s="10">
        <v>81</v>
      </c>
      <c r="H183" s="10">
        <v>84</v>
      </c>
      <c r="I183" s="11">
        <f t="shared" si="18"/>
        <v>80.333333333333329</v>
      </c>
      <c r="J183" s="31">
        <f t="shared" si="19"/>
        <v>0.80330000000000001</v>
      </c>
      <c r="K183" s="32" t="str">
        <f t="shared" si="20"/>
        <v>A</v>
      </c>
      <c r="L183" s="32">
        <v>91</v>
      </c>
      <c r="M183" s="32">
        <v>92</v>
      </c>
      <c r="N183">
        <v>88</v>
      </c>
      <c r="O183" s="30">
        <f t="shared" si="21"/>
        <v>90.333333333333329</v>
      </c>
      <c r="P183" s="31">
        <f t="shared" si="22"/>
        <v>0.90329999999999999</v>
      </c>
      <c r="Q183" s="32" t="str">
        <f t="shared" si="23"/>
        <v>A</v>
      </c>
      <c r="R183" s="30">
        <v>85</v>
      </c>
      <c r="S183" s="26">
        <v>90</v>
      </c>
      <c r="T183">
        <v>92</v>
      </c>
      <c r="U183" s="30">
        <f t="shared" si="24"/>
        <v>89</v>
      </c>
      <c r="V183" s="31">
        <f t="shared" si="25"/>
        <v>0.89</v>
      </c>
      <c r="W183" t="str">
        <f t="shared" si="26"/>
        <v>A</v>
      </c>
    </row>
    <row r="184" spans="1:23" ht="14.25" customHeight="1" x14ac:dyDescent="0.3">
      <c r="A184" s="43"/>
      <c r="B184" s="43"/>
      <c r="C184" s="43"/>
      <c r="D184" s="5" t="s">
        <v>46</v>
      </c>
      <c r="E184" s="5" t="s">
        <v>116</v>
      </c>
      <c r="F184" s="5">
        <v>91</v>
      </c>
      <c r="G184" s="10">
        <v>87</v>
      </c>
      <c r="H184" s="10">
        <v>96</v>
      </c>
      <c r="I184" s="11">
        <f t="shared" si="18"/>
        <v>91.333333333333329</v>
      </c>
      <c r="J184" s="31">
        <f t="shared" si="19"/>
        <v>0.9133</v>
      </c>
      <c r="K184" s="32" t="str">
        <f t="shared" si="20"/>
        <v>A</v>
      </c>
      <c r="L184" s="32">
        <v>87</v>
      </c>
      <c r="M184" s="32">
        <v>91</v>
      </c>
      <c r="N184">
        <v>87</v>
      </c>
      <c r="O184" s="30">
        <f t="shared" si="21"/>
        <v>88.333333333333329</v>
      </c>
      <c r="P184" s="31">
        <f t="shared" si="22"/>
        <v>0.88329999999999997</v>
      </c>
      <c r="Q184" s="32" t="str">
        <f t="shared" si="23"/>
        <v>A</v>
      </c>
      <c r="R184" s="30">
        <v>93</v>
      </c>
      <c r="S184" s="26">
        <v>95</v>
      </c>
      <c r="T184">
        <v>98</v>
      </c>
      <c r="U184" s="30">
        <f t="shared" si="24"/>
        <v>95.333333333333329</v>
      </c>
      <c r="V184" s="31">
        <f t="shared" si="25"/>
        <v>0.95330000000000004</v>
      </c>
      <c r="W184" t="str">
        <f t="shared" si="26"/>
        <v>A</v>
      </c>
    </row>
    <row r="185" spans="1:23" ht="14.25" customHeight="1" x14ac:dyDescent="0.3">
      <c r="A185" s="43"/>
      <c r="B185" s="43"/>
      <c r="C185" s="43"/>
      <c r="D185" s="5" t="s">
        <v>34</v>
      </c>
      <c r="E185" s="5" t="s">
        <v>109</v>
      </c>
      <c r="F185" s="5">
        <v>83</v>
      </c>
      <c r="G185" s="10">
        <v>84</v>
      </c>
      <c r="H185" s="10">
        <v>85</v>
      </c>
      <c r="I185" s="11">
        <f t="shared" si="18"/>
        <v>84</v>
      </c>
      <c r="J185" s="31">
        <f t="shared" si="19"/>
        <v>0.84</v>
      </c>
      <c r="K185" s="32" t="str">
        <f t="shared" si="20"/>
        <v>A</v>
      </c>
      <c r="L185" s="32">
        <v>76</v>
      </c>
      <c r="M185" s="32">
        <v>90</v>
      </c>
      <c r="N185">
        <v>86</v>
      </c>
      <c r="O185" s="30">
        <f t="shared" si="21"/>
        <v>84</v>
      </c>
      <c r="P185" s="31">
        <f t="shared" si="22"/>
        <v>0.84</v>
      </c>
      <c r="Q185" s="32" t="str">
        <f t="shared" si="23"/>
        <v>A</v>
      </c>
      <c r="R185" s="30">
        <v>91</v>
      </c>
      <c r="S185" s="26">
        <v>81</v>
      </c>
      <c r="T185">
        <v>92</v>
      </c>
      <c r="U185" s="30">
        <f t="shared" si="24"/>
        <v>88</v>
      </c>
      <c r="V185" s="31">
        <f t="shared" si="25"/>
        <v>0.88</v>
      </c>
      <c r="W185" t="str">
        <f t="shared" si="26"/>
        <v>A</v>
      </c>
    </row>
    <row r="186" spans="1:23" ht="14.25" customHeight="1" x14ac:dyDescent="0.3">
      <c r="A186" s="43" t="s">
        <v>125</v>
      </c>
      <c r="B186" s="43" t="s">
        <v>126</v>
      </c>
      <c r="C186" s="43" t="s">
        <v>431</v>
      </c>
      <c r="D186" s="5" t="s">
        <v>12</v>
      </c>
      <c r="E186" s="5" t="s">
        <v>95</v>
      </c>
      <c r="F186" s="5">
        <v>62</v>
      </c>
      <c r="G186" s="10">
        <v>71</v>
      </c>
      <c r="H186" s="10">
        <v>62</v>
      </c>
      <c r="I186" s="11">
        <f t="shared" si="18"/>
        <v>65</v>
      </c>
      <c r="J186" s="31">
        <f t="shared" si="19"/>
        <v>0.65</v>
      </c>
      <c r="K186" s="32" t="str">
        <f t="shared" si="20"/>
        <v>C</v>
      </c>
      <c r="L186" s="32">
        <v>76</v>
      </c>
      <c r="M186" s="32">
        <v>73</v>
      </c>
      <c r="N186">
        <v>78</v>
      </c>
      <c r="O186" s="30">
        <f t="shared" si="21"/>
        <v>75.666666666666671</v>
      </c>
      <c r="P186" s="31">
        <f t="shared" si="22"/>
        <v>0.75670000000000004</v>
      </c>
      <c r="Q186" s="32" t="str">
        <f t="shared" si="23"/>
        <v>B</v>
      </c>
      <c r="R186" s="30">
        <v>70</v>
      </c>
      <c r="S186" s="26">
        <v>71</v>
      </c>
      <c r="T186">
        <v>74</v>
      </c>
      <c r="U186" s="30">
        <f t="shared" si="24"/>
        <v>71.666666666666671</v>
      </c>
      <c r="V186" s="31">
        <f t="shared" si="25"/>
        <v>0.7167</v>
      </c>
      <c r="W186" t="str">
        <f t="shared" si="26"/>
        <v>B</v>
      </c>
    </row>
    <row r="187" spans="1:23" ht="14.25" customHeight="1" x14ac:dyDescent="0.3">
      <c r="A187" s="43"/>
      <c r="B187" s="43"/>
      <c r="C187" s="43"/>
      <c r="D187" s="5" t="s">
        <v>13</v>
      </c>
      <c r="E187" s="5" t="s">
        <v>99</v>
      </c>
      <c r="F187" s="5">
        <v>68</v>
      </c>
      <c r="G187" s="10">
        <v>72</v>
      </c>
      <c r="H187" s="10">
        <v>78</v>
      </c>
      <c r="I187" s="11">
        <f t="shared" si="18"/>
        <v>72.666666666666671</v>
      </c>
      <c r="J187" s="31">
        <f t="shared" si="19"/>
        <v>0.72670000000000001</v>
      </c>
      <c r="K187" s="32" t="str">
        <f t="shared" si="20"/>
        <v>B</v>
      </c>
      <c r="L187" s="32">
        <v>80</v>
      </c>
      <c r="M187" s="32">
        <v>72</v>
      </c>
      <c r="N187">
        <v>72</v>
      </c>
      <c r="O187" s="30">
        <f t="shared" si="21"/>
        <v>74.666666666666671</v>
      </c>
      <c r="P187" s="31">
        <f t="shared" si="22"/>
        <v>0.74670000000000003</v>
      </c>
      <c r="Q187" s="32" t="str">
        <f t="shared" si="23"/>
        <v>B</v>
      </c>
      <c r="R187" s="30">
        <v>71</v>
      </c>
      <c r="S187" s="26">
        <v>86</v>
      </c>
      <c r="T187">
        <v>74</v>
      </c>
      <c r="U187" s="30">
        <f t="shared" si="24"/>
        <v>77</v>
      </c>
      <c r="V187" s="31">
        <f t="shared" si="25"/>
        <v>0.77</v>
      </c>
      <c r="W187" t="str">
        <f t="shared" si="26"/>
        <v>B</v>
      </c>
    </row>
    <row r="188" spans="1:23" ht="14.25" customHeight="1" x14ac:dyDescent="0.3">
      <c r="A188" s="43"/>
      <c r="B188" s="43"/>
      <c r="C188" s="43"/>
      <c r="D188" s="5" t="s">
        <v>15</v>
      </c>
      <c r="E188" s="5" t="s">
        <v>100</v>
      </c>
      <c r="F188" s="5">
        <v>78</v>
      </c>
      <c r="G188" s="10">
        <v>87</v>
      </c>
      <c r="H188" s="10">
        <v>77</v>
      </c>
      <c r="I188" s="11">
        <f t="shared" si="18"/>
        <v>80.666666666666671</v>
      </c>
      <c r="J188" s="31">
        <f t="shared" si="19"/>
        <v>0.80669999999999997</v>
      </c>
      <c r="K188" s="32" t="str">
        <f t="shared" si="20"/>
        <v>A</v>
      </c>
      <c r="L188" s="32">
        <v>83</v>
      </c>
      <c r="M188" s="32">
        <v>81</v>
      </c>
      <c r="N188">
        <v>87</v>
      </c>
      <c r="O188" s="30">
        <f t="shared" si="21"/>
        <v>83.666666666666671</v>
      </c>
      <c r="P188" s="31">
        <f t="shared" si="22"/>
        <v>0.8367</v>
      </c>
      <c r="Q188" s="32" t="str">
        <f t="shared" si="23"/>
        <v>A</v>
      </c>
      <c r="R188" s="30">
        <v>89</v>
      </c>
      <c r="S188" s="26">
        <v>84</v>
      </c>
      <c r="T188">
        <v>84</v>
      </c>
      <c r="U188" s="30">
        <f t="shared" si="24"/>
        <v>85.666666666666671</v>
      </c>
      <c r="V188" s="31">
        <f t="shared" si="25"/>
        <v>0.85670000000000002</v>
      </c>
      <c r="W188" t="str">
        <f t="shared" si="26"/>
        <v>A</v>
      </c>
    </row>
    <row r="189" spans="1:23" ht="14.25" customHeight="1" x14ac:dyDescent="0.3">
      <c r="A189" s="43"/>
      <c r="B189" s="43"/>
      <c r="C189" s="43"/>
      <c r="D189" s="5" t="s">
        <v>17</v>
      </c>
      <c r="E189" s="5" t="s">
        <v>101</v>
      </c>
      <c r="F189" s="5">
        <v>75</v>
      </c>
      <c r="G189" s="10">
        <v>76</v>
      </c>
      <c r="H189" s="10">
        <v>77</v>
      </c>
      <c r="I189" s="11">
        <f t="shared" si="18"/>
        <v>76</v>
      </c>
      <c r="J189" s="31">
        <f t="shared" si="19"/>
        <v>0.76</v>
      </c>
      <c r="K189" s="32" t="str">
        <f t="shared" si="20"/>
        <v>B</v>
      </c>
      <c r="L189" s="32">
        <v>64</v>
      </c>
      <c r="M189" s="32">
        <v>77</v>
      </c>
      <c r="N189">
        <v>74</v>
      </c>
      <c r="O189" s="30">
        <f t="shared" si="21"/>
        <v>71.666666666666671</v>
      </c>
      <c r="P189" s="31">
        <f t="shared" si="22"/>
        <v>0.7167</v>
      </c>
      <c r="Q189" s="32" t="str">
        <f t="shared" si="23"/>
        <v>B</v>
      </c>
      <c r="R189" s="30">
        <v>74</v>
      </c>
      <c r="S189" s="26">
        <v>79</v>
      </c>
      <c r="T189">
        <v>72</v>
      </c>
      <c r="U189" s="30">
        <f t="shared" si="24"/>
        <v>75</v>
      </c>
      <c r="V189" s="31">
        <f t="shared" si="25"/>
        <v>0.75</v>
      </c>
      <c r="W189" t="str">
        <f t="shared" si="26"/>
        <v>B</v>
      </c>
    </row>
    <row r="190" spans="1:23" ht="14.25" customHeight="1" x14ac:dyDescent="0.3">
      <c r="A190" s="43"/>
      <c r="B190" s="43"/>
      <c r="C190" s="43"/>
      <c r="D190" s="5" t="s">
        <v>19</v>
      </c>
      <c r="E190" s="5" t="s">
        <v>102</v>
      </c>
      <c r="F190" s="5">
        <v>67</v>
      </c>
      <c r="G190" s="10">
        <v>70</v>
      </c>
      <c r="H190" s="10">
        <v>75</v>
      </c>
      <c r="I190" s="11">
        <f t="shared" si="18"/>
        <v>70.666666666666671</v>
      </c>
      <c r="J190" s="31">
        <f t="shared" si="19"/>
        <v>0.70669999999999999</v>
      </c>
      <c r="K190" s="32" t="str">
        <f t="shared" si="20"/>
        <v>B</v>
      </c>
      <c r="L190" s="32">
        <v>69</v>
      </c>
      <c r="M190" s="32">
        <v>76</v>
      </c>
      <c r="N190">
        <v>76</v>
      </c>
      <c r="O190" s="30">
        <f t="shared" si="21"/>
        <v>73.666666666666671</v>
      </c>
      <c r="P190" s="31">
        <f t="shared" si="22"/>
        <v>0.73670000000000002</v>
      </c>
      <c r="Q190" s="32" t="str">
        <f t="shared" si="23"/>
        <v>B</v>
      </c>
      <c r="R190" s="30">
        <v>78</v>
      </c>
      <c r="S190" s="26">
        <v>77</v>
      </c>
      <c r="T190">
        <v>74</v>
      </c>
      <c r="U190" s="30">
        <f t="shared" si="24"/>
        <v>76.333333333333329</v>
      </c>
      <c r="V190" s="31">
        <f t="shared" si="25"/>
        <v>0.76329999999999998</v>
      </c>
      <c r="W190" t="str">
        <f t="shared" si="26"/>
        <v>B</v>
      </c>
    </row>
    <row r="191" spans="1:23" ht="14.25" customHeight="1" x14ac:dyDescent="0.3">
      <c r="A191" s="43"/>
      <c r="B191" s="43"/>
      <c r="C191" s="43"/>
      <c r="D191" s="5" t="s">
        <v>21</v>
      </c>
      <c r="E191" s="5" t="s">
        <v>103</v>
      </c>
      <c r="F191" s="5">
        <v>85</v>
      </c>
      <c r="G191" s="10">
        <v>88</v>
      </c>
      <c r="H191" s="10">
        <v>75</v>
      </c>
      <c r="I191" s="11">
        <f t="shared" si="18"/>
        <v>82.666666666666671</v>
      </c>
      <c r="J191" s="31">
        <f t="shared" si="19"/>
        <v>0.82669999999999999</v>
      </c>
      <c r="K191" s="32" t="str">
        <f t="shared" si="20"/>
        <v>A</v>
      </c>
      <c r="L191" s="32">
        <v>74</v>
      </c>
      <c r="M191" s="32">
        <v>82</v>
      </c>
      <c r="N191">
        <v>76</v>
      </c>
      <c r="O191" s="30">
        <f t="shared" si="21"/>
        <v>77.333333333333329</v>
      </c>
      <c r="P191" s="31">
        <f t="shared" si="22"/>
        <v>0.77329999999999999</v>
      </c>
      <c r="Q191" s="32" t="str">
        <f t="shared" si="23"/>
        <v>B</v>
      </c>
      <c r="R191" s="30">
        <v>77</v>
      </c>
      <c r="S191" s="26">
        <v>88</v>
      </c>
      <c r="T191">
        <v>89</v>
      </c>
      <c r="U191" s="30">
        <f t="shared" si="24"/>
        <v>84.666666666666671</v>
      </c>
      <c r="V191" s="31">
        <f t="shared" si="25"/>
        <v>0.84670000000000001</v>
      </c>
      <c r="W191" t="str">
        <f t="shared" si="26"/>
        <v>A</v>
      </c>
    </row>
    <row r="192" spans="1:23" ht="14.25" customHeight="1" x14ac:dyDescent="0.3">
      <c r="A192" s="43"/>
      <c r="B192" s="43"/>
      <c r="C192" s="43"/>
      <c r="D192" s="5" t="s">
        <v>23</v>
      </c>
      <c r="E192" s="5" t="s">
        <v>104</v>
      </c>
      <c r="F192" s="5">
        <v>68</v>
      </c>
      <c r="G192" s="10">
        <v>69</v>
      </c>
      <c r="H192" s="10">
        <v>76</v>
      </c>
      <c r="I192" s="11">
        <f t="shared" si="18"/>
        <v>71</v>
      </c>
      <c r="J192" s="31">
        <f t="shared" si="19"/>
        <v>0.71</v>
      </c>
      <c r="K192" s="32" t="str">
        <f t="shared" si="20"/>
        <v>B</v>
      </c>
      <c r="L192" s="32">
        <v>78</v>
      </c>
      <c r="M192" s="32">
        <v>81</v>
      </c>
      <c r="N192">
        <v>79</v>
      </c>
      <c r="O192" s="30">
        <f t="shared" si="21"/>
        <v>79.333333333333329</v>
      </c>
      <c r="P192" s="31">
        <f t="shared" si="22"/>
        <v>0.79330000000000001</v>
      </c>
      <c r="Q192" s="32" t="str">
        <f t="shared" si="23"/>
        <v>B</v>
      </c>
      <c r="R192" s="30">
        <v>82</v>
      </c>
      <c r="S192" s="26">
        <v>73</v>
      </c>
      <c r="T192">
        <v>75</v>
      </c>
      <c r="U192" s="30">
        <f t="shared" si="24"/>
        <v>76.666666666666671</v>
      </c>
      <c r="V192" s="31">
        <f t="shared" si="25"/>
        <v>0.76670000000000005</v>
      </c>
      <c r="W192" t="str">
        <f t="shared" si="26"/>
        <v>B</v>
      </c>
    </row>
    <row r="193" spans="1:23" ht="14.25" customHeight="1" x14ac:dyDescent="0.3">
      <c r="A193" s="43"/>
      <c r="B193" s="43"/>
      <c r="C193" s="43"/>
      <c r="D193" s="5" t="s">
        <v>32</v>
      </c>
      <c r="E193" s="5" t="s">
        <v>127</v>
      </c>
      <c r="F193" s="5">
        <v>72</v>
      </c>
      <c r="G193" s="10">
        <v>86</v>
      </c>
      <c r="H193" s="10">
        <v>83</v>
      </c>
      <c r="I193" s="11">
        <f t="shared" si="18"/>
        <v>80.333333333333329</v>
      </c>
      <c r="J193" s="31">
        <f t="shared" si="19"/>
        <v>0.80330000000000001</v>
      </c>
      <c r="K193" s="32" t="str">
        <f t="shared" si="20"/>
        <v>A</v>
      </c>
      <c r="L193" s="32">
        <v>80</v>
      </c>
      <c r="M193" s="32">
        <v>83</v>
      </c>
      <c r="N193">
        <v>79</v>
      </c>
      <c r="O193" s="30">
        <f t="shared" si="21"/>
        <v>80.666666666666671</v>
      </c>
      <c r="P193" s="31">
        <f t="shared" si="22"/>
        <v>0.80669999999999997</v>
      </c>
      <c r="Q193" s="32" t="str">
        <f t="shared" si="23"/>
        <v>A</v>
      </c>
      <c r="R193" s="30">
        <v>77</v>
      </c>
      <c r="S193" s="26">
        <v>84</v>
      </c>
      <c r="T193">
        <v>77</v>
      </c>
      <c r="U193" s="30">
        <f t="shared" si="24"/>
        <v>79.333333333333329</v>
      </c>
      <c r="V193" s="31">
        <f t="shared" si="25"/>
        <v>0.79330000000000001</v>
      </c>
      <c r="W193" t="str">
        <f t="shared" si="26"/>
        <v>B</v>
      </c>
    </row>
    <row r="194" spans="1:23" ht="14.25" customHeight="1" x14ac:dyDescent="0.3">
      <c r="A194" s="43"/>
      <c r="B194" s="43"/>
      <c r="C194" s="43"/>
      <c r="D194" s="5" t="s">
        <v>34</v>
      </c>
      <c r="E194" s="5" t="s">
        <v>109</v>
      </c>
      <c r="F194" s="5">
        <v>66</v>
      </c>
      <c r="G194" s="10">
        <v>67</v>
      </c>
      <c r="H194" s="10">
        <v>73</v>
      </c>
      <c r="I194" s="11">
        <f t="shared" si="18"/>
        <v>68.666666666666671</v>
      </c>
      <c r="J194" s="31">
        <f t="shared" si="19"/>
        <v>0.68669999999999998</v>
      </c>
      <c r="K194" s="32" t="str">
        <f t="shared" si="20"/>
        <v>C</v>
      </c>
      <c r="L194" s="32">
        <v>65</v>
      </c>
      <c r="M194" s="32">
        <v>75</v>
      </c>
      <c r="N194">
        <v>73</v>
      </c>
      <c r="O194" s="30">
        <f t="shared" si="21"/>
        <v>71</v>
      </c>
      <c r="P194" s="31">
        <f t="shared" si="22"/>
        <v>0.71</v>
      </c>
      <c r="Q194" s="32" t="str">
        <f t="shared" si="23"/>
        <v>B</v>
      </c>
      <c r="R194" s="30">
        <v>74</v>
      </c>
      <c r="S194" s="26">
        <v>78</v>
      </c>
      <c r="T194">
        <v>75</v>
      </c>
      <c r="U194" s="30">
        <f t="shared" si="24"/>
        <v>75.666666666666671</v>
      </c>
      <c r="V194" s="31">
        <f t="shared" si="25"/>
        <v>0.75670000000000004</v>
      </c>
      <c r="W194" t="str">
        <f t="shared" si="26"/>
        <v>B</v>
      </c>
    </row>
    <row r="195" spans="1:23" ht="14.25" customHeight="1" x14ac:dyDescent="0.3">
      <c r="A195" s="43" t="s">
        <v>134</v>
      </c>
      <c r="B195" s="43" t="s">
        <v>135</v>
      </c>
      <c r="C195" s="43" t="s">
        <v>431</v>
      </c>
      <c r="D195" s="5" t="s">
        <v>12</v>
      </c>
      <c r="E195" s="5" t="s">
        <v>95</v>
      </c>
      <c r="F195" s="5">
        <v>69</v>
      </c>
      <c r="G195" s="10">
        <v>61</v>
      </c>
      <c r="H195" s="10">
        <v>63</v>
      </c>
      <c r="I195" s="11">
        <f t="shared" si="18"/>
        <v>64.333333333333329</v>
      </c>
      <c r="J195" s="31">
        <f t="shared" si="19"/>
        <v>0.64329999999999998</v>
      </c>
      <c r="K195" s="32" t="str">
        <f t="shared" si="20"/>
        <v>C</v>
      </c>
      <c r="L195" s="32">
        <v>66</v>
      </c>
      <c r="M195" s="32">
        <v>74</v>
      </c>
      <c r="N195">
        <v>66</v>
      </c>
      <c r="O195" s="30">
        <f t="shared" si="21"/>
        <v>68.666666666666671</v>
      </c>
      <c r="P195" s="31">
        <f t="shared" si="22"/>
        <v>0.68669999999999998</v>
      </c>
      <c r="Q195" s="32" t="str">
        <f t="shared" si="23"/>
        <v>C</v>
      </c>
      <c r="R195" s="30">
        <v>66</v>
      </c>
      <c r="S195" s="26">
        <v>77</v>
      </c>
      <c r="T195">
        <v>70</v>
      </c>
      <c r="U195" s="30">
        <f t="shared" si="24"/>
        <v>71</v>
      </c>
      <c r="V195" s="31">
        <f t="shared" si="25"/>
        <v>0.71</v>
      </c>
      <c r="W195" t="str">
        <f t="shared" si="26"/>
        <v>B</v>
      </c>
    </row>
    <row r="196" spans="1:23" ht="14.25" customHeight="1" x14ac:dyDescent="0.3">
      <c r="A196" s="43"/>
      <c r="B196" s="43"/>
      <c r="C196" s="43"/>
      <c r="D196" s="5" t="s">
        <v>13</v>
      </c>
      <c r="E196" s="5" t="s">
        <v>99</v>
      </c>
      <c r="F196" s="5">
        <v>74</v>
      </c>
      <c r="G196" s="10">
        <v>78</v>
      </c>
      <c r="H196" s="10">
        <v>65</v>
      </c>
      <c r="I196" s="11">
        <f t="shared" si="18"/>
        <v>72.333333333333329</v>
      </c>
      <c r="J196" s="31">
        <f t="shared" si="19"/>
        <v>0.72330000000000005</v>
      </c>
      <c r="K196" s="32" t="str">
        <f t="shared" si="20"/>
        <v>B</v>
      </c>
      <c r="L196" s="32">
        <v>68</v>
      </c>
      <c r="M196" s="32">
        <v>67</v>
      </c>
      <c r="N196">
        <v>66</v>
      </c>
      <c r="O196" s="30">
        <f t="shared" si="21"/>
        <v>67</v>
      </c>
      <c r="P196" s="31">
        <f t="shared" si="22"/>
        <v>0.67</v>
      </c>
      <c r="Q196" s="32" t="str">
        <f t="shared" si="23"/>
        <v>C</v>
      </c>
      <c r="R196" s="30">
        <v>80</v>
      </c>
      <c r="S196" s="26">
        <v>71</v>
      </c>
      <c r="T196">
        <v>70</v>
      </c>
      <c r="U196" s="30">
        <f t="shared" si="24"/>
        <v>73.666666666666671</v>
      </c>
      <c r="V196" s="31">
        <f t="shared" si="25"/>
        <v>0.73670000000000002</v>
      </c>
      <c r="W196" t="str">
        <f t="shared" si="26"/>
        <v>B</v>
      </c>
    </row>
    <row r="197" spans="1:23" ht="14.25" customHeight="1" x14ac:dyDescent="0.3">
      <c r="A197" s="43"/>
      <c r="B197" s="43"/>
      <c r="C197" s="43"/>
      <c r="D197" s="5" t="s">
        <v>15</v>
      </c>
      <c r="E197" s="5" t="s">
        <v>100</v>
      </c>
      <c r="F197" s="5">
        <v>71</v>
      </c>
      <c r="G197" s="10">
        <v>73</v>
      </c>
      <c r="H197" s="10">
        <v>77</v>
      </c>
      <c r="I197" s="11">
        <f t="shared" si="18"/>
        <v>73.666666666666671</v>
      </c>
      <c r="J197" s="31">
        <f t="shared" si="19"/>
        <v>0.73670000000000002</v>
      </c>
      <c r="K197" s="32" t="str">
        <f t="shared" si="20"/>
        <v>B</v>
      </c>
      <c r="L197" s="32">
        <v>81</v>
      </c>
      <c r="M197" s="32">
        <v>72</v>
      </c>
      <c r="N197">
        <v>71</v>
      </c>
      <c r="O197" s="30">
        <f t="shared" si="21"/>
        <v>74.666666666666671</v>
      </c>
      <c r="P197" s="31">
        <f t="shared" si="22"/>
        <v>0.74670000000000003</v>
      </c>
      <c r="Q197" s="32" t="str">
        <f t="shared" si="23"/>
        <v>B</v>
      </c>
      <c r="R197" s="30">
        <v>82</v>
      </c>
      <c r="S197" s="26">
        <v>88</v>
      </c>
      <c r="T197">
        <v>86</v>
      </c>
      <c r="U197" s="30">
        <f t="shared" si="24"/>
        <v>85.333333333333329</v>
      </c>
      <c r="V197" s="31">
        <f t="shared" si="25"/>
        <v>0.85329999999999995</v>
      </c>
      <c r="W197" t="str">
        <f t="shared" si="26"/>
        <v>A</v>
      </c>
    </row>
    <row r="198" spans="1:23" ht="14.25" customHeight="1" x14ac:dyDescent="0.3">
      <c r="A198" s="43"/>
      <c r="B198" s="43"/>
      <c r="C198" s="43"/>
      <c r="D198" s="5" t="s">
        <v>17</v>
      </c>
      <c r="E198" s="5" t="s">
        <v>101</v>
      </c>
      <c r="F198" s="5">
        <v>64</v>
      </c>
      <c r="G198" s="10">
        <v>64</v>
      </c>
      <c r="H198" s="10">
        <v>61</v>
      </c>
      <c r="I198" s="11">
        <f t="shared" ref="I198:I261" si="27">IF(COUNT(F198:H198)=0,"",AVERAGE(F198:H198))</f>
        <v>63</v>
      </c>
      <c r="J198" s="31">
        <f t="shared" ref="J198:J261" si="28">IF(I198="","",ROUND(I198/100,4))</f>
        <v>0.63</v>
      </c>
      <c r="K198" s="32" t="str">
        <f t="shared" ref="K198:K261" si="29">IF(I198="","",IF(I198&gt;=80,"A",IF(I198&gt;=70,"B",IF(I198&gt;=60,"C",IF(I198&gt;=50,"D","F")))))</f>
        <v>C</v>
      </c>
      <c r="L198" s="32">
        <v>64</v>
      </c>
      <c r="M198" s="32">
        <v>64</v>
      </c>
      <c r="N198">
        <v>70</v>
      </c>
      <c r="O198" s="30">
        <f t="shared" ref="O198:O261" si="30">IF(COUNT(L198:N198)=0,"",AVERAGE(L198:N198))</f>
        <v>66</v>
      </c>
      <c r="P198" s="31">
        <f t="shared" ref="P198:P261" si="31">IF(O198="","",ROUND(O198/100,4))</f>
        <v>0.66</v>
      </c>
      <c r="Q198" s="32" t="str">
        <f t="shared" ref="Q198:Q261" si="32">IF(O198="","",IF(O198&gt;=80,"A",IF(O198&gt;=70,"B",IF(O198&gt;=60,"C",IF(O198&gt;=50,"D","F")))))</f>
        <v>C</v>
      </c>
      <c r="R198" s="30">
        <v>69</v>
      </c>
      <c r="S198" s="26">
        <v>70</v>
      </c>
      <c r="T198">
        <v>68</v>
      </c>
      <c r="U198" s="30">
        <f t="shared" ref="U198:U261" si="33">IF(COUNT(R198:T198)=0,"",AVERAGE(R198:T198))</f>
        <v>69</v>
      </c>
      <c r="V198" s="31">
        <f t="shared" ref="V198:V261" si="34">IF(U198="","",ROUND(U198/100,4))</f>
        <v>0.69</v>
      </c>
      <c r="W198" t="str">
        <f t="shared" ref="W198:W261" si="35">IF(U198="","",IF(U198&gt;=80,"A",IF(U198&gt;=70,"B",IF(U198&gt;=60,"C",IF(U198&gt;=50,"D","F")))))</f>
        <v>C</v>
      </c>
    </row>
    <row r="199" spans="1:23" ht="14.25" customHeight="1" x14ac:dyDescent="0.3">
      <c r="A199" s="43"/>
      <c r="B199" s="43"/>
      <c r="C199" s="43"/>
      <c r="D199" s="5" t="s">
        <v>19</v>
      </c>
      <c r="E199" s="5" t="s">
        <v>102</v>
      </c>
      <c r="F199" s="5">
        <v>65</v>
      </c>
      <c r="G199" s="10">
        <v>69</v>
      </c>
      <c r="H199" s="10">
        <v>68</v>
      </c>
      <c r="I199" s="11">
        <f t="shared" si="27"/>
        <v>67.333333333333329</v>
      </c>
      <c r="J199" s="31">
        <f t="shared" si="28"/>
        <v>0.67330000000000001</v>
      </c>
      <c r="K199" s="32" t="str">
        <f t="shared" si="29"/>
        <v>C</v>
      </c>
      <c r="L199" s="32">
        <v>73</v>
      </c>
      <c r="M199" s="32">
        <v>76</v>
      </c>
      <c r="N199">
        <v>70</v>
      </c>
      <c r="O199" s="30">
        <f t="shared" si="30"/>
        <v>73</v>
      </c>
      <c r="P199" s="31">
        <f t="shared" si="31"/>
        <v>0.73</v>
      </c>
      <c r="Q199" s="32" t="str">
        <f t="shared" si="32"/>
        <v>B</v>
      </c>
      <c r="R199" s="30">
        <v>77</v>
      </c>
      <c r="S199" s="26">
        <v>72</v>
      </c>
      <c r="T199">
        <v>70</v>
      </c>
      <c r="U199" s="30">
        <f t="shared" si="33"/>
        <v>73</v>
      </c>
      <c r="V199" s="31">
        <f t="shared" si="34"/>
        <v>0.73</v>
      </c>
      <c r="W199" t="str">
        <f t="shared" si="35"/>
        <v>B</v>
      </c>
    </row>
    <row r="200" spans="1:23" ht="14.25" customHeight="1" x14ac:dyDescent="0.3">
      <c r="A200" s="43"/>
      <c r="B200" s="43"/>
      <c r="C200" s="43"/>
      <c r="D200" s="5" t="s">
        <v>21</v>
      </c>
      <c r="E200" s="5" t="s">
        <v>103</v>
      </c>
      <c r="F200" s="5">
        <v>70</v>
      </c>
      <c r="G200" s="10">
        <v>73</v>
      </c>
      <c r="H200" s="10">
        <v>83</v>
      </c>
      <c r="I200" s="11">
        <f t="shared" si="27"/>
        <v>75.333333333333329</v>
      </c>
      <c r="J200" s="31">
        <f t="shared" si="28"/>
        <v>0.75329999999999997</v>
      </c>
      <c r="K200" s="32" t="str">
        <f t="shared" si="29"/>
        <v>B</v>
      </c>
      <c r="L200" s="32">
        <v>75</v>
      </c>
      <c r="M200" s="32">
        <v>76</v>
      </c>
      <c r="N200">
        <v>74</v>
      </c>
      <c r="O200" s="30">
        <f t="shared" si="30"/>
        <v>75</v>
      </c>
      <c r="P200" s="31">
        <f t="shared" si="31"/>
        <v>0.75</v>
      </c>
      <c r="Q200" s="32" t="str">
        <f t="shared" si="32"/>
        <v>B</v>
      </c>
      <c r="R200" s="30">
        <v>78</v>
      </c>
      <c r="S200" s="26">
        <v>76</v>
      </c>
      <c r="T200">
        <v>84</v>
      </c>
      <c r="U200" s="30">
        <f t="shared" si="33"/>
        <v>79.333333333333329</v>
      </c>
      <c r="V200" s="31">
        <f t="shared" si="34"/>
        <v>0.79330000000000001</v>
      </c>
      <c r="W200" t="str">
        <f t="shared" si="35"/>
        <v>B</v>
      </c>
    </row>
    <row r="201" spans="1:23" ht="14.25" customHeight="1" x14ac:dyDescent="0.3">
      <c r="A201" s="43"/>
      <c r="B201" s="43"/>
      <c r="C201" s="43"/>
      <c r="D201" s="5" t="s">
        <v>23</v>
      </c>
      <c r="E201" s="5" t="s">
        <v>104</v>
      </c>
      <c r="F201" s="5">
        <v>70</v>
      </c>
      <c r="G201" s="10">
        <v>69</v>
      </c>
      <c r="H201" s="10">
        <v>65</v>
      </c>
      <c r="I201" s="11">
        <f t="shared" si="27"/>
        <v>68</v>
      </c>
      <c r="J201" s="31">
        <f t="shared" si="28"/>
        <v>0.68</v>
      </c>
      <c r="K201" s="32" t="str">
        <f t="shared" si="29"/>
        <v>C</v>
      </c>
      <c r="L201" s="32">
        <v>70</v>
      </c>
      <c r="M201" s="32">
        <v>76</v>
      </c>
      <c r="N201">
        <v>69</v>
      </c>
      <c r="O201" s="30">
        <f t="shared" si="30"/>
        <v>71.666666666666671</v>
      </c>
      <c r="P201" s="31">
        <f t="shared" si="31"/>
        <v>0.7167</v>
      </c>
      <c r="Q201" s="32" t="str">
        <f t="shared" si="32"/>
        <v>B</v>
      </c>
      <c r="R201" s="30">
        <v>74</v>
      </c>
      <c r="S201" s="26">
        <v>82</v>
      </c>
      <c r="T201">
        <v>70</v>
      </c>
      <c r="U201" s="30">
        <f t="shared" si="33"/>
        <v>75.333333333333329</v>
      </c>
      <c r="V201" s="31">
        <f t="shared" si="34"/>
        <v>0.75329999999999997</v>
      </c>
      <c r="W201" t="str">
        <f t="shared" si="35"/>
        <v>B</v>
      </c>
    </row>
    <row r="202" spans="1:23" ht="14.25" customHeight="1" x14ac:dyDescent="0.3">
      <c r="A202" s="43"/>
      <c r="B202" s="43"/>
      <c r="C202" s="43"/>
      <c r="D202" s="5" t="s">
        <v>46</v>
      </c>
      <c r="E202" s="5" t="s">
        <v>116</v>
      </c>
      <c r="F202" s="5">
        <v>70</v>
      </c>
      <c r="G202" s="10">
        <v>72</v>
      </c>
      <c r="H202" s="10">
        <v>71</v>
      </c>
      <c r="I202" s="11">
        <f t="shared" si="27"/>
        <v>71</v>
      </c>
      <c r="J202" s="31">
        <f t="shared" si="28"/>
        <v>0.71</v>
      </c>
      <c r="K202" s="32" t="str">
        <f t="shared" si="29"/>
        <v>B</v>
      </c>
      <c r="L202" s="32">
        <v>72</v>
      </c>
      <c r="M202" s="32">
        <v>77</v>
      </c>
      <c r="N202">
        <v>74</v>
      </c>
      <c r="O202" s="30">
        <f t="shared" si="30"/>
        <v>74.333333333333329</v>
      </c>
      <c r="P202" s="31">
        <f t="shared" si="31"/>
        <v>0.74329999999999996</v>
      </c>
      <c r="Q202" s="32" t="str">
        <f t="shared" si="32"/>
        <v>B</v>
      </c>
      <c r="R202" s="30">
        <v>77</v>
      </c>
      <c r="S202" s="26">
        <v>73</v>
      </c>
      <c r="T202">
        <v>72</v>
      </c>
      <c r="U202" s="30">
        <f t="shared" si="33"/>
        <v>74</v>
      </c>
      <c r="V202" s="31">
        <f t="shared" si="34"/>
        <v>0.74</v>
      </c>
      <c r="W202" t="str">
        <f t="shared" si="35"/>
        <v>B</v>
      </c>
    </row>
    <row r="203" spans="1:23" ht="14.25" customHeight="1" x14ac:dyDescent="0.3">
      <c r="A203" s="43"/>
      <c r="B203" s="43"/>
      <c r="C203" s="43"/>
      <c r="D203" s="5" t="s">
        <v>34</v>
      </c>
      <c r="E203" s="5" t="s">
        <v>109</v>
      </c>
      <c r="F203" s="5">
        <v>70</v>
      </c>
      <c r="G203" s="10">
        <v>71</v>
      </c>
      <c r="H203" s="10">
        <v>66</v>
      </c>
      <c r="I203" s="11">
        <f t="shared" si="27"/>
        <v>69</v>
      </c>
      <c r="J203" s="31">
        <f t="shared" si="28"/>
        <v>0.69</v>
      </c>
      <c r="K203" s="32" t="str">
        <f t="shared" si="29"/>
        <v>C</v>
      </c>
      <c r="L203" s="32">
        <v>65</v>
      </c>
      <c r="M203" s="32">
        <v>64</v>
      </c>
      <c r="N203">
        <v>65</v>
      </c>
      <c r="O203" s="30">
        <f t="shared" si="30"/>
        <v>64.666666666666671</v>
      </c>
      <c r="P203" s="31">
        <f t="shared" si="31"/>
        <v>0.64670000000000005</v>
      </c>
      <c r="Q203" s="32" t="str">
        <f t="shared" si="32"/>
        <v>C</v>
      </c>
      <c r="R203" s="30">
        <v>63</v>
      </c>
      <c r="S203" s="26">
        <v>72</v>
      </c>
      <c r="T203">
        <v>78</v>
      </c>
      <c r="U203" s="30">
        <f t="shared" si="33"/>
        <v>71</v>
      </c>
      <c r="V203" s="31">
        <f t="shared" si="34"/>
        <v>0.71</v>
      </c>
      <c r="W203" t="str">
        <f t="shared" si="35"/>
        <v>B</v>
      </c>
    </row>
    <row r="204" spans="1:23" ht="14.25" customHeight="1" x14ac:dyDescent="0.3">
      <c r="A204" s="43" t="s">
        <v>136</v>
      </c>
      <c r="B204" s="43" t="s">
        <v>137</v>
      </c>
      <c r="C204" s="43" t="s">
        <v>431</v>
      </c>
      <c r="D204" s="5" t="s">
        <v>12</v>
      </c>
      <c r="E204" s="5" t="s">
        <v>95</v>
      </c>
      <c r="F204" s="5">
        <v>74</v>
      </c>
      <c r="G204" s="10">
        <v>73</v>
      </c>
      <c r="H204" s="10">
        <v>65</v>
      </c>
      <c r="I204" s="11">
        <f t="shared" si="27"/>
        <v>70.666666666666671</v>
      </c>
      <c r="J204" s="31">
        <f t="shared" si="28"/>
        <v>0.70669999999999999</v>
      </c>
      <c r="K204" s="32" t="str">
        <f t="shared" si="29"/>
        <v>B</v>
      </c>
      <c r="L204" s="32">
        <v>78</v>
      </c>
      <c r="M204" s="32">
        <v>71</v>
      </c>
      <c r="N204">
        <v>72</v>
      </c>
      <c r="O204" s="30">
        <f t="shared" si="30"/>
        <v>73.666666666666671</v>
      </c>
      <c r="P204" s="31">
        <f t="shared" si="31"/>
        <v>0.73670000000000002</v>
      </c>
      <c r="Q204" s="32" t="str">
        <f t="shared" si="32"/>
        <v>B</v>
      </c>
      <c r="R204" s="30">
        <v>70</v>
      </c>
      <c r="S204" s="26">
        <v>72</v>
      </c>
      <c r="T204">
        <v>82</v>
      </c>
      <c r="U204" s="30">
        <f t="shared" si="33"/>
        <v>74.666666666666671</v>
      </c>
      <c r="V204" s="31">
        <f t="shared" si="34"/>
        <v>0.74670000000000003</v>
      </c>
      <c r="W204" t="str">
        <f t="shared" si="35"/>
        <v>B</v>
      </c>
    </row>
    <row r="205" spans="1:23" ht="14.25" customHeight="1" x14ac:dyDescent="0.3">
      <c r="A205" s="43"/>
      <c r="B205" s="43"/>
      <c r="C205" s="43"/>
      <c r="D205" s="5" t="s">
        <v>13</v>
      </c>
      <c r="E205" s="5" t="s">
        <v>99</v>
      </c>
      <c r="F205" s="5">
        <v>68</v>
      </c>
      <c r="G205" s="10">
        <v>78</v>
      </c>
      <c r="H205" s="10">
        <v>78</v>
      </c>
      <c r="I205" s="11">
        <f t="shared" si="27"/>
        <v>74.666666666666671</v>
      </c>
      <c r="J205" s="31">
        <f t="shared" si="28"/>
        <v>0.74670000000000003</v>
      </c>
      <c r="K205" s="32" t="str">
        <f t="shared" si="29"/>
        <v>B</v>
      </c>
      <c r="L205" s="32">
        <v>79</v>
      </c>
      <c r="M205" s="32">
        <v>84</v>
      </c>
      <c r="N205">
        <v>82</v>
      </c>
      <c r="O205" s="30">
        <f t="shared" si="30"/>
        <v>81.666666666666671</v>
      </c>
      <c r="P205" s="31">
        <f t="shared" si="31"/>
        <v>0.81669999999999998</v>
      </c>
      <c r="Q205" s="32" t="str">
        <f t="shared" si="32"/>
        <v>A</v>
      </c>
      <c r="R205" s="30">
        <v>73</v>
      </c>
      <c r="S205" s="26">
        <v>76</v>
      </c>
      <c r="T205">
        <v>82</v>
      </c>
      <c r="U205" s="30">
        <f t="shared" si="33"/>
        <v>77</v>
      </c>
      <c r="V205" s="31">
        <f t="shared" si="34"/>
        <v>0.77</v>
      </c>
      <c r="W205" t="str">
        <f t="shared" si="35"/>
        <v>B</v>
      </c>
    </row>
    <row r="206" spans="1:23" ht="14.25" customHeight="1" x14ac:dyDescent="0.3">
      <c r="A206" s="43"/>
      <c r="B206" s="43"/>
      <c r="C206" s="43"/>
      <c r="D206" s="5" t="s">
        <v>15</v>
      </c>
      <c r="E206" s="5" t="s">
        <v>100</v>
      </c>
      <c r="F206" s="5">
        <v>79</v>
      </c>
      <c r="G206" s="10">
        <v>76</v>
      </c>
      <c r="H206" s="10">
        <v>75</v>
      </c>
      <c r="I206" s="11">
        <f t="shared" si="27"/>
        <v>76.666666666666671</v>
      </c>
      <c r="J206" s="31">
        <f t="shared" si="28"/>
        <v>0.76670000000000005</v>
      </c>
      <c r="K206" s="32" t="str">
        <f t="shared" si="29"/>
        <v>B</v>
      </c>
      <c r="L206" s="32">
        <v>83</v>
      </c>
      <c r="M206" s="32">
        <v>89</v>
      </c>
      <c r="N206">
        <v>85</v>
      </c>
      <c r="O206" s="30">
        <f t="shared" si="30"/>
        <v>85.666666666666671</v>
      </c>
      <c r="P206" s="31">
        <f t="shared" si="31"/>
        <v>0.85670000000000002</v>
      </c>
      <c r="Q206" s="32" t="str">
        <f t="shared" si="32"/>
        <v>A</v>
      </c>
      <c r="R206" s="30">
        <v>88</v>
      </c>
      <c r="S206" s="26">
        <v>87</v>
      </c>
      <c r="T206">
        <v>83</v>
      </c>
      <c r="U206" s="30">
        <f t="shared" si="33"/>
        <v>86</v>
      </c>
      <c r="V206" s="31">
        <f t="shared" si="34"/>
        <v>0.86</v>
      </c>
      <c r="W206" t="str">
        <f t="shared" si="35"/>
        <v>A</v>
      </c>
    </row>
    <row r="207" spans="1:23" ht="14.25" customHeight="1" x14ac:dyDescent="0.3">
      <c r="A207" s="43"/>
      <c r="B207" s="43"/>
      <c r="C207" s="43"/>
      <c r="D207" s="5" t="s">
        <v>17</v>
      </c>
      <c r="E207" s="5" t="s">
        <v>101</v>
      </c>
      <c r="F207" s="5">
        <v>65</v>
      </c>
      <c r="G207" s="10">
        <v>72</v>
      </c>
      <c r="H207" s="10">
        <v>71</v>
      </c>
      <c r="I207" s="11">
        <f t="shared" si="27"/>
        <v>69.333333333333329</v>
      </c>
      <c r="J207" s="31">
        <f t="shared" si="28"/>
        <v>0.69330000000000003</v>
      </c>
      <c r="K207" s="32" t="str">
        <f t="shared" si="29"/>
        <v>C</v>
      </c>
      <c r="L207" s="32">
        <v>72</v>
      </c>
      <c r="M207" s="32">
        <v>80</v>
      </c>
      <c r="N207">
        <v>77</v>
      </c>
      <c r="O207" s="30">
        <f t="shared" si="30"/>
        <v>76.333333333333329</v>
      </c>
      <c r="P207" s="31">
        <f t="shared" si="31"/>
        <v>0.76329999999999998</v>
      </c>
      <c r="Q207" s="32" t="str">
        <f t="shared" si="32"/>
        <v>B</v>
      </c>
      <c r="R207" s="30">
        <v>81</v>
      </c>
      <c r="S207" s="26">
        <v>74</v>
      </c>
      <c r="T207">
        <v>84</v>
      </c>
      <c r="U207" s="30">
        <f t="shared" si="33"/>
        <v>79.666666666666671</v>
      </c>
      <c r="V207" s="31">
        <f t="shared" si="34"/>
        <v>0.79669999999999996</v>
      </c>
      <c r="W207" t="str">
        <f t="shared" si="35"/>
        <v>B</v>
      </c>
    </row>
    <row r="208" spans="1:23" ht="14.25" customHeight="1" x14ac:dyDescent="0.3">
      <c r="A208" s="43"/>
      <c r="B208" s="43"/>
      <c r="C208" s="43"/>
      <c r="D208" s="5" t="s">
        <v>19</v>
      </c>
      <c r="E208" s="5" t="s">
        <v>102</v>
      </c>
      <c r="F208" s="5">
        <v>83</v>
      </c>
      <c r="G208" s="10">
        <v>77</v>
      </c>
      <c r="H208" s="10">
        <v>74</v>
      </c>
      <c r="I208" s="11">
        <f t="shared" si="27"/>
        <v>78</v>
      </c>
      <c r="J208" s="31">
        <f t="shared" si="28"/>
        <v>0.78</v>
      </c>
      <c r="K208" s="32" t="str">
        <f t="shared" si="29"/>
        <v>B</v>
      </c>
      <c r="L208" s="32">
        <v>85</v>
      </c>
      <c r="M208" s="32">
        <v>82</v>
      </c>
      <c r="N208">
        <v>88</v>
      </c>
      <c r="O208" s="30">
        <f t="shared" si="30"/>
        <v>85</v>
      </c>
      <c r="P208" s="31">
        <f t="shared" si="31"/>
        <v>0.85</v>
      </c>
      <c r="Q208" s="32" t="str">
        <f t="shared" si="32"/>
        <v>A</v>
      </c>
      <c r="R208" s="30">
        <v>86</v>
      </c>
      <c r="S208" s="26">
        <v>84</v>
      </c>
      <c r="T208">
        <v>91</v>
      </c>
      <c r="U208" s="30">
        <f t="shared" si="33"/>
        <v>87</v>
      </c>
      <c r="V208" s="31">
        <f t="shared" si="34"/>
        <v>0.87</v>
      </c>
      <c r="W208" t="str">
        <f t="shared" si="35"/>
        <v>A</v>
      </c>
    </row>
    <row r="209" spans="1:23" ht="14.25" customHeight="1" x14ac:dyDescent="0.3">
      <c r="A209" s="43"/>
      <c r="B209" s="43"/>
      <c r="C209" s="43"/>
      <c r="D209" s="5" t="s">
        <v>21</v>
      </c>
      <c r="E209" s="5" t="s">
        <v>103</v>
      </c>
      <c r="F209" s="5">
        <v>84</v>
      </c>
      <c r="G209" s="10">
        <v>83</v>
      </c>
      <c r="H209" s="10">
        <v>77</v>
      </c>
      <c r="I209" s="11">
        <f t="shared" si="27"/>
        <v>81.333333333333329</v>
      </c>
      <c r="J209" s="31">
        <f t="shared" si="28"/>
        <v>0.81330000000000002</v>
      </c>
      <c r="K209" s="32" t="str">
        <f t="shared" si="29"/>
        <v>A</v>
      </c>
      <c r="L209" s="32">
        <v>91</v>
      </c>
      <c r="M209" s="32">
        <v>90</v>
      </c>
      <c r="N209">
        <v>83</v>
      </c>
      <c r="O209" s="30">
        <f t="shared" si="30"/>
        <v>88</v>
      </c>
      <c r="P209" s="31">
        <f t="shared" si="31"/>
        <v>0.88</v>
      </c>
      <c r="Q209" s="32" t="str">
        <f t="shared" si="32"/>
        <v>A</v>
      </c>
      <c r="R209" s="30">
        <v>84</v>
      </c>
      <c r="S209" s="26">
        <v>86</v>
      </c>
      <c r="T209">
        <v>96</v>
      </c>
      <c r="U209" s="30">
        <f t="shared" si="33"/>
        <v>88.666666666666671</v>
      </c>
      <c r="V209" s="31">
        <f t="shared" si="34"/>
        <v>0.88670000000000004</v>
      </c>
      <c r="W209" t="str">
        <f t="shared" si="35"/>
        <v>A</v>
      </c>
    </row>
    <row r="210" spans="1:23" ht="14.25" customHeight="1" x14ac:dyDescent="0.3">
      <c r="A210" s="43"/>
      <c r="B210" s="43"/>
      <c r="C210" s="43"/>
      <c r="D210" s="5" t="s">
        <v>23</v>
      </c>
      <c r="E210" s="5" t="s">
        <v>104</v>
      </c>
      <c r="F210" s="5">
        <v>67</v>
      </c>
      <c r="G210" s="10">
        <v>77</v>
      </c>
      <c r="H210" s="10">
        <v>77</v>
      </c>
      <c r="I210" s="11">
        <f t="shared" si="27"/>
        <v>73.666666666666671</v>
      </c>
      <c r="J210" s="31">
        <f t="shared" si="28"/>
        <v>0.73670000000000002</v>
      </c>
      <c r="K210" s="32" t="str">
        <f t="shared" si="29"/>
        <v>B</v>
      </c>
      <c r="L210" s="32">
        <v>78</v>
      </c>
      <c r="M210" s="32">
        <v>79</v>
      </c>
      <c r="N210">
        <v>71</v>
      </c>
      <c r="O210" s="30">
        <f t="shared" si="30"/>
        <v>76</v>
      </c>
      <c r="P210" s="31">
        <f t="shared" si="31"/>
        <v>0.76</v>
      </c>
      <c r="Q210" s="32" t="str">
        <f t="shared" si="32"/>
        <v>B</v>
      </c>
      <c r="R210" s="30">
        <v>81</v>
      </c>
      <c r="S210" s="26">
        <v>87</v>
      </c>
      <c r="T210">
        <v>82</v>
      </c>
      <c r="U210" s="30">
        <f t="shared" si="33"/>
        <v>83.333333333333329</v>
      </c>
      <c r="V210" s="31">
        <f t="shared" si="34"/>
        <v>0.83330000000000004</v>
      </c>
      <c r="W210" t="str">
        <f t="shared" si="35"/>
        <v>A</v>
      </c>
    </row>
    <row r="211" spans="1:23" ht="14.25" customHeight="1" x14ac:dyDescent="0.3">
      <c r="A211" s="43"/>
      <c r="B211" s="43"/>
      <c r="C211" s="43"/>
      <c r="D211" s="5" t="s">
        <v>25</v>
      </c>
      <c r="E211" s="5" t="s">
        <v>105</v>
      </c>
      <c r="F211" s="5">
        <v>84</v>
      </c>
      <c r="G211" s="10">
        <v>82</v>
      </c>
      <c r="H211" s="10">
        <v>76</v>
      </c>
      <c r="I211" s="11">
        <f t="shared" si="27"/>
        <v>80.666666666666671</v>
      </c>
      <c r="J211" s="31">
        <f t="shared" si="28"/>
        <v>0.80669999999999997</v>
      </c>
      <c r="K211" s="32" t="str">
        <f t="shared" si="29"/>
        <v>A</v>
      </c>
      <c r="L211" s="32">
        <v>85</v>
      </c>
      <c r="M211" s="32">
        <v>91</v>
      </c>
      <c r="N211">
        <v>87</v>
      </c>
      <c r="O211" s="30">
        <f t="shared" si="30"/>
        <v>87.666666666666671</v>
      </c>
      <c r="P211" s="31">
        <f t="shared" si="31"/>
        <v>0.87670000000000003</v>
      </c>
      <c r="Q211" s="32" t="str">
        <f t="shared" si="32"/>
        <v>A</v>
      </c>
      <c r="R211" s="30">
        <v>91</v>
      </c>
      <c r="S211" s="26">
        <v>85</v>
      </c>
      <c r="T211">
        <v>84</v>
      </c>
      <c r="U211" s="30">
        <f t="shared" si="33"/>
        <v>86.666666666666671</v>
      </c>
      <c r="V211" s="31">
        <f t="shared" si="34"/>
        <v>0.86670000000000003</v>
      </c>
      <c r="W211" t="str">
        <f t="shared" si="35"/>
        <v>A</v>
      </c>
    </row>
    <row r="212" spans="1:23" ht="14.25" customHeight="1" x14ac:dyDescent="0.3">
      <c r="A212" s="43"/>
      <c r="B212" s="43"/>
      <c r="C212" s="43"/>
      <c r="D212" s="5" t="s">
        <v>34</v>
      </c>
      <c r="E212" s="5" t="s">
        <v>109</v>
      </c>
      <c r="F212" s="5">
        <v>66</v>
      </c>
      <c r="G212" s="10">
        <v>80</v>
      </c>
      <c r="H212" s="10">
        <v>77</v>
      </c>
      <c r="I212" s="11">
        <f t="shared" si="27"/>
        <v>74.333333333333329</v>
      </c>
      <c r="J212" s="31">
        <f t="shared" si="28"/>
        <v>0.74329999999999996</v>
      </c>
      <c r="K212" s="32" t="str">
        <f t="shared" si="29"/>
        <v>B</v>
      </c>
      <c r="L212" s="32">
        <v>80</v>
      </c>
      <c r="M212" s="32">
        <v>82</v>
      </c>
      <c r="N212">
        <v>70</v>
      </c>
      <c r="O212" s="30">
        <f t="shared" si="30"/>
        <v>77.333333333333329</v>
      </c>
      <c r="P212" s="31">
        <f t="shared" si="31"/>
        <v>0.77329999999999999</v>
      </c>
      <c r="Q212" s="32" t="str">
        <f t="shared" si="32"/>
        <v>B</v>
      </c>
      <c r="R212" s="30">
        <v>70</v>
      </c>
      <c r="S212" s="26">
        <v>80</v>
      </c>
      <c r="T212">
        <v>76</v>
      </c>
      <c r="U212" s="30">
        <f t="shared" si="33"/>
        <v>75.333333333333329</v>
      </c>
      <c r="V212" s="31">
        <f t="shared" si="34"/>
        <v>0.75329999999999997</v>
      </c>
      <c r="W212" t="str">
        <f t="shared" si="35"/>
        <v>B</v>
      </c>
    </row>
    <row r="213" spans="1:23" ht="14.25" customHeight="1" x14ac:dyDescent="0.3">
      <c r="A213" s="43" t="s">
        <v>140</v>
      </c>
      <c r="B213" s="43" t="s">
        <v>141</v>
      </c>
      <c r="C213" s="43" t="s">
        <v>431</v>
      </c>
      <c r="D213" s="5" t="s">
        <v>12</v>
      </c>
      <c r="E213" s="5" t="s">
        <v>95</v>
      </c>
      <c r="F213" s="5">
        <v>51</v>
      </c>
      <c r="G213" s="10">
        <v>48</v>
      </c>
      <c r="H213" s="10">
        <v>52</v>
      </c>
      <c r="I213" s="11">
        <f t="shared" si="27"/>
        <v>50.333333333333336</v>
      </c>
      <c r="J213" s="31">
        <f t="shared" si="28"/>
        <v>0.50329999999999997</v>
      </c>
      <c r="K213" s="32" t="str">
        <f t="shared" si="29"/>
        <v>D</v>
      </c>
      <c r="L213" s="32">
        <v>55</v>
      </c>
      <c r="M213" s="32">
        <v>58</v>
      </c>
      <c r="N213">
        <v>52</v>
      </c>
      <c r="O213" s="30">
        <f t="shared" si="30"/>
        <v>55</v>
      </c>
      <c r="P213" s="31">
        <f t="shared" si="31"/>
        <v>0.55000000000000004</v>
      </c>
      <c r="Q213" s="32" t="str">
        <f t="shared" si="32"/>
        <v>D</v>
      </c>
      <c r="R213" s="30">
        <v>62</v>
      </c>
      <c r="S213" s="26">
        <v>57</v>
      </c>
      <c r="T213">
        <v>57</v>
      </c>
      <c r="U213" s="30">
        <f t="shared" si="33"/>
        <v>58.666666666666664</v>
      </c>
      <c r="V213" s="31">
        <f t="shared" si="34"/>
        <v>0.5867</v>
      </c>
      <c r="W213" t="str">
        <f t="shared" si="35"/>
        <v>D</v>
      </c>
    </row>
    <row r="214" spans="1:23" ht="14.25" customHeight="1" x14ac:dyDescent="0.3">
      <c r="A214" s="43"/>
      <c r="B214" s="43"/>
      <c r="C214" s="43"/>
      <c r="D214" s="5" t="s">
        <v>13</v>
      </c>
      <c r="E214" s="5" t="s">
        <v>99</v>
      </c>
      <c r="F214" s="5">
        <v>59</v>
      </c>
      <c r="G214" s="10">
        <v>66</v>
      </c>
      <c r="H214" s="10">
        <v>66</v>
      </c>
      <c r="I214" s="11">
        <f t="shared" si="27"/>
        <v>63.666666666666664</v>
      </c>
      <c r="J214" s="31">
        <f t="shared" si="28"/>
        <v>0.63670000000000004</v>
      </c>
      <c r="K214" s="32" t="str">
        <f t="shared" si="29"/>
        <v>C</v>
      </c>
      <c r="L214" s="32">
        <v>65</v>
      </c>
      <c r="M214" s="32">
        <v>66</v>
      </c>
      <c r="N214">
        <v>54</v>
      </c>
      <c r="O214" s="30">
        <f t="shared" si="30"/>
        <v>61.666666666666664</v>
      </c>
      <c r="P214" s="31">
        <f t="shared" si="31"/>
        <v>0.61670000000000003</v>
      </c>
      <c r="Q214" s="32" t="str">
        <f t="shared" si="32"/>
        <v>C</v>
      </c>
      <c r="R214" s="30">
        <v>56</v>
      </c>
      <c r="S214" s="26">
        <v>66</v>
      </c>
      <c r="T214">
        <v>65</v>
      </c>
      <c r="U214" s="30">
        <f t="shared" si="33"/>
        <v>62.333333333333336</v>
      </c>
      <c r="V214" s="31">
        <f t="shared" si="34"/>
        <v>0.62329999999999997</v>
      </c>
      <c r="W214" t="str">
        <f t="shared" si="35"/>
        <v>C</v>
      </c>
    </row>
    <row r="215" spans="1:23" ht="14.25" customHeight="1" x14ac:dyDescent="0.3">
      <c r="A215" s="43"/>
      <c r="B215" s="43"/>
      <c r="C215" s="43"/>
      <c r="D215" s="5" t="s">
        <v>15</v>
      </c>
      <c r="E215" s="5" t="s">
        <v>100</v>
      </c>
      <c r="F215" s="5">
        <v>56</v>
      </c>
      <c r="G215" s="10">
        <v>66</v>
      </c>
      <c r="H215" s="10">
        <v>65</v>
      </c>
      <c r="I215" s="11">
        <f t="shared" si="27"/>
        <v>62.333333333333336</v>
      </c>
      <c r="J215" s="31">
        <f t="shared" si="28"/>
        <v>0.62329999999999997</v>
      </c>
      <c r="K215" s="32" t="str">
        <f t="shared" si="29"/>
        <v>C</v>
      </c>
      <c r="L215" s="32">
        <v>59</v>
      </c>
      <c r="M215" s="32">
        <v>69</v>
      </c>
      <c r="N215">
        <v>68</v>
      </c>
      <c r="O215" s="30">
        <f t="shared" si="30"/>
        <v>65.333333333333329</v>
      </c>
      <c r="P215" s="31">
        <f t="shared" si="31"/>
        <v>0.65329999999999999</v>
      </c>
      <c r="Q215" s="32" t="str">
        <f t="shared" si="32"/>
        <v>C</v>
      </c>
      <c r="R215" s="30">
        <v>64</v>
      </c>
      <c r="S215" s="26">
        <v>73</v>
      </c>
      <c r="T215">
        <v>76</v>
      </c>
      <c r="U215" s="30">
        <f t="shared" si="33"/>
        <v>71</v>
      </c>
      <c r="V215" s="31">
        <f t="shared" si="34"/>
        <v>0.71</v>
      </c>
      <c r="W215" t="str">
        <f t="shared" si="35"/>
        <v>B</v>
      </c>
    </row>
    <row r="216" spans="1:23" ht="14.25" customHeight="1" x14ac:dyDescent="0.3">
      <c r="A216" s="43"/>
      <c r="B216" s="43"/>
      <c r="C216" s="43"/>
      <c r="D216" s="5" t="s">
        <v>17</v>
      </c>
      <c r="E216" s="5" t="s">
        <v>101</v>
      </c>
      <c r="F216" s="5">
        <v>52</v>
      </c>
      <c r="G216" s="10">
        <v>59</v>
      </c>
      <c r="H216" s="10">
        <v>52</v>
      </c>
      <c r="I216" s="11">
        <f t="shared" si="27"/>
        <v>54.333333333333336</v>
      </c>
      <c r="J216" s="31">
        <f t="shared" si="28"/>
        <v>0.54330000000000001</v>
      </c>
      <c r="K216" s="32" t="str">
        <f t="shared" si="29"/>
        <v>D</v>
      </c>
      <c r="L216" s="32">
        <v>63</v>
      </c>
      <c r="M216" s="32">
        <v>60</v>
      </c>
      <c r="N216">
        <v>60</v>
      </c>
      <c r="O216" s="30">
        <f t="shared" si="30"/>
        <v>61</v>
      </c>
      <c r="P216" s="31">
        <f t="shared" si="31"/>
        <v>0.61</v>
      </c>
      <c r="Q216" s="32" t="str">
        <f t="shared" si="32"/>
        <v>C</v>
      </c>
      <c r="R216" s="30">
        <v>63</v>
      </c>
      <c r="S216" s="26">
        <v>66</v>
      </c>
      <c r="T216">
        <v>55</v>
      </c>
      <c r="U216" s="30">
        <f t="shared" si="33"/>
        <v>61.333333333333336</v>
      </c>
      <c r="V216" s="31">
        <f t="shared" si="34"/>
        <v>0.61329999999999996</v>
      </c>
      <c r="W216" t="str">
        <f t="shared" si="35"/>
        <v>C</v>
      </c>
    </row>
    <row r="217" spans="1:23" ht="14.25" customHeight="1" x14ac:dyDescent="0.3">
      <c r="A217" s="43"/>
      <c r="B217" s="43"/>
      <c r="C217" s="43"/>
      <c r="D217" s="5" t="s">
        <v>19</v>
      </c>
      <c r="E217" s="5" t="s">
        <v>102</v>
      </c>
      <c r="F217" s="5">
        <v>54</v>
      </c>
      <c r="G217" s="10">
        <v>61</v>
      </c>
      <c r="H217" s="10">
        <v>61</v>
      </c>
      <c r="I217" s="11">
        <f t="shared" si="27"/>
        <v>58.666666666666664</v>
      </c>
      <c r="J217" s="31">
        <f t="shared" si="28"/>
        <v>0.5867</v>
      </c>
      <c r="K217" s="32" t="str">
        <f t="shared" si="29"/>
        <v>D</v>
      </c>
      <c r="L217" s="32">
        <v>54</v>
      </c>
      <c r="M217" s="32">
        <v>63</v>
      </c>
      <c r="N217">
        <v>68</v>
      </c>
      <c r="O217" s="30">
        <f t="shared" si="30"/>
        <v>61.666666666666664</v>
      </c>
      <c r="P217" s="31">
        <f t="shared" si="31"/>
        <v>0.61670000000000003</v>
      </c>
      <c r="Q217" s="32" t="str">
        <f t="shared" si="32"/>
        <v>C</v>
      </c>
      <c r="R217" s="30">
        <v>70</v>
      </c>
      <c r="S217" s="26">
        <v>74</v>
      </c>
      <c r="T217">
        <v>69</v>
      </c>
      <c r="U217" s="30">
        <f t="shared" si="33"/>
        <v>71</v>
      </c>
      <c r="V217" s="31">
        <f t="shared" si="34"/>
        <v>0.71</v>
      </c>
      <c r="W217" t="str">
        <f t="shared" si="35"/>
        <v>B</v>
      </c>
    </row>
    <row r="218" spans="1:23" ht="14.25" customHeight="1" x14ac:dyDescent="0.3">
      <c r="A218" s="43"/>
      <c r="B218" s="43"/>
      <c r="C218" s="43"/>
      <c r="D218" s="5" t="s">
        <v>21</v>
      </c>
      <c r="E218" s="5" t="s">
        <v>103</v>
      </c>
      <c r="F218" s="5">
        <v>67</v>
      </c>
      <c r="G218" s="10">
        <v>67</v>
      </c>
      <c r="H218" s="10">
        <v>72</v>
      </c>
      <c r="I218" s="11">
        <f t="shared" si="27"/>
        <v>68.666666666666671</v>
      </c>
      <c r="J218" s="31">
        <f t="shared" si="28"/>
        <v>0.68669999999999998</v>
      </c>
      <c r="K218" s="32" t="str">
        <f t="shared" si="29"/>
        <v>C</v>
      </c>
      <c r="L218" s="32">
        <v>60</v>
      </c>
      <c r="M218" s="32">
        <v>69</v>
      </c>
      <c r="N218">
        <v>72</v>
      </c>
      <c r="O218" s="30">
        <f t="shared" si="30"/>
        <v>67</v>
      </c>
      <c r="P218" s="31">
        <f t="shared" si="31"/>
        <v>0.67</v>
      </c>
      <c r="Q218" s="32" t="str">
        <f t="shared" si="32"/>
        <v>C</v>
      </c>
      <c r="R218" s="30">
        <v>65</v>
      </c>
      <c r="S218" s="26">
        <v>77</v>
      </c>
      <c r="T218">
        <v>65</v>
      </c>
      <c r="U218" s="30">
        <f t="shared" si="33"/>
        <v>69</v>
      </c>
      <c r="V218" s="31">
        <f t="shared" si="34"/>
        <v>0.69</v>
      </c>
      <c r="W218" t="str">
        <f t="shared" si="35"/>
        <v>C</v>
      </c>
    </row>
    <row r="219" spans="1:23" ht="14.25" customHeight="1" x14ac:dyDescent="0.3">
      <c r="A219" s="43"/>
      <c r="B219" s="43"/>
      <c r="C219" s="43"/>
      <c r="D219" s="5" t="s">
        <v>23</v>
      </c>
      <c r="E219" s="5" t="s">
        <v>104</v>
      </c>
      <c r="F219" s="5">
        <v>60</v>
      </c>
      <c r="G219" s="10">
        <v>61</v>
      </c>
      <c r="H219" s="10">
        <v>56</v>
      </c>
      <c r="I219" s="11">
        <f t="shared" si="27"/>
        <v>59</v>
      </c>
      <c r="J219" s="31">
        <f t="shared" si="28"/>
        <v>0.59</v>
      </c>
      <c r="K219" s="32" t="str">
        <f t="shared" si="29"/>
        <v>D</v>
      </c>
      <c r="L219" s="32">
        <v>53</v>
      </c>
      <c r="M219" s="32">
        <v>64</v>
      </c>
      <c r="N219">
        <v>55</v>
      </c>
      <c r="O219" s="30">
        <f t="shared" si="30"/>
        <v>57.333333333333336</v>
      </c>
      <c r="P219" s="31">
        <f t="shared" si="31"/>
        <v>0.57330000000000003</v>
      </c>
      <c r="Q219" s="32" t="str">
        <f t="shared" si="32"/>
        <v>D</v>
      </c>
      <c r="R219" s="30">
        <v>55</v>
      </c>
      <c r="S219" s="26">
        <v>59</v>
      </c>
      <c r="T219">
        <v>68</v>
      </c>
      <c r="U219" s="30">
        <f t="shared" si="33"/>
        <v>60.666666666666664</v>
      </c>
      <c r="V219" s="31">
        <f t="shared" si="34"/>
        <v>0.60670000000000002</v>
      </c>
      <c r="W219" t="str">
        <f t="shared" si="35"/>
        <v>C</v>
      </c>
    </row>
    <row r="220" spans="1:23" ht="14.25" customHeight="1" x14ac:dyDescent="0.3">
      <c r="A220" s="43"/>
      <c r="B220" s="43"/>
      <c r="C220" s="43"/>
      <c r="D220" s="5" t="s">
        <v>46</v>
      </c>
      <c r="E220" s="5" t="s">
        <v>116</v>
      </c>
      <c r="F220" s="5">
        <v>68</v>
      </c>
      <c r="G220" s="10">
        <v>68</v>
      </c>
      <c r="H220" s="10">
        <v>65</v>
      </c>
      <c r="I220" s="11">
        <f t="shared" si="27"/>
        <v>67</v>
      </c>
      <c r="J220" s="31">
        <f t="shared" si="28"/>
        <v>0.67</v>
      </c>
      <c r="K220" s="32" t="str">
        <f t="shared" si="29"/>
        <v>C</v>
      </c>
      <c r="L220" s="32">
        <v>67</v>
      </c>
      <c r="M220" s="32">
        <v>73</v>
      </c>
      <c r="N220">
        <v>65</v>
      </c>
      <c r="O220" s="30">
        <f t="shared" si="30"/>
        <v>68.333333333333329</v>
      </c>
      <c r="P220" s="31">
        <f t="shared" si="31"/>
        <v>0.68330000000000002</v>
      </c>
      <c r="Q220" s="32" t="str">
        <f t="shared" si="32"/>
        <v>C</v>
      </c>
      <c r="R220" s="30">
        <v>67</v>
      </c>
      <c r="S220" s="26">
        <v>72</v>
      </c>
      <c r="T220">
        <v>62</v>
      </c>
      <c r="U220" s="30">
        <f t="shared" si="33"/>
        <v>67</v>
      </c>
      <c r="V220" s="31">
        <f t="shared" si="34"/>
        <v>0.67</v>
      </c>
      <c r="W220" t="str">
        <f t="shared" si="35"/>
        <v>C</v>
      </c>
    </row>
    <row r="221" spans="1:23" ht="14.25" customHeight="1" x14ac:dyDescent="0.3">
      <c r="A221" s="43"/>
      <c r="B221" s="43"/>
      <c r="C221" s="43"/>
      <c r="D221" s="5" t="s">
        <v>27</v>
      </c>
      <c r="E221" s="5" t="s">
        <v>106</v>
      </c>
      <c r="F221" s="5">
        <v>54</v>
      </c>
      <c r="G221" s="10">
        <v>51</v>
      </c>
      <c r="H221" s="10">
        <v>50</v>
      </c>
      <c r="I221" s="11">
        <f t="shared" si="27"/>
        <v>51.666666666666664</v>
      </c>
      <c r="J221" s="31">
        <f t="shared" si="28"/>
        <v>0.51670000000000005</v>
      </c>
      <c r="K221" s="32" t="str">
        <f t="shared" si="29"/>
        <v>D</v>
      </c>
      <c r="L221" s="32">
        <v>53</v>
      </c>
      <c r="M221" s="32">
        <v>65</v>
      </c>
      <c r="N221">
        <v>61</v>
      </c>
      <c r="O221" s="30">
        <f t="shared" si="30"/>
        <v>59.666666666666664</v>
      </c>
      <c r="P221" s="31">
        <f t="shared" si="31"/>
        <v>0.59670000000000001</v>
      </c>
      <c r="Q221" s="32" t="str">
        <f t="shared" si="32"/>
        <v>D</v>
      </c>
      <c r="R221" s="30">
        <v>55</v>
      </c>
      <c r="S221" s="26">
        <v>56</v>
      </c>
      <c r="T221">
        <v>57</v>
      </c>
      <c r="U221" s="30">
        <f t="shared" si="33"/>
        <v>56</v>
      </c>
      <c r="V221" s="31">
        <f t="shared" si="34"/>
        <v>0.56000000000000005</v>
      </c>
      <c r="W221" t="str">
        <f t="shared" si="35"/>
        <v>D</v>
      </c>
    </row>
    <row r="222" spans="1:23" ht="14.25" customHeight="1" x14ac:dyDescent="0.3">
      <c r="A222" s="43" t="s">
        <v>142</v>
      </c>
      <c r="B222" s="43" t="s">
        <v>143</v>
      </c>
      <c r="C222" s="43" t="s">
        <v>431</v>
      </c>
      <c r="D222" s="5" t="s">
        <v>12</v>
      </c>
      <c r="E222" s="5" t="s">
        <v>95</v>
      </c>
      <c r="F222" s="5">
        <v>57</v>
      </c>
      <c r="G222" s="10">
        <v>62</v>
      </c>
      <c r="H222" s="10">
        <v>60</v>
      </c>
      <c r="I222" s="11">
        <f t="shared" si="27"/>
        <v>59.666666666666664</v>
      </c>
      <c r="J222" s="31">
        <f t="shared" si="28"/>
        <v>0.59670000000000001</v>
      </c>
      <c r="K222" s="32" t="str">
        <f t="shared" si="29"/>
        <v>D</v>
      </c>
      <c r="L222" s="32">
        <v>67</v>
      </c>
      <c r="M222" s="32">
        <v>58</v>
      </c>
      <c r="N222">
        <v>57</v>
      </c>
      <c r="O222" s="30">
        <f t="shared" si="30"/>
        <v>60.666666666666664</v>
      </c>
      <c r="P222" s="31">
        <f t="shared" si="31"/>
        <v>0.60670000000000002</v>
      </c>
      <c r="Q222" s="32" t="str">
        <f t="shared" si="32"/>
        <v>C</v>
      </c>
      <c r="R222" s="30">
        <v>63</v>
      </c>
      <c r="S222" s="26">
        <v>70</v>
      </c>
      <c r="T222">
        <v>59</v>
      </c>
      <c r="U222" s="30">
        <f t="shared" si="33"/>
        <v>64</v>
      </c>
      <c r="V222" s="31">
        <f t="shared" si="34"/>
        <v>0.64</v>
      </c>
      <c r="W222" t="str">
        <f t="shared" si="35"/>
        <v>C</v>
      </c>
    </row>
    <row r="223" spans="1:23" ht="14.25" customHeight="1" x14ac:dyDescent="0.3">
      <c r="A223" s="43"/>
      <c r="B223" s="43"/>
      <c r="C223" s="43"/>
      <c r="D223" s="5" t="s">
        <v>13</v>
      </c>
      <c r="E223" s="5" t="s">
        <v>99</v>
      </c>
      <c r="F223" s="5">
        <v>64</v>
      </c>
      <c r="G223" s="10">
        <v>66</v>
      </c>
      <c r="H223" s="10">
        <v>59</v>
      </c>
      <c r="I223" s="11">
        <f t="shared" si="27"/>
        <v>63</v>
      </c>
      <c r="J223" s="31">
        <f t="shared" si="28"/>
        <v>0.63</v>
      </c>
      <c r="K223" s="32" t="str">
        <f t="shared" si="29"/>
        <v>C</v>
      </c>
      <c r="L223" s="32">
        <v>63</v>
      </c>
      <c r="M223" s="32">
        <v>71</v>
      </c>
      <c r="N223">
        <v>66</v>
      </c>
      <c r="O223" s="30">
        <f t="shared" si="30"/>
        <v>66.666666666666671</v>
      </c>
      <c r="P223" s="31">
        <f t="shared" si="31"/>
        <v>0.66669999999999996</v>
      </c>
      <c r="Q223" s="32" t="str">
        <f t="shared" si="32"/>
        <v>C</v>
      </c>
      <c r="R223" s="30">
        <v>75</v>
      </c>
      <c r="S223" s="26">
        <v>72</v>
      </c>
      <c r="T223">
        <v>65</v>
      </c>
      <c r="U223" s="30">
        <f t="shared" si="33"/>
        <v>70.666666666666671</v>
      </c>
      <c r="V223" s="31">
        <f t="shared" si="34"/>
        <v>0.70669999999999999</v>
      </c>
      <c r="W223" t="str">
        <f t="shared" si="35"/>
        <v>B</v>
      </c>
    </row>
    <row r="224" spans="1:23" ht="14.25" customHeight="1" x14ac:dyDescent="0.3">
      <c r="A224" s="43"/>
      <c r="B224" s="43"/>
      <c r="C224" s="43"/>
      <c r="D224" s="5" t="s">
        <v>15</v>
      </c>
      <c r="E224" s="5" t="s">
        <v>100</v>
      </c>
      <c r="F224" s="5">
        <v>71</v>
      </c>
      <c r="G224" s="10">
        <v>72</v>
      </c>
      <c r="H224" s="10">
        <v>74</v>
      </c>
      <c r="I224" s="11">
        <f t="shared" si="27"/>
        <v>72.333333333333329</v>
      </c>
      <c r="J224" s="31">
        <f t="shared" si="28"/>
        <v>0.72330000000000005</v>
      </c>
      <c r="K224" s="32" t="str">
        <f t="shared" si="29"/>
        <v>B</v>
      </c>
      <c r="L224" s="32">
        <v>75</v>
      </c>
      <c r="M224" s="32">
        <v>75</v>
      </c>
      <c r="N224">
        <v>75</v>
      </c>
      <c r="O224" s="30">
        <f t="shared" si="30"/>
        <v>75</v>
      </c>
      <c r="P224" s="31">
        <f t="shared" si="31"/>
        <v>0.75</v>
      </c>
      <c r="Q224" s="32" t="str">
        <f t="shared" si="32"/>
        <v>B</v>
      </c>
      <c r="R224" s="30">
        <v>80</v>
      </c>
      <c r="S224" s="26">
        <v>74</v>
      </c>
      <c r="T224">
        <v>77</v>
      </c>
      <c r="U224" s="30">
        <f t="shared" si="33"/>
        <v>77</v>
      </c>
      <c r="V224" s="31">
        <f t="shared" si="34"/>
        <v>0.77</v>
      </c>
      <c r="W224" t="str">
        <f t="shared" si="35"/>
        <v>B</v>
      </c>
    </row>
    <row r="225" spans="1:23" ht="14.25" customHeight="1" x14ac:dyDescent="0.3">
      <c r="A225" s="43"/>
      <c r="B225" s="43"/>
      <c r="C225" s="43"/>
      <c r="D225" s="5" t="s">
        <v>17</v>
      </c>
      <c r="E225" s="5" t="s">
        <v>101</v>
      </c>
      <c r="F225" s="5">
        <v>58</v>
      </c>
      <c r="G225" s="10">
        <v>66</v>
      </c>
      <c r="H225" s="10">
        <v>56</v>
      </c>
      <c r="I225" s="11">
        <f t="shared" si="27"/>
        <v>60</v>
      </c>
      <c r="J225" s="31">
        <f t="shared" si="28"/>
        <v>0.6</v>
      </c>
      <c r="K225" s="32" t="str">
        <f t="shared" si="29"/>
        <v>C</v>
      </c>
      <c r="L225" s="32">
        <v>66</v>
      </c>
      <c r="M225" s="32">
        <v>63</v>
      </c>
      <c r="N225">
        <v>62</v>
      </c>
      <c r="O225" s="30">
        <f t="shared" si="30"/>
        <v>63.666666666666664</v>
      </c>
      <c r="P225" s="31">
        <f t="shared" si="31"/>
        <v>0.63670000000000004</v>
      </c>
      <c r="Q225" s="32" t="str">
        <f t="shared" si="32"/>
        <v>C</v>
      </c>
      <c r="R225" s="30">
        <v>63</v>
      </c>
      <c r="S225" s="26">
        <v>72</v>
      </c>
      <c r="T225">
        <v>61</v>
      </c>
      <c r="U225" s="30">
        <f t="shared" si="33"/>
        <v>65.333333333333329</v>
      </c>
      <c r="V225" s="31">
        <f t="shared" si="34"/>
        <v>0.65329999999999999</v>
      </c>
      <c r="W225" t="str">
        <f t="shared" si="35"/>
        <v>C</v>
      </c>
    </row>
    <row r="226" spans="1:23" ht="14.25" customHeight="1" x14ac:dyDescent="0.3">
      <c r="A226" s="43"/>
      <c r="B226" s="43"/>
      <c r="C226" s="43"/>
      <c r="D226" s="5" t="s">
        <v>19</v>
      </c>
      <c r="E226" s="5" t="s">
        <v>102</v>
      </c>
      <c r="F226" s="5">
        <v>59</v>
      </c>
      <c r="G226" s="10">
        <v>69</v>
      </c>
      <c r="H226" s="10">
        <v>70</v>
      </c>
      <c r="I226" s="11">
        <f t="shared" si="27"/>
        <v>66</v>
      </c>
      <c r="J226" s="31">
        <f t="shared" si="28"/>
        <v>0.66</v>
      </c>
      <c r="K226" s="32" t="str">
        <f t="shared" si="29"/>
        <v>C</v>
      </c>
      <c r="L226" s="32">
        <v>68</v>
      </c>
      <c r="M226" s="32">
        <v>67</v>
      </c>
      <c r="N226">
        <v>63</v>
      </c>
      <c r="O226" s="30">
        <f t="shared" si="30"/>
        <v>66</v>
      </c>
      <c r="P226" s="31">
        <f t="shared" si="31"/>
        <v>0.66</v>
      </c>
      <c r="Q226" s="32" t="str">
        <f t="shared" si="32"/>
        <v>C</v>
      </c>
      <c r="R226" s="30">
        <v>70</v>
      </c>
      <c r="S226" s="26">
        <v>73</v>
      </c>
      <c r="T226">
        <v>68</v>
      </c>
      <c r="U226" s="30">
        <f t="shared" si="33"/>
        <v>70.333333333333329</v>
      </c>
      <c r="V226" s="31">
        <f t="shared" si="34"/>
        <v>0.70330000000000004</v>
      </c>
      <c r="W226" t="str">
        <f t="shared" si="35"/>
        <v>B</v>
      </c>
    </row>
    <row r="227" spans="1:23" ht="14.25" customHeight="1" x14ac:dyDescent="0.3">
      <c r="A227" s="43"/>
      <c r="B227" s="43"/>
      <c r="C227" s="43"/>
      <c r="D227" s="5" t="s">
        <v>21</v>
      </c>
      <c r="E227" s="5" t="s">
        <v>103</v>
      </c>
      <c r="F227" s="5">
        <v>68</v>
      </c>
      <c r="G227" s="10">
        <v>77</v>
      </c>
      <c r="H227" s="10">
        <v>78</v>
      </c>
      <c r="I227" s="11">
        <f t="shared" si="27"/>
        <v>74.333333333333329</v>
      </c>
      <c r="J227" s="31">
        <f t="shared" si="28"/>
        <v>0.74329999999999996</v>
      </c>
      <c r="K227" s="32" t="str">
        <f t="shared" si="29"/>
        <v>B</v>
      </c>
      <c r="L227" s="32">
        <v>75</v>
      </c>
      <c r="M227" s="32">
        <v>82</v>
      </c>
      <c r="N227">
        <v>72</v>
      </c>
      <c r="O227" s="30">
        <f t="shared" si="30"/>
        <v>76.333333333333329</v>
      </c>
      <c r="P227" s="31">
        <f t="shared" si="31"/>
        <v>0.76329999999999998</v>
      </c>
      <c r="Q227" s="32" t="str">
        <f t="shared" si="32"/>
        <v>B</v>
      </c>
      <c r="R227" s="30">
        <v>72</v>
      </c>
      <c r="S227" s="26">
        <v>76</v>
      </c>
      <c r="T227">
        <v>75</v>
      </c>
      <c r="U227" s="30">
        <f t="shared" si="33"/>
        <v>74.333333333333329</v>
      </c>
      <c r="V227" s="31">
        <f t="shared" si="34"/>
        <v>0.74329999999999996</v>
      </c>
      <c r="W227" t="str">
        <f t="shared" si="35"/>
        <v>B</v>
      </c>
    </row>
    <row r="228" spans="1:23" ht="14.25" customHeight="1" x14ac:dyDescent="0.3">
      <c r="A228" s="43"/>
      <c r="B228" s="43"/>
      <c r="C228" s="43"/>
      <c r="D228" s="5" t="s">
        <v>23</v>
      </c>
      <c r="E228" s="5" t="s">
        <v>104</v>
      </c>
      <c r="F228" s="5">
        <v>65</v>
      </c>
      <c r="G228" s="10">
        <v>70</v>
      </c>
      <c r="H228" s="10">
        <v>72</v>
      </c>
      <c r="I228" s="11">
        <f t="shared" si="27"/>
        <v>69</v>
      </c>
      <c r="J228" s="31">
        <f t="shared" si="28"/>
        <v>0.69</v>
      </c>
      <c r="K228" s="32" t="str">
        <f t="shared" si="29"/>
        <v>C</v>
      </c>
      <c r="L228" s="32">
        <v>71</v>
      </c>
      <c r="M228" s="32">
        <v>67</v>
      </c>
      <c r="N228">
        <v>69</v>
      </c>
      <c r="O228" s="30">
        <f t="shared" si="30"/>
        <v>69</v>
      </c>
      <c r="P228" s="31">
        <f t="shared" si="31"/>
        <v>0.69</v>
      </c>
      <c r="Q228" s="32" t="str">
        <f t="shared" si="32"/>
        <v>C</v>
      </c>
      <c r="R228" s="30">
        <v>61</v>
      </c>
      <c r="S228" s="26">
        <v>70</v>
      </c>
      <c r="T228">
        <v>77</v>
      </c>
      <c r="U228" s="30">
        <f t="shared" si="33"/>
        <v>69.333333333333329</v>
      </c>
      <c r="V228" s="31">
        <f t="shared" si="34"/>
        <v>0.69330000000000003</v>
      </c>
      <c r="W228" t="str">
        <f t="shared" si="35"/>
        <v>C</v>
      </c>
    </row>
    <row r="229" spans="1:23" ht="14.25" customHeight="1" x14ac:dyDescent="0.3">
      <c r="A229" s="43"/>
      <c r="B229" s="43"/>
      <c r="C229" s="43"/>
      <c r="D229" s="5" t="s">
        <v>46</v>
      </c>
      <c r="E229" s="5" t="s">
        <v>116</v>
      </c>
      <c r="F229" s="5">
        <v>68</v>
      </c>
      <c r="G229" s="10">
        <v>65</v>
      </c>
      <c r="H229" s="10">
        <v>65</v>
      </c>
      <c r="I229" s="11">
        <f t="shared" si="27"/>
        <v>66</v>
      </c>
      <c r="J229" s="31">
        <f t="shared" si="28"/>
        <v>0.66</v>
      </c>
      <c r="K229" s="32" t="str">
        <f t="shared" si="29"/>
        <v>C</v>
      </c>
      <c r="L229" s="32">
        <v>75</v>
      </c>
      <c r="M229" s="32">
        <v>71</v>
      </c>
      <c r="N229">
        <v>71</v>
      </c>
      <c r="O229" s="30">
        <f t="shared" si="30"/>
        <v>72.333333333333329</v>
      </c>
      <c r="P229" s="31">
        <f t="shared" si="31"/>
        <v>0.72330000000000005</v>
      </c>
      <c r="Q229" s="32" t="str">
        <f t="shared" si="32"/>
        <v>B</v>
      </c>
      <c r="R229" s="30">
        <v>74</v>
      </c>
      <c r="S229" s="26">
        <v>70</v>
      </c>
      <c r="T229">
        <v>75</v>
      </c>
      <c r="U229" s="30">
        <f t="shared" si="33"/>
        <v>73</v>
      </c>
      <c r="V229" s="31">
        <f t="shared" si="34"/>
        <v>0.73</v>
      </c>
      <c r="W229" t="str">
        <f t="shared" si="35"/>
        <v>B</v>
      </c>
    </row>
    <row r="230" spans="1:23" ht="14.25" customHeight="1" x14ac:dyDescent="0.3">
      <c r="A230" s="43"/>
      <c r="B230" s="43"/>
      <c r="C230" s="43"/>
      <c r="D230" s="5" t="s">
        <v>34</v>
      </c>
      <c r="E230" s="5" t="s">
        <v>109</v>
      </c>
      <c r="F230" s="5">
        <v>59</v>
      </c>
      <c r="G230" s="10">
        <v>59</v>
      </c>
      <c r="H230" s="10">
        <v>66</v>
      </c>
      <c r="I230" s="11">
        <f t="shared" si="27"/>
        <v>61.333333333333336</v>
      </c>
      <c r="J230" s="31">
        <f t="shared" si="28"/>
        <v>0.61329999999999996</v>
      </c>
      <c r="K230" s="32" t="str">
        <f t="shared" si="29"/>
        <v>C</v>
      </c>
      <c r="L230" s="32">
        <v>67</v>
      </c>
      <c r="M230" s="32">
        <v>62</v>
      </c>
      <c r="N230">
        <v>68</v>
      </c>
      <c r="O230" s="30">
        <f t="shared" si="30"/>
        <v>65.666666666666671</v>
      </c>
      <c r="P230" s="31">
        <f t="shared" si="31"/>
        <v>0.65669999999999995</v>
      </c>
      <c r="Q230" s="32" t="str">
        <f t="shared" si="32"/>
        <v>C</v>
      </c>
      <c r="R230" s="30">
        <v>67</v>
      </c>
      <c r="S230" s="26">
        <v>75</v>
      </c>
      <c r="T230">
        <v>68</v>
      </c>
      <c r="U230" s="30">
        <f t="shared" si="33"/>
        <v>70</v>
      </c>
      <c r="V230" s="31">
        <f t="shared" si="34"/>
        <v>0.7</v>
      </c>
      <c r="W230" t="str">
        <f t="shared" si="35"/>
        <v>B</v>
      </c>
    </row>
    <row r="231" spans="1:23" ht="14.25" customHeight="1" x14ac:dyDescent="0.3">
      <c r="A231" s="43" t="s">
        <v>146</v>
      </c>
      <c r="B231" s="43" t="s">
        <v>147</v>
      </c>
      <c r="C231" s="43" t="s">
        <v>431</v>
      </c>
      <c r="D231" s="5" t="s">
        <v>12</v>
      </c>
      <c r="E231" s="5" t="s">
        <v>95</v>
      </c>
      <c r="F231" s="5">
        <v>69</v>
      </c>
      <c r="G231" s="10">
        <v>80</v>
      </c>
      <c r="H231" s="10">
        <v>68</v>
      </c>
      <c r="I231" s="11">
        <f t="shared" si="27"/>
        <v>72.333333333333329</v>
      </c>
      <c r="J231" s="31">
        <f t="shared" si="28"/>
        <v>0.72330000000000005</v>
      </c>
      <c r="K231" s="32" t="str">
        <f t="shared" si="29"/>
        <v>B</v>
      </c>
      <c r="L231" s="32">
        <v>77</v>
      </c>
      <c r="M231" s="32">
        <v>82</v>
      </c>
      <c r="N231">
        <v>75</v>
      </c>
      <c r="O231" s="30">
        <f t="shared" si="30"/>
        <v>78</v>
      </c>
      <c r="P231" s="31">
        <f t="shared" si="31"/>
        <v>0.78</v>
      </c>
      <c r="Q231" s="32" t="str">
        <f t="shared" si="32"/>
        <v>B</v>
      </c>
      <c r="R231" s="30">
        <v>72</v>
      </c>
      <c r="S231" s="26">
        <v>77</v>
      </c>
      <c r="T231">
        <v>81</v>
      </c>
      <c r="U231" s="30">
        <f t="shared" si="33"/>
        <v>76.666666666666671</v>
      </c>
      <c r="V231" s="31">
        <f t="shared" si="34"/>
        <v>0.76670000000000005</v>
      </c>
      <c r="W231" t="str">
        <f t="shared" si="35"/>
        <v>B</v>
      </c>
    </row>
    <row r="232" spans="1:23" ht="14.25" customHeight="1" x14ac:dyDescent="0.3">
      <c r="A232" s="43"/>
      <c r="B232" s="43"/>
      <c r="C232" s="43"/>
      <c r="D232" s="5" t="s">
        <v>13</v>
      </c>
      <c r="E232" s="5" t="s">
        <v>99</v>
      </c>
      <c r="F232" s="5">
        <v>71</v>
      </c>
      <c r="G232" s="10">
        <v>78</v>
      </c>
      <c r="H232" s="10">
        <v>85</v>
      </c>
      <c r="I232" s="11">
        <f t="shared" si="27"/>
        <v>78</v>
      </c>
      <c r="J232" s="31">
        <f t="shared" si="28"/>
        <v>0.78</v>
      </c>
      <c r="K232" s="32" t="str">
        <f t="shared" si="29"/>
        <v>B</v>
      </c>
      <c r="L232" s="32">
        <v>81</v>
      </c>
      <c r="M232" s="32">
        <v>77</v>
      </c>
      <c r="N232">
        <v>86</v>
      </c>
      <c r="O232" s="30">
        <f t="shared" si="30"/>
        <v>81.333333333333329</v>
      </c>
      <c r="P232" s="31">
        <f t="shared" si="31"/>
        <v>0.81330000000000002</v>
      </c>
      <c r="Q232" s="32" t="str">
        <f t="shared" si="32"/>
        <v>A</v>
      </c>
      <c r="R232" s="30">
        <v>82</v>
      </c>
      <c r="S232" s="26">
        <v>86</v>
      </c>
      <c r="T232">
        <v>87</v>
      </c>
      <c r="U232" s="30">
        <f t="shared" si="33"/>
        <v>85</v>
      </c>
      <c r="V232" s="31">
        <f t="shared" si="34"/>
        <v>0.85</v>
      </c>
      <c r="W232" t="str">
        <f t="shared" si="35"/>
        <v>A</v>
      </c>
    </row>
    <row r="233" spans="1:23" ht="14.25" customHeight="1" x14ac:dyDescent="0.3">
      <c r="A233" s="43"/>
      <c r="B233" s="43"/>
      <c r="C233" s="43"/>
      <c r="D233" s="5" t="s">
        <v>15</v>
      </c>
      <c r="E233" s="5" t="s">
        <v>100</v>
      </c>
      <c r="F233" s="5">
        <v>77</v>
      </c>
      <c r="G233" s="10">
        <v>93</v>
      </c>
      <c r="H233" s="10">
        <v>89</v>
      </c>
      <c r="I233" s="11">
        <f t="shared" si="27"/>
        <v>86.333333333333329</v>
      </c>
      <c r="J233" s="31">
        <f t="shared" si="28"/>
        <v>0.86329999999999996</v>
      </c>
      <c r="K233" s="32" t="str">
        <f t="shared" si="29"/>
        <v>A</v>
      </c>
      <c r="L233" s="32">
        <v>90</v>
      </c>
      <c r="M233" s="32">
        <v>86</v>
      </c>
      <c r="N233">
        <v>88</v>
      </c>
      <c r="O233" s="30">
        <f t="shared" si="30"/>
        <v>88</v>
      </c>
      <c r="P233" s="31">
        <f t="shared" si="31"/>
        <v>0.88</v>
      </c>
      <c r="Q233" s="32" t="str">
        <f t="shared" si="32"/>
        <v>A</v>
      </c>
      <c r="R233" s="30">
        <v>93</v>
      </c>
      <c r="S233" s="26">
        <v>90</v>
      </c>
      <c r="T233">
        <v>95</v>
      </c>
      <c r="U233" s="30">
        <f t="shared" si="33"/>
        <v>92.666666666666671</v>
      </c>
      <c r="V233" s="31">
        <f t="shared" si="34"/>
        <v>0.92669999999999997</v>
      </c>
      <c r="W233" t="str">
        <f t="shared" si="35"/>
        <v>A</v>
      </c>
    </row>
    <row r="234" spans="1:23" ht="14.25" customHeight="1" x14ac:dyDescent="0.3">
      <c r="A234" s="43"/>
      <c r="B234" s="43"/>
      <c r="C234" s="43"/>
      <c r="D234" s="5" t="s">
        <v>17</v>
      </c>
      <c r="E234" s="5" t="s">
        <v>101</v>
      </c>
      <c r="F234" s="5">
        <v>72</v>
      </c>
      <c r="G234" s="10">
        <v>80</v>
      </c>
      <c r="H234" s="10">
        <v>77</v>
      </c>
      <c r="I234" s="11">
        <f t="shared" si="27"/>
        <v>76.333333333333329</v>
      </c>
      <c r="J234" s="31">
        <f t="shared" si="28"/>
        <v>0.76329999999999998</v>
      </c>
      <c r="K234" s="32" t="str">
        <f t="shared" si="29"/>
        <v>B</v>
      </c>
      <c r="L234" s="32">
        <v>83</v>
      </c>
      <c r="M234" s="32">
        <v>84</v>
      </c>
      <c r="N234">
        <v>79</v>
      </c>
      <c r="O234" s="30">
        <f t="shared" si="30"/>
        <v>82</v>
      </c>
      <c r="P234" s="31">
        <f t="shared" si="31"/>
        <v>0.82</v>
      </c>
      <c r="Q234" s="32" t="str">
        <f t="shared" si="32"/>
        <v>A</v>
      </c>
      <c r="R234" s="30">
        <v>86</v>
      </c>
      <c r="S234" s="26">
        <v>80</v>
      </c>
      <c r="T234">
        <v>85</v>
      </c>
      <c r="U234" s="30">
        <f t="shared" si="33"/>
        <v>83.666666666666671</v>
      </c>
      <c r="V234" s="31">
        <f t="shared" si="34"/>
        <v>0.8367</v>
      </c>
      <c r="W234" t="str">
        <f t="shared" si="35"/>
        <v>A</v>
      </c>
    </row>
    <row r="235" spans="1:23" ht="14.25" customHeight="1" x14ac:dyDescent="0.3">
      <c r="A235" s="43"/>
      <c r="B235" s="43"/>
      <c r="C235" s="43"/>
      <c r="D235" s="5" t="s">
        <v>19</v>
      </c>
      <c r="E235" s="5" t="s">
        <v>102</v>
      </c>
      <c r="F235" s="5">
        <v>81</v>
      </c>
      <c r="G235" s="10">
        <v>81</v>
      </c>
      <c r="H235" s="10">
        <v>83</v>
      </c>
      <c r="I235" s="11">
        <f t="shared" si="27"/>
        <v>81.666666666666671</v>
      </c>
      <c r="J235" s="31">
        <f t="shared" si="28"/>
        <v>0.81669999999999998</v>
      </c>
      <c r="K235" s="32" t="str">
        <f t="shared" si="29"/>
        <v>A</v>
      </c>
      <c r="L235" s="32">
        <v>77</v>
      </c>
      <c r="M235" s="32">
        <v>82</v>
      </c>
      <c r="N235">
        <v>88</v>
      </c>
      <c r="O235" s="30">
        <f t="shared" si="30"/>
        <v>82.333333333333329</v>
      </c>
      <c r="P235" s="31">
        <f t="shared" si="31"/>
        <v>0.82330000000000003</v>
      </c>
      <c r="Q235" s="32" t="str">
        <f t="shared" si="32"/>
        <v>A</v>
      </c>
      <c r="R235" s="30">
        <v>81</v>
      </c>
      <c r="S235" s="26">
        <v>89</v>
      </c>
      <c r="T235">
        <v>86</v>
      </c>
      <c r="U235" s="30">
        <f t="shared" si="33"/>
        <v>85.333333333333329</v>
      </c>
      <c r="V235" s="31">
        <f t="shared" si="34"/>
        <v>0.85329999999999995</v>
      </c>
      <c r="W235" t="str">
        <f t="shared" si="35"/>
        <v>A</v>
      </c>
    </row>
    <row r="236" spans="1:23" ht="14.25" customHeight="1" x14ac:dyDescent="0.3">
      <c r="A236" s="43"/>
      <c r="B236" s="43"/>
      <c r="C236" s="43"/>
      <c r="D236" s="5" t="s">
        <v>21</v>
      </c>
      <c r="E236" s="5" t="s">
        <v>103</v>
      </c>
      <c r="F236" s="5">
        <v>83</v>
      </c>
      <c r="G236" s="10">
        <v>89</v>
      </c>
      <c r="H236" s="10">
        <v>87</v>
      </c>
      <c r="I236" s="11">
        <f t="shared" si="27"/>
        <v>86.333333333333329</v>
      </c>
      <c r="J236" s="31">
        <f t="shared" si="28"/>
        <v>0.86329999999999996</v>
      </c>
      <c r="K236" s="32" t="str">
        <f t="shared" si="29"/>
        <v>A</v>
      </c>
      <c r="L236" s="32">
        <v>80</v>
      </c>
      <c r="M236" s="32">
        <v>83</v>
      </c>
      <c r="N236">
        <v>95</v>
      </c>
      <c r="O236" s="30">
        <f t="shared" si="30"/>
        <v>86</v>
      </c>
      <c r="P236" s="31">
        <f t="shared" si="31"/>
        <v>0.86</v>
      </c>
      <c r="Q236" s="32" t="str">
        <f t="shared" si="32"/>
        <v>A</v>
      </c>
      <c r="R236" s="30">
        <v>94</v>
      </c>
      <c r="S236" s="26">
        <v>93</v>
      </c>
      <c r="T236">
        <v>89</v>
      </c>
      <c r="U236" s="30">
        <f t="shared" si="33"/>
        <v>92</v>
      </c>
      <c r="V236" s="31">
        <f t="shared" si="34"/>
        <v>0.92</v>
      </c>
      <c r="W236" t="str">
        <f t="shared" si="35"/>
        <v>A</v>
      </c>
    </row>
    <row r="237" spans="1:23" ht="14.25" customHeight="1" x14ac:dyDescent="0.3">
      <c r="A237" s="43"/>
      <c r="B237" s="43"/>
      <c r="C237" s="43"/>
      <c r="D237" s="5" t="s">
        <v>23</v>
      </c>
      <c r="E237" s="5" t="s">
        <v>104</v>
      </c>
      <c r="F237" s="5">
        <v>75</v>
      </c>
      <c r="G237" s="10">
        <v>80</v>
      </c>
      <c r="H237" s="10">
        <v>77</v>
      </c>
      <c r="I237" s="11">
        <f t="shared" si="27"/>
        <v>77.333333333333329</v>
      </c>
      <c r="J237" s="31">
        <f t="shared" si="28"/>
        <v>0.77329999999999999</v>
      </c>
      <c r="K237" s="32" t="str">
        <f t="shared" si="29"/>
        <v>B</v>
      </c>
      <c r="L237" s="32">
        <v>83</v>
      </c>
      <c r="M237" s="32">
        <v>84</v>
      </c>
      <c r="N237">
        <v>80</v>
      </c>
      <c r="O237" s="30">
        <f t="shared" si="30"/>
        <v>82.333333333333329</v>
      </c>
      <c r="P237" s="31">
        <f t="shared" si="31"/>
        <v>0.82330000000000003</v>
      </c>
      <c r="Q237" s="32" t="str">
        <f t="shared" si="32"/>
        <v>A</v>
      </c>
      <c r="R237" s="30">
        <v>86</v>
      </c>
      <c r="S237" s="26">
        <v>81</v>
      </c>
      <c r="T237">
        <v>81</v>
      </c>
      <c r="U237" s="30">
        <f t="shared" si="33"/>
        <v>82.666666666666671</v>
      </c>
      <c r="V237" s="31">
        <f t="shared" si="34"/>
        <v>0.82669999999999999</v>
      </c>
      <c r="W237" t="str">
        <f t="shared" si="35"/>
        <v>A</v>
      </c>
    </row>
    <row r="238" spans="1:23" ht="14.25" customHeight="1" x14ac:dyDescent="0.3">
      <c r="A238" s="43"/>
      <c r="B238" s="43"/>
      <c r="C238" s="43"/>
      <c r="D238" s="5" t="s">
        <v>25</v>
      </c>
      <c r="E238" s="5" t="s">
        <v>105</v>
      </c>
      <c r="F238" s="5">
        <v>77</v>
      </c>
      <c r="G238" s="10">
        <v>89</v>
      </c>
      <c r="H238" s="10">
        <v>89</v>
      </c>
      <c r="I238" s="11">
        <f t="shared" si="27"/>
        <v>85</v>
      </c>
      <c r="J238" s="31">
        <f t="shared" si="28"/>
        <v>0.85</v>
      </c>
      <c r="K238" s="32" t="str">
        <f t="shared" si="29"/>
        <v>A</v>
      </c>
      <c r="L238" s="32">
        <v>82</v>
      </c>
      <c r="M238" s="32">
        <v>89</v>
      </c>
      <c r="N238">
        <v>85</v>
      </c>
      <c r="O238" s="30">
        <f t="shared" si="30"/>
        <v>85.333333333333329</v>
      </c>
      <c r="P238" s="31">
        <f t="shared" si="31"/>
        <v>0.85329999999999995</v>
      </c>
      <c r="Q238" s="32" t="str">
        <f t="shared" si="32"/>
        <v>A</v>
      </c>
      <c r="R238" s="30">
        <v>91</v>
      </c>
      <c r="S238" s="26">
        <v>93</v>
      </c>
      <c r="T238">
        <v>96</v>
      </c>
      <c r="U238" s="30">
        <f t="shared" si="33"/>
        <v>93.333333333333329</v>
      </c>
      <c r="V238" s="31">
        <f t="shared" si="34"/>
        <v>0.93330000000000002</v>
      </c>
      <c r="W238" t="str">
        <f t="shared" si="35"/>
        <v>A</v>
      </c>
    </row>
    <row r="239" spans="1:23" ht="14.25" customHeight="1" x14ac:dyDescent="0.3">
      <c r="A239" s="43"/>
      <c r="B239" s="43"/>
      <c r="C239" s="43"/>
      <c r="D239" s="5" t="s">
        <v>34</v>
      </c>
      <c r="E239" s="5" t="s">
        <v>109</v>
      </c>
      <c r="F239" s="5">
        <v>78</v>
      </c>
      <c r="G239" s="10">
        <v>82</v>
      </c>
      <c r="H239" s="10">
        <v>76</v>
      </c>
      <c r="I239" s="11">
        <f t="shared" si="27"/>
        <v>78.666666666666671</v>
      </c>
      <c r="J239" s="31">
        <f t="shared" si="28"/>
        <v>0.78669999999999995</v>
      </c>
      <c r="K239" s="32" t="str">
        <f t="shared" si="29"/>
        <v>B</v>
      </c>
      <c r="L239" s="32">
        <v>69</v>
      </c>
      <c r="M239" s="32">
        <v>85</v>
      </c>
      <c r="N239">
        <v>85</v>
      </c>
      <c r="O239" s="30">
        <f t="shared" si="30"/>
        <v>79.666666666666671</v>
      </c>
      <c r="P239" s="31">
        <f t="shared" si="31"/>
        <v>0.79669999999999996</v>
      </c>
      <c r="Q239" s="32" t="str">
        <f t="shared" si="32"/>
        <v>B</v>
      </c>
      <c r="R239" s="30">
        <v>84</v>
      </c>
      <c r="S239" s="26">
        <v>84</v>
      </c>
      <c r="T239">
        <v>84</v>
      </c>
      <c r="U239" s="30">
        <f t="shared" si="33"/>
        <v>84</v>
      </c>
      <c r="V239" s="31">
        <f t="shared" si="34"/>
        <v>0.84</v>
      </c>
      <c r="W239" t="str">
        <f t="shared" si="35"/>
        <v>A</v>
      </c>
    </row>
    <row r="240" spans="1:23" ht="14.25" customHeight="1" x14ac:dyDescent="0.3">
      <c r="A240" s="43" t="s">
        <v>148</v>
      </c>
      <c r="B240" s="43" t="s">
        <v>149</v>
      </c>
      <c r="C240" s="43" t="s">
        <v>431</v>
      </c>
      <c r="D240" s="5" t="s">
        <v>12</v>
      </c>
      <c r="E240" s="5" t="s">
        <v>95</v>
      </c>
      <c r="F240" s="5">
        <v>75</v>
      </c>
      <c r="G240" s="10">
        <v>84</v>
      </c>
      <c r="H240" s="10">
        <v>81</v>
      </c>
      <c r="I240" s="11">
        <f t="shared" si="27"/>
        <v>80</v>
      </c>
      <c r="J240" s="31">
        <f t="shared" si="28"/>
        <v>0.8</v>
      </c>
      <c r="K240" s="32" t="str">
        <f t="shared" si="29"/>
        <v>A</v>
      </c>
      <c r="L240" s="32">
        <v>75</v>
      </c>
      <c r="M240" s="32">
        <v>81</v>
      </c>
      <c r="N240">
        <v>88</v>
      </c>
      <c r="O240" s="30">
        <f t="shared" si="30"/>
        <v>81.333333333333329</v>
      </c>
      <c r="P240" s="31">
        <f t="shared" si="31"/>
        <v>0.81330000000000002</v>
      </c>
      <c r="Q240" s="32" t="str">
        <f t="shared" si="32"/>
        <v>A</v>
      </c>
      <c r="R240" s="30">
        <v>84</v>
      </c>
      <c r="S240" s="26">
        <v>87</v>
      </c>
      <c r="T240">
        <v>81</v>
      </c>
      <c r="U240" s="30">
        <f t="shared" si="33"/>
        <v>84</v>
      </c>
      <c r="V240" s="31">
        <f t="shared" si="34"/>
        <v>0.84</v>
      </c>
      <c r="W240" t="str">
        <f t="shared" si="35"/>
        <v>A</v>
      </c>
    </row>
    <row r="241" spans="1:23" ht="14.25" customHeight="1" x14ac:dyDescent="0.3">
      <c r="A241" s="43"/>
      <c r="B241" s="43"/>
      <c r="C241" s="43"/>
      <c r="D241" s="5" t="s">
        <v>13</v>
      </c>
      <c r="E241" s="5" t="s">
        <v>99</v>
      </c>
      <c r="F241" s="5">
        <v>87</v>
      </c>
      <c r="G241" s="10">
        <v>88</v>
      </c>
      <c r="H241" s="10">
        <v>89</v>
      </c>
      <c r="I241" s="11">
        <f t="shared" si="27"/>
        <v>88</v>
      </c>
      <c r="J241" s="31">
        <f t="shared" si="28"/>
        <v>0.88</v>
      </c>
      <c r="K241" s="32" t="str">
        <f t="shared" si="29"/>
        <v>A</v>
      </c>
      <c r="L241" s="32">
        <v>82</v>
      </c>
      <c r="M241" s="32">
        <v>86</v>
      </c>
      <c r="N241">
        <v>91</v>
      </c>
      <c r="O241" s="30">
        <f t="shared" si="30"/>
        <v>86.333333333333329</v>
      </c>
      <c r="P241" s="31">
        <f t="shared" si="31"/>
        <v>0.86329999999999996</v>
      </c>
      <c r="Q241" s="32" t="str">
        <f t="shared" si="32"/>
        <v>A</v>
      </c>
      <c r="R241" s="30">
        <v>90</v>
      </c>
      <c r="S241" s="26">
        <v>87</v>
      </c>
      <c r="T241">
        <v>85</v>
      </c>
      <c r="U241" s="30">
        <f t="shared" si="33"/>
        <v>87.333333333333329</v>
      </c>
      <c r="V241" s="31">
        <f t="shared" si="34"/>
        <v>0.87329999999999997</v>
      </c>
      <c r="W241" t="str">
        <f t="shared" si="35"/>
        <v>A</v>
      </c>
    </row>
    <row r="242" spans="1:23" ht="14.25" customHeight="1" x14ac:dyDescent="0.3">
      <c r="A242" s="43"/>
      <c r="B242" s="43"/>
      <c r="C242" s="43"/>
      <c r="D242" s="5" t="s">
        <v>15</v>
      </c>
      <c r="E242" s="5" t="s">
        <v>100</v>
      </c>
      <c r="F242" s="5">
        <v>95</v>
      </c>
      <c r="G242" s="10">
        <v>98</v>
      </c>
      <c r="H242" s="10">
        <v>87</v>
      </c>
      <c r="I242" s="11">
        <f t="shared" si="27"/>
        <v>93.333333333333329</v>
      </c>
      <c r="J242" s="31">
        <f t="shared" si="28"/>
        <v>0.93330000000000002</v>
      </c>
      <c r="K242" s="32" t="str">
        <f t="shared" si="29"/>
        <v>A</v>
      </c>
      <c r="L242" s="32">
        <v>86</v>
      </c>
      <c r="M242" s="32">
        <v>98</v>
      </c>
      <c r="N242">
        <v>96</v>
      </c>
      <c r="O242" s="30">
        <f t="shared" si="30"/>
        <v>93.333333333333329</v>
      </c>
      <c r="P242" s="31">
        <f t="shared" si="31"/>
        <v>0.93330000000000002</v>
      </c>
      <c r="Q242" s="32" t="str">
        <f t="shared" si="32"/>
        <v>A</v>
      </c>
      <c r="R242" s="30">
        <v>90</v>
      </c>
      <c r="S242" s="26">
        <v>91</v>
      </c>
      <c r="T242">
        <v>98</v>
      </c>
      <c r="U242" s="30">
        <f t="shared" si="33"/>
        <v>93</v>
      </c>
      <c r="V242" s="31">
        <f t="shared" si="34"/>
        <v>0.93</v>
      </c>
      <c r="W242" t="str">
        <f t="shared" si="35"/>
        <v>A</v>
      </c>
    </row>
    <row r="243" spans="1:23" ht="14.25" customHeight="1" x14ac:dyDescent="0.3">
      <c r="A243" s="43"/>
      <c r="B243" s="43"/>
      <c r="C243" s="43"/>
      <c r="D243" s="5" t="s">
        <v>17</v>
      </c>
      <c r="E243" s="5" t="s">
        <v>101</v>
      </c>
      <c r="F243" s="5">
        <v>86</v>
      </c>
      <c r="G243" s="10">
        <v>92</v>
      </c>
      <c r="H243" s="10">
        <v>90</v>
      </c>
      <c r="I243" s="11">
        <f t="shared" si="27"/>
        <v>89.333333333333329</v>
      </c>
      <c r="J243" s="31">
        <f t="shared" si="28"/>
        <v>0.89329999999999998</v>
      </c>
      <c r="K243" s="32" t="str">
        <f t="shared" si="29"/>
        <v>A</v>
      </c>
      <c r="L243" s="32">
        <v>79</v>
      </c>
      <c r="M243" s="32">
        <v>85</v>
      </c>
      <c r="N243">
        <v>87</v>
      </c>
      <c r="O243" s="30">
        <f t="shared" si="30"/>
        <v>83.666666666666671</v>
      </c>
      <c r="P243" s="31">
        <f t="shared" si="31"/>
        <v>0.8367</v>
      </c>
      <c r="Q243" s="32" t="str">
        <f t="shared" si="32"/>
        <v>A</v>
      </c>
      <c r="R243" s="30">
        <v>87</v>
      </c>
      <c r="S243" s="26">
        <v>84</v>
      </c>
      <c r="T243">
        <v>92</v>
      </c>
      <c r="U243" s="30">
        <f t="shared" si="33"/>
        <v>87.666666666666671</v>
      </c>
      <c r="V243" s="31">
        <f t="shared" si="34"/>
        <v>0.87670000000000003</v>
      </c>
      <c r="W243" t="str">
        <f t="shared" si="35"/>
        <v>A</v>
      </c>
    </row>
    <row r="244" spans="1:23" ht="14.25" customHeight="1" x14ac:dyDescent="0.3">
      <c r="A244" s="43"/>
      <c r="B244" s="43"/>
      <c r="C244" s="43"/>
      <c r="D244" s="5" t="s">
        <v>19</v>
      </c>
      <c r="E244" s="5" t="s">
        <v>102</v>
      </c>
      <c r="F244" s="5">
        <v>89</v>
      </c>
      <c r="G244" s="10">
        <v>96</v>
      </c>
      <c r="H244" s="10">
        <v>82</v>
      </c>
      <c r="I244" s="11">
        <f t="shared" si="27"/>
        <v>89</v>
      </c>
      <c r="J244" s="31">
        <f t="shared" si="28"/>
        <v>0.89</v>
      </c>
      <c r="K244" s="32" t="str">
        <f t="shared" si="29"/>
        <v>A</v>
      </c>
      <c r="L244" s="32">
        <v>85</v>
      </c>
      <c r="M244" s="32">
        <v>95</v>
      </c>
      <c r="N244">
        <v>93</v>
      </c>
      <c r="O244" s="30">
        <f t="shared" si="30"/>
        <v>91</v>
      </c>
      <c r="P244" s="31">
        <f t="shared" si="31"/>
        <v>0.91</v>
      </c>
      <c r="Q244" s="32" t="str">
        <f t="shared" si="32"/>
        <v>A</v>
      </c>
      <c r="R244" s="30">
        <v>87</v>
      </c>
      <c r="S244" s="26">
        <v>90</v>
      </c>
      <c r="T244">
        <v>97</v>
      </c>
      <c r="U244" s="30">
        <f t="shared" si="33"/>
        <v>91.333333333333329</v>
      </c>
      <c r="V244" s="31">
        <f t="shared" si="34"/>
        <v>0.9133</v>
      </c>
      <c r="W244" t="str">
        <f t="shared" si="35"/>
        <v>A</v>
      </c>
    </row>
    <row r="245" spans="1:23" ht="14.25" customHeight="1" x14ac:dyDescent="0.3">
      <c r="A245" s="43"/>
      <c r="B245" s="43"/>
      <c r="C245" s="43"/>
      <c r="D245" s="5" t="s">
        <v>21</v>
      </c>
      <c r="E245" s="5" t="s">
        <v>103</v>
      </c>
      <c r="F245" s="5">
        <v>86</v>
      </c>
      <c r="G245" s="10">
        <v>91</v>
      </c>
      <c r="H245" s="10">
        <v>92</v>
      </c>
      <c r="I245" s="11">
        <f t="shared" si="27"/>
        <v>89.666666666666671</v>
      </c>
      <c r="J245" s="31">
        <f t="shared" si="28"/>
        <v>0.89670000000000005</v>
      </c>
      <c r="K245" s="32" t="str">
        <f t="shared" si="29"/>
        <v>A</v>
      </c>
      <c r="L245" s="32">
        <v>98</v>
      </c>
      <c r="M245" s="32">
        <v>98</v>
      </c>
      <c r="N245">
        <v>98</v>
      </c>
      <c r="O245" s="30">
        <f t="shared" si="30"/>
        <v>98</v>
      </c>
      <c r="P245" s="31">
        <f t="shared" si="31"/>
        <v>0.98</v>
      </c>
      <c r="Q245" s="32" t="str">
        <f t="shared" si="32"/>
        <v>A</v>
      </c>
      <c r="R245" s="30">
        <v>97</v>
      </c>
      <c r="S245" s="26">
        <v>98</v>
      </c>
      <c r="T245">
        <v>97</v>
      </c>
      <c r="U245" s="30">
        <f t="shared" si="33"/>
        <v>97.333333333333329</v>
      </c>
      <c r="V245" s="31">
        <f t="shared" si="34"/>
        <v>0.97330000000000005</v>
      </c>
      <c r="W245" t="str">
        <f t="shared" si="35"/>
        <v>A</v>
      </c>
    </row>
    <row r="246" spans="1:23" ht="14.25" customHeight="1" x14ac:dyDescent="0.3">
      <c r="A246" s="43"/>
      <c r="B246" s="43"/>
      <c r="C246" s="43"/>
      <c r="D246" s="5" t="s">
        <v>23</v>
      </c>
      <c r="E246" s="5" t="s">
        <v>104</v>
      </c>
      <c r="F246" s="5">
        <v>89</v>
      </c>
      <c r="G246" s="10">
        <v>87</v>
      </c>
      <c r="H246" s="10">
        <v>81</v>
      </c>
      <c r="I246" s="11">
        <f t="shared" si="27"/>
        <v>85.666666666666671</v>
      </c>
      <c r="J246" s="31">
        <f t="shared" si="28"/>
        <v>0.85670000000000002</v>
      </c>
      <c r="K246" s="32" t="str">
        <f t="shared" si="29"/>
        <v>A</v>
      </c>
      <c r="L246" s="32">
        <v>89</v>
      </c>
      <c r="M246" s="32">
        <v>91</v>
      </c>
      <c r="N246">
        <v>90</v>
      </c>
      <c r="O246" s="30">
        <f t="shared" si="30"/>
        <v>90</v>
      </c>
      <c r="P246" s="31">
        <f t="shared" si="31"/>
        <v>0.9</v>
      </c>
      <c r="Q246" s="32" t="str">
        <f t="shared" si="32"/>
        <v>A</v>
      </c>
      <c r="R246" s="30">
        <v>88</v>
      </c>
      <c r="S246" s="26">
        <v>95</v>
      </c>
      <c r="T246">
        <v>95</v>
      </c>
      <c r="U246" s="30">
        <f t="shared" si="33"/>
        <v>92.666666666666671</v>
      </c>
      <c r="V246" s="31">
        <f t="shared" si="34"/>
        <v>0.92669999999999997</v>
      </c>
      <c r="W246" t="str">
        <f t="shared" si="35"/>
        <v>A</v>
      </c>
    </row>
    <row r="247" spans="1:23" ht="14.25" customHeight="1" x14ac:dyDescent="0.3">
      <c r="A247" s="43"/>
      <c r="B247" s="43"/>
      <c r="C247" s="43"/>
      <c r="D247" s="5" t="s">
        <v>25</v>
      </c>
      <c r="E247" s="5" t="s">
        <v>105</v>
      </c>
      <c r="F247" s="5">
        <v>88</v>
      </c>
      <c r="G247" s="10">
        <v>90</v>
      </c>
      <c r="H247" s="10">
        <v>89</v>
      </c>
      <c r="I247" s="11">
        <f t="shared" si="27"/>
        <v>89</v>
      </c>
      <c r="J247" s="31">
        <f t="shared" si="28"/>
        <v>0.89</v>
      </c>
      <c r="K247" s="32" t="str">
        <f t="shared" si="29"/>
        <v>A</v>
      </c>
      <c r="L247" s="32">
        <v>98</v>
      </c>
      <c r="M247" s="32">
        <v>92</v>
      </c>
      <c r="N247">
        <v>98</v>
      </c>
      <c r="O247" s="30">
        <f t="shared" si="30"/>
        <v>96</v>
      </c>
      <c r="P247" s="31">
        <f t="shared" si="31"/>
        <v>0.96</v>
      </c>
      <c r="Q247" s="32" t="str">
        <f t="shared" si="32"/>
        <v>A</v>
      </c>
      <c r="R247" s="30">
        <v>90</v>
      </c>
      <c r="S247" s="26">
        <v>95</v>
      </c>
      <c r="T247">
        <v>98</v>
      </c>
      <c r="U247" s="30">
        <f t="shared" si="33"/>
        <v>94.333333333333329</v>
      </c>
      <c r="V247" s="31">
        <f t="shared" si="34"/>
        <v>0.94330000000000003</v>
      </c>
      <c r="W247" t="str">
        <f t="shared" si="35"/>
        <v>A</v>
      </c>
    </row>
    <row r="248" spans="1:23" ht="14.25" customHeight="1" x14ac:dyDescent="0.3">
      <c r="A248" s="43"/>
      <c r="B248" s="43"/>
      <c r="C248" s="43"/>
      <c r="D248" s="5" t="s">
        <v>34</v>
      </c>
      <c r="E248" s="5" t="s">
        <v>109</v>
      </c>
      <c r="F248" s="5">
        <v>75</v>
      </c>
      <c r="G248" s="10">
        <v>91</v>
      </c>
      <c r="H248" s="10">
        <v>80</v>
      </c>
      <c r="I248" s="11">
        <f t="shared" si="27"/>
        <v>82</v>
      </c>
      <c r="J248" s="31">
        <f t="shared" si="28"/>
        <v>0.82</v>
      </c>
      <c r="K248" s="32" t="str">
        <f t="shared" si="29"/>
        <v>A</v>
      </c>
      <c r="L248" s="32">
        <v>90</v>
      </c>
      <c r="M248" s="32">
        <v>88</v>
      </c>
      <c r="N248">
        <v>82</v>
      </c>
      <c r="O248" s="30">
        <f t="shared" si="30"/>
        <v>86.666666666666671</v>
      </c>
      <c r="P248" s="31">
        <f t="shared" si="31"/>
        <v>0.86670000000000003</v>
      </c>
      <c r="Q248" s="32" t="str">
        <f t="shared" si="32"/>
        <v>A</v>
      </c>
      <c r="R248" s="30">
        <v>85</v>
      </c>
      <c r="S248" s="26">
        <v>92</v>
      </c>
      <c r="T248">
        <v>85</v>
      </c>
      <c r="U248" s="30">
        <f t="shared" si="33"/>
        <v>87.333333333333329</v>
      </c>
      <c r="V248" s="31">
        <f t="shared" si="34"/>
        <v>0.87329999999999997</v>
      </c>
      <c r="W248" t="str">
        <f t="shared" si="35"/>
        <v>A</v>
      </c>
    </row>
    <row r="249" spans="1:23" ht="14.25" customHeight="1" x14ac:dyDescent="0.3">
      <c r="A249" s="43" t="s">
        <v>150</v>
      </c>
      <c r="B249" s="43" t="s">
        <v>151</v>
      </c>
      <c r="C249" s="43" t="s">
        <v>431</v>
      </c>
      <c r="D249" s="5" t="s">
        <v>12</v>
      </c>
      <c r="E249" s="5" t="s">
        <v>95</v>
      </c>
      <c r="F249" s="5">
        <v>55</v>
      </c>
      <c r="G249" s="10">
        <v>62</v>
      </c>
      <c r="H249" s="10">
        <v>53</v>
      </c>
      <c r="I249" s="11">
        <f t="shared" si="27"/>
        <v>56.666666666666664</v>
      </c>
      <c r="J249" s="31">
        <f t="shared" si="28"/>
        <v>0.56669999999999998</v>
      </c>
      <c r="K249" s="32" t="str">
        <f t="shared" si="29"/>
        <v>D</v>
      </c>
      <c r="L249" s="32">
        <v>54</v>
      </c>
      <c r="M249" s="32">
        <v>65</v>
      </c>
      <c r="N249">
        <v>58</v>
      </c>
      <c r="O249" s="30">
        <f t="shared" si="30"/>
        <v>59</v>
      </c>
      <c r="P249" s="31">
        <f t="shared" si="31"/>
        <v>0.59</v>
      </c>
      <c r="Q249" s="32" t="str">
        <f t="shared" si="32"/>
        <v>D</v>
      </c>
      <c r="R249" s="30">
        <v>55</v>
      </c>
      <c r="S249" s="26">
        <v>60</v>
      </c>
      <c r="T249">
        <v>67</v>
      </c>
      <c r="U249" s="30">
        <f t="shared" si="33"/>
        <v>60.666666666666664</v>
      </c>
      <c r="V249" s="31">
        <f t="shared" si="34"/>
        <v>0.60670000000000002</v>
      </c>
      <c r="W249" t="str">
        <f t="shared" si="35"/>
        <v>C</v>
      </c>
    </row>
    <row r="250" spans="1:23" ht="14.25" customHeight="1" x14ac:dyDescent="0.3">
      <c r="A250" s="43"/>
      <c r="B250" s="43"/>
      <c r="C250" s="43"/>
      <c r="D250" s="5" t="s">
        <v>13</v>
      </c>
      <c r="E250" s="5" t="s">
        <v>99</v>
      </c>
      <c r="F250" s="5">
        <v>62</v>
      </c>
      <c r="G250" s="10">
        <v>69</v>
      </c>
      <c r="H250" s="10">
        <v>57</v>
      </c>
      <c r="I250" s="11">
        <f t="shared" si="27"/>
        <v>62.666666666666664</v>
      </c>
      <c r="J250" s="31">
        <f t="shared" si="28"/>
        <v>0.62670000000000003</v>
      </c>
      <c r="K250" s="32" t="str">
        <f t="shared" si="29"/>
        <v>C</v>
      </c>
      <c r="L250" s="32">
        <v>67</v>
      </c>
      <c r="M250" s="32">
        <v>62</v>
      </c>
      <c r="N250">
        <v>66</v>
      </c>
      <c r="O250" s="30">
        <f t="shared" si="30"/>
        <v>65</v>
      </c>
      <c r="P250" s="31">
        <f t="shared" si="31"/>
        <v>0.65</v>
      </c>
      <c r="Q250" s="32" t="str">
        <f t="shared" si="32"/>
        <v>C</v>
      </c>
      <c r="R250" s="30">
        <v>68</v>
      </c>
      <c r="S250" s="26">
        <v>72</v>
      </c>
      <c r="T250">
        <v>73</v>
      </c>
      <c r="U250" s="30">
        <f t="shared" si="33"/>
        <v>71</v>
      </c>
      <c r="V250" s="31">
        <f t="shared" si="34"/>
        <v>0.71</v>
      </c>
      <c r="W250" t="str">
        <f t="shared" si="35"/>
        <v>B</v>
      </c>
    </row>
    <row r="251" spans="1:23" ht="14.25" customHeight="1" x14ac:dyDescent="0.3">
      <c r="A251" s="43"/>
      <c r="B251" s="43"/>
      <c r="C251" s="43"/>
      <c r="D251" s="5" t="s">
        <v>15</v>
      </c>
      <c r="E251" s="5" t="s">
        <v>100</v>
      </c>
      <c r="F251" s="5">
        <v>66</v>
      </c>
      <c r="G251" s="10">
        <v>68</v>
      </c>
      <c r="H251" s="10">
        <v>67</v>
      </c>
      <c r="I251" s="11">
        <f t="shared" si="27"/>
        <v>67</v>
      </c>
      <c r="J251" s="31">
        <f t="shared" si="28"/>
        <v>0.67</v>
      </c>
      <c r="K251" s="32" t="str">
        <f t="shared" si="29"/>
        <v>C</v>
      </c>
      <c r="L251" s="32">
        <v>63</v>
      </c>
      <c r="M251" s="32">
        <v>71</v>
      </c>
      <c r="N251">
        <v>71</v>
      </c>
      <c r="O251" s="30">
        <f t="shared" si="30"/>
        <v>68.333333333333329</v>
      </c>
      <c r="P251" s="31">
        <f t="shared" si="31"/>
        <v>0.68330000000000002</v>
      </c>
      <c r="Q251" s="32" t="str">
        <f t="shared" si="32"/>
        <v>C</v>
      </c>
      <c r="R251" s="30">
        <v>74</v>
      </c>
      <c r="S251" s="26">
        <v>66</v>
      </c>
      <c r="T251">
        <v>74</v>
      </c>
      <c r="U251" s="30">
        <f t="shared" si="33"/>
        <v>71.333333333333329</v>
      </c>
      <c r="V251" s="31">
        <f t="shared" si="34"/>
        <v>0.71330000000000005</v>
      </c>
      <c r="W251" t="str">
        <f t="shared" si="35"/>
        <v>B</v>
      </c>
    </row>
    <row r="252" spans="1:23" ht="14.25" customHeight="1" x14ac:dyDescent="0.3">
      <c r="A252" s="43"/>
      <c r="B252" s="43"/>
      <c r="C252" s="43"/>
      <c r="D252" s="5" t="s">
        <v>17</v>
      </c>
      <c r="E252" s="5" t="s">
        <v>101</v>
      </c>
      <c r="F252" s="5">
        <v>63</v>
      </c>
      <c r="G252" s="10">
        <v>64</v>
      </c>
      <c r="H252" s="10">
        <v>53</v>
      </c>
      <c r="I252" s="11">
        <f t="shared" si="27"/>
        <v>60</v>
      </c>
      <c r="J252" s="31">
        <f t="shared" si="28"/>
        <v>0.6</v>
      </c>
      <c r="K252" s="32" t="str">
        <f t="shared" si="29"/>
        <v>C</v>
      </c>
      <c r="L252" s="32">
        <v>58</v>
      </c>
      <c r="M252" s="32">
        <v>57</v>
      </c>
      <c r="N252">
        <v>64</v>
      </c>
      <c r="O252" s="30">
        <f t="shared" si="30"/>
        <v>59.666666666666664</v>
      </c>
      <c r="P252" s="31">
        <f t="shared" si="31"/>
        <v>0.59670000000000001</v>
      </c>
      <c r="Q252" s="32" t="str">
        <f t="shared" si="32"/>
        <v>D</v>
      </c>
      <c r="R252" s="30">
        <v>69</v>
      </c>
      <c r="S252" s="26">
        <v>69</v>
      </c>
      <c r="T252">
        <v>69</v>
      </c>
      <c r="U252" s="30">
        <f t="shared" si="33"/>
        <v>69</v>
      </c>
      <c r="V252" s="31">
        <f t="shared" si="34"/>
        <v>0.69</v>
      </c>
      <c r="W252" t="str">
        <f t="shared" si="35"/>
        <v>C</v>
      </c>
    </row>
    <row r="253" spans="1:23" ht="14.25" customHeight="1" x14ac:dyDescent="0.3">
      <c r="A253" s="43"/>
      <c r="B253" s="43"/>
      <c r="C253" s="43"/>
      <c r="D253" s="5" t="s">
        <v>19</v>
      </c>
      <c r="E253" s="5" t="s">
        <v>102</v>
      </c>
      <c r="F253" s="5">
        <v>69</v>
      </c>
      <c r="G253" s="10">
        <v>69</v>
      </c>
      <c r="H253" s="10">
        <v>67</v>
      </c>
      <c r="I253" s="11">
        <f t="shared" si="27"/>
        <v>68.333333333333329</v>
      </c>
      <c r="J253" s="31">
        <f t="shared" si="28"/>
        <v>0.68330000000000002</v>
      </c>
      <c r="K253" s="32" t="str">
        <f t="shared" si="29"/>
        <v>C</v>
      </c>
      <c r="L253" s="32">
        <v>59</v>
      </c>
      <c r="M253" s="32">
        <v>71</v>
      </c>
      <c r="N253">
        <v>69</v>
      </c>
      <c r="O253" s="30">
        <f t="shared" si="30"/>
        <v>66.333333333333329</v>
      </c>
      <c r="P253" s="31">
        <f t="shared" si="31"/>
        <v>0.6633</v>
      </c>
      <c r="Q253" s="32" t="str">
        <f t="shared" si="32"/>
        <v>C</v>
      </c>
      <c r="R253" s="30">
        <v>61</v>
      </c>
      <c r="S253" s="26">
        <v>77</v>
      </c>
      <c r="T253">
        <v>65</v>
      </c>
      <c r="U253" s="30">
        <f t="shared" si="33"/>
        <v>67.666666666666671</v>
      </c>
      <c r="V253" s="31">
        <f t="shared" si="34"/>
        <v>0.67669999999999997</v>
      </c>
      <c r="W253" t="str">
        <f t="shared" si="35"/>
        <v>C</v>
      </c>
    </row>
    <row r="254" spans="1:23" ht="14.25" customHeight="1" x14ac:dyDescent="0.3">
      <c r="A254" s="43"/>
      <c r="B254" s="43"/>
      <c r="C254" s="43"/>
      <c r="D254" s="5" t="s">
        <v>21</v>
      </c>
      <c r="E254" s="5" t="s">
        <v>103</v>
      </c>
      <c r="F254" s="5">
        <v>70</v>
      </c>
      <c r="G254" s="10">
        <v>75</v>
      </c>
      <c r="H254" s="10">
        <v>69</v>
      </c>
      <c r="I254" s="11">
        <f t="shared" si="27"/>
        <v>71.333333333333329</v>
      </c>
      <c r="J254" s="31">
        <f t="shared" si="28"/>
        <v>0.71330000000000005</v>
      </c>
      <c r="K254" s="32" t="str">
        <f t="shared" si="29"/>
        <v>B</v>
      </c>
      <c r="L254" s="32">
        <v>69</v>
      </c>
      <c r="M254" s="32">
        <v>75</v>
      </c>
      <c r="N254">
        <v>65</v>
      </c>
      <c r="O254" s="30">
        <f t="shared" si="30"/>
        <v>69.666666666666671</v>
      </c>
      <c r="P254" s="31">
        <f t="shared" si="31"/>
        <v>0.69669999999999999</v>
      </c>
      <c r="Q254" s="32" t="str">
        <f t="shared" si="32"/>
        <v>C</v>
      </c>
      <c r="R254" s="30">
        <v>68</v>
      </c>
      <c r="S254" s="26">
        <v>76</v>
      </c>
      <c r="T254">
        <v>73</v>
      </c>
      <c r="U254" s="30">
        <f t="shared" si="33"/>
        <v>72.333333333333329</v>
      </c>
      <c r="V254" s="31">
        <f t="shared" si="34"/>
        <v>0.72330000000000005</v>
      </c>
      <c r="W254" t="str">
        <f t="shared" si="35"/>
        <v>B</v>
      </c>
    </row>
    <row r="255" spans="1:23" ht="14.25" customHeight="1" x14ac:dyDescent="0.3">
      <c r="A255" s="43"/>
      <c r="B255" s="43"/>
      <c r="C255" s="43"/>
      <c r="D255" s="5" t="s">
        <v>23</v>
      </c>
      <c r="E255" s="5" t="s">
        <v>104</v>
      </c>
      <c r="F255" s="5">
        <v>62</v>
      </c>
      <c r="G255" s="10">
        <v>59</v>
      </c>
      <c r="H255" s="10">
        <v>67</v>
      </c>
      <c r="I255" s="11">
        <f t="shared" si="27"/>
        <v>62.666666666666664</v>
      </c>
      <c r="J255" s="31">
        <f t="shared" si="28"/>
        <v>0.62670000000000003</v>
      </c>
      <c r="K255" s="32" t="str">
        <f t="shared" si="29"/>
        <v>C</v>
      </c>
      <c r="L255" s="32">
        <v>66</v>
      </c>
      <c r="M255" s="32">
        <v>63</v>
      </c>
      <c r="N255">
        <v>69</v>
      </c>
      <c r="O255" s="30">
        <f t="shared" si="30"/>
        <v>66</v>
      </c>
      <c r="P255" s="31">
        <f t="shared" si="31"/>
        <v>0.66</v>
      </c>
      <c r="Q255" s="32" t="str">
        <f t="shared" si="32"/>
        <v>C</v>
      </c>
      <c r="R255" s="30">
        <v>57</v>
      </c>
      <c r="S255" s="26">
        <v>65</v>
      </c>
      <c r="T255">
        <v>62</v>
      </c>
      <c r="U255" s="30">
        <f t="shared" si="33"/>
        <v>61.333333333333336</v>
      </c>
      <c r="V255" s="31">
        <f t="shared" si="34"/>
        <v>0.61329999999999996</v>
      </c>
      <c r="W255" t="str">
        <f t="shared" si="35"/>
        <v>C</v>
      </c>
    </row>
    <row r="256" spans="1:23" ht="14.25" customHeight="1" x14ac:dyDescent="0.3">
      <c r="A256" s="43"/>
      <c r="B256" s="43"/>
      <c r="C256" s="43"/>
      <c r="D256" s="5" t="s">
        <v>46</v>
      </c>
      <c r="E256" s="5" t="s">
        <v>116</v>
      </c>
      <c r="F256" s="5">
        <v>61</v>
      </c>
      <c r="G256" s="10">
        <v>72</v>
      </c>
      <c r="H256" s="10">
        <v>63</v>
      </c>
      <c r="I256" s="11">
        <f t="shared" si="27"/>
        <v>65.333333333333329</v>
      </c>
      <c r="J256" s="31">
        <f t="shared" si="28"/>
        <v>0.65329999999999999</v>
      </c>
      <c r="K256" s="32" t="str">
        <f t="shared" si="29"/>
        <v>C</v>
      </c>
      <c r="L256" s="32">
        <v>68</v>
      </c>
      <c r="M256" s="32">
        <v>62</v>
      </c>
      <c r="N256">
        <v>63</v>
      </c>
      <c r="O256" s="30">
        <f t="shared" si="30"/>
        <v>64.333333333333329</v>
      </c>
      <c r="P256" s="31">
        <f t="shared" si="31"/>
        <v>0.64329999999999998</v>
      </c>
      <c r="Q256" s="32" t="str">
        <f t="shared" si="32"/>
        <v>C</v>
      </c>
      <c r="R256" s="30">
        <v>70</v>
      </c>
      <c r="S256" s="26">
        <v>78</v>
      </c>
      <c r="T256">
        <v>64</v>
      </c>
      <c r="U256" s="30">
        <f t="shared" si="33"/>
        <v>70.666666666666671</v>
      </c>
      <c r="V256" s="31">
        <f t="shared" si="34"/>
        <v>0.70669999999999999</v>
      </c>
      <c r="W256" t="str">
        <f t="shared" si="35"/>
        <v>B</v>
      </c>
    </row>
    <row r="257" spans="1:23" ht="14.25" customHeight="1" x14ac:dyDescent="0.3">
      <c r="A257" s="43"/>
      <c r="B257" s="43"/>
      <c r="C257" s="43"/>
      <c r="D257" s="5" t="s">
        <v>34</v>
      </c>
      <c r="E257" s="5" t="s">
        <v>109</v>
      </c>
      <c r="F257" s="5">
        <v>57</v>
      </c>
      <c r="G257" s="10">
        <v>58</v>
      </c>
      <c r="H257" s="10">
        <v>57</v>
      </c>
      <c r="I257" s="11">
        <f t="shared" si="27"/>
        <v>57.333333333333336</v>
      </c>
      <c r="J257" s="31">
        <f t="shared" si="28"/>
        <v>0.57330000000000003</v>
      </c>
      <c r="K257" s="32" t="str">
        <f t="shared" si="29"/>
        <v>D</v>
      </c>
      <c r="L257" s="32">
        <v>65</v>
      </c>
      <c r="M257" s="32">
        <v>62</v>
      </c>
      <c r="N257">
        <v>59</v>
      </c>
      <c r="O257" s="30">
        <f t="shared" si="30"/>
        <v>62</v>
      </c>
      <c r="P257" s="31">
        <f t="shared" si="31"/>
        <v>0.62</v>
      </c>
      <c r="Q257" s="32" t="str">
        <f t="shared" si="32"/>
        <v>C</v>
      </c>
      <c r="R257" s="30">
        <v>57</v>
      </c>
      <c r="S257" s="26">
        <v>65</v>
      </c>
      <c r="T257">
        <v>60</v>
      </c>
      <c r="U257" s="30">
        <f t="shared" si="33"/>
        <v>60.666666666666664</v>
      </c>
      <c r="V257" s="31">
        <f t="shared" si="34"/>
        <v>0.60670000000000002</v>
      </c>
      <c r="W257" t="str">
        <f t="shared" si="35"/>
        <v>C</v>
      </c>
    </row>
    <row r="258" spans="1:23" ht="14.25" customHeight="1" x14ac:dyDescent="0.3">
      <c r="A258" s="43" t="s">
        <v>152</v>
      </c>
      <c r="B258" s="43" t="s">
        <v>153</v>
      </c>
      <c r="C258" s="43" t="s">
        <v>431</v>
      </c>
      <c r="D258" s="5" t="s">
        <v>12</v>
      </c>
      <c r="E258" s="5" t="s">
        <v>95</v>
      </c>
      <c r="F258" s="5">
        <v>69</v>
      </c>
      <c r="G258" s="10">
        <v>70</v>
      </c>
      <c r="H258" s="10">
        <v>62</v>
      </c>
      <c r="I258" s="11">
        <f t="shared" si="27"/>
        <v>67</v>
      </c>
      <c r="J258" s="31">
        <f t="shared" si="28"/>
        <v>0.67</v>
      </c>
      <c r="K258" s="32" t="str">
        <f t="shared" si="29"/>
        <v>C</v>
      </c>
      <c r="L258" s="32">
        <v>62</v>
      </c>
      <c r="M258" s="32">
        <v>69</v>
      </c>
      <c r="N258">
        <v>65</v>
      </c>
      <c r="O258" s="30">
        <f t="shared" si="30"/>
        <v>65.333333333333329</v>
      </c>
      <c r="P258" s="31">
        <f t="shared" si="31"/>
        <v>0.65329999999999999</v>
      </c>
      <c r="Q258" s="32" t="str">
        <f t="shared" si="32"/>
        <v>C</v>
      </c>
      <c r="R258" s="30">
        <v>62</v>
      </c>
      <c r="S258" s="26">
        <v>74</v>
      </c>
      <c r="T258">
        <v>63</v>
      </c>
      <c r="U258" s="30">
        <f t="shared" si="33"/>
        <v>66.333333333333329</v>
      </c>
      <c r="V258" s="31">
        <f t="shared" si="34"/>
        <v>0.6633</v>
      </c>
      <c r="W258" t="str">
        <f t="shared" si="35"/>
        <v>C</v>
      </c>
    </row>
    <row r="259" spans="1:23" ht="14.25" customHeight="1" x14ac:dyDescent="0.3">
      <c r="A259" s="43"/>
      <c r="B259" s="43"/>
      <c r="C259" s="43"/>
      <c r="D259" s="5" t="s">
        <v>13</v>
      </c>
      <c r="E259" s="5" t="s">
        <v>99</v>
      </c>
      <c r="F259" s="5">
        <v>67</v>
      </c>
      <c r="G259" s="10">
        <v>71</v>
      </c>
      <c r="H259" s="10">
        <v>71</v>
      </c>
      <c r="I259" s="11">
        <f t="shared" si="27"/>
        <v>69.666666666666671</v>
      </c>
      <c r="J259" s="31">
        <f t="shared" si="28"/>
        <v>0.69669999999999999</v>
      </c>
      <c r="K259" s="32" t="str">
        <f t="shared" si="29"/>
        <v>C</v>
      </c>
      <c r="L259" s="32">
        <v>71</v>
      </c>
      <c r="M259" s="32">
        <v>74</v>
      </c>
      <c r="N259">
        <v>67</v>
      </c>
      <c r="O259" s="30">
        <f t="shared" si="30"/>
        <v>70.666666666666671</v>
      </c>
      <c r="P259" s="31">
        <f t="shared" si="31"/>
        <v>0.70669999999999999</v>
      </c>
      <c r="Q259" s="32" t="str">
        <f t="shared" si="32"/>
        <v>B</v>
      </c>
      <c r="R259" s="30">
        <v>71</v>
      </c>
      <c r="S259" s="26">
        <v>79</v>
      </c>
      <c r="T259">
        <v>71</v>
      </c>
      <c r="U259" s="30">
        <f t="shared" si="33"/>
        <v>73.666666666666671</v>
      </c>
      <c r="V259" s="31">
        <f t="shared" si="34"/>
        <v>0.73670000000000002</v>
      </c>
      <c r="W259" t="str">
        <f t="shared" si="35"/>
        <v>B</v>
      </c>
    </row>
    <row r="260" spans="1:23" ht="14.25" customHeight="1" x14ac:dyDescent="0.3">
      <c r="A260" s="43"/>
      <c r="B260" s="43"/>
      <c r="C260" s="43"/>
      <c r="D260" s="5" t="s">
        <v>15</v>
      </c>
      <c r="E260" s="5" t="s">
        <v>100</v>
      </c>
      <c r="F260" s="5">
        <v>71</v>
      </c>
      <c r="G260" s="10">
        <v>68</v>
      </c>
      <c r="H260" s="10">
        <v>71</v>
      </c>
      <c r="I260" s="11">
        <f t="shared" si="27"/>
        <v>70</v>
      </c>
      <c r="J260" s="31">
        <f t="shared" si="28"/>
        <v>0.7</v>
      </c>
      <c r="K260" s="32" t="str">
        <f t="shared" si="29"/>
        <v>B</v>
      </c>
      <c r="L260" s="32">
        <v>76</v>
      </c>
      <c r="M260" s="32">
        <v>79</v>
      </c>
      <c r="N260">
        <v>77</v>
      </c>
      <c r="O260" s="30">
        <f t="shared" si="30"/>
        <v>77.333333333333329</v>
      </c>
      <c r="P260" s="31">
        <f t="shared" si="31"/>
        <v>0.77329999999999999</v>
      </c>
      <c r="Q260" s="32" t="str">
        <f t="shared" si="32"/>
        <v>B</v>
      </c>
      <c r="R260" s="30">
        <v>70</v>
      </c>
      <c r="S260" s="26">
        <v>74</v>
      </c>
      <c r="T260">
        <v>86</v>
      </c>
      <c r="U260" s="30">
        <f t="shared" si="33"/>
        <v>76.666666666666671</v>
      </c>
      <c r="V260" s="31">
        <f t="shared" si="34"/>
        <v>0.76670000000000005</v>
      </c>
      <c r="W260" t="str">
        <f t="shared" si="35"/>
        <v>B</v>
      </c>
    </row>
    <row r="261" spans="1:23" ht="14.25" customHeight="1" x14ac:dyDescent="0.3">
      <c r="A261" s="43"/>
      <c r="B261" s="43"/>
      <c r="C261" s="43"/>
      <c r="D261" s="5" t="s">
        <v>17</v>
      </c>
      <c r="E261" s="5" t="s">
        <v>101</v>
      </c>
      <c r="F261" s="5">
        <v>70</v>
      </c>
      <c r="G261" s="10">
        <v>69</v>
      </c>
      <c r="H261" s="10">
        <v>64</v>
      </c>
      <c r="I261" s="11">
        <f t="shared" si="27"/>
        <v>67.666666666666671</v>
      </c>
      <c r="J261" s="31">
        <f t="shared" si="28"/>
        <v>0.67669999999999997</v>
      </c>
      <c r="K261" s="32" t="str">
        <f t="shared" si="29"/>
        <v>C</v>
      </c>
      <c r="L261" s="32">
        <v>70</v>
      </c>
      <c r="M261" s="32">
        <v>67</v>
      </c>
      <c r="N261">
        <v>65</v>
      </c>
      <c r="O261" s="30">
        <f t="shared" si="30"/>
        <v>67.333333333333329</v>
      </c>
      <c r="P261" s="31">
        <f t="shared" si="31"/>
        <v>0.67330000000000001</v>
      </c>
      <c r="Q261" s="32" t="str">
        <f t="shared" si="32"/>
        <v>C</v>
      </c>
      <c r="R261" s="30">
        <v>72</v>
      </c>
      <c r="S261" s="26">
        <v>79</v>
      </c>
      <c r="T261">
        <v>64</v>
      </c>
      <c r="U261" s="30">
        <f t="shared" si="33"/>
        <v>71.666666666666671</v>
      </c>
      <c r="V261" s="31">
        <f t="shared" si="34"/>
        <v>0.7167</v>
      </c>
      <c r="W261" t="str">
        <f t="shared" si="35"/>
        <v>B</v>
      </c>
    </row>
    <row r="262" spans="1:23" ht="14.25" customHeight="1" x14ac:dyDescent="0.3">
      <c r="A262" s="43"/>
      <c r="B262" s="43"/>
      <c r="C262" s="43"/>
      <c r="D262" s="5" t="s">
        <v>19</v>
      </c>
      <c r="E262" s="5" t="s">
        <v>102</v>
      </c>
      <c r="F262" s="5">
        <v>75</v>
      </c>
      <c r="G262" s="10">
        <v>70</v>
      </c>
      <c r="H262" s="10">
        <v>66</v>
      </c>
      <c r="I262" s="11">
        <f t="shared" ref="I262:I325" si="36">IF(COUNT(F262:H262)=0,"",AVERAGE(F262:H262))</f>
        <v>70.333333333333329</v>
      </c>
      <c r="J262" s="31">
        <f t="shared" ref="J262:J325" si="37">IF(I262="","",ROUND(I262/100,4))</f>
        <v>0.70330000000000004</v>
      </c>
      <c r="K262" s="32" t="str">
        <f t="shared" ref="K262:K325" si="38">IF(I262="","",IF(I262&gt;=80,"A",IF(I262&gt;=70,"B",IF(I262&gt;=60,"C",IF(I262&gt;=50,"D","F")))))</f>
        <v>B</v>
      </c>
      <c r="L262" s="32">
        <v>71</v>
      </c>
      <c r="M262" s="32">
        <v>79</v>
      </c>
      <c r="N262">
        <v>69</v>
      </c>
      <c r="O262" s="30">
        <f t="shared" ref="O262:O325" si="39">IF(COUNT(L262:N262)=0,"",AVERAGE(L262:N262))</f>
        <v>73</v>
      </c>
      <c r="P262" s="31">
        <f t="shared" ref="P262:P325" si="40">IF(O262="","",ROUND(O262/100,4))</f>
        <v>0.73</v>
      </c>
      <c r="Q262" s="32" t="str">
        <f t="shared" ref="Q262:Q325" si="41">IF(O262="","",IF(O262&gt;=80,"A",IF(O262&gt;=70,"B",IF(O262&gt;=60,"C",IF(O262&gt;=50,"D","F")))))</f>
        <v>B</v>
      </c>
      <c r="R262" s="30">
        <v>80</v>
      </c>
      <c r="S262" s="26">
        <v>74</v>
      </c>
      <c r="T262">
        <v>78</v>
      </c>
      <c r="U262" s="30">
        <f t="shared" ref="U262:U325" si="42">IF(COUNT(R262:T262)=0,"",AVERAGE(R262:T262))</f>
        <v>77.333333333333329</v>
      </c>
      <c r="V262" s="31">
        <f t="shared" ref="V262:V325" si="43">IF(U262="","",ROUND(U262/100,4))</f>
        <v>0.77329999999999999</v>
      </c>
      <c r="W262" t="str">
        <f t="shared" ref="W262:W325" si="44">IF(U262="","",IF(U262&gt;=80,"A",IF(U262&gt;=70,"B",IF(U262&gt;=60,"C",IF(U262&gt;=50,"D","F")))))</f>
        <v>B</v>
      </c>
    </row>
    <row r="263" spans="1:23" ht="14.25" customHeight="1" x14ac:dyDescent="0.3">
      <c r="A263" s="43"/>
      <c r="B263" s="43"/>
      <c r="C263" s="43"/>
      <c r="D263" s="5" t="s">
        <v>21</v>
      </c>
      <c r="E263" s="5" t="s">
        <v>103</v>
      </c>
      <c r="F263" s="5">
        <v>74</v>
      </c>
      <c r="G263" s="10">
        <v>71</v>
      </c>
      <c r="H263" s="10">
        <v>82</v>
      </c>
      <c r="I263" s="11">
        <f t="shared" si="36"/>
        <v>75.666666666666671</v>
      </c>
      <c r="J263" s="31">
        <f t="shared" si="37"/>
        <v>0.75670000000000004</v>
      </c>
      <c r="K263" s="32" t="str">
        <f t="shared" si="38"/>
        <v>B</v>
      </c>
      <c r="L263" s="32">
        <v>75</v>
      </c>
      <c r="M263" s="32">
        <v>85</v>
      </c>
      <c r="N263">
        <v>83</v>
      </c>
      <c r="O263" s="30">
        <f t="shared" si="39"/>
        <v>81</v>
      </c>
      <c r="P263" s="31">
        <f t="shared" si="40"/>
        <v>0.81</v>
      </c>
      <c r="Q263" s="32" t="str">
        <f t="shared" si="41"/>
        <v>A</v>
      </c>
      <c r="R263" s="30">
        <v>76</v>
      </c>
      <c r="S263" s="26">
        <v>83</v>
      </c>
      <c r="T263">
        <v>74</v>
      </c>
      <c r="U263" s="30">
        <f t="shared" si="42"/>
        <v>77.666666666666671</v>
      </c>
      <c r="V263" s="31">
        <f t="shared" si="43"/>
        <v>0.77669999999999995</v>
      </c>
      <c r="W263" t="str">
        <f t="shared" si="44"/>
        <v>B</v>
      </c>
    </row>
    <row r="264" spans="1:23" ht="14.25" customHeight="1" x14ac:dyDescent="0.3">
      <c r="A264" s="43"/>
      <c r="B264" s="43"/>
      <c r="C264" s="43"/>
      <c r="D264" s="5" t="s">
        <v>23</v>
      </c>
      <c r="E264" s="5" t="s">
        <v>104</v>
      </c>
      <c r="F264" s="5">
        <v>59</v>
      </c>
      <c r="G264" s="10">
        <v>70</v>
      </c>
      <c r="H264" s="10">
        <v>71</v>
      </c>
      <c r="I264" s="11">
        <f t="shared" si="36"/>
        <v>66.666666666666671</v>
      </c>
      <c r="J264" s="31">
        <f t="shared" si="37"/>
        <v>0.66669999999999996</v>
      </c>
      <c r="K264" s="32" t="str">
        <f t="shared" si="38"/>
        <v>C</v>
      </c>
      <c r="L264" s="32">
        <v>63</v>
      </c>
      <c r="M264" s="32">
        <v>76</v>
      </c>
      <c r="N264">
        <v>77</v>
      </c>
      <c r="O264" s="30">
        <f t="shared" si="39"/>
        <v>72</v>
      </c>
      <c r="P264" s="31">
        <f t="shared" si="40"/>
        <v>0.72</v>
      </c>
      <c r="Q264" s="32" t="str">
        <f t="shared" si="41"/>
        <v>B</v>
      </c>
      <c r="R264" s="30">
        <v>65</v>
      </c>
      <c r="S264" s="26">
        <v>77</v>
      </c>
      <c r="T264">
        <v>77</v>
      </c>
      <c r="U264" s="30">
        <f t="shared" si="42"/>
        <v>73</v>
      </c>
      <c r="V264" s="31">
        <f t="shared" si="43"/>
        <v>0.73</v>
      </c>
      <c r="W264" t="str">
        <f t="shared" si="44"/>
        <v>B</v>
      </c>
    </row>
    <row r="265" spans="1:23" ht="14.25" customHeight="1" x14ac:dyDescent="0.3">
      <c r="A265" s="43"/>
      <c r="B265" s="43"/>
      <c r="C265" s="43"/>
      <c r="D265" s="5" t="s">
        <v>25</v>
      </c>
      <c r="E265" s="5" t="s">
        <v>105</v>
      </c>
      <c r="F265" s="5">
        <v>75</v>
      </c>
      <c r="G265" s="10">
        <v>74</v>
      </c>
      <c r="H265" s="10">
        <v>70</v>
      </c>
      <c r="I265" s="11">
        <f t="shared" si="36"/>
        <v>73</v>
      </c>
      <c r="J265" s="31">
        <f t="shared" si="37"/>
        <v>0.73</v>
      </c>
      <c r="K265" s="32" t="str">
        <f t="shared" si="38"/>
        <v>B</v>
      </c>
      <c r="L265" s="32">
        <v>67</v>
      </c>
      <c r="M265" s="32">
        <v>81</v>
      </c>
      <c r="N265">
        <v>71</v>
      </c>
      <c r="O265" s="30">
        <f t="shared" si="39"/>
        <v>73</v>
      </c>
      <c r="P265" s="31">
        <f t="shared" si="40"/>
        <v>0.73</v>
      </c>
      <c r="Q265" s="32" t="str">
        <f t="shared" si="41"/>
        <v>B</v>
      </c>
      <c r="R265" s="30">
        <v>72</v>
      </c>
      <c r="S265" s="26">
        <v>73</v>
      </c>
      <c r="T265">
        <v>80</v>
      </c>
      <c r="U265" s="30">
        <f t="shared" si="42"/>
        <v>75</v>
      </c>
      <c r="V265" s="31">
        <f t="shared" si="43"/>
        <v>0.75</v>
      </c>
      <c r="W265" t="str">
        <f t="shared" si="44"/>
        <v>B</v>
      </c>
    </row>
    <row r="266" spans="1:23" ht="14.25" customHeight="1" x14ac:dyDescent="0.3">
      <c r="A266" s="43"/>
      <c r="B266" s="43"/>
      <c r="C266" s="43"/>
      <c r="D266" s="5" t="s">
        <v>27</v>
      </c>
      <c r="E266" s="5" t="s">
        <v>106</v>
      </c>
      <c r="F266" s="5">
        <v>66</v>
      </c>
      <c r="G266" s="10">
        <v>65</v>
      </c>
      <c r="H266" s="10">
        <v>59</v>
      </c>
      <c r="I266" s="11">
        <f t="shared" si="36"/>
        <v>63.333333333333336</v>
      </c>
      <c r="J266" s="31">
        <f t="shared" si="37"/>
        <v>0.63329999999999997</v>
      </c>
      <c r="K266" s="32" t="str">
        <f t="shared" si="38"/>
        <v>C</v>
      </c>
      <c r="L266" s="32">
        <v>71</v>
      </c>
      <c r="M266" s="32">
        <v>68</v>
      </c>
      <c r="N266">
        <v>62</v>
      </c>
      <c r="O266" s="30">
        <f t="shared" si="39"/>
        <v>67</v>
      </c>
      <c r="P266" s="31">
        <f t="shared" si="40"/>
        <v>0.67</v>
      </c>
      <c r="Q266" s="32" t="str">
        <f t="shared" si="41"/>
        <v>C</v>
      </c>
      <c r="R266" s="30">
        <v>68</v>
      </c>
      <c r="S266" s="26">
        <v>73</v>
      </c>
      <c r="T266">
        <v>63</v>
      </c>
      <c r="U266" s="30">
        <f t="shared" si="42"/>
        <v>68</v>
      </c>
      <c r="V266" s="31">
        <f t="shared" si="43"/>
        <v>0.68</v>
      </c>
      <c r="W266" t="str">
        <f t="shared" si="44"/>
        <v>C</v>
      </c>
    </row>
    <row r="267" spans="1:23" ht="14.25" customHeight="1" x14ac:dyDescent="0.3">
      <c r="A267" s="43" t="s">
        <v>154</v>
      </c>
      <c r="B267" s="43" t="s">
        <v>155</v>
      </c>
      <c r="C267" s="43" t="s">
        <v>431</v>
      </c>
      <c r="D267" s="5" t="s">
        <v>12</v>
      </c>
      <c r="E267" s="5" t="s">
        <v>95</v>
      </c>
      <c r="F267" s="5">
        <v>64</v>
      </c>
      <c r="G267" s="10">
        <v>78</v>
      </c>
      <c r="H267" s="10">
        <v>71</v>
      </c>
      <c r="I267" s="11">
        <f t="shared" si="36"/>
        <v>71</v>
      </c>
      <c r="J267" s="31">
        <f t="shared" si="37"/>
        <v>0.71</v>
      </c>
      <c r="K267" s="32" t="str">
        <f t="shared" si="38"/>
        <v>B</v>
      </c>
      <c r="L267" s="32">
        <v>67</v>
      </c>
      <c r="M267" s="32">
        <v>70</v>
      </c>
      <c r="N267">
        <v>67</v>
      </c>
      <c r="O267" s="30">
        <f t="shared" si="39"/>
        <v>68</v>
      </c>
      <c r="P267" s="31">
        <f t="shared" si="40"/>
        <v>0.68</v>
      </c>
      <c r="Q267" s="32" t="str">
        <f t="shared" si="41"/>
        <v>C</v>
      </c>
      <c r="R267" s="30">
        <v>78</v>
      </c>
      <c r="S267" s="26">
        <v>76</v>
      </c>
      <c r="T267">
        <v>76</v>
      </c>
      <c r="U267" s="30">
        <f t="shared" si="42"/>
        <v>76.666666666666671</v>
      </c>
      <c r="V267" s="31">
        <f t="shared" si="43"/>
        <v>0.76670000000000005</v>
      </c>
      <c r="W267" t="str">
        <f t="shared" si="44"/>
        <v>B</v>
      </c>
    </row>
    <row r="268" spans="1:23" ht="14.25" customHeight="1" x14ac:dyDescent="0.3">
      <c r="A268" s="43"/>
      <c r="B268" s="43"/>
      <c r="C268" s="43"/>
      <c r="D268" s="5" t="s">
        <v>13</v>
      </c>
      <c r="E268" s="5" t="s">
        <v>99</v>
      </c>
      <c r="F268" s="5">
        <v>71</v>
      </c>
      <c r="G268" s="10">
        <v>78</v>
      </c>
      <c r="H268" s="10">
        <v>81</v>
      </c>
      <c r="I268" s="11">
        <f t="shared" si="36"/>
        <v>76.666666666666671</v>
      </c>
      <c r="J268" s="31">
        <f t="shared" si="37"/>
        <v>0.76670000000000005</v>
      </c>
      <c r="K268" s="32" t="str">
        <f t="shared" si="38"/>
        <v>B</v>
      </c>
      <c r="L268" s="32">
        <v>75</v>
      </c>
      <c r="M268" s="32">
        <v>79</v>
      </c>
      <c r="N268">
        <v>77</v>
      </c>
      <c r="O268" s="30">
        <f t="shared" si="39"/>
        <v>77</v>
      </c>
      <c r="P268" s="31">
        <f t="shared" si="40"/>
        <v>0.77</v>
      </c>
      <c r="Q268" s="32" t="str">
        <f t="shared" si="41"/>
        <v>B</v>
      </c>
      <c r="R268" s="30">
        <v>75</v>
      </c>
      <c r="S268" s="26">
        <v>84</v>
      </c>
      <c r="T268">
        <v>75</v>
      </c>
      <c r="U268" s="30">
        <f t="shared" si="42"/>
        <v>78</v>
      </c>
      <c r="V268" s="31">
        <f t="shared" si="43"/>
        <v>0.78</v>
      </c>
      <c r="W268" t="str">
        <f t="shared" si="44"/>
        <v>B</v>
      </c>
    </row>
    <row r="269" spans="1:23" ht="14.25" customHeight="1" x14ac:dyDescent="0.3">
      <c r="A269" s="43"/>
      <c r="B269" s="43"/>
      <c r="C269" s="43"/>
      <c r="D269" s="5" t="s">
        <v>15</v>
      </c>
      <c r="E269" s="5" t="s">
        <v>100</v>
      </c>
      <c r="F269" s="5">
        <v>85</v>
      </c>
      <c r="G269" s="10">
        <v>80</v>
      </c>
      <c r="H269" s="10">
        <v>83</v>
      </c>
      <c r="I269" s="11">
        <f t="shared" si="36"/>
        <v>82.666666666666671</v>
      </c>
      <c r="J269" s="31">
        <f t="shared" si="37"/>
        <v>0.82669999999999999</v>
      </c>
      <c r="K269" s="32" t="str">
        <f t="shared" si="38"/>
        <v>A</v>
      </c>
      <c r="L269" s="32">
        <v>78</v>
      </c>
      <c r="M269" s="32">
        <v>84</v>
      </c>
      <c r="N269">
        <v>76</v>
      </c>
      <c r="O269" s="30">
        <f t="shared" si="39"/>
        <v>79.333333333333329</v>
      </c>
      <c r="P269" s="31">
        <f t="shared" si="40"/>
        <v>0.79330000000000001</v>
      </c>
      <c r="Q269" s="32" t="str">
        <f t="shared" si="41"/>
        <v>B</v>
      </c>
      <c r="R269" s="30">
        <v>77</v>
      </c>
      <c r="S269" s="26">
        <v>90</v>
      </c>
      <c r="T269">
        <v>85</v>
      </c>
      <c r="U269" s="30">
        <f t="shared" si="42"/>
        <v>84</v>
      </c>
      <c r="V269" s="31">
        <f t="shared" si="43"/>
        <v>0.84</v>
      </c>
      <c r="W269" t="str">
        <f t="shared" si="44"/>
        <v>A</v>
      </c>
    </row>
    <row r="270" spans="1:23" ht="14.25" customHeight="1" x14ac:dyDescent="0.3">
      <c r="A270" s="43"/>
      <c r="B270" s="43"/>
      <c r="C270" s="43"/>
      <c r="D270" s="5" t="s">
        <v>17</v>
      </c>
      <c r="E270" s="5" t="s">
        <v>101</v>
      </c>
      <c r="F270" s="5">
        <v>66</v>
      </c>
      <c r="G270" s="10">
        <v>78</v>
      </c>
      <c r="H270" s="10">
        <v>73</v>
      </c>
      <c r="I270" s="11">
        <f t="shared" si="36"/>
        <v>72.333333333333329</v>
      </c>
      <c r="J270" s="31">
        <f t="shared" si="37"/>
        <v>0.72330000000000005</v>
      </c>
      <c r="K270" s="32" t="str">
        <f t="shared" si="38"/>
        <v>B</v>
      </c>
      <c r="L270" s="32">
        <v>67</v>
      </c>
      <c r="M270" s="32">
        <v>70</v>
      </c>
      <c r="N270">
        <v>79</v>
      </c>
      <c r="O270" s="30">
        <f t="shared" si="39"/>
        <v>72</v>
      </c>
      <c r="P270" s="31">
        <f t="shared" si="40"/>
        <v>0.72</v>
      </c>
      <c r="Q270" s="32" t="str">
        <f t="shared" si="41"/>
        <v>B</v>
      </c>
      <c r="R270" s="30">
        <v>72</v>
      </c>
      <c r="S270" s="26">
        <v>78</v>
      </c>
      <c r="T270">
        <v>73</v>
      </c>
      <c r="U270" s="30">
        <f t="shared" si="42"/>
        <v>74.333333333333329</v>
      </c>
      <c r="V270" s="31">
        <f t="shared" si="43"/>
        <v>0.74329999999999996</v>
      </c>
      <c r="W270" t="str">
        <f t="shared" si="44"/>
        <v>B</v>
      </c>
    </row>
    <row r="271" spans="1:23" ht="14.25" customHeight="1" x14ac:dyDescent="0.3">
      <c r="A271" s="43"/>
      <c r="B271" s="43"/>
      <c r="C271" s="43"/>
      <c r="D271" s="5" t="s">
        <v>19</v>
      </c>
      <c r="E271" s="5" t="s">
        <v>102</v>
      </c>
      <c r="F271" s="5">
        <v>77</v>
      </c>
      <c r="G271" s="10">
        <v>73</v>
      </c>
      <c r="H271" s="10">
        <v>85</v>
      </c>
      <c r="I271" s="11">
        <f t="shared" si="36"/>
        <v>78.333333333333329</v>
      </c>
      <c r="J271" s="31">
        <f t="shared" si="37"/>
        <v>0.7833</v>
      </c>
      <c r="K271" s="32" t="str">
        <f t="shared" si="38"/>
        <v>B</v>
      </c>
      <c r="L271" s="32">
        <v>77</v>
      </c>
      <c r="M271" s="32">
        <v>81</v>
      </c>
      <c r="N271">
        <v>78</v>
      </c>
      <c r="O271" s="30">
        <f t="shared" si="39"/>
        <v>78.666666666666671</v>
      </c>
      <c r="P271" s="31">
        <f t="shared" si="40"/>
        <v>0.78669999999999995</v>
      </c>
      <c r="Q271" s="32" t="str">
        <f t="shared" si="41"/>
        <v>B</v>
      </c>
      <c r="R271" s="30">
        <v>82</v>
      </c>
      <c r="S271" s="26">
        <v>84</v>
      </c>
      <c r="T271">
        <v>80</v>
      </c>
      <c r="U271" s="30">
        <f t="shared" si="42"/>
        <v>82</v>
      </c>
      <c r="V271" s="31">
        <f t="shared" si="43"/>
        <v>0.82</v>
      </c>
      <c r="W271" t="str">
        <f t="shared" si="44"/>
        <v>A</v>
      </c>
    </row>
    <row r="272" spans="1:23" ht="14.25" customHeight="1" x14ac:dyDescent="0.3">
      <c r="A272" s="43"/>
      <c r="B272" s="43"/>
      <c r="C272" s="43"/>
      <c r="D272" s="5" t="s">
        <v>21</v>
      </c>
      <c r="E272" s="5" t="s">
        <v>103</v>
      </c>
      <c r="F272" s="5">
        <v>88</v>
      </c>
      <c r="G272" s="10">
        <v>82</v>
      </c>
      <c r="H272" s="10">
        <v>86</v>
      </c>
      <c r="I272" s="11">
        <f t="shared" si="36"/>
        <v>85.333333333333329</v>
      </c>
      <c r="J272" s="31">
        <f t="shared" si="37"/>
        <v>0.85329999999999995</v>
      </c>
      <c r="K272" s="32" t="str">
        <f t="shared" si="38"/>
        <v>A</v>
      </c>
      <c r="L272" s="32">
        <v>79</v>
      </c>
      <c r="M272" s="32">
        <v>92</v>
      </c>
      <c r="N272">
        <v>82</v>
      </c>
      <c r="O272" s="30">
        <f t="shared" si="39"/>
        <v>84.333333333333329</v>
      </c>
      <c r="P272" s="31">
        <f t="shared" si="40"/>
        <v>0.84330000000000005</v>
      </c>
      <c r="Q272" s="32" t="str">
        <f t="shared" si="41"/>
        <v>A</v>
      </c>
      <c r="R272" s="30">
        <v>83</v>
      </c>
      <c r="S272" s="26">
        <v>92</v>
      </c>
      <c r="T272">
        <v>82</v>
      </c>
      <c r="U272" s="30">
        <f t="shared" si="42"/>
        <v>85.666666666666671</v>
      </c>
      <c r="V272" s="31">
        <f t="shared" si="43"/>
        <v>0.85670000000000002</v>
      </c>
      <c r="W272" t="str">
        <f t="shared" si="44"/>
        <v>A</v>
      </c>
    </row>
    <row r="273" spans="1:23" ht="14.25" customHeight="1" x14ac:dyDescent="0.3">
      <c r="A273" s="43"/>
      <c r="B273" s="43"/>
      <c r="C273" s="43"/>
      <c r="D273" s="5" t="s">
        <v>23</v>
      </c>
      <c r="E273" s="5" t="s">
        <v>104</v>
      </c>
      <c r="F273" s="5">
        <v>66</v>
      </c>
      <c r="G273" s="10">
        <v>69</v>
      </c>
      <c r="H273" s="10">
        <v>73</v>
      </c>
      <c r="I273" s="11">
        <f t="shared" si="36"/>
        <v>69.333333333333329</v>
      </c>
      <c r="J273" s="31">
        <f t="shared" si="37"/>
        <v>0.69330000000000003</v>
      </c>
      <c r="K273" s="32" t="str">
        <f t="shared" si="38"/>
        <v>C</v>
      </c>
      <c r="L273" s="32">
        <v>71</v>
      </c>
      <c r="M273" s="32">
        <v>78</v>
      </c>
      <c r="N273">
        <v>83</v>
      </c>
      <c r="O273" s="30">
        <f t="shared" si="39"/>
        <v>77.333333333333329</v>
      </c>
      <c r="P273" s="31">
        <f t="shared" si="40"/>
        <v>0.77329999999999999</v>
      </c>
      <c r="Q273" s="32" t="str">
        <f t="shared" si="41"/>
        <v>B</v>
      </c>
      <c r="R273" s="30">
        <v>85</v>
      </c>
      <c r="S273" s="26">
        <v>86</v>
      </c>
      <c r="T273">
        <v>74</v>
      </c>
      <c r="U273" s="30">
        <f t="shared" si="42"/>
        <v>81.666666666666671</v>
      </c>
      <c r="V273" s="31">
        <f t="shared" si="43"/>
        <v>0.81669999999999998</v>
      </c>
      <c r="W273" t="str">
        <f t="shared" si="44"/>
        <v>A</v>
      </c>
    </row>
    <row r="274" spans="1:23" ht="14.25" customHeight="1" x14ac:dyDescent="0.3">
      <c r="A274" s="43"/>
      <c r="B274" s="43"/>
      <c r="C274" s="43"/>
      <c r="D274" s="5" t="s">
        <v>46</v>
      </c>
      <c r="E274" s="5" t="s">
        <v>116</v>
      </c>
      <c r="F274" s="5">
        <v>75</v>
      </c>
      <c r="G274" s="10">
        <v>74</v>
      </c>
      <c r="H274" s="10">
        <v>76</v>
      </c>
      <c r="I274" s="11">
        <f t="shared" si="36"/>
        <v>75</v>
      </c>
      <c r="J274" s="31">
        <f t="shared" si="37"/>
        <v>0.75</v>
      </c>
      <c r="K274" s="32" t="str">
        <f t="shared" si="38"/>
        <v>B</v>
      </c>
      <c r="L274" s="32">
        <v>85</v>
      </c>
      <c r="M274" s="32">
        <v>90</v>
      </c>
      <c r="N274">
        <v>77</v>
      </c>
      <c r="O274" s="30">
        <f t="shared" si="39"/>
        <v>84</v>
      </c>
      <c r="P274" s="31">
        <f t="shared" si="40"/>
        <v>0.84</v>
      </c>
      <c r="Q274" s="32" t="str">
        <f t="shared" si="41"/>
        <v>A</v>
      </c>
      <c r="R274" s="30">
        <v>81</v>
      </c>
      <c r="S274" s="26">
        <v>82</v>
      </c>
      <c r="T274">
        <v>80</v>
      </c>
      <c r="U274" s="30">
        <f t="shared" si="42"/>
        <v>81</v>
      </c>
      <c r="V274" s="31">
        <f t="shared" si="43"/>
        <v>0.81</v>
      </c>
      <c r="W274" t="str">
        <f t="shared" si="44"/>
        <v>A</v>
      </c>
    </row>
    <row r="275" spans="1:23" ht="14.25" customHeight="1" x14ac:dyDescent="0.3">
      <c r="A275" s="43"/>
      <c r="B275" s="43"/>
      <c r="C275" s="43"/>
      <c r="D275" s="5" t="s">
        <v>27</v>
      </c>
      <c r="E275" s="5" t="s">
        <v>106</v>
      </c>
      <c r="F275" s="5">
        <v>70</v>
      </c>
      <c r="G275" s="10">
        <v>72</v>
      </c>
      <c r="H275" s="10">
        <v>67</v>
      </c>
      <c r="I275" s="11">
        <f t="shared" si="36"/>
        <v>69.666666666666671</v>
      </c>
      <c r="J275" s="31">
        <f t="shared" si="37"/>
        <v>0.69669999999999999</v>
      </c>
      <c r="K275" s="32" t="str">
        <f t="shared" si="38"/>
        <v>C</v>
      </c>
      <c r="L275" s="32">
        <v>72</v>
      </c>
      <c r="M275" s="32">
        <v>79</v>
      </c>
      <c r="N275">
        <v>68</v>
      </c>
      <c r="O275" s="30">
        <f t="shared" si="39"/>
        <v>73</v>
      </c>
      <c r="P275" s="31">
        <f t="shared" si="40"/>
        <v>0.73</v>
      </c>
      <c r="Q275" s="32" t="str">
        <f t="shared" si="41"/>
        <v>B</v>
      </c>
      <c r="R275" s="30">
        <v>76</v>
      </c>
      <c r="S275" s="26">
        <v>78</v>
      </c>
      <c r="T275">
        <v>74</v>
      </c>
      <c r="U275" s="30">
        <f t="shared" si="42"/>
        <v>76</v>
      </c>
      <c r="V275" s="31">
        <f t="shared" si="43"/>
        <v>0.76</v>
      </c>
      <c r="W275" t="str">
        <f t="shared" si="44"/>
        <v>B</v>
      </c>
    </row>
    <row r="276" spans="1:23" ht="14.25" customHeight="1" x14ac:dyDescent="0.3">
      <c r="A276" s="43" t="s">
        <v>156</v>
      </c>
      <c r="B276" s="43" t="s">
        <v>157</v>
      </c>
      <c r="C276" s="43" t="s">
        <v>431</v>
      </c>
      <c r="D276" s="5" t="s">
        <v>12</v>
      </c>
      <c r="E276" s="5" t="s">
        <v>95</v>
      </c>
      <c r="F276" s="5">
        <v>72</v>
      </c>
      <c r="G276" s="10">
        <v>83</v>
      </c>
      <c r="H276" s="10">
        <v>83</v>
      </c>
      <c r="I276" s="11">
        <f t="shared" si="36"/>
        <v>79.333333333333329</v>
      </c>
      <c r="J276" s="31">
        <f t="shared" si="37"/>
        <v>0.79330000000000001</v>
      </c>
      <c r="K276" s="32" t="str">
        <f t="shared" si="38"/>
        <v>B</v>
      </c>
      <c r="L276" s="32">
        <v>79</v>
      </c>
      <c r="M276" s="32">
        <v>81</v>
      </c>
      <c r="N276">
        <v>75</v>
      </c>
      <c r="O276" s="30">
        <f t="shared" si="39"/>
        <v>78.333333333333329</v>
      </c>
      <c r="P276" s="31">
        <f t="shared" si="40"/>
        <v>0.7833</v>
      </c>
      <c r="Q276" s="32" t="str">
        <f t="shared" si="41"/>
        <v>B</v>
      </c>
      <c r="R276" s="30">
        <v>78</v>
      </c>
      <c r="S276" s="26">
        <v>82</v>
      </c>
      <c r="T276">
        <v>88</v>
      </c>
      <c r="U276" s="30">
        <f t="shared" si="42"/>
        <v>82.666666666666671</v>
      </c>
      <c r="V276" s="31">
        <f t="shared" si="43"/>
        <v>0.82669999999999999</v>
      </c>
      <c r="W276" t="str">
        <f t="shared" si="44"/>
        <v>A</v>
      </c>
    </row>
    <row r="277" spans="1:23" ht="14.25" customHeight="1" x14ac:dyDescent="0.3">
      <c r="A277" s="43"/>
      <c r="B277" s="43"/>
      <c r="C277" s="43"/>
      <c r="D277" s="5" t="s">
        <v>13</v>
      </c>
      <c r="E277" s="5" t="s">
        <v>99</v>
      </c>
      <c r="F277" s="5">
        <v>83</v>
      </c>
      <c r="G277" s="10">
        <v>89</v>
      </c>
      <c r="H277" s="10">
        <v>87</v>
      </c>
      <c r="I277" s="11">
        <f t="shared" si="36"/>
        <v>86.333333333333329</v>
      </c>
      <c r="J277" s="31">
        <f t="shared" si="37"/>
        <v>0.86329999999999996</v>
      </c>
      <c r="K277" s="32" t="str">
        <f t="shared" si="38"/>
        <v>A</v>
      </c>
      <c r="L277" s="32">
        <v>85</v>
      </c>
      <c r="M277" s="32">
        <v>93</v>
      </c>
      <c r="N277">
        <v>80</v>
      </c>
      <c r="O277" s="30">
        <f t="shared" si="39"/>
        <v>86</v>
      </c>
      <c r="P277" s="31">
        <f t="shared" si="40"/>
        <v>0.86</v>
      </c>
      <c r="Q277" s="32" t="str">
        <f t="shared" si="41"/>
        <v>A</v>
      </c>
      <c r="R277" s="30">
        <v>82</v>
      </c>
      <c r="S277" s="26">
        <v>94</v>
      </c>
      <c r="T277">
        <v>90</v>
      </c>
      <c r="U277" s="30">
        <f t="shared" si="42"/>
        <v>88.666666666666671</v>
      </c>
      <c r="V277" s="31">
        <f t="shared" si="43"/>
        <v>0.88670000000000004</v>
      </c>
      <c r="W277" t="str">
        <f t="shared" si="44"/>
        <v>A</v>
      </c>
    </row>
    <row r="278" spans="1:23" ht="14.25" customHeight="1" x14ac:dyDescent="0.3">
      <c r="A278" s="43"/>
      <c r="B278" s="43"/>
      <c r="C278" s="43"/>
      <c r="D278" s="5" t="s">
        <v>15</v>
      </c>
      <c r="E278" s="5" t="s">
        <v>100</v>
      </c>
      <c r="F278" s="5">
        <v>85</v>
      </c>
      <c r="G278" s="10">
        <v>87</v>
      </c>
      <c r="H278" s="10">
        <v>93</v>
      </c>
      <c r="I278" s="11">
        <f t="shared" si="36"/>
        <v>88.333333333333329</v>
      </c>
      <c r="J278" s="31">
        <f t="shared" si="37"/>
        <v>0.88329999999999997</v>
      </c>
      <c r="K278" s="32" t="str">
        <f t="shared" si="38"/>
        <v>A</v>
      </c>
      <c r="L278" s="32">
        <v>95</v>
      </c>
      <c r="M278" s="32">
        <v>94</v>
      </c>
      <c r="N278">
        <v>94</v>
      </c>
      <c r="O278" s="30">
        <f t="shared" si="39"/>
        <v>94.333333333333329</v>
      </c>
      <c r="P278" s="31">
        <f t="shared" si="40"/>
        <v>0.94330000000000003</v>
      </c>
      <c r="Q278" s="32" t="str">
        <f t="shared" si="41"/>
        <v>A</v>
      </c>
      <c r="R278" s="30">
        <v>92</v>
      </c>
      <c r="S278" s="26">
        <v>95</v>
      </c>
      <c r="T278">
        <v>93</v>
      </c>
      <c r="U278" s="30">
        <f t="shared" si="42"/>
        <v>93.333333333333329</v>
      </c>
      <c r="V278" s="31">
        <f t="shared" si="43"/>
        <v>0.93330000000000002</v>
      </c>
      <c r="W278" t="str">
        <f t="shared" si="44"/>
        <v>A</v>
      </c>
    </row>
    <row r="279" spans="1:23" ht="14.25" customHeight="1" x14ac:dyDescent="0.3">
      <c r="A279" s="43"/>
      <c r="B279" s="43"/>
      <c r="C279" s="43"/>
      <c r="D279" s="5" t="s">
        <v>17</v>
      </c>
      <c r="E279" s="5" t="s">
        <v>101</v>
      </c>
      <c r="F279" s="5">
        <v>78</v>
      </c>
      <c r="G279" s="10">
        <v>80</v>
      </c>
      <c r="H279" s="10">
        <v>86</v>
      </c>
      <c r="I279" s="11">
        <f t="shared" si="36"/>
        <v>81.333333333333329</v>
      </c>
      <c r="J279" s="31">
        <f t="shared" si="37"/>
        <v>0.81330000000000002</v>
      </c>
      <c r="K279" s="32" t="str">
        <f t="shared" si="38"/>
        <v>A</v>
      </c>
      <c r="L279" s="32">
        <v>87</v>
      </c>
      <c r="M279" s="32">
        <v>76</v>
      </c>
      <c r="N279">
        <v>89</v>
      </c>
      <c r="O279" s="30">
        <f t="shared" si="39"/>
        <v>84</v>
      </c>
      <c r="P279" s="31">
        <f t="shared" si="40"/>
        <v>0.84</v>
      </c>
      <c r="Q279" s="32" t="str">
        <f t="shared" si="41"/>
        <v>A</v>
      </c>
      <c r="R279" s="30">
        <v>76</v>
      </c>
      <c r="S279" s="26">
        <v>85</v>
      </c>
      <c r="T279">
        <v>82</v>
      </c>
      <c r="U279" s="30">
        <f t="shared" si="42"/>
        <v>81</v>
      </c>
      <c r="V279" s="31">
        <f t="shared" si="43"/>
        <v>0.81</v>
      </c>
      <c r="W279" t="str">
        <f t="shared" si="44"/>
        <v>A</v>
      </c>
    </row>
    <row r="280" spans="1:23" ht="14.25" customHeight="1" x14ac:dyDescent="0.3">
      <c r="A280" s="43"/>
      <c r="B280" s="43"/>
      <c r="C280" s="43"/>
      <c r="D280" s="5" t="s">
        <v>19</v>
      </c>
      <c r="E280" s="5" t="s">
        <v>102</v>
      </c>
      <c r="F280" s="5">
        <v>80</v>
      </c>
      <c r="G280" s="10">
        <v>88</v>
      </c>
      <c r="H280" s="10">
        <v>79</v>
      </c>
      <c r="I280" s="11">
        <f t="shared" si="36"/>
        <v>82.333333333333329</v>
      </c>
      <c r="J280" s="31">
        <f t="shared" si="37"/>
        <v>0.82330000000000003</v>
      </c>
      <c r="K280" s="32" t="str">
        <f t="shared" si="38"/>
        <v>A</v>
      </c>
      <c r="L280" s="32">
        <v>88</v>
      </c>
      <c r="M280" s="32">
        <v>84</v>
      </c>
      <c r="N280">
        <v>91</v>
      </c>
      <c r="O280" s="30">
        <f t="shared" si="39"/>
        <v>87.666666666666671</v>
      </c>
      <c r="P280" s="31">
        <f t="shared" si="40"/>
        <v>0.87670000000000003</v>
      </c>
      <c r="Q280" s="32" t="str">
        <f t="shared" si="41"/>
        <v>A</v>
      </c>
      <c r="R280" s="30">
        <v>87</v>
      </c>
      <c r="S280" s="26">
        <v>97</v>
      </c>
      <c r="T280">
        <v>86</v>
      </c>
      <c r="U280" s="30">
        <f t="shared" si="42"/>
        <v>90</v>
      </c>
      <c r="V280" s="31">
        <f t="shared" si="43"/>
        <v>0.9</v>
      </c>
      <c r="W280" t="str">
        <f t="shared" si="44"/>
        <v>A</v>
      </c>
    </row>
    <row r="281" spans="1:23" ht="14.25" customHeight="1" x14ac:dyDescent="0.3">
      <c r="A281" s="43"/>
      <c r="B281" s="43"/>
      <c r="C281" s="43"/>
      <c r="D281" s="5" t="s">
        <v>21</v>
      </c>
      <c r="E281" s="5" t="s">
        <v>103</v>
      </c>
      <c r="F281" s="5">
        <v>87</v>
      </c>
      <c r="G281" s="10">
        <v>98</v>
      </c>
      <c r="H281" s="10">
        <v>84</v>
      </c>
      <c r="I281" s="11">
        <f t="shared" si="36"/>
        <v>89.666666666666671</v>
      </c>
      <c r="J281" s="31">
        <f t="shared" si="37"/>
        <v>0.89670000000000005</v>
      </c>
      <c r="K281" s="32" t="str">
        <f t="shared" si="38"/>
        <v>A</v>
      </c>
      <c r="L281" s="32">
        <v>93</v>
      </c>
      <c r="M281" s="32">
        <v>87</v>
      </c>
      <c r="N281">
        <v>98</v>
      </c>
      <c r="O281" s="30">
        <f t="shared" si="39"/>
        <v>92.666666666666671</v>
      </c>
      <c r="P281" s="31">
        <f t="shared" si="40"/>
        <v>0.92669999999999997</v>
      </c>
      <c r="Q281" s="32" t="str">
        <f t="shared" si="41"/>
        <v>A</v>
      </c>
      <c r="R281" s="30">
        <v>96</v>
      </c>
      <c r="S281" s="26">
        <v>98</v>
      </c>
      <c r="T281">
        <v>96</v>
      </c>
      <c r="U281" s="30">
        <f t="shared" si="42"/>
        <v>96.666666666666671</v>
      </c>
      <c r="V281" s="31">
        <f t="shared" si="43"/>
        <v>0.9667</v>
      </c>
      <c r="W281" t="str">
        <f t="shared" si="44"/>
        <v>A</v>
      </c>
    </row>
    <row r="282" spans="1:23" ht="14.25" customHeight="1" x14ac:dyDescent="0.3">
      <c r="A282" s="43"/>
      <c r="B282" s="43"/>
      <c r="C282" s="43"/>
      <c r="D282" s="5" t="s">
        <v>23</v>
      </c>
      <c r="E282" s="5" t="s">
        <v>104</v>
      </c>
      <c r="F282" s="5">
        <v>75</v>
      </c>
      <c r="G282" s="10">
        <v>85</v>
      </c>
      <c r="H282" s="10">
        <v>82</v>
      </c>
      <c r="I282" s="11">
        <f t="shared" si="36"/>
        <v>80.666666666666671</v>
      </c>
      <c r="J282" s="31">
        <f t="shared" si="37"/>
        <v>0.80669999999999997</v>
      </c>
      <c r="K282" s="32" t="str">
        <f t="shared" si="38"/>
        <v>A</v>
      </c>
      <c r="L282" s="32">
        <v>77</v>
      </c>
      <c r="M282" s="32">
        <v>90</v>
      </c>
      <c r="N282">
        <v>84</v>
      </c>
      <c r="O282" s="30">
        <f t="shared" si="39"/>
        <v>83.666666666666671</v>
      </c>
      <c r="P282" s="31">
        <f t="shared" si="40"/>
        <v>0.8367</v>
      </c>
      <c r="Q282" s="32" t="str">
        <f t="shared" si="41"/>
        <v>A</v>
      </c>
      <c r="R282" s="30">
        <v>80</v>
      </c>
      <c r="S282" s="26">
        <v>82</v>
      </c>
      <c r="T282">
        <v>87</v>
      </c>
      <c r="U282" s="30">
        <f t="shared" si="42"/>
        <v>83</v>
      </c>
      <c r="V282" s="31">
        <f t="shared" si="43"/>
        <v>0.83</v>
      </c>
      <c r="W282" t="str">
        <f t="shared" si="44"/>
        <v>A</v>
      </c>
    </row>
    <row r="283" spans="1:23" ht="14.25" customHeight="1" x14ac:dyDescent="0.3">
      <c r="A283" s="43"/>
      <c r="B283" s="43"/>
      <c r="C283" s="43"/>
      <c r="D283" s="5" t="s">
        <v>46</v>
      </c>
      <c r="E283" s="5" t="s">
        <v>116</v>
      </c>
      <c r="F283" s="5">
        <v>83</v>
      </c>
      <c r="G283" s="10">
        <v>85</v>
      </c>
      <c r="H283" s="10">
        <v>88</v>
      </c>
      <c r="I283" s="11">
        <f t="shared" si="36"/>
        <v>85.333333333333329</v>
      </c>
      <c r="J283" s="31">
        <f t="shared" si="37"/>
        <v>0.85329999999999995</v>
      </c>
      <c r="K283" s="32" t="str">
        <f t="shared" si="38"/>
        <v>A</v>
      </c>
      <c r="L283" s="32">
        <v>94</v>
      </c>
      <c r="M283" s="32">
        <v>96</v>
      </c>
      <c r="N283">
        <v>88</v>
      </c>
      <c r="O283" s="30">
        <f t="shared" si="39"/>
        <v>92.666666666666671</v>
      </c>
      <c r="P283" s="31">
        <f t="shared" si="40"/>
        <v>0.92669999999999997</v>
      </c>
      <c r="Q283" s="32" t="str">
        <f t="shared" si="41"/>
        <v>A</v>
      </c>
      <c r="R283" s="30">
        <v>96</v>
      </c>
      <c r="S283" s="26">
        <v>91</v>
      </c>
      <c r="T283">
        <v>91</v>
      </c>
      <c r="U283" s="30">
        <f t="shared" si="42"/>
        <v>92.666666666666671</v>
      </c>
      <c r="V283" s="31">
        <f t="shared" si="43"/>
        <v>0.92669999999999997</v>
      </c>
      <c r="W283" t="str">
        <f t="shared" si="44"/>
        <v>A</v>
      </c>
    </row>
    <row r="284" spans="1:23" ht="14.25" customHeight="1" x14ac:dyDescent="0.3">
      <c r="A284" s="43"/>
      <c r="B284" s="43"/>
      <c r="C284" s="43"/>
      <c r="D284" s="5" t="s">
        <v>27</v>
      </c>
      <c r="E284" s="5" t="s">
        <v>106</v>
      </c>
      <c r="F284" s="5">
        <v>79</v>
      </c>
      <c r="G284" s="10">
        <v>76</v>
      </c>
      <c r="H284" s="10">
        <v>82</v>
      </c>
      <c r="I284" s="11">
        <f t="shared" si="36"/>
        <v>79</v>
      </c>
      <c r="J284" s="31">
        <f t="shared" si="37"/>
        <v>0.79</v>
      </c>
      <c r="K284" s="32" t="str">
        <f t="shared" si="38"/>
        <v>B</v>
      </c>
      <c r="L284" s="32">
        <v>86</v>
      </c>
      <c r="M284" s="32">
        <v>81</v>
      </c>
      <c r="N284">
        <v>76</v>
      </c>
      <c r="O284" s="30">
        <f t="shared" si="39"/>
        <v>81</v>
      </c>
      <c r="P284" s="31">
        <f t="shared" si="40"/>
        <v>0.81</v>
      </c>
      <c r="Q284" s="32" t="str">
        <f t="shared" si="41"/>
        <v>A</v>
      </c>
      <c r="R284" s="30">
        <v>75</v>
      </c>
      <c r="S284" s="26">
        <v>81</v>
      </c>
      <c r="T284">
        <v>82</v>
      </c>
      <c r="U284" s="30">
        <f t="shared" si="42"/>
        <v>79.333333333333329</v>
      </c>
      <c r="V284" s="31">
        <f t="shared" si="43"/>
        <v>0.79330000000000001</v>
      </c>
      <c r="W284" t="str">
        <f t="shared" si="44"/>
        <v>B</v>
      </c>
    </row>
    <row r="285" spans="1:23" ht="14.25" customHeight="1" x14ac:dyDescent="0.3">
      <c r="A285" s="43" t="s">
        <v>158</v>
      </c>
      <c r="B285" s="43" t="s">
        <v>159</v>
      </c>
      <c r="C285" s="43" t="s">
        <v>431</v>
      </c>
      <c r="D285" s="5" t="s">
        <v>12</v>
      </c>
      <c r="E285" s="5" t="s">
        <v>95</v>
      </c>
      <c r="F285" s="5">
        <v>56</v>
      </c>
      <c r="G285" s="10">
        <v>54</v>
      </c>
      <c r="H285" s="10">
        <v>51</v>
      </c>
      <c r="I285" s="11">
        <f t="shared" si="36"/>
        <v>53.666666666666664</v>
      </c>
      <c r="J285" s="31">
        <f t="shared" si="37"/>
        <v>0.53669999999999995</v>
      </c>
      <c r="K285" s="32" t="str">
        <f t="shared" si="38"/>
        <v>D</v>
      </c>
      <c r="L285" s="32">
        <v>46</v>
      </c>
      <c r="M285" s="32">
        <v>57</v>
      </c>
      <c r="N285">
        <v>60</v>
      </c>
      <c r="O285" s="30">
        <f t="shared" si="39"/>
        <v>54.333333333333336</v>
      </c>
      <c r="P285" s="31">
        <f t="shared" si="40"/>
        <v>0.54330000000000001</v>
      </c>
      <c r="Q285" s="32" t="str">
        <f t="shared" si="41"/>
        <v>D</v>
      </c>
      <c r="R285" s="30">
        <v>49</v>
      </c>
      <c r="S285" s="26">
        <v>59</v>
      </c>
      <c r="T285">
        <v>60</v>
      </c>
      <c r="U285" s="30">
        <f t="shared" si="42"/>
        <v>56</v>
      </c>
      <c r="V285" s="31">
        <f t="shared" si="43"/>
        <v>0.56000000000000005</v>
      </c>
      <c r="W285" t="str">
        <f t="shared" si="44"/>
        <v>D</v>
      </c>
    </row>
    <row r="286" spans="1:23" ht="14.25" customHeight="1" x14ac:dyDescent="0.3">
      <c r="A286" s="43"/>
      <c r="B286" s="43"/>
      <c r="C286" s="43"/>
      <c r="D286" s="5" t="s">
        <v>13</v>
      </c>
      <c r="E286" s="5" t="s">
        <v>99</v>
      </c>
      <c r="F286" s="5">
        <v>57</v>
      </c>
      <c r="G286" s="10">
        <v>57</v>
      </c>
      <c r="H286" s="10">
        <v>64</v>
      </c>
      <c r="I286" s="11">
        <f t="shared" si="36"/>
        <v>59.333333333333336</v>
      </c>
      <c r="J286" s="31">
        <f t="shared" si="37"/>
        <v>0.59330000000000005</v>
      </c>
      <c r="K286" s="32" t="str">
        <f t="shared" si="38"/>
        <v>D</v>
      </c>
      <c r="L286" s="32">
        <v>62</v>
      </c>
      <c r="M286" s="32">
        <v>60</v>
      </c>
      <c r="N286">
        <v>65</v>
      </c>
      <c r="O286" s="30">
        <f t="shared" si="39"/>
        <v>62.333333333333336</v>
      </c>
      <c r="P286" s="31">
        <f t="shared" si="40"/>
        <v>0.62329999999999997</v>
      </c>
      <c r="Q286" s="32" t="str">
        <f t="shared" si="41"/>
        <v>C</v>
      </c>
      <c r="R286" s="30">
        <v>56</v>
      </c>
      <c r="S286" s="26">
        <v>62</v>
      </c>
      <c r="T286">
        <v>56</v>
      </c>
      <c r="U286" s="30">
        <f t="shared" si="42"/>
        <v>58</v>
      </c>
      <c r="V286" s="31">
        <f t="shared" si="43"/>
        <v>0.57999999999999996</v>
      </c>
      <c r="W286" t="str">
        <f t="shared" si="44"/>
        <v>D</v>
      </c>
    </row>
    <row r="287" spans="1:23" ht="14.25" customHeight="1" x14ac:dyDescent="0.3">
      <c r="A287" s="43"/>
      <c r="B287" s="43"/>
      <c r="C287" s="43"/>
      <c r="D287" s="5" t="s">
        <v>15</v>
      </c>
      <c r="E287" s="5" t="s">
        <v>100</v>
      </c>
      <c r="F287" s="5">
        <v>65</v>
      </c>
      <c r="G287" s="10">
        <v>69</v>
      </c>
      <c r="H287" s="10">
        <v>70</v>
      </c>
      <c r="I287" s="11">
        <f t="shared" si="36"/>
        <v>68</v>
      </c>
      <c r="J287" s="31">
        <f t="shared" si="37"/>
        <v>0.68</v>
      </c>
      <c r="K287" s="32" t="str">
        <f t="shared" si="38"/>
        <v>C</v>
      </c>
      <c r="L287" s="32">
        <v>70</v>
      </c>
      <c r="M287" s="32">
        <v>67</v>
      </c>
      <c r="N287">
        <v>65</v>
      </c>
      <c r="O287" s="30">
        <f t="shared" si="39"/>
        <v>67.333333333333329</v>
      </c>
      <c r="P287" s="31">
        <f t="shared" si="40"/>
        <v>0.67330000000000001</v>
      </c>
      <c r="Q287" s="32" t="str">
        <f t="shared" si="41"/>
        <v>C</v>
      </c>
      <c r="R287" s="30">
        <v>66</v>
      </c>
      <c r="S287" s="26">
        <v>64</v>
      </c>
      <c r="T287">
        <v>75</v>
      </c>
      <c r="U287" s="30">
        <f t="shared" si="42"/>
        <v>68.333333333333329</v>
      </c>
      <c r="V287" s="31">
        <f t="shared" si="43"/>
        <v>0.68330000000000002</v>
      </c>
      <c r="W287" t="str">
        <f t="shared" si="44"/>
        <v>C</v>
      </c>
    </row>
    <row r="288" spans="1:23" ht="14.25" customHeight="1" x14ac:dyDescent="0.3">
      <c r="A288" s="43"/>
      <c r="B288" s="43"/>
      <c r="C288" s="43"/>
      <c r="D288" s="5" t="s">
        <v>17</v>
      </c>
      <c r="E288" s="5" t="s">
        <v>101</v>
      </c>
      <c r="F288" s="5">
        <v>46</v>
      </c>
      <c r="G288" s="10">
        <v>63</v>
      </c>
      <c r="H288" s="10">
        <v>50</v>
      </c>
      <c r="I288" s="11">
        <f t="shared" si="36"/>
        <v>53</v>
      </c>
      <c r="J288" s="31">
        <f t="shared" si="37"/>
        <v>0.53</v>
      </c>
      <c r="K288" s="32" t="str">
        <f t="shared" si="38"/>
        <v>D</v>
      </c>
      <c r="L288" s="32">
        <v>59</v>
      </c>
      <c r="M288" s="32">
        <v>60</v>
      </c>
      <c r="N288">
        <v>50</v>
      </c>
      <c r="O288" s="30">
        <f t="shared" si="39"/>
        <v>56.333333333333336</v>
      </c>
      <c r="P288" s="31">
        <f t="shared" si="40"/>
        <v>0.56330000000000002</v>
      </c>
      <c r="Q288" s="32" t="str">
        <f t="shared" si="41"/>
        <v>D</v>
      </c>
      <c r="R288" s="30">
        <v>59</v>
      </c>
      <c r="S288" s="26">
        <v>66</v>
      </c>
      <c r="T288">
        <v>56</v>
      </c>
      <c r="U288" s="30">
        <f t="shared" si="42"/>
        <v>60.333333333333336</v>
      </c>
      <c r="V288" s="31">
        <f t="shared" si="43"/>
        <v>0.60329999999999995</v>
      </c>
      <c r="W288" t="str">
        <f t="shared" si="44"/>
        <v>C</v>
      </c>
    </row>
    <row r="289" spans="1:23" ht="14.25" customHeight="1" x14ac:dyDescent="0.3">
      <c r="A289" s="43"/>
      <c r="B289" s="43"/>
      <c r="C289" s="43"/>
      <c r="D289" s="5" t="s">
        <v>19</v>
      </c>
      <c r="E289" s="5" t="s">
        <v>102</v>
      </c>
      <c r="F289" s="5">
        <v>59</v>
      </c>
      <c r="G289" s="10">
        <v>58</v>
      </c>
      <c r="H289" s="10">
        <v>54</v>
      </c>
      <c r="I289" s="11">
        <f t="shared" si="36"/>
        <v>57</v>
      </c>
      <c r="J289" s="31">
        <f t="shared" si="37"/>
        <v>0.56999999999999995</v>
      </c>
      <c r="K289" s="32" t="str">
        <f t="shared" si="38"/>
        <v>D</v>
      </c>
      <c r="L289" s="32">
        <v>62</v>
      </c>
      <c r="M289" s="32">
        <v>66</v>
      </c>
      <c r="N289">
        <v>67</v>
      </c>
      <c r="O289" s="30">
        <f t="shared" si="39"/>
        <v>65</v>
      </c>
      <c r="P289" s="31">
        <f t="shared" si="40"/>
        <v>0.65</v>
      </c>
      <c r="Q289" s="32" t="str">
        <f t="shared" si="41"/>
        <v>C</v>
      </c>
      <c r="R289" s="30">
        <v>67</v>
      </c>
      <c r="S289" s="26">
        <v>69</v>
      </c>
      <c r="T289">
        <v>64</v>
      </c>
      <c r="U289" s="30">
        <f t="shared" si="42"/>
        <v>66.666666666666671</v>
      </c>
      <c r="V289" s="31">
        <f t="shared" si="43"/>
        <v>0.66669999999999996</v>
      </c>
      <c r="W289" t="str">
        <f t="shared" si="44"/>
        <v>C</v>
      </c>
    </row>
    <row r="290" spans="1:23" ht="14.25" customHeight="1" x14ac:dyDescent="0.3">
      <c r="A290" s="43"/>
      <c r="B290" s="43"/>
      <c r="C290" s="43"/>
      <c r="D290" s="5" t="s">
        <v>21</v>
      </c>
      <c r="E290" s="5" t="s">
        <v>103</v>
      </c>
      <c r="F290" s="5">
        <v>57</v>
      </c>
      <c r="G290" s="10">
        <v>61</v>
      </c>
      <c r="H290" s="10">
        <v>59</v>
      </c>
      <c r="I290" s="11">
        <f t="shared" si="36"/>
        <v>59</v>
      </c>
      <c r="J290" s="31">
        <f t="shared" si="37"/>
        <v>0.59</v>
      </c>
      <c r="K290" s="32" t="str">
        <f t="shared" si="38"/>
        <v>D</v>
      </c>
      <c r="L290" s="32">
        <v>63</v>
      </c>
      <c r="M290" s="32">
        <v>67</v>
      </c>
      <c r="N290">
        <v>65</v>
      </c>
      <c r="O290" s="30">
        <f t="shared" si="39"/>
        <v>65</v>
      </c>
      <c r="P290" s="31">
        <f t="shared" si="40"/>
        <v>0.65</v>
      </c>
      <c r="Q290" s="32" t="str">
        <f t="shared" si="41"/>
        <v>C</v>
      </c>
      <c r="R290" s="30">
        <v>68</v>
      </c>
      <c r="S290" s="26">
        <v>68</v>
      </c>
      <c r="T290">
        <v>77</v>
      </c>
      <c r="U290" s="30">
        <f t="shared" si="42"/>
        <v>71</v>
      </c>
      <c r="V290" s="31">
        <f t="shared" si="43"/>
        <v>0.71</v>
      </c>
      <c r="W290" t="str">
        <f t="shared" si="44"/>
        <v>B</v>
      </c>
    </row>
    <row r="291" spans="1:23" ht="14.25" customHeight="1" x14ac:dyDescent="0.3">
      <c r="A291" s="43"/>
      <c r="B291" s="43"/>
      <c r="C291" s="43"/>
      <c r="D291" s="5" t="s">
        <v>23</v>
      </c>
      <c r="E291" s="5" t="s">
        <v>104</v>
      </c>
      <c r="F291" s="5">
        <v>48</v>
      </c>
      <c r="G291" s="10">
        <v>63</v>
      </c>
      <c r="H291" s="10">
        <v>52</v>
      </c>
      <c r="I291" s="11">
        <f t="shared" si="36"/>
        <v>54.333333333333336</v>
      </c>
      <c r="J291" s="31">
        <f t="shared" si="37"/>
        <v>0.54330000000000001</v>
      </c>
      <c r="K291" s="32" t="str">
        <f t="shared" si="38"/>
        <v>D</v>
      </c>
      <c r="L291" s="32">
        <v>63</v>
      </c>
      <c r="M291" s="32">
        <v>61</v>
      </c>
      <c r="N291">
        <v>60</v>
      </c>
      <c r="O291" s="30">
        <f t="shared" si="39"/>
        <v>61.333333333333336</v>
      </c>
      <c r="P291" s="31">
        <f t="shared" si="40"/>
        <v>0.61329999999999996</v>
      </c>
      <c r="Q291" s="32" t="str">
        <f t="shared" si="41"/>
        <v>C</v>
      </c>
      <c r="R291" s="30">
        <v>62</v>
      </c>
      <c r="S291" s="26">
        <v>60</v>
      </c>
      <c r="T291">
        <v>66</v>
      </c>
      <c r="U291" s="30">
        <f t="shared" si="42"/>
        <v>62.666666666666664</v>
      </c>
      <c r="V291" s="31">
        <f t="shared" si="43"/>
        <v>0.62670000000000003</v>
      </c>
      <c r="W291" t="str">
        <f t="shared" si="44"/>
        <v>C</v>
      </c>
    </row>
    <row r="292" spans="1:23" ht="14.25" customHeight="1" x14ac:dyDescent="0.3">
      <c r="A292" s="43"/>
      <c r="B292" s="43"/>
      <c r="C292" s="43"/>
      <c r="D292" s="5" t="s">
        <v>32</v>
      </c>
      <c r="E292" s="5" t="s">
        <v>127</v>
      </c>
      <c r="F292" s="5">
        <v>64</v>
      </c>
      <c r="G292" s="10">
        <v>70</v>
      </c>
      <c r="H292" s="10">
        <v>58</v>
      </c>
      <c r="I292" s="11">
        <f t="shared" si="36"/>
        <v>64</v>
      </c>
      <c r="J292" s="31">
        <f t="shared" si="37"/>
        <v>0.64</v>
      </c>
      <c r="K292" s="32" t="str">
        <f t="shared" si="38"/>
        <v>C</v>
      </c>
      <c r="L292" s="32">
        <v>55</v>
      </c>
      <c r="M292" s="32">
        <v>70</v>
      </c>
      <c r="N292">
        <v>68</v>
      </c>
      <c r="O292" s="30">
        <f t="shared" si="39"/>
        <v>64.333333333333329</v>
      </c>
      <c r="P292" s="31">
        <f t="shared" si="40"/>
        <v>0.64329999999999998</v>
      </c>
      <c r="Q292" s="32" t="str">
        <f t="shared" si="41"/>
        <v>C</v>
      </c>
      <c r="R292" s="30">
        <v>67</v>
      </c>
      <c r="S292" s="26">
        <v>64</v>
      </c>
      <c r="T292">
        <v>70</v>
      </c>
      <c r="U292" s="30">
        <f t="shared" si="42"/>
        <v>67</v>
      </c>
      <c r="V292" s="31">
        <f t="shared" si="43"/>
        <v>0.67</v>
      </c>
      <c r="W292" t="str">
        <f t="shared" si="44"/>
        <v>C</v>
      </c>
    </row>
    <row r="293" spans="1:23" ht="14.25" customHeight="1" x14ac:dyDescent="0.3">
      <c r="A293" s="43"/>
      <c r="B293" s="43"/>
      <c r="C293" s="43"/>
      <c r="D293" s="5" t="s">
        <v>34</v>
      </c>
      <c r="E293" s="5" t="s">
        <v>109</v>
      </c>
      <c r="F293" s="5">
        <v>55</v>
      </c>
      <c r="G293" s="10">
        <v>61</v>
      </c>
      <c r="H293" s="10">
        <v>54</v>
      </c>
      <c r="I293" s="11">
        <f t="shared" si="36"/>
        <v>56.666666666666664</v>
      </c>
      <c r="J293" s="31">
        <f t="shared" si="37"/>
        <v>0.56669999999999998</v>
      </c>
      <c r="K293" s="32" t="str">
        <f t="shared" si="38"/>
        <v>D</v>
      </c>
      <c r="L293" s="32">
        <v>55</v>
      </c>
      <c r="M293" s="32">
        <v>58</v>
      </c>
      <c r="N293">
        <v>52</v>
      </c>
      <c r="O293" s="30">
        <f t="shared" si="39"/>
        <v>55</v>
      </c>
      <c r="P293" s="31">
        <f t="shared" si="40"/>
        <v>0.55000000000000004</v>
      </c>
      <c r="Q293" s="32" t="str">
        <f t="shared" si="41"/>
        <v>D</v>
      </c>
      <c r="R293" s="30">
        <v>61</v>
      </c>
      <c r="S293" s="26">
        <v>54</v>
      </c>
      <c r="T293">
        <v>64</v>
      </c>
      <c r="U293" s="30">
        <f t="shared" si="42"/>
        <v>59.666666666666664</v>
      </c>
      <c r="V293" s="31">
        <f t="shared" si="43"/>
        <v>0.59670000000000001</v>
      </c>
      <c r="W293" t="str">
        <f t="shared" si="44"/>
        <v>D</v>
      </c>
    </row>
    <row r="294" spans="1:23" ht="14.25" customHeight="1" x14ac:dyDescent="0.3">
      <c r="A294" s="43" t="s">
        <v>160</v>
      </c>
      <c r="B294" s="43" t="s">
        <v>161</v>
      </c>
      <c r="C294" s="43" t="s">
        <v>431</v>
      </c>
      <c r="D294" s="5" t="s">
        <v>12</v>
      </c>
      <c r="E294" s="5" t="s">
        <v>95</v>
      </c>
      <c r="F294" s="5">
        <v>61</v>
      </c>
      <c r="G294" s="10">
        <v>56</v>
      </c>
      <c r="H294" s="10">
        <v>55</v>
      </c>
      <c r="I294" s="11">
        <f t="shared" si="36"/>
        <v>57.333333333333336</v>
      </c>
      <c r="J294" s="31">
        <f t="shared" si="37"/>
        <v>0.57330000000000003</v>
      </c>
      <c r="K294" s="32" t="str">
        <f t="shared" si="38"/>
        <v>D</v>
      </c>
      <c r="L294" s="32">
        <v>60</v>
      </c>
      <c r="M294" s="32">
        <v>69</v>
      </c>
      <c r="N294">
        <v>69</v>
      </c>
      <c r="O294" s="30">
        <f t="shared" si="39"/>
        <v>66</v>
      </c>
      <c r="P294" s="31">
        <f t="shared" si="40"/>
        <v>0.66</v>
      </c>
      <c r="Q294" s="32" t="str">
        <f t="shared" si="41"/>
        <v>C</v>
      </c>
      <c r="R294" s="30">
        <v>62</v>
      </c>
      <c r="S294" s="26">
        <v>61</v>
      </c>
      <c r="T294">
        <v>67</v>
      </c>
      <c r="U294" s="30">
        <f t="shared" si="42"/>
        <v>63.333333333333336</v>
      </c>
      <c r="V294" s="31">
        <f t="shared" si="43"/>
        <v>0.63329999999999997</v>
      </c>
      <c r="W294" t="str">
        <f t="shared" si="44"/>
        <v>C</v>
      </c>
    </row>
    <row r="295" spans="1:23" ht="14.25" customHeight="1" x14ac:dyDescent="0.3">
      <c r="A295" s="43"/>
      <c r="B295" s="43"/>
      <c r="C295" s="43"/>
      <c r="D295" s="5" t="s">
        <v>13</v>
      </c>
      <c r="E295" s="5" t="s">
        <v>99</v>
      </c>
      <c r="F295" s="5">
        <v>63</v>
      </c>
      <c r="G295" s="10">
        <v>69</v>
      </c>
      <c r="H295" s="10">
        <v>66</v>
      </c>
      <c r="I295" s="11">
        <f t="shared" si="36"/>
        <v>66</v>
      </c>
      <c r="J295" s="31">
        <f t="shared" si="37"/>
        <v>0.66</v>
      </c>
      <c r="K295" s="32" t="str">
        <f t="shared" si="38"/>
        <v>C</v>
      </c>
      <c r="L295" s="32">
        <v>67</v>
      </c>
      <c r="M295" s="32">
        <v>68</v>
      </c>
      <c r="N295">
        <v>70</v>
      </c>
      <c r="O295" s="30">
        <f t="shared" si="39"/>
        <v>68.333333333333329</v>
      </c>
      <c r="P295" s="31">
        <f t="shared" si="40"/>
        <v>0.68330000000000002</v>
      </c>
      <c r="Q295" s="32" t="str">
        <f t="shared" si="41"/>
        <v>C</v>
      </c>
      <c r="R295" s="30">
        <v>67</v>
      </c>
      <c r="S295" s="26">
        <v>64</v>
      </c>
      <c r="T295">
        <v>72</v>
      </c>
      <c r="U295" s="30">
        <f t="shared" si="42"/>
        <v>67.666666666666671</v>
      </c>
      <c r="V295" s="31">
        <f t="shared" si="43"/>
        <v>0.67669999999999997</v>
      </c>
      <c r="W295" t="str">
        <f t="shared" si="44"/>
        <v>C</v>
      </c>
    </row>
    <row r="296" spans="1:23" ht="14.25" customHeight="1" x14ac:dyDescent="0.3">
      <c r="A296" s="43"/>
      <c r="B296" s="43"/>
      <c r="C296" s="43"/>
      <c r="D296" s="5" t="s">
        <v>15</v>
      </c>
      <c r="E296" s="5" t="s">
        <v>100</v>
      </c>
      <c r="F296" s="5">
        <v>66</v>
      </c>
      <c r="G296" s="10">
        <v>73</v>
      </c>
      <c r="H296" s="10">
        <v>77</v>
      </c>
      <c r="I296" s="11">
        <f t="shared" si="36"/>
        <v>72</v>
      </c>
      <c r="J296" s="31">
        <f t="shared" si="37"/>
        <v>0.72</v>
      </c>
      <c r="K296" s="32" t="str">
        <f t="shared" si="38"/>
        <v>B</v>
      </c>
      <c r="L296" s="32">
        <v>74</v>
      </c>
      <c r="M296" s="32">
        <v>67</v>
      </c>
      <c r="N296">
        <v>76</v>
      </c>
      <c r="O296" s="30">
        <f t="shared" si="39"/>
        <v>72.333333333333329</v>
      </c>
      <c r="P296" s="31">
        <f t="shared" si="40"/>
        <v>0.72330000000000005</v>
      </c>
      <c r="Q296" s="32" t="str">
        <f t="shared" si="41"/>
        <v>B</v>
      </c>
      <c r="R296" s="30">
        <v>70</v>
      </c>
      <c r="S296" s="26">
        <v>77</v>
      </c>
      <c r="T296">
        <v>75</v>
      </c>
      <c r="U296" s="30">
        <f t="shared" si="42"/>
        <v>74</v>
      </c>
      <c r="V296" s="31">
        <f t="shared" si="43"/>
        <v>0.74</v>
      </c>
      <c r="W296" t="str">
        <f t="shared" si="44"/>
        <v>B</v>
      </c>
    </row>
    <row r="297" spans="1:23" ht="14.25" customHeight="1" x14ac:dyDescent="0.3">
      <c r="A297" s="43"/>
      <c r="B297" s="43"/>
      <c r="C297" s="43"/>
      <c r="D297" s="5" t="s">
        <v>17</v>
      </c>
      <c r="E297" s="5" t="s">
        <v>101</v>
      </c>
      <c r="F297" s="5">
        <v>65</v>
      </c>
      <c r="G297" s="10">
        <v>59</v>
      </c>
      <c r="H297" s="10">
        <v>56</v>
      </c>
      <c r="I297" s="11">
        <f t="shared" si="36"/>
        <v>60</v>
      </c>
      <c r="J297" s="31">
        <f t="shared" si="37"/>
        <v>0.6</v>
      </c>
      <c r="K297" s="32" t="str">
        <f t="shared" si="38"/>
        <v>C</v>
      </c>
      <c r="L297" s="32">
        <v>59</v>
      </c>
      <c r="M297" s="32">
        <v>63</v>
      </c>
      <c r="N297">
        <v>68</v>
      </c>
      <c r="O297" s="30">
        <f t="shared" si="39"/>
        <v>63.333333333333336</v>
      </c>
      <c r="P297" s="31">
        <f t="shared" si="40"/>
        <v>0.63329999999999997</v>
      </c>
      <c r="Q297" s="32" t="str">
        <f t="shared" si="41"/>
        <v>C</v>
      </c>
      <c r="R297" s="30">
        <v>70</v>
      </c>
      <c r="S297" s="26">
        <v>69</v>
      </c>
      <c r="T297">
        <v>74</v>
      </c>
      <c r="U297" s="30">
        <f t="shared" si="42"/>
        <v>71</v>
      </c>
      <c r="V297" s="31">
        <f t="shared" si="43"/>
        <v>0.71</v>
      </c>
      <c r="W297" t="str">
        <f t="shared" si="44"/>
        <v>B</v>
      </c>
    </row>
    <row r="298" spans="1:23" ht="14.25" customHeight="1" x14ac:dyDescent="0.3">
      <c r="A298" s="43"/>
      <c r="B298" s="43"/>
      <c r="C298" s="43"/>
      <c r="D298" s="5" t="s">
        <v>19</v>
      </c>
      <c r="E298" s="5" t="s">
        <v>102</v>
      </c>
      <c r="F298" s="5">
        <v>66</v>
      </c>
      <c r="G298" s="10">
        <v>72</v>
      </c>
      <c r="H298" s="10">
        <v>62</v>
      </c>
      <c r="I298" s="11">
        <f t="shared" si="36"/>
        <v>66.666666666666671</v>
      </c>
      <c r="J298" s="31">
        <f t="shared" si="37"/>
        <v>0.66669999999999996</v>
      </c>
      <c r="K298" s="32" t="str">
        <f t="shared" si="38"/>
        <v>C</v>
      </c>
      <c r="L298" s="32">
        <v>71</v>
      </c>
      <c r="M298" s="32">
        <v>66</v>
      </c>
      <c r="N298">
        <v>73</v>
      </c>
      <c r="O298" s="30">
        <f t="shared" si="39"/>
        <v>70</v>
      </c>
      <c r="P298" s="31">
        <f t="shared" si="40"/>
        <v>0.7</v>
      </c>
      <c r="Q298" s="32" t="str">
        <f t="shared" si="41"/>
        <v>B</v>
      </c>
      <c r="R298" s="30">
        <v>76</v>
      </c>
      <c r="S298" s="26">
        <v>79</v>
      </c>
      <c r="T298">
        <v>72</v>
      </c>
      <c r="U298" s="30">
        <f t="shared" si="42"/>
        <v>75.666666666666671</v>
      </c>
      <c r="V298" s="31">
        <f t="shared" si="43"/>
        <v>0.75670000000000004</v>
      </c>
      <c r="W298" t="str">
        <f t="shared" si="44"/>
        <v>B</v>
      </c>
    </row>
    <row r="299" spans="1:23" ht="14.25" customHeight="1" x14ac:dyDescent="0.3">
      <c r="A299" s="43"/>
      <c r="B299" s="43"/>
      <c r="C299" s="43"/>
      <c r="D299" s="5" t="s">
        <v>21</v>
      </c>
      <c r="E299" s="5" t="s">
        <v>103</v>
      </c>
      <c r="F299" s="5">
        <v>70</v>
      </c>
      <c r="G299" s="10">
        <v>78</v>
      </c>
      <c r="H299" s="10">
        <v>78</v>
      </c>
      <c r="I299" s="11">
        <f t="shared" si="36"/>
        <v>75.333333333333329</v>
      </c>
      <c r="J299" s="31">
        <f t="shared" si="37"/>
        <v>0.75329999999999997</v>
      </c>
      <c r="K299" s="32" t="str">
        <f t="shared" si="38"/>
        <v>B</v>
      </c>
      <c r="L299" s="32">
        <v>73</v>
      </c>
      <c r="M299" s="32">
        <v>74</v>
      </c>
      <c r="N299">
        <v>72</v>
      </c>
      <c r="O299" s="30">
        <f t="shared" si="39"/>
        <v>73</v>
      </c>
      <c r="P299" s="31">
        <f t="shared" si="40"/>
        <v>0.73</v>
      </c>
      <c r="Q299" s="32" t="str">
        <f t="shared" si="41"/>
        <v>B</v>
      </c>
      <c r="R299" s="30">
        <v>77</v>
      </c>
      <c r="S299" s="26">
        <v>79</v>
      </c>
      <c r="T299">
        <v>72</v>
      </c>
      <c r="U299" s="30">
        <f t="shared" si="42"/>
        <v>76</v>
      </c>
      <c r="V299" s="31">
        <f t="shared" si="43"/>
        <v>0.76</v>
      </c>
      <c r="W299" t="str">
        <f t="shared" si="44"/>
        <v>B</v>
      </c>
    </row>
    <row r="300" spans="1:23" ht="14.25" customHeight="1" x14ac:dyDescent="0.3">
      <c r="A300" s="43"/>
      <c r="B300" s="43"/>
      <c r="C300" s="43"/>
      <c r="D300" s="5" t="s">
        <v>23</v>
      </c>
      <c r="E300" s="5" t="s">
        <v>104</v>
      </c>
      <c r="F300" s="5">
        <v>63</v>
      </c>
      <c r="G300" s="10">
        <v>70</v>
      </c>
      <c r="H300" s="10">
        <v>58</v>
      </c>
      <c r="I300" s="11">
        <f t="shared" si="36"/>
        <v>63.666666666666664</v>
      </c>
      <c r="J300" s="31">
        <f t="shared" si="37"/>
        <v>0.63670000000000004</v>
      </c>
      <c r="K300" s="32" t="str">
        <f t="shared" si="38"/>
        <v>C</v>
      </c>
      <c r="L300" s="32">
        <v>61</v>
      </c>
      <c r="M300" s="32">
        <v>62</v>
      </c>
      <c r="N300">
        <v>65</v>
      </c>
      <c r="O300" s="30">
        <f t="shared" si="39"/>
        <v>62.666666666666664</v>
      </c>
      <c r="P300" s="31">
        <f t="shared" si="40"/>
        <v>0.62670000000000003</v>
      </c>
      <c r="Q300" s="32" t="str">
        <f t="shared" si="41"/>
        <v>C</v>
      </c>
      <c r="R300" s="30">
        <v>68</v>
      </c>
      <c r="S300" s="26">
        <v>71</v>
      </c>
      <c r="T300">
        <v>75</v>
      </c>
      <c r="U300" s="30">
        <f t="shared" si="42"/>
        <v>71.333333333333329</v>
      </c>
      <c r="V300" s="31">
        <f t="shared" si="43"/>
        <v>0.71330000000000005</v>
      </c>
      <c r="W300" t="str">
        <f t="shared" si="44"/>
        <v>B</v>
      </c>
    </row>
    <row r="301" spans="1:23" ht="14.25" customHeight="1" x14ac:dyDescent="0.3">
      <c r="A301" s="43"/>
      <c r="B301" s="43"/>
      <c r="C301" s="43"/>
      <c r="D301" s="5" t="s">
        <v>32</v>
      </c>
      <c r="E301" s="5" t="s">
        <v>127</v>
      </c>
      <c r="F301" s="5">
        <v>73</v>
      </c>
      <c r="G301" s="10">
        <v>67</v>
      </c>
      <c r="H301" s="10">
        <v>70</v>
      </c>
      <c r="I301" s="11">
        <f t="shared" si="36"/>
        <v>70</v>
      </c>
      <c r="J301" s="31">
        <f t="shared" si="37"/>
        <v>0.7</v>
      </c>
      <c r="K301" s="32" t="str">
        <f t="shared" si="38"/>
        <v>B</v>
      </c>
      <c r="L301" s="32">
        <v>73</v>
      </c>
      <c r="M301" s="32">
        <v>73</v>
      </c>
      <c r="N301">
        <v>76</v>
      </c>
      <c r="O301" s="30">
        <f t="shared" si="39"/>
        <v>74</v>
      </c>
      <c r="P301" s="31">
        <f t="shared" si="40"/>
        <v>0.74</v>
      </c>
      <c r="Q301" s="32" t="str">
        <f t="shared" si="41"/>
        <v>B</v>
      </c>
      <c r="R301" s="30">
        <v>74</v>
      </c>
      <c r="S301" s="26">
        <v>81</v>
      </c>
      <c r="T301">
        <v>71</v>
      </c>
      <c r="U301" s="30">
        <f t="shared" si="42"/>
        <v>75.333333333333329</v>
      </c>
      <c r="V301" s="31">
        <f t="shared" si="43"/>
        <v>0.75329999999999997</v>
      </c>
      <c r="W301" t="str">
        <f t="shared" si="44"/>
        <v>B</v>
      </c>
    </row>
    <row r="302" spans="1:23" ht="14.25" customHeight="1" x14ac:dyDescent="0.3">
      <c r="A302" s="43"/>
      <c r="B302" s="43"/>
      <c r="C302" s="43"/>
      <c r="D302" s="5" t="s">
        <v>27</v>
      </c>
      <c r="E302" s="5" t="s">
        <v>106</v>
      </c>
      <c r="F302" s="5">
        <v>52</v>
      </c>
      <c r="G302" s="10">
        <v>68</v>
      </c>
      <c r="H302" s="10">
        <v>66</v>
      </c>
      <c r="I302" s="11">
        <f t="shared" si="36"/>
        <v>62</v>
      </c>
      <c r="J302" s="31">
        <f t="shared" si="37"/>
        <v>0.62</v>
      </c>
      <c r="K302" s="32" t="str">
        <f t="shared" si="38"/>
        <v>C</v>
      </c>
      <c r="L302" s="32">
        <v>63</v>
      </c>
      <c r="M302" s="32">
        <v>69</v>
      </c>
      <c r="N302">
        <v>67</v>
      </c>
      <c r="O302" s="30">
        <f t="shared" si="39"/>
        <v>66.333333333333329</v>
      </c>
      <c r="P302" s="31">
        <f t="shared" si="40"/>
        <v>0.6633</v>
      </c>
      <c r="Q302" s="32" t="str">
        <f t="shared" si="41"/>
        <v>C</v>
      </c>
      <c r="R302" s="30">
        <v>69</v>
      </c>
      <c r="S302" s="26">
        <v>62</v>
      </c>
      <c r="T302">
        <v>72</v>
      </c>
      <c r="U302" s="30">
        <f t="shared" si="42"/>
        <v>67.666666666666671</v>
      </c>
      <c r="V302" s="31">
        <f t="shared" si="43"/>
        <v>0.67669999999999997</v>
      </c>
      <c r="W302" t="str">
        <f t="shared" si="44"/>
        <v>C</v>
      </c>
    </row>
    <row r="303" spans="1:23" ht="14.25" customHeight="1" x14ac:dyDescent="0.3">
      <c r="A303" s="43" t="s">
        <v>172</v>
      </c>
      <c r="B303" s="43" t="s">
        <v>173</v>
      </c>
      <c r="C303" s="43" t="s">
        <v>433</v>
      </c>
      <c r="D303" s="5" t="s">
        <v>12</v>
      </c>
      <c r="E303" s="5" t="s">
        <v>2</v>
      </c>
      <c r="F303" s="5">
        <v>66</v>
      </c>
      <c r="G303" s="10">
        <v>61</v>
      </c>
      <c r="H303" s="10">
        <v>64</v>
      </c>
      <c r="I303" s="11">
        <f t="shared" si="36"/>
        <v>63.666666666666664</v>
      </c>
      <c r="J303" s="31">
        <f t="shared" si="37"/>
        <v>0.63670000000000004</v>
      </c>
      <c r="K303" s="32" t="str">
        <f t="shared" si="38"/>
        <v>C</v>
      </c>
      <c r="L303" s="32">
        <v>66</v>
      </c>
      <c r="M303" s="32">
        <v>64</v>
      </c>
      <c r="N303">
        <v>70</v>
      </c>
      <c r="O303" s="30">
        <f t="shared" si="39"/>
        <v>66.666666666666671</v>
      </c>
      <c r="P303" s="31">
        <f t="shared" si="40"/>
        <v>0.66669999999999996</v>
      </c>
      <c r="Q303" s="32" t="str">
        <f t="shared" si="41"/>
        <v>C</v>
      </c>
      <c r="R303" s="30">
        <v>63</v>
      </c>
      <c r="S303" s="26">
        <v>62</v>
      </c>
      <c r="T303">
        <v>68</v>
      </c>
      <c r="U303" s="30">
        <f t="shared" si="42"/>
        <v>64.333333333333329</v>
      </c>
      <c r="V303" s="31">
        <f t="shared" si="43"/>
        <v>0.64329999999999998</v>
      </c>
      <c r="W303" t="str">
        <f t="shared" si="44"/>
        <v>C</v>
      </c>
    </row>
    <row r="304" spans="1:23" ht="14.25" customHeight="1" x14ac:dyDescent="0.3">
      <c r="A304" s="43"/>
      <c r="B304" s="43"/>
      <c r="C304" s="43"/>
      <c r="D304" s="5" t="s">
        <v>13</v>
      </c>
      <c r="E304" s="5" t="s">
        <v>14</v>
      </c>
      <c r="F304" s="5">
        <v>68</v>
      </c>
      <c r="G304" s="10">
        <v>71</v>
      </c>
      <c r="H304" s="10">
        <v>71</v>
      </c>
      <c r="I304" s="11">
        <f t="shared" si="36"/>
        <v>70</v>
      </c>
      <c r="J304" s="31">
        <f t="shared" si="37"/>
        <v>0.7</v>
      </c>
      <c r="K304" s="32" t="str">
        <f t="shared" si="38"/>
        <v>B</v>
      </c>
      <c r="L304" s="32">
        <v>75</v>
      </c>
      <c r="M304" s="32">
        <v>76</v>
      </c>
      <c r="N304">
        <v>63</v>
      </c>
      <c r="O304" s="30">
        <f t="shared" si="39"/>
        <v>71.333333333333329</v>
      </c>
      <c r="P304" s="31">
        <f t="shared" si="40"/>
        <v>0.71330000000000005</v>
      </c>
      <c r="Q304" s="32" t="str">
        <f t="shared" si="41"/>
        <v>B</v>
      </c>
      <c r="R304" s="30">
        <v>65</v>
      </c>
      <c r="S304" s="26">
        <v>69</v>
      </c>
      <c r="T304">
        <v>70</v>
      </c>
      <c r="U304" s="30">
        <f t="shared" si="42"/>
        <v>68</v>
      </c>
      <c r="V304" s="31">
        <f t="shared" si="43"/>
        <v>0.68</v>
      </c>
      <c r="W304" t="str">
        <f t="shared" si="44"/>
        <v>C</v>
      </c>
    </row>
    <row r="305" spans="1:23" ht="14.25" customHeight="1" x14ac:dyDescent="0.3">
      <c r="A305" s="43"/>
      <c r="B305" s="43"/>
      <c r="C305" s="43"/>
      <c r="D305" s="5" t="s">
        <v>15</v>
      </c>
      <c r="E305" s="5" t="s">
        <v>16</v>
      </c>
      <c r="F305" s="5">
        <v>71</v>
      </c>
      <c r="G305" s="10">
        <v>73</v>
      </c>
      <c r="H305" s="10">
        <v>71</v>
      </c>
      <c r="I305" s="11">
        <f t="shared" si="36"/>
        <v>71.666666666666671</v>
      </c>
      <c r="J305" s="31">
        <f t="shared" si="37"/>
        <v>0.7167</v>
      </c>
      <c r="K305" s="32" t="str">
        <f t="shared" si="38"/>
        <v>B</v>
      </c>
      <c r="L305" s="32">
        <v>69</v>
      </c>
      <c r="M305" s="32">
        <v>81</v>
      </c>
      <c r="N305">
        <v>70</v>
      </c>
      <c r="O305" s="30">
        <f t="shared" si="39"/>
        <v>73.333333333333329</v>
      </c>
      <c r="P305" s="31">
        <f t="shared" si="40"/>
        <v>0.73329999999999995</v>
      </c>
      <c r="Q305" s="32" t="str">
        <f t="shared" si="41"/>
        <v>B</v>
      </c>
      <c r="R305" s="30">
        <v>83</v>
      </c>
      <c r="S305" s="26">
        <v>74</v>
      </c>
      <c r="T305">
        <v>75</v>
      </c>
      <c r="U305" s="30">
        <f t="shared" si="42"/>
        <v>77.333333333333329</v>
      </c>
      <c r="V305" s="31">
        <f t="shared" si="43"/>
        <v>0.77329999999999999</v>
      </c>
      <c r="W305" t="str">
        <f t="shared" si="44"/>
        <v>B</v>
      </c>
    </row>
    <row r="306" spans="1:23" ht="14.25" customHeight="1" x14ac:dyDescent="0.3">
      <c r="A306" s="43"/>
      <c r="B306" s="43"/>
      <c r="C306" s="43"/>
      <c r="D306" s="5" t="s">
        <v>17</v>
      </c>
      <c r="E306" s="5" t="s">
        <v>18</v>
      </c>
      <c r="F306" s="5">
        <v>64</v>
      </c>
      <c r="G306" s="10">
        <v>73</v>
      </c>
      <c r="H306" s="10">
        <v>67</v>
      </c>
      <c r="I306" s="11">
        <f t="shared" si="36"/>
        <v>68</v>
      </c>
      <c r="J306" s="31">
        <f t="shared" si="37"/>
        <v>0.68</v>
      </c>
      <c r="K306" s="32" t="str">
        <f t="shared" si="38"/>
        <v>C</v>
      </c>
      <c r="L306" s="32">
        <v>65</v>
      </c>
      <c r="M306" s="32">
        <v>69</v>
      </c>
      <c r="N306">
        <v>71</v>
      </c>
      <c r="O306" s="30">
        <f t="shared" si="39"/>
        <v>68.333333333333329</v>
      </c>
      <c r="P306" s="31">
        <f t="shared" si="40"/>
        <v>0.68330000000000002</v>
      </c>
      <c r="Q306" s="32" t="str">
        <f t="shared" si="41"/>
        <v>C</v>
      </c>
      <c r="R306" s="30">
        <v>67</v>
      </c>
      <c r="S306" s="26">
        <v>67</v>
      </c>
      <c r="T306">
        <v>66</v>
      </c>
      <c r="U306" s="30">
        <f t="shared" si="42"/>
        <v>66.666666666666671</v>
      </c>
      <c r="V306" s="31">
        <f t="shared" si="43"/>
        <v>0.66669999999999996</v>
      </c>
      <c r="W306" t="str">
        <f t="shared" si="44"/>
        <v>C</v>
      </c>
    </row>
    <row r="307" spans="1:23" ht="14.25" customHeight="1" x14ac:dyDescent="0.3">
      <c r="A307" s="43"/>
      <c r="B307" s="43"/>
      <c r="C307" s="43"/>
      <c r="D307" s="5" t="s">
        <v>19</v>
      </c>
      <c r="E307" s="5" t="s">
        <v>20</v>
      </c>
      <c r="F307" s="5">
        <v>61</v>
      </c>
      <c r="G307" s="10">
        <v>74</v>
      </c>
      <c r="H307" s="10">
        <v>77</v>
      </c>
      <c r="I307" s="11">
        <f t="shared" si="36"/>
        <v>70.666666666666671</v>
      </c>
      <c r="J307" s="31">
        <f t="shared" si="37"/>
        <v>0.70669999999999999</v>
      </c>
      <c r="K307" s="32" t="str">
        <f t="shared" si="38"/>
        <v>B</v>
      </c>
      <c r="L307" s="32">
        <v>68</v>
      </c>
      <c r="M307" s="32">
        <v>72</v>
      </c>
      <c r="N307">
        <v>66</v>
      </c>
      <c r="O307" s="30">
        <f t="shared" si="39"/>
        <v>68.666666666666671</v>
      </c>
      <c r="P307" s="31">
        <f t="shared" si="40"/>
        <v>0.68669999999999998</v>
      </c>
      <c r="Q307" s="32" t="str">
        <f t="shared" si="41"/>
        <v>C</v>
      </c>
      <c r="R307" s="30">
        <v>70</v>
      </c>
      <c r="S307" s="26">
        <v>79</v>
      </c>
      <c r="T307">
        <v>78</v>
      </c>
      <c r="U307" s="30">
        <f t="shared" si="42"/>
        <v>75.666666666666671</v>
      </c>
      <c r="V307" s="31">
        <f t="shared" si="43"/>
        <v>0.75670000000000004</v>
      </c>
      <c r="W307" t="str">
        <f t="shared" si="44"/>
        <v>B</v>
      </c>
    </row>
    <row r="308" spans="1:23" ht="14.25" customHeight="1" x14ac:dyDescent="0.3">
      <c r="A308" s="43"/>
      <c r="B308" s="43"/>
      <c r="C308" s="43"/>
      <c r="D308" s="5" t="s">
        <v>21</v>
      </c>
      <c r="E308" s="5" t="s">
        <v>22</v>
      </c>
      <c r="F308" s="5">
        <v>73</v>
      </c>
      <c r="G308" s="10">
        <v>78</v>
      </c>
      <c r="H308" s="10">
        <v>76</v>
      </c>
      <c r="I308" s="11">
        <f t="shared" si="36"/>
        <v>75.666666666666671</v>
      </c>
      <c r="J308" s="31">
        <f t="shared" si="37"/>
        <v>0.75670000000000004</v>
      </c>
      <c r="K308" s="32" t="str">
        <f t="shared" si="38"/>
        <v>B</v>
      </c>
      <c r="L308" s="32">
        <v>77</v>
      </c>
      <c r="M308" s="32">
        <v>77</v>
      </c>
      <c r="N308">
        <v>76</v>
      </c>
      <c r="O308" s="30">
        <f t="shared" si="39"/>
        <v>76.666666666666671</v>
      </c>
      <c r="P308" s="31">
        <f t="shared" si="40"/>
        <v>0.76670000000000005</v>
      </c>
      <c r="Q308" s="32" t="str">
        <f t="shared" si="41"/>
        <v>B</v>
      </c>
      <c r="R308" s="30">
        <v>71</v>
      </c>
      <c r="S308" s="26">
        <v>84</v>
      </c>
      <c r="T308">
        <v>78</v>
      </c>
      <c r="U308" s="30">
        <f t="shared" si="42"/>
        <v>77.666666666666671</v>
      </c>
      <c r="V308" s="31">
        <f t="shared" si="43"/>
        <v>0.77669999999999995</v>
      </c>
      <c r="W308" t="str">
        <f t="shared" si="44"/>
        <v>B</v>
      </c>
    </row>
    <row r="309" spans="1:23" ht="14.25" customHeight="1" x14ac:dyDescent="0.3">
      <c r="A309" s="43"/>
      <c r="B309" s="43"/>
      <c r="C309" s="43"/>
      <c r="D309" s="5" t="s">
        <v>23</v>
      </c>
      <c r="E309" s="5" t="s">
        <v>24</v>
      </c>
      <c r="F309" s="5">
        <v>67</v>
      </c>
      <c r="G309" s="10">
        <v>62</v>
      </c>
      <c r="H309" s="10">
        <v>62</v>
      </c>
      <c r="I309" s="11">
        <f t="shared" si="36"/>
        <v>63.666666666666664</v>
      </c>
      <c r="J309" s="31">
        <f t="shared" si="37"/>
        <v>0.63670000000000004</v>
      </c>
      <c r="K309" s="32" t="str">
        <f t="shared" si="38"/>
        <v>C</v>
      </c>
      <c r="L309" s="32">
        <v>64</v>
      </c>
      <c r="M309" s="32">
        <v>66</v>
      </c>
      <c r="N309">
        <v>76</v>
      </c>
      <c r="O309" s="30">
        <f t="shared" si="39"/>
        <v>68.666666666666671</v>
      </c>
      <c r="P309" s="31">
        <f t="shared" si="40"/>
        <v>0.68669999999999998</v>
      </c>
      <c r="Q309" s="32" t="str">
        <f t="shared" si="41"/>
        <v>C</v>
      </c>
      <c r="R309" s="30">
        <v>71</v>
      </c>
      <c r="S309" s="26">
        <v>67</v>
      </c>
      <c r="T309">
        <v>77</v>
      </c>
      <c r="U309" s="30">
        <f t="shared" si="42"/>
        <v>71.666666666666671</v>
      </c>
      <c r="V309" s="31">
        <f t="shared" si="43"/>
        <v>0.7167</v>
      </c>
      <c r="W309" t="str">
        <f t="shared" si="44"/>
        <v>B</v>
      </c>
    </row>
    <row r="310" spans="1:23" ht="14.25" customHeight="1" x14ac:dyDescent="0.3">
      <c r="A310" s="43"/>
      <c r="B310" s="43"/>
      <c r="C310" s="43"/>
      <c r="D310" s="5" t="s">
        <v>25</v>
      </c>
      <c r="E310" s="5" t="s">
        <v>26</v>
      </c>
      <c r="F310" s="5">
        <v>74</v>
      </c>
      <c r="G310" s="10">
        <v>74</v>
      </c>
      <c r="H310" s="10">
        <v>74</v>
      </c>
      <c r="I310" s="11">
        <f t="shared" si="36"/>
        <v>74</v>
      </c>
      <c r="J310" s="31">
        <f t="shared" si="37"/>
        <v>0.74</v>
      </c>
      <c r="K310" s="32" t="str">
        <f t="shared" si="38"/>
        <v>B</v>
      </c>
      <c r="L310" s="32">
        <v>76</v>
      </c>
      <c r="M310" s="32">
        <v>70</v>
      </c>
      <c r="N310">
        <v>72</v>
      </c>
      <c r="O310" s="30">
        <f t="shared" si="39"/>
        <v>72.666666666666671</v>
      </c>
      <c r="P310" s="31">
        <f t="shared" si="40"/>
        <v>0.72670000000000001</v>
      </c>
      <c r="Q310" s="32" t="str">
        <f t="shared" si="41"/>
        <v>B</v>
      </c>
      <c r="R310" s="30">
        <v>81</v>
      </c>
      <c r="S310" s="26">
        <v>73</v>
      </c>
      <c r="T310">
        <v>84</v>
      </c>
      <c r="U310" s="30">
        <f t="shared" si="42"/>
        <v>79.333333333333329</v>
      </c>
      <c r="V310" s="31">
        <f t="shared" si="43"/>
        <v>0.79330000000000001</v>
      </c>
      <c r="W310" t="str">
        <f t="shared" si="44"/>
        <v>B</v>
      </c>
    </row>
    <row r="311" spans="1:23" ht="14.25" customHeight="1" x14ac:dyDescent="0.3">
      <c r="A311" s="43"/>
      <c r="B311" s="43"/>
      <c r="C311" s="43"/>
      <c r="D311" s="5" t="s">
        <v>34</v>
      </c>
      <c r="E311" s="5" t="s">
        <v>35</v>
      </c>
      <c r="F311" s="5">
        <v>67</v>
      </c>
      <c r="G311" s="10">
        <v>58</v>
      </c>
      <c r="H311" s="10">
        <v>63</v>
      </c>
      <c r="I311" s="11">
        <f t="shared" si="36"/>
        <v>62.666666666666664</v>
      </c>
      <c r="J311" s="31">
        <f t="shared" si="37"/>
        <v>0.62670000000000003</v>
      </c>
      <c r="K311" s="32" t="str">
        <f t="shared" si="38"/>
        <v>C</v>
      </c>
      <c r="L311" s="32">
        <v>71</v>
      </c>
      <c r="M311" s="32">
        <v>73</v>
      </c>
      <c r="N311">
        <v>71</v>
      </c>
      <c r="O311" s="30">
        <f t="shared" si="39"/>
        <v>71.666666666666671</v>
      </c>
      <c r="P311" s="31">
        <f t="shared" si="40"/>
        <v>0.7167</v>
      </c>
      <c r="Q311" s="32" t="str">
        <f t="shared" si="41"/>
        <v>B</v>
      </c>
      <c r="R311" s="30">
        <v>61</v>
      </c>
      <c r="S311" s="26">
        <v>73</v>
      </c>
      <c r="T311">
        <v>63</v>
      </c>
      <c r="U311" s="30">
        <f t="shared" si="42"/>
        <v>65.666666666666671</v>
      </c>
      <c r="V311" s="31">
        <f t="shared" si="43"/>
        <v>0.65669999999999995</v>
      </c>
      <c r="W311" t="str">
        <f t="shared" si="44"/>
        <v>C</v>
      </c>
    </row>
    <row r="312" spans="1:23" ht="14.25" customHeight="1" x14ac:dyDescent="0.3">
      <c r="A312" s="43" t="s">
        <v>178</v>
      </c>
      <c r="B312" s="43" t="s">
        <v>179</v>
      </c>
      <c r="C312" s="43" t="s">
        <v>433</v>
      </c>
      <c r="D312" s="5" t="s">
        <v>12</v>
      </c>
      <c r="E312" s="5" t="s">
        <v>2</v>
      </c>
      <c r="F312" s="5">
        <v>45</v>
      </c>
      <c r="G312" s="10">
        <v>53</v>
      </c>
      <c r="H312" s="10">
        <v>56</v>
      </c>
      <c r="I312" s="11">
        <f t="shared" si="36"/>
        <v>51.333333333333336</v>
      </c>
      <c r="J312" s="31">
        <f t="shared" si="37"/>
        <v>0.51329999999999998</v>
      </c>
      <c r="K312" s="32" t="str">
        <f t="shared" si="38"/>
        <v>D</v>
      </c>
      <c r="L312" s="32">
        <v>51</v>
      </c>
      <c r="M312" s="32">
        <v>57</v>
      </c>
      <c r="N312">
        <v>61</v>
      </c>
      <c r="O312" s="30">
        <f t="shared" si="39"/>
        <v>56.333333333333336</v>
      </c>
      <c r="P312" s="31">
        <f t="shared" si="40"/>
        <v>0.56330000000000002</v>
      </c>
      <c r="Q312" s="32" t="str">
        <f t="shared" si="41"/>
        <v>D</v>
      </c>
      <c r="R312" s="30">
        <v>61</v>
      </c>
      <c r="S312" s="26">
        <v>58</v>
      </c>
      <c r="T312">
        <v>52</v>
      </c>
      <c r="U312" s="30">
        <f t="shared" si="42"/>
        <v>57</v>
      </c>
      <c r="V312" s="31">
        <f t="shared" si="43"/>
        <v>0.56999999999999995</v>
      </c>
      <c r="W312" t="str">
        <f t="shared" si="44"/>
        <v>D</v>
      </c>
    </row>
    <row r="313" spans="1:23" ht="14.25" customHeight="1" x14ac:dyDescent="0.3">
      <c r="A313" s="43"/>
      <c r="B313" s="43"/>
      <c r="C313" s="43"/>
      <c r="D313" s="5" t="s">
        <v>13</v>
      </c>
      <c r="E313" s="5" t="s">
        <v>14</v>
      </c>
      <c r="F313" s="5">
        <v>59</v>
      </c>
      <c r="G313" s="10">
        <v>51</v>
      </c>
      <c r="H313" s="10">
        <v>52</v>
      </c>
      <c r="I313" s="11">
        <f t="shared" si="36"/>
        <v>54</v>
      </c>
      <c r="J313" s="31">
        <f t="shared" si="37"/>
        <v>0.54</v>
      </c>
      <c r="K313" s="32" t="str">
        <f t="shared" si="38"/>
        <v>D</v>
      </c>
      <c r="L313" s="32">
        <v>59</v>
      </c>
      <c r="M313" s="32">
        <v>60</v>
      </c>
      <c r="N313">
        <v>56</v>
      </c>
      <c r="O313" s="30">
        <f t="shared" si="39"/>
        <v>58.333333333333336</v>
      </c>
      <c r="P313" s="31">
        <f t="shared" si="40"/>
        <v>0.58330000000000004</v>
      </c>
      <c r="Q313" s="32" t="str">
        <f t="shared" si="41"/>
        <v>D</v>
      </c>
      <c r="R313" s="30">
        <v>64</v>
      </c>
      <c r="S313" s="26">
        <v>68</v>
      </c>
      <c r="T313">
        <v>60</v>
      </c>
      <c r="U313" s="30">
        <f t="shared" si="42"/>
        <v>64</v>
      </c>
      <c r="V313" s="31">
        <f t="shared" si="43"/>
        <v>0.64</v>
      </c>
      <c r="W313" t="str">
        <f t="shared" si="44"/>
        <v>C</v>
      </c>
    </row>
    <row r="314" spans="1:23" ht="14.25" customHeight="1" x14ac:dyDescent="0.3">
      <c r="A314" s="43"/>
      <c r="B314" s="43"/>
      <c r="C314" s="43"/>
      <c r="D314" s="5" t="s">
        <v>15</v>
      </c>
      <c r="E314" s="5" t="s">
        <v>16</v>
      </c>
      <c r="F314" s="5">
        <v>64</v>
      </c>
      <c r="G314" s="10">
        <v>64</v>
      </c>
      <c r="H314" s="10">
        <v>63</v>
      </c>
      <c r="I314" s="11">
        <f t="shared" si="36"/>
        <v>63.666666666666664</v>
      </c>
      <c r="J314" s="31">
        <f t="shared" si="37"/>
        <v>0.63670000000000004</v>
      </c>
      <c r="K314" s="32" t="str">
        <f t="shared" si="38"/>
        <v>C</v>
      </c>
      <c r="L314" s="32">
        <v>57</v>
      </c>
      <c r="M314" s="32">
        <v>68</v>
      </c>
      <c r="N314">
        <v>63</v>
      </c>
      <c r="O314" s="30">
        <f t="shared" si="39"/>
        <v>62.666666666666664</v>
      </c>
      <c r="P314" s="31">
        <f t="shared" si="40"/>
        <v>0.62670000000000003</v>
      </c>
      <c r="Q314" s="32" t="str">
        <f t="shared" si="41"/>
        <v>C</v>
      </c>
      <c r="R314" s="30">
        <v>70</v>
      </c>
      <c r="S314" s="26">
        <v>66</v>
      </c>
      <c r="T314">
        <v>67</v>
      </c>
      <c r="U314" s="30">
        <f t="shared" si="42"/>
        <v>67.666666666666671</v>
      </c>
      <c r="V314" s="31">
        <f t="shared" si="43"/>
        <v>0.67669999999999997</v>
      </c>
      <c r="W314" t="str">
        <f t="shared" si="44"/>
        <v>C</v>
      </c>
    </row>
    <row r="315" spans="1:23" ht="14.25" customHeight="1" x14ac:dyDescent="0.3">
      <c r="A315" s="43"/>
      <c r="B315" s="43"/>
      <c r="C315" s="43"/>
      <c r="D315" s="5" t="s">
        <v>17</v>
      </c>
      <c r="E315" s="5" t="s">
        <v>18</v>
      </c>
      <c r="F315" s="5">
        <v>58</v>
      </c>
      <c r="G315" s="10">
        <v>61</v>
      </c>
      <c r="H315" s="10">
        <v>50</v>
      </c>
      <c r="I315" s="11">
        <f t="shared" si="36"/>
        <v>56.333333333333336</v>
      </c>
      <c r="J315" s="31">
        <f t="shared" si="37"/>
        <v>0.56330000000000002</v>
      </c>
      <c r="K315" s="32" t="str">
        <f t="shared" si="38"/>
        <v>D</v>
      </c>
      <c r="L315" s="32">
        <v>60</v>
      </c>
      <c r="M315" s="32">
        <v>55</v>
      </c>
      <c r="N315">
        <v>52</v>
      </c>
      <c r="O315" s="30">
        <f t="shared" si="39"/>
        <v>55.666666666666664</v>
      </c>
      <c r="P315" s="31">
        <f t="shared" si="40"/>
        <v>0.55669999999999997</v>
      </c>
      <c r="Q315" s="32" t="str">
        <f t="shared" si="41"/>
        <v>D</v>
      </c>
      <c r="R315" s="30">
        <v>60</v>
      </c>
      <c r="S315" s="26">
        <v>60</v>
      </c>
      <c r="T315">
        <v>59</v>
      </c>
      <c r="U315" s="30">
        <f t="shared" si="42"/>
        <v>59.666666666666664</v>
      </c>
      <c r="V315" s="31">
        <f t="shared" si="43"/>
        <v>0.59670000000000001</v>
      </c>
      <c r="W315" t="str">
        <f t="shared" si="44"/>
        <v>D</v>
      </c>
    </row>
    <row r="316" spans="1:23" ht="14.25" customHeight="1" x14ac:dyDescent="0.3">
      <c r="A316" s="43"/>
      <c r="B316" s="43"/>
      <c r="C316" s="43"/>
      <c r="D316" s="5" t="s">
        <v>19</v>
      </c>
      <c r="E316" s="5" t="s">
        <v>20</v>
      </c>
      <c r="F316" s="5">
        <v>59</v>
      </c>
      <c r="G316" s="10">
        <v>54</v>
      </c>
      <c r="H316" s="10">
        <v>58</v>
      </c>
      <c r="I316" s="11">
        <f t="shared" si="36"/>
        <v>57</v>
      </c>
      <c r="J316" s="31">
        <f t="shared" si="37"/>
        <v>0.56999999999999995</v>
      </c>
      <c r="K316" s="32" t="str">
        <f t="shared" si="38"/>
        <v>D</v>
      </c>
      <c r="L316" s="32">
        <v>62</v>
      </c>
      <c r="M316" s="32">
        <v>63</v>
      </c>
      <c r="N316">
        <v>60</v>
      </c>
      <c r="O316" s="30">
        <f t="shared" si="39"/>
        <v>61.666666666666664</v>
      </c>
      <c r="P316" s="31">
        <f t="shared" si="40"/>
        <v>0.61670000000000003</v>
      </c>
      <c r="Q316" s="32" t="str">
        <f t="shared" si="41"/>
        <v>C</v>
      </c>
      <c r="R316" s="30">
        <v>66</v>
      </c>
      <c r="S316" s="26">
        <v>72</v>
      </c>
      <c r="T316">
        <v>67</v>
      </c>
      <c r="U316" s="30">
        <f t="shared" si="42"/>
        <v>68.333333333333329</v>
      </c>
      <c r="V316" s="31">
        <f t="shared" si="43"/>
        <v>0.68330000000000002</v>
      </c>
      <c r="W316" t="str">
        <f t="shared" si="44"/>
        <v>C</v>
      </c>
    </row>
    <row r="317" spans="1:23" ht="14.25" customHeight="1" x14ac:dyDescent="0.3">
      <c r="A317" s="43"/>
      <c r="B317" s="43"/>
      <c r="C317" s="43"/>
      <c r="D317" s="5" t="s">
        <v>21</v>
      </c>
      <c r="E317" s="5" t="s">
        <v>22</v>
      </c>
      <c r="F317" s="5">
        <v>63</v>
      </c>
      <c r="G317" s="10">
        <v>59</v>
      </c>
      <c r="H317" s="10">
        <v>67</v>
      </c>
      <c r="I317" s="11">
        <f t="shared" si="36"/>
        <v>63</v>
      </c>
      <c r="J317" s="31">
        <f t="shared" si="37"/>
        <v>0.63</v>
      </c>
      <c r="K317" s="32" t="str">
        <f t="shared" si="38"/>
        <v>C</v>
      </c>
      <c r="L317" s="32">
        <v>60</v>
      </c>
      <c r="M317" s="32">
        <v>67</v>
      </c>
      <c r="N317">
        <v>69</v>
      </c>
      <c r="O317" s="30">
        <f t="shared" si="39"/>
        <v>65.333333333333329</v>
      </c>
      <c r="P317" s="31">
        <f t="shared" si="40"/>
        <v>0.65329999999999999</v>
      </c>
      <c r="Q317" s="32" t="str">
        <f t="shared" si="41"/>
        <v>C</v>
      </c>
      <c r="R317" s="30">
        <v>63</v>
      </c>
      <c r="S317" s="26">
        <v>74</v>
      </c>
      <c r="T317">
        <v>68</v>
      </c>
      <c r="U317" s="30">
        <f t="shared" si="42"/>
        <v>68.333333333333329</v>
      </c>
      <c r="V317" s="31">
        <f t="shared" si="43"/>
        <v>0.68330000000000002</v>
      </c>
      <c r="W317" t="str">
        <f t="shared" si="44"/>
        <v>C</v>
      </c>
    </row>
    <row r="318" spans="1:23" ht="14.25" customHeight="1" x14ac:dyDescent="0.3">
      <c r="A318" s="43"/>
      <c r="B318" s="43"/>
      <c r="C318" s="43"/>
      <c r="D318" s="5" t="s">
        <v>23</v>
      </c>
      <c r="E318" s="5" t="s">
        <v>24</v>
      </c>
      <c r="F318" s="5">
        <v>48</v>
      </c>
      <c r="G318" s="10">
        <v>53</v>
      </c>
      <c r="H318" s="10">
        <v>54</v>
      </c>
      <c r="I318" s="11">
        <f t="shared" si="36"/>
        <v>51.666666666666664</v>
      </c>
      <c r="J318" s="31">
        <f t="shared" si="37"/>
        <v>0.51670000000000005</v>
      </c>
      <c r="K318" s="32" t="str">
        <f t="shared" si="38"/>
        <v>D</v>
      </c>
      <c r="L318" s="32">
        <v>60</v>
      </c>
      <c r="M318" s="32">
        <v>55</v>
      </c>
      <c r="N318">
        <v>53</v>
      </c>
      <c r="O318" s="30">
        <f t="shared" si="39"/>
        <v>56</v>
      </c>
      <c r="P318" s="31">
        <f t="shared" si="40"/>
        <v>0.56000000000000005</v>
      </c>
      <c r="Q318" s="32" t="str">
        <f t="shared" si="41"/>
        <v>D</v>
      </c>
      <c r="R318" s="30">
        <v>58</v>
      </c>
      <c r="S318" s="26">
        <v>69</v>
      </c>
      <c r="T318">
        <v>55</v>
      </c>
      <c r="U318" s="30">
        <f t="shared" si="42"/>
        <v>60.666666666666664</v>
      </c>
      <c r="V318" s="31">
        <f t="shared" si="43"/>
        <v>0.60670000000000002</v>
      </c>
      <c r="W318" t="str">
        <f t="shared" si="44"/>
        <v>C</v>
      </c>
    </row>
    <row r="319" spans="1:23" ht="14.25" customHeight="1" x14ac:dyDescent="0.3">
      <c r="A319" s="43"/>
      <c r="B319" s="43"/>
      <c r="C319" s="43"/>
      <c r="D319" s="5" t="s">
        <v>46</v>
      </c>
      <c r="E319" s="5" t="s">
        <v>47</v>
      </c>
      <c r="F319" s="5">
        <v>63</v>
      </c>
      <c r="G319" s="10">
        <v>64</v>
      </c>
      <c r="H319" s="10">
        <v>56</v>
      </c>
      <c r="I319" s="11">
        <f t="shared" si="36"/>
        <v>61</v>
      </c>
      <c r="J319" s="31">
        <f t="shared" si="37"/>
        <v>0.61</v>
      </c>
      <c r="K319" s="32" t="str">
        <f t="shared" si="38"/>
        <v>C</v>
      </c>
      <c r="L319" s="32">
        <v>62</v>
      </c>
      <c r="M319" s="32">
        <v>66</v>
      </c>
      <c r="N319">
        <v>60</v>
      </c>
      <c r="O319" s="30">
        <f t="shared" si="39"/>
        <v>62.666666666666664</v>
      </c>
      <c r="P319" s="31">
        <f t="shared" si="40"/>
        <v>0.62670000000000003</v>
      </c>
      <c r="Q319" s="32" t="str">
        <f t="shared" si="41"/>
        <v>C</v>
      </c>
      <c r="R319" s="30">
        <v>61</v>
      </c>
      <c r="S319" s="26">
        <v>73</v>
      </c>
      <c r="T319">
        <v>59</v>
      </c>
      <c r="U319" s="30">
        <f t="shared" si="42"/>
        <v>64.333333333333329</v>
      </c>
      <c r="V319" s="31">
        <f t="shared" si="43"/>
        <v>0.64329999999999998</v>
      </c>
      <c r="W319" t="str">
        <f t="shared" si="44"/>
        <v>C</v>
      </c>
    </row>
    <row r="320" spans="1:23" ht="14.25" customHeight="1" x14ac:dyDescent="0.3">
      <c r="A320" s="43"/>
      <c r="B320" s="43"/>
      <c r="C320" s="43"/>
      <c r="D320" s="5" t="s">
        <v>27</v>
      </c>
      <c r="E320" s="5" t="s">
        <v>28</v>
      </c>
      <c r="F320" s="5">
        <v>51</v>
      </c>
      <c r="G320" s="10">
        <v>58</v>
      </c>
      <c r="H320" s="10">
        <v>60</v>
      </c>
      <c r="I320" s="11">
        <f t="shared" si="36"/>
        <v>56.333333333333336</v>
      </c>
      <c r="J320" s="31">
        <f t="shared" si="37"/>
        <v>0.56330000000000002</v>
      </c>
      <c r="K320" s="32" t="str">
        <f t="shared" si="38"/>
        <v>D</v>
      </c>
      <c r="L320" s="32">
        <v>55</v>
      </c>
      <c r="M320" s="32">
        <v>61</v>
      </c>
      <c r="N320">
        <v>50</v>
      </c>
      <c r="O320" s="30">
        <f t="shared" si="39"/>
        <v>55.333333333333336</v>
      </c>
      <c r="P320" s="31">
        <f t="shared" si="40"/>
        <v>0.55330000000000001</v>
      </c>
      <c r="Q320" s="32" t="str">
        <f t="shared" si="41"/>
        <v>D</v>
      </c>
      <c r="R320" s="30">
        <v>50</v>
      </c>
      <c r="S320" s="26">
        <v>60</v>
      </c>
      <c r="T320">
        <v>53</v>
      </c>
      <c r="U320" s="30">
        <f t="shared" si="42"/>
        <v>54.333333333333336</v>
      </c>
      <c r="V320" s="31">
        <f t="shared" si="43"/>
        <v>0.54330000000000001</v>
      </c>
      <c r="W320" t="str">
        <f t="shared" si="44"/>
        <v>D</v>
      </c>
    </row>
    <row r="321" spans="1:23" ht="14.25" customHeight="1" x14ac:dyDescent="0.3">
      <c r="A321" s="43" t="s">
        <v>180</v>
      </c>
      <c r="B321" s="43" t="s">
        <v>181</v>
      </c>
      <c r="C321" s="43" t="s">
        <v>433</v>
      </c>
      <c r="D321" s="5" t="s">
        <v>12</v>
      </c>
      <c r="E321" s="5" t="s">
        <v>2</v>
      </c>
      <c r="F321" s="5">
        <v>52</v>
      </c>
      <c r="G321" s="10">
        <v>54</v>
      </c>
      <c r="H321" s="10">
        <v>55</v>
      </c>
      <c r="I321" s="11">
        <f t="shared" si="36"/>
        <v>53.666666666666664</v>
      </c>
      <c r="J321" s="31">
        <f t="shared" si="37"/>
        <v>0.53669999999999995</v>
      </c>
      <c r="K321" s="32" t="str">
        <f t="shared" si="38"/>
        <v>D</v>
      </c>
      <c r="L321" s="32">
        <v>53</v>
      </c>
      <c r="M321" s="32">
        <v>68</v>
      </c>
      <c r="N321">
        <v>58</v>
      </c>
      <c r="O321" s="30">
        <f t="shared" si="39"/>
        <v>59.666666666666664</v>
      </c>
      <c r="P321" s="31">
        <f t="shared" si="40"/>
        <v>0.59670000000000001</v>
      </c>
      <c r="Q321" s="32" t="str">
        <f t="shared" si="41"/>
        <v>D</v>
      </c>
      <c r="R321" s="30">
        <v>69</v>
      </c>
      <c r="S321" s="26">
        <v>60</v>
      </c>
      <c r="T321">
        <v>71</v>
      </c>
      <c r="U321" s="30">
        <f t="shared" si="42"/>
        <v>66.666666666666671</v>
      </c>
      <c r="V321" s="31">
        <f t="shared" si="43"/>
        <v>0.66669999999999996</v>
      </c>
      <c r="W321" t="str">
        <f t="shared" si="44"/>
        <v>C</v>
      </c>
    </row>
    <row r="322" spans="1:23" ht="14.25" customHeight="1" x14ac:dyDescent="0.3">
      <c r="A322" s="43"/>
      <c r="B322" s="43"/>
      <c r="C322" s="43"/>
      <c r="D322" s="5" t="s">
        <v>13</v>
      </c>
      <c r="E322" s="5" t="s">
        <v>14</v>
      </c>
      <c r="F322" s="5">
        <v>60</v>
      </c>
      <c r="G322" s="10">
        <v>71</v>
      </c>
      <c r="H322" s="10">
        <v>70</v>
      </c>
      <c r="I322" s="11">
        <f t="shared" si="36"/>
        <v>67</v>
      </c>
      <c r="J322" s="31">
        <f t="shared" si="37"/>
        <v>0.67</v>
      </c>
      <c r="K322" s="32" t="str">
        <f t="shared" si="38"/>
        <v>C</v>
      </c>
      <c r="L322" s="32">
        <v>70</v>
      </c>
      <c r="M322" s="32">
        <v>63</v>
      </c>
      <c r="N322">
        <v>67</v>
      </c>
      <c r="O322" s="30">
        <f t="shared" si="39"/>
        <v>66.666666666666671</v>
      </c>
      <c r="P322" s="31">
        <f t="shared" si="40"/>
        <v>0.66669999999999996</v>
      </c>
      <c r="Q322" s="32" t="str">
        <f t="shared" si="41"/>
        <v>C</v>
      </c>
      <c r="R322" s="30">
        <v>74</v>
      </c>
      <c r="S322" s="26">
        <v>70</v>
      </c>
      <c r="T322">
        <v>73</v>
      </c>
      <c r="U322" s="30">
        <f t="shared" si="42"/>
        <v>72.333333333333329</v>
      </c>
      <c r="V322" s="31">
        <f t="shared" si="43"/>
        <v>0.72330000000000005</v>
      </c>
      <c r="W322" t="str">
        <f t="shared" si="44"/>
        <v>B</v>
      </c>
    </row>
    <row r="323" spans="1:23" ht="14.25" customHeight="1" x14ac:dyDescent="0.3">
      <c r="A323" s="43"/>
      <c r="B323" s="43"/>
      <c r="C323" s="43"/>
      <c r="D323" s="5" t="s">
        <v>15</v>
      </c>
      <c r="E323" s="5" t="s">
        <v>16</v>
      </c>
      <c r="F323" s="5">
        <v>74</v>
      </c>
      <c r="G323" s="10">
        <v>68</v>
      </c>
      <c r="H323" s="10">
        <v>63</v>
      </c>
      <c r="I323" s="11">
        <f t="shared" si="36"/>
        <v>68.333333333333329</v>
      </c>
      <c r="J323" s="31">
        <f t="shared" si="37"/>
        <v>0.68330000000000002</v>
      </c>
      <c r="K323" s="32" t="str">
        <f t="shared" si="38"/>
        <v>C</v>
      </c>
      <c r="L323" s="32">
        <v>65</v>
      </c>
      <c r="M323" s="32">
        <v>75</v>
      </c>
      <c r="N323">
        <v>71</v>
      </c>
      <c r="O323" s="30">
        <f t="shared" si="39"/>
        <v>70.333333333333329</v>
      </c>
      <c r="P323" s="31">
        <f t="shared" si="40"/>
        <v>0.70330000000000004</v>
      </c>
      <c r="Q323" s="32" t="str">
        <f t="shared" si="41"/>
        <v>B</v>
      </c>
      <c r="R323" s="30">
        <v>78</v>
      </c>
      <c r="S323" s="26">
        <v>73</v>
      </c>
      <c r="T323">
        <v>81</v>
      </c>
      <c r="U323" s="30">
        <f t="shared" si="42"/>
        <v>77.333333333333329</v>
      </c>
      <c r="V323" s="31">
        <f t="shared" si="43"/>
        <v>0.77329999999999999</v>
      </c>
      <c r="W323" t="str">
        <f t="shared" si="44"/>
        <v>B</v>
      </c>
    </row>
    <row r="324" spans="1:23" ht="14.25" customHeight="1" x14ac:dyDescent="0.3">
      <c r="A324" s="43"/>
      <c r="B324" s="43"/>
      <c r="C324" s="43"/>
      <c r="D324" s="5" t="s">
        <v>17</v>
      </c>
      <c r="E324" s="5" t="s">
        <v>18</v>
      </c>
      <c r="F324" s="5">
        <v>53</v>
      </c>
      <c r="G324" s="10">
        <v>56</v>
      </c>
      <c r="H324" s="10">
        <v>65</v>
      </c>
      <c r="I324" s="11">
        <f t="shared" si="36"/>
        <v>58</v>
      </c>
      <c r="J324" s="31">
        <f t="shared" si="37"/>
        <v>0.57999999999999996</v>
      </c>
      <c r="K324" s="32" t="str">
        <f t="shared" si="38"/>
        <v>D</v>
      </c>
      <c r="L324" s="32">
        <v>56</v>
      </c>
      <c r="M324" s="32">
        <v>66</v>
      </c>
      <c r="N324">
        <v>61</v>
      </c>
      <c r="O324" s="30">
        <f t="shared" si="39"/>
        <v>61</v>
      </c>
      <c r="P324" s="31">
        <f t="shared" si="40"/>
        <v>0.61</v>
      </c>
      <c r="Q324" s="32" t="str">
        <f t="shared" si="41"/>
        <v>C</v>
      </c>
      <c r="R324" s="30">
        <v>59</v>
      </c>
      <c r="S324" s="26">
        <v>73</v>
      </c>
      <c r="T324">
        <v>68</v>
      </c>
      <c r="U324" s="30">
        <f t="shared" si="42"/>
        <v>66.666666666666671</v>
      </c>
      <c r="V324" s="31">
        <f t="shared" si="43"/>
        <v>0.66669999999999996</v>
      </c>
      <c r="W324" t="str">
        <f t="shared" si="44"/>
        <v>C</v>
      </c>
    </row>
    <row r="325" spans="1:23" ht="14.25" customHeight="1" x14ac:dyDescent="0.3">
      <c r="A325" s="43"/>
      <c r="B325" s="43"/>
      <c r="C325" s="43"/>
      <c r="D325" s="5" t="s">
        <v>19</v>
      </c>
      <c r="E325" s="5" t="s">
        <v>20</v>
      </c>
      <c r="F325" s="5">
        <v>57</v>
      </c>
      <c r="G325" s="10">
        <v>74</v>
      </c>
      <c r="H325" s="10">
        <v>61</v>
      </c>
      <c r="I325" s="11">
        <f t="shared" si="36"/>
        <v>64</v>
      </c>
      <c r="J325" s="31">
        <f t="shared" si="37"/>
        <v>0.64</v>
      </c>
      <c r="K325" s="32" t="str">
        <f t="shared" si="38"/>
        <v>C</v>
      </c>
      <c r="L325" s="32">
        <v>63</v>
      </c>
      <c r="M325" s="32">
        <v>65</v>
      </c>
      <c r="N325">
        <v>69</v>
      </c>
      <c r="O325" s="30">
        <f t="shared" si="39"/>
        <v>65.666666666666671</v>
      </c>
      <c r="P325" s="31">
        <f t="shared" si="40"/>
        <v>0.65669999999999995</v>
      </c>
      <c r="Q325" s="32" t="str">
        <f t="shared" si="41"/>
        <v>C</v>
      </c>
      <c r="R325" s="30">
        <v>62</v>
      </c>
      <c r="S325" s="26">
        <v>65</v>
      </c>
      <c r="T325">
        <v>72</v>
      </c>
      <c r="U325" s="30">
        <f t="shared" si="42"/>
        <v>66.333333333333329</v>
      </c>
      <c r="V325" s="31">
        <f t="shared" si="43"/>
        <v>0.6633</v>
      </c>
      <c r="W325" t="str">
        <f t="shared" si="44"/>
        <v>C</v>
      </c>
    </row>
    <row r="326" spans="1:23" ht="14.25" customHeight="1" x14ac:dyDescent="0.3">
      <c r="A326" s="43"/>
      <c r="B326" s="43"/>
      <c r="C326" s="43"/>
      <c r="D326" s="5" t="s">
        <v>21</v>
      </c>
      <c r="E326" s="5" t="s">
        <v>22</v>
      </c>
      <c r="F326" s="5">
        <v>70</v>
      </c>
      <c r="G326" s="10">
        <v>67</v>
      </c>
      <c r="H326" s="10">
        <v>75</v>
      </c>
      <c r="I326" s="11">
        <f t="shared" ref="I326:I389" si="45">IF(COUNT(F326:H326)=0,"",AVERAGE(F326:H326))</f>
        <v>70.666666666666671</v>
      </c>
      <c r="J326" s="31">
        <f t="shared" ref="J326:J389" si="46">IF(I326="","",ROUND(I326/100,4))</f>
        <v>0.70669999999999999</v>
      </c>
      <c r="K326" s="32" t="str">
        <f t="shared" ref="K326:K389" si="47">IF(I326="","",IF(I326&gt;=80,"A",IF(I326&gt;=70,"B",IF(I326&gt;=60,"C",IF(I326&gt;=50,"D","F")))))</f>
        <v>B</v>
      </c>
      <c r="L326" s="32">
        <v>65</v>
      </c>
      <c r="M326" s="32">
        <v>69</v>
      </c>
      <c r="N326">
        <v>78</v>
      </c>
      <c r="O326" s="30">
        <f t="shared" ref="O326:O389" si="48">IF(COUNT(L326:N326)=0,"",AVERAGE(L326:N326))</f>
        <v>70.666666666666671</v>
      </c>
      <c r="P326" s="31">
        <f t="shared" ref="P326:P389" si="49">IF(O326="","",ROUND(O326/100,4))</f>
        <v>0.70669999999999999</v>
      </c>
      <c r="Q326" s="32" t="str">
        <f t="shared" ref="Q326:Q389" si="50">IF(O326="","",IF(O326&gt;=80,"A",IF(O326&gt;=70,"B",IF(O326&gt;=60,"C",IF(O326&gt;=50,"D","F")))))</f>
        <v>B</v>
      </c>
      <c r="R326" s="30">
        <v>73</v>
      </c>
      <c r="S326" s="26">
        <v>82</v>
      </c>
      <c r="T326">
        <v>69</v>
      </c>
      <c r="U326" s="30">
        <f t="shared" ref="U326:U389" si="51">IF(COUNT(R326:T326)=0,"",AVERAGE(R326:T326))</f>
        <v>74.666666666666671</v>
      </c>
      <c r="V326" s="31">
        <f t="shared" ref="V326:V389" si="52">IF(U326="","",ROUND(U326/100,4))</f>
        <v>0.74670000000000003</v>
      </c>
      <c r="W326" t="str">
        <f t="shared" ref="W326:W389" si="53">IF(U326="","",IF(U326&gt;=80,"A",IF(U326&gt;=70,"B",IF(U326&gt;=60,"C",IF(U326&gt;=50,"D","F")))))</f>
        <v>B</v>
      </c>
    </row>
    <row r="327" spans="1:23" ht="14.25" customHeight="1" x14ac:dyDescent="0.3">
      <c r="A327" s="43"/>
      <c r="B327" s="43"/>
      <c r="C327" s="43"/>
      <c r="D327" s="5" t="s">
        <v>23</v>
      </c>
      <c r="E327" s="5" t="s">
        <v>24</v>
      </c>
      <c r="F327" s="5">
        <v>67</v>
      </c>
      <c r="G327" s="10">
        <v>65</v>
      </c>
      <c r="H327" s="10">
        <v>66</v>
      </c>
      <c r="I327" s="11">
        <f t="shared" si="45"/>
        <v>66</v>
      </c>
      <c r="J327" s="31">
        <f t="shared" si="46"/>
        <v>0.66</v>
      </c>
      <c r="K327" s="32" t="str">
        <f t="shared" si="47"/>
        <v>C</v>
      </c>
      <c r="L327" s="32">
        <v>69</v>
      </c>
      <c r="M327" s="32">
        <v>62</v>
      </c>
      <c r="N327">
        <v>72</v>
      </c>
      <c r="O327" s="30">
        <f t="shared" si="48"/>
        <v>67.666666666666671</v>
      </c>
      <c r="P327" s="31">
        <f t="shared" si="49"/>
        <v>0.67669999999999997</v>
      </c>
      <c r="Q327" s="32" t="str">
        <f t="shared" si="50"/>
        <v>C</v>
      </c>
      <c r="R327" s="30">
        <v>73</v>
      </c>
      <c r="S327" s="26">
        <v>76</v>
      </c>
      <c r="T327">
        <v>67</v>
      </c>
      <c r="U327" s="30">
        <f t="shared" si="51"/>
        <v>72</v>
      </c>
      <c r="V327" s="31">
        <f t="shared" si="52"/>
        <v>0.72</v>
      </c>
      <c r="W327" t="str">
        <f t="shared" si="53"/>
        <v>B</v>
      </c>
    </row>
    <row r="328" spans="1:23" ht="14.25" customHeight="1" x14ac:dyDescent="0.3">
      <c r="A328" s="43"/>
      <c r="B328" s="43"/>
      <c r="C328" s="43"/>
      <c r="D328" s="5" t="s">
        <v>46</v>
      </c>
      <c r="E328" s="5" t="s">
        <v>47</v>
      </c>
      <c r="F328" s="5">
        <v>64</v>
      </c>
      <c r="G328" s="10">
        <v>76</v>
      </c>
      <c r="H328" s="10">
        <v>62</v>
      </c>
      <c r="I328" s="11">
        <f t="shared" si="45"/>
        <v>67.333333333333329</v>
      </c>
      <c r="J328" s="31">
        <f t="shared" si="46"/>
        <v>0.67330000000000001</v>
      </c>
      <c r="K328" s="32" t="str">
        <f t="shared" si="47"/>
        <v>C</v>
      </c>
      <c r="L328" s="32">
        <v>62</v>
      </c>
      <c r="M328" s="32">
        <v>68</v>
      </c>
      <c r="N328">
        <v>66</v>
      </c>
      <c r="O328" s="30">
        <f t="shared" si="48"/>
        <v>65.333333333333329</v>
      </c>
      <c r="P328" s="31">
        <f t="shared" si="49"/>
        <v>0.65329999999999999</v>
      </c>
      <c r="Q328" s="32" t="str">
        <f t="shared" si="50"/>
        <v>C</v>
      </c>
      <c r="R328" s="30">
        <v>73</v>
      </c>
      <c r="S328" s="26">
        <v>70</v>
      </c>
      <c r="T328">
        <v>68</v>
      </c>
      <c r="U328" s="30">
        <f t="shared" si="51"/>
        <v>70.333333333333329</v>
      </c>
      <c r="V328" s="31">
        <f t="shared" si="52"/>
        <v>0.70330000000000004</v>
      </c>
      <c r="W328" t="str">
        <f t="shared" si="53"/>
        <v>B</v>
      </c>
    </row>
    <row r="329" spans="1:23" ht="14.25" customHeight="1" x14ac:dyDescent="0.3">
      <c r="A329" s="43"/>
      <c r="B329" s="43"/>
      <c r="C329" s="43"/>
      <c r="D329" s="5" t="s">
        <v>34</v>
      </c>
      <c r="E329" s="5" t="s">
        <v>35</v>
      </c>
      <c r="F329" s="5">
        <v>54</v>
      </c>
      <c r="G329" s="10">
        <v>55</v>
      </c>
      <c r="H329" s="10">
        <v>54</v>
      </c>
      <c r="I329" s="11">
        <f t="shared" si="45"/>
        <v>54.333333333333336</v>
      </c>
      <c r="J329" s="31">
        <f t="shared" si="46"/>
        <v>0.54330000000000001</v>
      </c>
      <c r="K329" s="32" t="str">
        <f t="shared" si="47"/>
        <v>D</v>
      </c>
      <c r="L329" s="32">
        <v>54</v>
      </c>
      <c r="M329" s="32">
        <v>69</v>
      </c>
      <c r="N329">
        <v>63</v>
      </c>
      <c r="O329" s="30">
        <f t="shared" si="48"/>
        <v>62</v>
      </c>
      <c r="P329" s="31">
        <f t="shared" si="49"/>
        <v>0.62</v>
      </c>
      <c r="Q329" s="32" t="str">
        <f t="shared" si="50"/>
        <v>C</v>
      </c>
      <c r="R329" s="30">
        <v>58</v>
      </c>
      <c r="S329" s="26">
        <v>62</v>
      </c>
      <c r="T329">
        <v>60</v>
      </c>
      <c r="U329" s="30">
        <f t="shared" si="51"/>
        <v>60</v>
      </c>
      <c r="V329" s="31">
        <f t="shared" si="52"/>
        <v>0.6</v>
      </c>
      <c r="W329" t="str">
        <f t="shared" si="53"/>
        <v>C</v>
      </c>
    </row>
    <row r="330" spans="1:23" ht="14.25" customHeight="1" x14ac:dyDescent="0.3">
      <c r="A330" s="43" t="s">
        <v>182</v>
      </c>
      <c r="B330" s="43" t="s">
        <v>183</v>
      </c>
      <c r="C330" s="43" t="s">
        <v>433</v>
      </c>
      <c r="D330" s="5" t="s">
        <v>12</v>
      </c>
      <c r="E330" s="5" t="s">
        <v>2</v>
      </c>
      <c r="F330" s="5">
        <v>62</v>
      </c>
      <c r="G330" s="10">
        <v>69</v>
      </c>
      <c r="H330" s="10">
        <v>64</v>
      </c>
      <c r="I330" s="11">
        <f t="shared" si="45"/>
        <v>65</v>
      </c>
      <c r="J330" s="31">
        <f t="shared" si="46"/>
        <v>0.65</v>
      </c>
      <c r="K330" s="32" t="str">
        <f t="shared" si="47"/>
        <v>C</v>
      </c>
      <c r="L330" s="32">
        <v>71</v>
      </c>
      <c r="M330" s="32">
        <v>69</v>
      </c>
      <c r="N330">
        <v>75</v>
      </c>
      <c r="O330" s="30">
        <f t="shared" si="48"/>
        <v>71.666666666666671</v>
      </c>
      <c r="P330" s="31">
        <f t="shared" si="49"/>
        <v>0.7167</v>
      </c>
      <c r="Q330" s="32" t="str">
        <f t="shared" si="50"/>
        <v>B</v>
      </c>
      <c r="R330" s="30">
        <v>74</v>
      </c>
      <c r="S330" s="26">
        <v>74</v>
      </c>
      <c r="T330">
        <v>70</v>
      </c>
      <c r="U330" s="30">
        <f t="shared" si="51"/>
        <v>72.666666666666671</v>
      </c>
      <c r="V330" s="31">
        <f t="shared" si="52"/>
        <v>0.72670000000000001</v>
      </c>
      <c r="W330" t="str">
        <f t="shared" si="53"/>
        <v>B</v>
      </c>
    </row>
    <row r="331" spans="1:23" ht="14.25" customHeight="1" x14ac:dyDescent="0.3">
      <c r="A331" s="43"/>
      <c r="B331" s="43"/>
      <c r="C331" s="43"/>
      <c r="D331" s="5" t="s">
        <v>13</v>
      </c>
      <c r="E331" s="5" t="s">
        <v>14</v>
      </c>
      <c r="F331" s="5">
        <v>70</v>
      </c>
      <c r="G331" s="10">
        <v>65</v>
      </c>
      <c r="H331" s="10">
        <v>69</v>
      </c>
      <c r="I331" s="11">
        <f t="shared" si="45"/>
        <v>68</v>
      </c>
      <c r="J331" s="31">
        <f t="shared" si="46"/>
        <v>0.68</v>
      </c>
      <c r="K331" s="32" t="str">
        <f t="shared" si="47"/>
        <v>C</v>
      </c>
      <c r="L331" s="32">
        <v>64</v>
      </c>
      <c r="M331" s="32">
        <v>70</v>
      </c>
      <c r="N331">
        <v>72</v>
      </c>
      <c r="O331" s="30">
        <f t="shared" si="48"/>
        <v>68.666666666666671</v>
      </c>
      <c r="P331" s="31">
        <f t="shared" si="49"/>
        <v>0.68669999999999998</v>
      </c>
      <c r="Q331" s="32" t="str">
        <f t="shared" si="50"/>
        <v>C</v>
      </c>
      <c r="R331" s="30">
        <v>76</v>
      </c>
      <c r="S331" s="26">
        <v>71</v>
      </c>
      <c r="T331">
        <v>69</v>
      </c>
      <c r="U331" s="30">
        <f t="shared" si="51"/>
        <v>72</v>
      </c>
      <c r="V331" s="31">
        <f t="shared" si="52"/>
        <v>0.72</v>
      </c>
      <c r="W331" t="str">
        <f t="shared" si="53"/>
        <v>B</v>
      </c>
    </row>
    <row r="332" spans="1:23" ht="14.25" customHeight="1" x14ac:dyDescent="0.3">
      <c r="A332" s="43"/>
      <c r="B332" s="43"/>
      <c r="C332" s="43"/>
      <c r="D332" s="5" t="s">
        <v>15</v>
      </c>
      <c r="E332" s="5" t="s">
        <v>16</v>
      </c>
      <c r="F332" s="5">
        <v>70</v>
      </c>
      <c r="G332" s="10">
        <v>78</v>
      </c>
      <c r="H332" s="10">
        <v>80</v>
      </c>
      <c r="I332" s="11">
        <f t="shared" si="45"/>
        <v>76</v>
      </c>
      <c r="J332" s="31">
        <f t="shared" si="46"/>
        <v>0.76</v>
      </c>
      <c r="K332" s="32" t="str">
        <f t="shared" si="47"/>
        <v>B</v>
      </c>
      <c r="L332" s="32">
        <v>80</v>
      </c>
      <c r="M332" s="32">
        <v>78</v>
      </c>
      <c r="N332">
        <v>84</v>
      </c>
      <c r="O332" s="30">
        <f t="shared" si="48"/>
        <v>80.666666666666671</v>
      </c>
      <c r="P332" s="31">
        <f t="shared" si="49"/>
        <v>0.80669999999999997</v>
      </c>
      <c r="Q332" s="32" t="str">
        <f t="shared" si="50"/>
        <v>A</v>
      </c>
      <c r="R332" s="30">
        <v>78</v>
      </c>
      <c r="S332" s="26">
        <v>89</v>
      </c>
      <c r="T332">
        <v>86</v>
      </c>
      <c r="U332" s="30">
        <f t="shared" si="51"/>
        <v>84.333333333333329</v>
      </c>
      <c r="V332" s="31">
        <f t="shared" si="52"/>
        <v>0.84330000000000005</v>
      </c>
      <c r="W332" t="str">
        <f t="shared" si="53"/>
        <v>A</v>
      </c>
    </row>
    <row r="333" spans="1:23" ht="14.25" customHeight="1" x14ac:dyDescent="0.3">
      <c r="A333" s="43"/>
      <c r="B333" s="43"/>
      <c r="C333" s="43"/>
      <c r="D333" s="5" t="s">
        <v>17</v>
      </c>
      <c r="E333" s="5" t="s">
        <v>18</v>
      </c>
      <c r="F333" s="5">
        <v>70</v>
      </c>
      <c r="G333" s="10">
        <v>71</v>
      </c>
      <c r="H333" s="10">
        <v>70</v>
      </c>
      <c r="I333" s="11">
        <f t="shared" si="45"/>
        <v>70.333333333333329</v>
      </c>
      <c r="J333" s="31">
        <f t="shared" si="46"/>
        <v>0.70330000000000004</v>
      </c>
      <c r="K333" s="32" t="str">
        <f t="shared" si="47"/>
        <v>B</v>
      </c>
      <c r="L333" s="32">
        <v>70</v>
      </c>
      <c r="M333" s="32">
        <v>71</v>
      </c>
      <c r="N333">
        <v>72</v>
      </c>
      <c r="O333" s="30">
        <f t="shared" si="48"/>
        <v>71</v>
      </c>
      <c r="P333" s="31">
        <f t="shared" si="49"/>
        <v>0.71</v>
      </c>
      <c r="Q333" s="32" t="str">
        <f t="shared" si="50"/>
        <v>B</v>
      </c>
      <c r="R333" s="30">
        <v>75</v>
      </c>
      <c r="S333" s="26">
        <v>71</v>
      </c>
      <c r="T333">
        <v>71</v>
      </c>
      <c r="U333" s="30">
        <f t="shared" si="51"/>
        <v>72.333333333333329</v>
      </c>
      <c r="V333" s="31">
        <f t="shared" si="52"/>
        <v>0.72330000000000005</v>
      </c>
      <c r="W333" t="str">
        <f t="shared" si="53"/>
        <v>B</v>
      </c>
    </row>
    <row r="334" spans="1:23" ht="14.25" customHeight="1" x14ac:dyDescent="0.3">
      <c r="A334" s="43"/>
      <c r="B334" s="43"/>
      <c r="C334" s="43"/>
      <c r="D334" s="5" t="s">
        <v>19</v>
      </c>
      <c r="E334" s="5" t="s">
        <v>20</v>
      </c>
      <c r="F334" s="5">
        <v>66</v>
      </c>
      <c r="G334" s="10">
        <v>70</v>
      </c>
      <c r="H334" s="10">
        <v>79</v>
      </c>
      <c r="I334" s="11">
        <f t="shared" si="45"/>
        <v>71.666666666666671</v>
      </c>
      <c r="J334" s="31">
        <f t="shared" si="46"/>
        <v>0.7167</v>
      </c>
      <c r="K334" s="32" t="str">
        <f t="shared" si="47"/>
        <v>B</v>
      </c>
      <c r="L334" s="32">
        <v>68</v>
      </c>
      <c r="M334" s="32">
        <v>76</v>
      </c>
      <c r="N334">
        <v>70</v>
      </c>
      <c r="O334" s="30">
        <f t="shared" si="48"/>
        <v>71.333333333333329</v>
      </c>
      <c r="P334" s="31">
        <f t="shared" si="49"/>
        <v>0.71330000000000005</v>
      </c>
      <c r="Q334" s="32" t="str">
        <f t="shared" si="50"/>
        <v>B</v>
      </c>
      <c r="R334" s="30">
        <v>75</v>
      </c>
      <c r="S334" s="26">
        <v>79</v>
      </c>
      <c r="T334">
        <v>83</v>
      </c>
      <c r="U334" s="30">
        <f t="shared" si="51"/>
        <v>79</v>
      </c>
      <c r="V334" s="31">
        <f t="shared" si="52"/>
        <v>0.79</v>
      </c>
      <c r="W334" t="str">
        <f t="shared" si="53"/>
        <v>B</v>
      </c>
    </row>
    <row r="335" spans="1:23" ht="14.25" customHeight="1" x14ac:dyDescent="0.3">
      <c r="A335" s="43"/>
      <c r="B335" s="43"/>
      <c r="C335" s="43"/>
      <c r="D335" s="5" t="s">
        <v>21</v>
      </c>
      <c r="E335" s="5" t="s">
        <v>22</v>
      </c>
      <c r="F335" s="5">
        <v>83</v>
      </c>
      <c r="G335" s="10">
        <v>85</v>
      </c>
      <c r="H335" s="10">
        <v>72</v>
      </c>
      <c r="I335" s="11">
        <f t="shared" si="45"/>
        <v>80</v>
      </c>
      <c r="J335" s="31">
        <f t="shared" si="46"/>
        <v>0.8</v>
      </c>
      <c r="K335" s="32" t="str">
        <f t="shared" si="47"/>
        <v>A</v>
      </c>
      <c r="L335" s="32">
        <v>83</v>
      </c>
      <c r="M335" s="32">
        <v>75</v>
      </c>
      <c r="N335">
        <v>75</v>
      </c>
      <c r="O335" s="30">
        <f t="shared" si="48"/>
        <v>77.666666666666671</v>
      </c>
      <c r="P335" s="31">
        <f t="shared" si="49"/>
        <v>0.77669999999999995</v>
      </c>
      <c r="Q335" s="32" t="str">
        <f t="shared" si="50"/>
        <v>B</v>
      </c>
      <c r="R335" s="30">
        <v>75</v>
      </c>
      <c r="S335" s="26">
        <v>81</v>
      </c>
      <c r="T335">
        <v>82</v>
      </c>
      <c r="U335" s="30">
        <f t="shared" si="51"/>
        <v>79.333333333333329</v>
      </c>
      <c r="V335" s="31">
        <f t="shared" si="52"/>
        <v>0.79330000000000001</v>
      </c>
      <c r="W335" t="str">
        <f t="shared" si="53"/>
        <v>B</v>
      </c>
    </row>
    <row r="336" spans="1:23" ht="14.25" customHeight="1" x14ac:dyDescent="0.3">
      <c r="A336" s="43"/>
      <c r="B336" s="43"/>
      <c r="C336" s="43"/>
      <c r="D336" s="5" t="s">
        <v>23</v>
      </c>
      <c r="E336" s="5" t="s">
        <v>24</v>
      </c>
      <c r="F336" s="5">
        <v>65</v>
      </c>
      <c r="G336" s="10">
        <v>76</v>
      </c>
      <c r="H336" s="10">
        <v>70</v>
      </c>
      <c r="I336" s="11">
        <f t="shared" si="45"/>
        <v>70.333333333333329</v>
      </c>
      <c r="J336" s="31">
        <f t="shared" si="46"/>
        <v>0.70330000000000004</v>
      </c>
      <c r="K336" s="32" t="str">
        <f t="shared" si="47"/>
        <v>B</v>
      </c>
      <c r="L336" s="32">
        <v>74</v>
      </c>
      <c r="M336" s="32">
        <v>76</v>
      </c>
      <c r="N336">
        <v>77</v>
      </c>
      <c r="O336" s="30">
        <f t="shared" si="48"/>
        <v>75.666666666666671</v>
      </c>
      <c r="P336" s="31">
        <f t="shared" si="49"/>
        <v>0.75670000000000004</v>
      </c>
      <c r="Q336" s="32" t="str">
        <f t="shared" si="50"/>
        <v>B</v>
      </c>
      <c r="R336" s="30">
        <v>71</v>
      </c>
      <c r="S336" s="26">
        <v>74</v>
      </c>
      <c r="T336">
        <v>81</v>
      </c>
      <c r="U336" s="30">
        <f t="shared" si="51"/>
        <v>75.333333333333329</v>
      </c>
      <c r="V336" s="31">
        <f t="shared" si="52"/>
        <v>0.75329999999999997</v>
      </c>
      <c r="W336" t="str">
        <f t="shared" si="53"/>
        <v>B</v>
      </c>
    </row>
    <row r="337" spans="1:23" ht="14.25" customHeight="1" x14ac:dyDescent="0.3">
      <c r="A337" s="43"/>
      <c r="B337" s="43"/>
      <c r="C337" s="43"/>
      <c r="D337" s="5" t="s">
        <v>25</v>
      </c>
      <c r="E337" s="5" t="s">
        <v>26</v>
      </c>
      <c r="F337" s="5">
        <v>76</v>
      </c>
      <c r="G337" s="10">
        <v>80</v>
      </c>
      <c r="H337" s="10">
        <v>81</v>
      </c>
      <c r="I337" s="11">
        <f t="shared" si="45"/>
        <v>79</v>
      </c>
      <c r="J337" s="31">
        <f t="shared" si="46"/>
        <v>0.79</v>
      </c>
      <c r="K337" s="32" t="str">
        <f t="shared" si="47"/>
        <v>B</v>
      </c>
      <c r="L337" s="32">
        <v>74</v>
      </c>
      <c r="M337" s="32">
        <v>73</v>
      </c>
      <c r="N337">
        <v>76</v>
      </c>
      <c r="O337" s="30">
        <f t="shared" si="48"/>
        <v>74.333333333333329</v>
      </c>
      <c r="P337" s="31">
        <f t="shared" si="49"/>
        <v>0.74329999999999996</v>
      </c>
      <c r="Q337" s="32" t="str">
        <f t="shared" si="50"/>
        <v>B</v>
      </c>
      <c r="R337" s="30">
        <v>75</v>
      </c>
      <c r="S337" s="26">
        <v>82</v>
      </c>
      <c r="T337">
        <v>73</v>
      </c>
      <c r="U337" s="30">
        <f t="shared" si="51"/>
        <v>76.666666666666671</v>
      </c>
      <c r="V337" s="31">
        <f t="shared" si="52"/>
        <v>0.76670000000000005</v>
      </c>
      <c r="W337" t="str">
        <f t="shared" si="53"/>
        <v>B</v>
      </c>
    </row>
    <row r="338" spans="1:23" ht="14.25" customHeight="1" x14ac:dyDescent="0.3">
      <c r="A338" s="43"/>
      <c r="B338" s="43"/>
      <c r="C338" s="43"/>
      <c r="D338" s="5" t="s">
        <v>34</v>
      </c>
      <c r="E338" s="5" t="s">
        <v>35</v>
      </c>
      <c r="F338" s="5">
        <v>69</v>
      </c>
      <c r="G338" s="10">
        <v>61</v>
      </c>
      <c r="H338" s="10">
        <v>73</v>
      </c>
      <c r="I338" s="11">
        <f t="shared" si="45"/>
        <v>67.666666666666671</v>
      </c>
      <c r="J338" s="31">
        <f t="shared" si="46"/>
        <v>0.67669999999999997</v>
      </c>
      <c r="K338" s="32" t="str">
        <f t="shared" si="47"/>
        <v>C</v>
      </c>
      <c r="L338" s="32">
        <v>71</v>
      </c>
      <c r="M338" s="32">
        <v>76</v>
      </c>
      <c r="N338">
        <v>68</v>
      </c>
      <c r="O338" s="30">
        <f t="shared" si="48"/>
        <v>71.666666666666671</v>
      </c>
      <c r="P338" s="31">
        <f t="shared" si="49"/>
        <v>0.7167</v>
      </c>
      <c r="Q338" s="32" t="str">
        <f t="shared" si="50"/>
        <v>B</v>
      </c>
      <c r="R338" s="30">
        <v>73</v>
      </c>
      <c r="S338" s="26">
        <v>73</v>
      </c>
      <c r="T338">
        <v>65</v>
      </c>
      <c r="U338" s="30">
        <f t="shared" si="51"/>
        <v>70.333333333333329</v>
      </c>
      <c r="V338" s="31">
        <f t="shared" si="52"/>
        <v>0.70330000000000004</v>
      </c>
      <c r="W338" t="str">
        <f t="shared" si="53"/>
        <v>B</v>
      </c>
    </row>
    <row r="339" spans="1:23" ht="14.25" customHeight="1" x14ac:dyDescent="0.3">
      <c r="A339" s="43" t="s">
        <v>184</v>
      </c>
      <c r="B339" s="43" t="s">
        <v>185</v>
      </c>
      <c r="C339" s="43" t="s">
        <v>433</v>
      </c>
      <c r="D339" s="5" t="s">
        <v>12</v>
      </c>
      <c r="E339" s="5" t="s">
        <v>2</v>
      </c>
      <c r="F339" s="5">
        <v>75</v>
      </c>
      <c r="G339" s="10">
        <v>77</v>
      </c>
      <c r="H339" s="10">
        <v>75</v>
      </c>
      <c r="I339" s="11">
        <f t="shared" si="45"/>
        <v>75.666666666666671</v>
      </c>
      <c r="J339" s="31">
        <f t="shared" si="46"/>
        <v>0.75670000000000004</v>
      </c>
      <c r="K339" s="32" t="str">
        <f t="shared" si="47"/>
        <v>B</v>
      </c>
      <c r="L339" s="32">
        <v>74</v>
      </c>
      <c r="M339" s="32">
        <v>83</v>
      </c>
      <c r="N339">
        <v>78</v>
      </c>
      <c r="O339" s="30">
        <f t="shared" si="48"/>
        <v>78.333333333333329</v>
      </c>
      <c r="P339" s="31">
        <f t="shared" si="49"/>
        <v>0.7833</v>
      </c>
      <c r="Q339" s="32" t="str">
        <f t="shared" si="50"/>
        <v>B</v>
      </c>
      <c r="R339" s="30">
        <v>72</v>
      </c>
      <c r="S339" s="26">
        <v>77</v>
      </c>
      <c r="T339">
        <v>77</v>
      </c>
      <c r="U339" s="30">
        <f t="shared" si="51"/>
        <v>75.333333333333329</v>
      </c>
      <c r="V339" s="31">
        <f t="shared" si="52"/>
        <v>0.75329999999999997</v>
      </c>
      <c r="W339" t="str">
        <f t="shared" si="53"/>
        <v>B</v>
      </c>
    </row>
    <row r="340" spans="1:23" ht="14.25" customHeight="1" x14ac:dyDescent="0.3">
      <c r="A340" s="43"/>
      <c r="B340" s="43"/>
      <c r="C340" s="43"/>
      <c r="D340" s="5" t="s">
        <v>13</v>
      </c>
      <c r="E340" s="5" t="s">
        <v>14</v>
      </c>
      <c r="F340" s="5">
        <v>81</v>
      </c>
      <c r="G340" s="10">
        <v>77</v>
      </c>
      <c r="H340" s="10">
        <v>82</v>
      </c>
      <c r="I340" s="11">
        <f t="shared" si="45"/>
        <v>80</v>
      </c>
      <c r="J340" s="31">
        <f t="shared" si="46"/>
        <v>0.8</v>
      </c>
      <c r="K340" s="32" t="str">
        <f t="shared" si="47"/>
        <v>A</v>
      </c>
      <c r="L340" s="32">
        <v>81</v>
      </c>
      <c r="M340" s="32">
        <v>81</v>
      </c>
      <c r="N340">
        <v>84</v>
      </c>
      <c r="O340" s="30">
        <f t="shared" si="48"/>
        <v>82</v>
      </c>
      <c r="P340" s="31">
        <f t="shared" si="49"/>
        <v>0.82</v>
      </c>
      <c r="Q340" s="32" t="str">
        <f t="shared" si="50"/>
        <v>A</v>
      </c>
      <c r="R340" s="30">
        <v>80</v>
      </c>
      <c r="S340" s="26">
        <v>82</v>
      </c>
      <c r="T340">
        <v>89</v>
      </c>
      <c r="U340" s="30">
        <f t="shared" si="51"/>
        <v>83.666666666666671</v>
      </c>
      <c r="V340" s="31">
        <f t="shared" si="52"/>
        <v>0.8367</v>
      </c>
      <c r="W340" t="str">
        <f t="shared" si="53"/>
        <v>A</v>
      </c>
    </row>
    <row r="341" spans="1:23" ht="14.25" customHeight="1" x14ac:dyDescent="0.3">
      <c r="A341" s="43"/>
      <c r="B341" s="43"/>
      <c r="C341" s="43"/>
      <c r="D341" s="5" t="s">
        <v>15</v>
      </c>
      <c r="E341" s="5" t="s">
        <v>16</v>
      </c>
      <c r="F341" s="5">
        <v>86</v>
      </c>
      <c r="G341" s="10">
        <v>84</v>
      </c>
      <c r="H341" s="10">
        <v>86</v>
      </c>
      <c r="I341" s="11">
        <f t="shared" si="45"/>
        <v>85.333333333333329</v>
      </c>
      <c r="J341" s="31">
        <f t="shared" si="46"/>
        <v>0.85329999999999995</v>
      </c>
      <c r="K341" s="32" t="str">
        <f t="shared" si="47"/>
        <v>A</v>
      </c>
      <c r="L341" s="32">
        <v>89</v>
      </c>
      <c r="M341" s="32">
        <v>89</v>
      </c>
      <c r="N341">
        <v>78</v>
      </c>
      <c r="O341" s="30">
        <f t="shared" si="48"/>
        <v>85.333333333333329</v>
      </c>
      <c r="P341" s="31">
        <f t="shared" si="49"/>
        <v>0.85329999999999995</v>
      </c>
      <c r="Q341" s="32" t="str">
        <f t="shared" si="50"/>
        <v>A</v>
      </c>
      <c r="R341" s="30">
        <v>83</v>
      </c>
      <c r="S341" s="26">
        <v>91</v>
      </c>
      <c r="T341">
        <v>85</v>
      </c>
      <c r="U341" s="30">
        <f t="shared" si="51"/>
        <v>86.333333333333329</v>
      </c>
      <c r="V341" s="31">
        <f t="shared" si="52"/>
        <v>0.86329999999999996</v>
      </c>
      <c r="W341" t="str">
        <f t="shared" si="53"/>
        <v>A</v>
      </c>
    </row>
    <row r="342" spans="1:23" ht="14.25" customHeight="1" x14ac:dyDescent="0.3">
      <c r="A342" s="43"/>
      <c r="B342" s="43"/>
      <c r="C342" s="43"/>
      <c r="D342" s="5" t="s">
        <v>17</v>
      </c>
      <c r="E342" s="5" t="s">
        <v>18</v>
      </c>
      <c r="F342" s="5">
        <v>71</v>
      </c>
      <c r="G342" s="10">
        <v>71</v>
      </c>
      <c r="H342" s="10">
        <v>82</v>
      </c>
      <c r="I342" s="11">
        <f t="shared" si="45"/>
        <v>74.666666666666671</v>
      </c>
      <c r="J342" s="31">
        <f t="shared" si="46"/>
        <v>0.74670000000000003</v>
      </c>
      <c r="K342" s="32" t="str">
        <f t="shared" si="47"/>
        <v>B</v>
      </c>
      <c r="L342" s="32">
        <v>73</v>
      </c>
      <c r="M342" s="32">
        <v>77</v>
      </c>
      <c r="N342">
        <v>84</v>
      </c>
      <c r="O342" s="30">
        <f t="shared" si="48"/>
        <v>78</v>
      </c>
      <c r="P342" s="31">
        <f t="shared" si="49"/>
        <v>0.78</v>
      </c>
      <c r="Q342" s="32" t="str">
        <f t="shared" si="50"/>
        <v>B</v>
      </c>
      <c r="R342" s="30">
        <v>82</v>
      </c>
      <c r="S342" s="26">
        <v>76</v>
      </c>
      <c r="T342">
        <v>78</v>
      </c>
      <c r="U342" s="30">
        <f t="shared" si="51"/>
        <v>78.666666666666671</v>
      </c>
      <c r="V342" s="31">
        <f t="shared" si="52"/>
        <v>0.78669999999999995</v>
      </c>
      <c r="W342" t="str">
        <f t="shared" si="53"/>
        <v>B</v>
      </c>
    </row>
    <row r="343" spans="1:23" ht="14.25" customHeight="1" x14ac:dyDescent="0.3">
      <c r="A343" s="43"/>
      <c r="B343" s="43"/>
      <c r="C343" s="43"/>
      <c r="D343" s="5" t="s">
        <v>19</v>
      </c>
      <c r="E343" s="5" t="s">
        <v>20</v>
      </c>
      <c r="F343" s="5">
        <v>71</v>
      </c>
      <c r="G343" s="10">
        <v>86</v>
      </c>
      <c r="H343" s="10">
        <v>78</v>
      </c>
      <c r="I343" s="11">
        <f t="shared" si="45"/>
        <v>78.333333333333329</v>
      </c>
      <c r="J343" s="31">
        <f t="shared" si="46"/>
        <v>0.7833</v>
      </c>
      <c r="K343" s="32" t="str">
        <f t="shared" si="47"/>
        <v>B</v>
      </c>
      <c r="L343" s="32">
        <v>75</v>
      </c>
      <c r="M343" s="32">
        <v>76</v>
      </c>
      <c r="N343">
        <v>80</v>
      </c>
      <c r="O343" s="30">
        <f t="shared" si="48"/>
        <v>77</v>
      </c>
      <c r="P343" s="31">
        <f t="shared" si="49"/>
        <v>0.77</v>
      </c>
      <c r="Q343" s="32" t="str">
        <f t="shared" si="50"/>
        <v>B</v>
      </c>
      <c r="R343" s="30">
        <v>76</v>
      </c>
      <c r="S343" s="26">
        <v>81</v>
      </c>
      <c r="T343">
        <v>79</v>
      </c>
      <c r="U343" s="30">
        <f t="shared" si="51"/>
        <v>78.666666666666671</v>
      </c>
      <c r="V343" s="31">
        <f t="shared" si="52"/>
        <v>0.78669999999999995</v>
      </c>
      <c r="W343" t="str">
        <f t="shared" si="53"/>
        <v>B</v>
      </c>
    </row>
    <row r="344" spans="1:23" ht="14.25" customHeight="1" x14ac:dyDescent="0.3">
      <c r="A344" s="43"/>
      <c r="B344" s="43"/>
      <c r="C344" s="43"/>
      <c r="D344" s="5" t="s">
        <v>21</v>
      </c>
      <c r="E344" s="5" t="s">
        <v>22</v>
      </c>
      <c r="F344" s="5">
        <v>81</v>
      </c>
      <c r="G344" s="10">
        <v>85</v>
      </c>
      <c r="H344" s="10">
        <v>91</v>
      </c>
      <c r="I344" s="11">
        <f t="shared" si="45"/>
        <v>85.666666666666671</v>
      </c>
      <c r="J344" s="31">
        <f t="shared" si="46"/>
        <v>0.85670000000000002</v>
      </c>
      <c r="K344" s="32" t="str">
        <f t="shared" si="47"/>
        <v>A</v>
      </c>
      <c r="L344" s="32">
        <v>91</v>
      </c>
      <c r="M344" s="32">
        <v>86</v>
      </c>
      <c r="N344">
        <v>88</v>
      </c>
      <c r="O344" s="30">
        <f t="shared" si="48"/>
        <v>88.333333333333329</v>
      </c>
      <c r="P344" s="31">
        <f t="shared" si="49"/>
        <v>0.88329999999999997</v>
      </c>
      <c r="Q344" s="32" t="str">
        <f t="shared" si="50"/>
        <v>A</v>
      </c>
      <c r="R344" s="30">
        <v>95</v>
      </c>
      <c r="S344" s="26">
        <v>84</v>
      </c>
      <c r="T344">
        <v>95</v>
      </c>
      <c r="U344" s="30">
        <f t="shared" si="51"/>
        <v>91.333333333333329</v>
      </c>
      <c r="V344" s="31">
        <f t="shared" si="52"/>
        <v>0.9133</v>
      </c>
      <c r="W344" t="str">
        <f t="shared" si="53"/>
        <v>A</v>
      </c>
    </row>
    <row r="345" spans="1:23" ht="14.25" customHeight="1" x14ac:dyDescent="0.3">
      <c r="A345" s="43"/>
      <c r="B345" s="43"/>
      <c r="C345" s="43"/>
      <c r="D345" s="5" t="s">
        <v>23</v>
      </c>
      <c r="E345" s="5" t="s">
        <v>24</v>
      </c>
      <c r="F345" s="5">
        <v>72</v>
      </c>
      <c r="G345" s="10">
        <v>75</v>
      </c>
      <c r="H345" s="10">
        <v>72</v>
      </c>
      <c r="I345" s="11">
        <f t="shared" si="45"/>
        <v>73</v>
      </c>
      <c r="J345" s="31">
        <f t="shared" si="46"/>
        <v>0.73</v>
      </c>
      <c r="K345" s="32" t="str">
        <f t="shared" si="47"/>
        <v>B</v>
      </c>
      <c r="L345" s="32">
        <v>72</v>
      </c>
      <c r="M345" s="32">
        <v>79</v>
      </c>
      <c r="N345">
        <v>73</v>
      </c>
      <c r="O345" s="30">
        <f t="shared" si="48"/>
        <v>74.666666666666671</v>
      </c>
      <c r="P345" s="31">
        <f t="shared" si="49"/>
        <v>0.74670000000000003</v>
      </c>
      <c r="Q345" s="32" t="str">
        <f t="shared" si="50"/>
        <v>B</v>
      </c>
      <c r="R345" s="30">
        <v>86</v>
      </c>
      <c r="S345" s="26">
        <v>79</v>
      </c>
      <c r="T345">
        <v>84</v>
      </c>
      <c r="U345" s="30">
        <f t="shared" si="51"/>
        <v>83</v>
      </c>
      <c r="V345" s="31">
        <f t="shared" si="52"/>
        <v>0.83</v>
      </c>
      <c r="W345" t="str">
        <f t="shared" si="53"/>
        <v>A</v>
      </c>
    </row>
    <row r="346" spans="1:23" ht="14.25" customHeight="1" x14ac:dyDescent="0.3">
      <c r="A346" s="43"/>
      <c r="B346" s="43"/>
      <c r="C346" s="43"/>
      <c r="D346" s="5" t="s">
        <v>46</v>
      </c>
      <c r="E346" s="5" t="s">
        <v>47</v>
      </c>
      <c r="F346" s="5">
        <v>84</v>
      </c>
      <c r="G346" s="10">
        <v>83</v>
      </c>
      <c r="H346" s="10">
        <v>87</v>
      </c>
      <c r="I346" s="11">
        <f t="shared" si="45"/>
        <v>84.666666666666671</v>
      </c>
      <c r="J346" s="31">
        <f t="shared" si="46"/>
        <v>0.84670000000000001</v>
      </c>
      <c r="K346" s="32" t="str">
        <f t="shared" si="47"/>
        <v>A</v>
      </c>
      <c r="L346" s="32">
        <v>87</v>
      </c>
      <c r="M346" s="32">
        <v>83</v>
      </c>
      <c r="N346">
        <v>77</v>
      </c>
      <c r="O346" s="30">
        <f t="shared" si="48"/>
        <v>82.333333333333329</v>
      </c>
      <c r="P346" s="31">
        <f t="shared" si="49"/>
        <v>0.82330000000000003</v>
      </c>
      <c r="Q346" s="32" t="str">
        <f t="shared" si="50"/>
        <v>A</v>
      </c>
      <c r="R346" s="30">
        <v>89</v>
      </c>
      <c r="S346" s="26">
        <v>88</v>
      </c>
      <c r="T346">
        <v>89</v>
      </c>
      <c r="U346" s="30">
        <f t="shared" si="51"/>
        <v>88.666666666666671</v>
      </c>
      <c r="V346" s="31">
        <f t="shared" si="52"/>
        <v>0.88670000000000004</v>
      </c>
      <c r="W346" t="str">
        <f t="shared" si="53"/>
        <v>A</v>
      </c>
    </row>
    <row r="347" spans="1:23" ht="14.25" customHeight="1" x14ac:dyDescent="0.3">
      <c r="A347" s="43"/>
      <c r="B347" s="43"/>
      <c r="C347" s="43"/>
      <c r="D347" s="5" t="s">
        <v>27</v>
      </c>
      <c r="E347" s="5" t="s">
        <v>28</v>
      </c>
      <c r="F347" s="5">
        <v>67</v>
      </c>
      <c r="G347" s="10">
        <v>69</v>
      </c>
      <c r="H347" s="10">
        <v>74</v>
      </c>
      <c r="I347" s="11">
        <f t="shared" si="45"/>
        <v>70</v>
      </c>
      <c r="J347" s="31">
        <f t="shared" si="46"/>
        <v>0.7</v>
      </c>
      <c r="K347" s="32" t="str">
        <f t="shared" si="47"/>
        <v>B</v>
      </c>
      <c r="L347" s="32">
        <v>78</v>
      </c>
      <c r="M347" s="32">
        <v>84</v>
      </c>
      <c r="N347">
        <v>82</v>
      </c>
      <c r="O347" s="30">
        <f t="shared" si="48"/>
        <v>81.333333333333329</v>
      </c>
      <c r="P347" s="31">
        <f t="shared" si="49"/>
        <v>0.81330000000000002</v>
      </c>
      <c r="Q347" s="32" t="str">
        <f t="shared" si="50"/>
        <v>A</v>
      </c>
      <c r="R347" s="30">
        <v>81</v>
      </c>
      <c r="S347" s="26">
        <v>83</v>
      </c>
      <c r="T347">
        <v>81</v>
      </c>
      <c r="U347" s="30">
        <f t="shared" si="51"/>
        <v>81.666666666666671</v>
      </c>
      <c r="V347" s="31">
        <f t="shared" si="52"/>
        <v>0.81669999999999998</v>
      </c>
      <c r="W347" t="str">
        <f t="shared" si="53"/>
        <v>A</v>
      </c>
    </row>
    <row r="348" spans="1:23" ht="14.25" customHeight="1" x14ac:dyDescent="0.3">
      <c r="A348" s="43" t="s">
        <v>196</v>
      </c>
      <c r="B348" s="43" t="s">
        <v>197</v>
      </c>
      <c r="C348" s="43" t="s">
        <v>433</v>
      </c>
      <c r="D348" s="5" t="s">
        <v>12</v>
      </c>
      <c r="E348" s="5" t="s">
        <v>2</v>
      </c>
      <c r="F348" s="5">
        <v>83</v>
      </c>
      <c r="G348" s="10">
        <v>88</v>
      </c>
      <c r="H348" s="10">
        <v>86</v>
      </c>
      <c r="I348" s="11">
        <f t="shared" si="45"/>
        <v>85.666666666666671</v>
      </c>
      <c r="J348" s="31">
        <f t="shared" si="46"/>
        <v>0.85670000000000002</v>
      </c>
      <c r="K348" s="32" t="str">
        <f t="shared" si="47"/>
        <v>A</v>
      </c>
      <c r="L348" s="32">
        <v>78</v>
      </c>
      <c r="M348" s="32">
        <v>87</v>
      </c>
      <c r="N348">
        <v>91</v>
      </c>
      <c r="O348" s="30">
        <f t="shared" si="48"/>
        <v>85.333333333333329</v>
      </c>
      <c r="P348" s="31">
        <f t="shared" si="49"/>
        <v>0.85329999999999995</v>
      </c>
      <c r="Q348" s="32" t="str">
        <f t="shared" si="50"/>
        <v>A</v>
      </c>
      <c r="R348" s="30">
        <v>91</v>
      </c>
      <c r="S348" s="26">
        <v>85</v>
      </c>
      <c r="T348">
        <v>90</v>
      </c>
      <c r="U348" s="30">
        <f t="shared" si="51"/>
        <v>88.666666666666671</v>
      </c>
      <c r="V348" s="31">
        <f t="shared" si="52"/>
        <v>0.88670000000000004</v>
      </c>
      <c r="W348" t="str">
        <f t="shared" si="53"/>
        <v>A</v>
      </c>
    </row>
    <row r="349" spans="1:23" ht="14.25" customHeight="1" x14ac:dyDescent="0.3">
      <c r="A349" s="43"/>
      <c r="B349" s="43"/>
      <c r="C349" s="43"/>
      <c r="D349" s="5" t="s">
        <v>13</v>
      </c>
      <c r="E349" s="5" t="s">
        <v>14</v>
      </c>
      <c r="F349" s="5">
        <v>92</v>
      </c>
      <c r="G349" s="10">
        <v>93</v>
      </c>
      <c r="H349" s="10">
        <v>90</v>
      </c>
      <c r="I349" s="11">
        <f t="shared" si="45"/>
        <v>91.666666666666671</v>
      </c>
      <c r="J349" s="31">
        <f t="shared" si="46"/>
        <v>0.91669999999999996</v>
      </c>
      <c r="K349" s="32" t="str">
        <f t="shared" si="47"/>
        <v>A</v>
      </c>
      <c r="L349" s="32">
        <v>91</v>
      </c>
      <c r="M349" s="32">
        <v>93</v>
      </c>
      <c r="N349">
        <v>87</v>
      </c>
      <c r="O349" s="30">
        <f t="shared" si="48"/>
        <v>90.333333333333329</v>
      </c>
      <c r="P349" s="31">
        <f t="shared" si="49"/>
        <v>0.90329999999999999</v>
      </c>
      <c r="Q349" s="32" t="str">
        <f t="shared" si="50"/>
        <v>A</v>
      </c>
      <c r="R349" s="30">
        <v>93</v>
      </c>
      <c r="S349" s="26">
        <v>98</v>
      </c>
      <c r="T349">
        <v>94</v>
      </c>
      <c r="U349" s="30">
        <f t="shared" si="51"/>
        <v>95</v>
      </c>
      <c r="V349" s="31">
        <f t="shared" si="52"/>
        <v>0.95</v>
      </c>
      <c r="W349" t="str">
        <f t="shared" si="53"/>
        <v>A</v>
      </c>
    </row>
    <row r="350" spans="1:23" ht="14.25" customHeight="1" x14ac:dyDescent="0.3">
      <c r="A350" s="43"/>
      <c r="B350" s="43"/>
      <c r="C350" s="43"/>
      <c r="D350" s="5" t="s">
        <v>15</v>
      </c>
      <c r="E350" s="5" t="s">
        <v>16</v>
      </c>
      <c r="F350" s="5">
        <v>95</v>
      </c>
      <c r="G350" s="10">
        <v>91</v>
      </c>
      <c r="H350" s="10">
        <v>98</v>
      </c>
      <c r="I350" s="11">
        <f t="shared" si="45"/>
        <v>94.666666666666671</v>
      </c>
      <c r="J350" s="31">
        <f t="shared" si="46"/>
        <v>0.94669999999999999</v>
      </c>
      <c r="K350" s="32" t="str">
        <f t="shared" si="47"/>
        <v>A</v>
      </c>
      <c r="L350" s="32">
        <v>98</v>
      </c>
      <c r="M350" s="32">
        <v>98</v>
      </c>
      <c r="N350">
        <v>94</v>
      </c>
      <c r="O350" s="30">
        <f t="shared" si="48"/>
        <v>96.666666666666671</v>
      </c>
      <c r="P350" s="31">
        <f t="shared" si="49"/>
        <v>0.9667</v>
      </c>
      <c r="Q350" s="32" t="str">
        <f t="shared" si="50"/>
        <v>A</v>
      </c>
      <c r="R350" s="30">
        <v>90</v>
      </c>
      <c r="S350" s="26">
        <v>94</v>
      </c>
      <c r="T350">
        <v>92</v>
      </c>
      <c r="U350" s="30">
        <f t="shared" si="51"/>
        <v>92</v>
      </c>
      <c r="V350" s="31">
        <f t="shared" si="52"/>
        <v>0.92</v>
      </c>
      <c r="W350" t="str">
        <f t="shared" si="53"/>
        <v>A</v>
      </c>
    </row>
    <row r="351" spans="1:23" ht="14.25" customHeight="1" x14ac:dyDescent="0.3">
      <c r="A351" s="43"/>
      <c r="B351" s="43"/>
      <c r="C351" s="43"/>
      <c r="D351" s="5" t="s">
        <v>17</v>
      </c>
      <c r="E351" s="5" t="s">
        <v>18</v>
      </c>
      <c r="F351" s="5">
        <v>77</v>
      </c>
      <c r="G351" s="10">
        <v>89</v>
      </c>
      <c r="H351" s="10">
        <v>88</v>
      </c>
      <c r="I351" s="11">
        <f t="shared" si="45"/>
        <v>84.666666666666671</v>
      </c>
      <c r="J351" s="31">
        <f t="shared" si="46"/>
        <v>0.84670000000000001</v>
      </c>
      <c r="K351" s="32" t="str">
        <f t="shared" si="47"/>
        <v>A</v>
      </c>
      <c r="L351" s="32">
        <v>92</v>
      </c>
      <c r="M351" s="32">
        <v>91</v>
      </c>
      <c r="N351">
        <v>92</v>
      </c>
      <c r="O351" s="30">
        <f t="shared" si="48"/>
        <v>91.666666666666671</v>
      </c>
      <c r="P351" s="31">
        <f t="shared" si="49"/>
        <v>0.91669999999999996</v>
      </c>
      <c r="Q351" s="32" t="str">
        <f t="shared" si="50"/>
        <v>A</v>
      </c>
      <c r="R351" s="30">
        <v>84</v>
      </c>
      <c r="S351" s="26">
        <v>94</v>
      </c>
      <c r="T351">
        <v>94</v>
      </c>
      <c r="U351" s="30">
        <f t="shared" si="51"/>
        <v>90.666666666666671</v>
      </c>
      <c r="V351" s="31">
        <f t="shared" si="52"/>
        <v>0.90669999999999995</v>
      </c>
      <c r="W351" t="str">
        <f t="shared" si="53"/>
        <v>A</v>
      </c>
    </row>
    <row r="352" spans="1:23" ht="14.25" customHeight="1" x14ac:dyDescent="0.3">
      <c r="A352" s="43"/>
      <c r="B352" s="43"/>
      <c r="C352" s="43"/>
      <c r="D352" s="5" t="s">
        <v>19</v>
      </c>
      <c r="E352" s="5" t="s">
        <v>20</v>
      </c>
      <c r="F352" s="5">
        <v>92</v>
      </c>
      <c r="G352" s="10">
        <v>85</v>
      </c>
      <c r="H352" s="10">
        <v>89</v>
      </c>
      <c r="I352" s="11">
        <f t="shared" si="45"/>
        <v>88.666666666666671</v>
      </c>
      <c r="J352" s="31">
        <f t="shared" si="46"/>
        <v>0.88670000000000004</v>
      </c>
      <c r="K352" s="32" t="str">
        <f t="shared" si="47"/>
        <v>A</v>
      </c>
      <c r="L352" s="32">
        <v>94</v>
      </c>
      <c r="M352" s="32">
        <v>91</v>
      </c>
      <c r="N352">
        <v>88</v>
      </c>
      <c r="O352" s="30">
        <f t="shared" si="48"/>
        <v>91</v>
      </c>
      <c r="P352" s="31">
        <f t="shared" si="49"/>
        <v>0.91</v>
      </c>
      <c r="Q352" s="32" t="str">
        <f t="shared" si="50"/>
        <v>A</v>
      </c>
      <c r="R352" s="30">
        <v>90</v>
      </c>
      <c r="S352" s="26">
        <v>98</v>
      </c>
      <c r="T352">
        <v>95</v>
      </c>
      <c r="U352" s="30">
        <f t="shared" si="51"/>
        <v>94.333333333333329</v>
      </c>
      <c r="V352" s="31">
        <f t="shared" si="52"/>
        <v>0.94330000000000003</v>
      </c>
      <c r="W352" t="str">
        <f t="shared" si="53"/>
        <v>A</v>
      </c>
    </row>
    <row r="353" spans="1:23" ht="14.25" customHeight="1" x14ac:dyDescent="0.3">
      <c r="A353" s="43"/>
      <c r="B353" s="43"/>
      <c r="C353" s="43"/>
      <c r="D353" s="5" t="s">
        <v>21</v>
      </c>
      <c r="E353" s="5" t="s">
        <v>22</v>
      </c>
      <c r="F353" s="5">
        <v>98</v>
      </c>
      <c r="G353" s="10">
        <v>98</v>
      </c>
      <c r="H353" s="10">
        <v>92</v>
      </c>
      <c r="I353" s="11">
        <f t="shared" si="45"/>
        <v>96</v>
      </c>
      <c r="J353" s="31">
        <f t="shared" si="46"/>
        <v>0.96</v>
      </c>
      <c r="K353" s="32" t="str">
        <f t="shared" si="47"/>
        <v>A</v>
      </c>
      <c r="L353" s="32">
        <v>96</v>
      </c>
      <c r="M353" s="32">
        <v>98</v>
      </c>
      <c r="N353">
        <v>98</v>
      </c>
      <c r="O353" s="30">
        <f t="shared" si="48"/>
        <v>97.333333333333329</v>
      </c>
      <c r="P353" s="31">
        <f t="shared" si="49"/>
        <v>0.97330000000000005</v>
      </c>
      <c r="Q353" s="32" t="str">
        <f t="shared" si="50"/>
        <v>A</v>
      </c>
      <c r="R353" s="30">
        <v>96</v>
      </c>
      <c r="S353" s="26">
        <v>96</v>
      </c>
      <c r="T353">
        <v>93</v>
      </c>
      <c r="U353" s="30">
        <f t="shared" si="51"/>
        <v>95</v>
      </c>
      <c r="V353" s="31">
        <f t="shared" si="52"/>
        <v>0.95</v>
      </c>
      <c r="W353" t="str">
        <f t="shared" si="53"/>
        <v>A</v>
      </c>
    </row>
    <row r="354" spans="1:23" ht="14.25" customHeight="1" x14ac:dyDescent="0.3">
      <c r="A354" s="43"/>
      <c r="B354" s="43"/>
      <c r="C354" s="43"/>
      <c r="D354" s="5" t="s">
        <v>23</v>
      </c>
      <c r="E354" s="5" t="s">
        <v>24</v>
      </c>
      <c r="F354" s="5">
        <v>90</v>
      </c>
      <c r="G354" s="10">
        <v>93</v>
      </c>
      <c r="H354" s="10">
        <v>87</v>
      </c>
      <c r="I354" s="11">
        <f t="shared" si="45"/>
        <v>90</v>
      </c>
      <c r="J354" s="31">
        <f t="shared" si="46"/>
        <v>0.9</v>
      </c>
      <c r="K354" s="32" t="str">
        <f t="shared" si="47"/>
        <v>A</v>
      </c>
      <c r="L354" s="32">
        <v>81</v>
      </c>
      <c r="M354" s="32">
        <v>85</v>
      </c>
      <c r="N354">
        <v>91</v>
      </c>
      <c r="O354" s="30">
        <f t="shared" si="48"/>
        <v>85.666666666666671</v>
      </c>
      <c r="P354" s="31">
        <f t="shared" si="49"/>
        <v>0.85670000000000002</v>
      </c>
      <c r="Q354" s="32" t="str">
        <f t="shared" si="50"/>
        <v>A</v>
      </c>
      <c r="R354" s="30">
        <v>85</v>
      </c>
      <c r="S354" s="26">
        <v>91</v>
      </c>
      <c r="T354">
        <v>87</v>
      </c>
      <c r="U354" s="30">
        <f t="shared" si="51"/>
        <v>87.666666666666671</v>
      </c>
      <c r="V354" s="31">
        <f t="shared" si="52"/>
        <v>0.87670000000000003</v>
      </c>
      <c r="W354" t="str">
        <f t="shared" si="53"/>
        <v>A</v>
      </c>
    </row>
    <row r="355" spans="1:23" ht="14.25" customHeight="1" x14ac:dyDescent="0.3">
      <c r="A355" s="43"/>
      <c r="B355" s="43"/>
      <c r="C355" s="43"/>
      <c r="D355" s="5" t="s">
        <v>32</v>
      </c>
      <c r="E355" s="5" t="s">
        <v>33</v>
      </c>
      <c r="F355" s="5">
        <v>95</v>
      </c>
      <c r="G355" s="10">
        <v>87</v>
      </c>
      <c r="H355" s="10">
        <v>92</v>
      </c>
      <c r="I355" s="11">
        <f t="shared" si="45"/>
        <v>91.333333333333329</v>
      </c>
      <c r="J355" s="31">
        <f t="shared" si="46"/>
        <v>0.9133</v>
      </c>
      <c r="K355" s="32" t="str">
        <f t="shared" si="47"/>
        <v>A</v>
      </c>
      <c r="L355" s="32">
        <v>86</v>
      </c>
      <c r="M355" s="32">
        <v>98</v>
      </c>
      <c r="N355">
        <v>98</v>
      </c>
      <c r="O355" s="30">
        <f t="shared" si="48"/>
        <v>94</v>
      </c>
      <c r="P355" s="31">
        <f t="shared" si="49"/>
        <v>0.94</v>
      </c>
      <c r="Q355" s="32" t="str">
        <f t="shared" si="50"/>
        <v>A</v>
      </c>
      <c r="R355" s="30">
        <v>98</v>
      </c>
      <c r="S355" s="26">
        <v>95</v>
      </c>
      <c r="T355">
        <v>98</v>
      </c>
      <c r="U355" s="30">
        <f t="shared" si="51"/>
        <v>97</v>
      </c>
      <c r="V355" s="31">
        <f t="shared" si="52"/>
        <v>0.97</v>
      </c>
      <c r="W355" t="str">
        <f t="shared" si="53"/>
        <v>A</v>
      </c>
    </row>
    <row r="356" spans="1:23" ht="14.25" customHeight="1" x14ac:dyDescent="0.3">
      <c r="A356" s="43"/>
      <c r="B356" s="43"/>
      <c r="C356" s="43"/>
      <c r="D356" s="5" t="s">
        <v>27</v>
      </c>
      <c r="E356" s="5" t="s">
        <v>28</v>
      </c>
      <c r="F356" s="5">
        <v>89</v>
      </c>
      <c r="G356" s="10">
        <v>80</v>
      </c>
      <c r="H356" s="10">
        <v>81</v>
      </c>
      <c r="I356" s="11">
        <f t="shared" si="45"/>
        <v>83.333333333333329</v>
      </c>
      <c r="J356" s="31">
        <f t="shared" si="46"/>
        <v>0.83330000000000004</v>
      </c>
      <c r="K356" s="32" t="str">
        <f t="shared" si="47"/>
        <v>A</v>
      </c>
      <c r="L356" s="32">
        <v>80</v>
      </c>
      <c r="M356" s="32">
        <v>86</v>
      </c>
      <c r="N356">
        <v>93</v>
      </c>
      <c r="O356" s="30">
        <f t="shared" si="48"/>
        <v>86.333333333333329</v>
      </c>
      <c r="P356" s="31">
        <f t="shared" si="49"/>
        <v>0.86329999999999996</v>
      </c>
      <c r="Q356" s="32" t="str">
        <f t="shared" si="50"/>
        <v>A</v>
      </c>
      <c r="R356" s="30">
        <v>89</v>
      </c>
      <c r="S356" s="26">
        <v>89</v>
      </c>
      <c r="T356">
        <v>90</v>
      </c>
      <c r="U356" s="30">
        <f t="shared" si="51"/>
        <v>89.333333333333329</v>
      </c>
      <c r="V356" s="31">
        <f t="shared" si="52"/>
        <v>0.89329999999999998</v>
      </c>
      <c r="W356" t="str">
        <f t="shared" si="53"/>
        <v>A</v>
      </c>
    </row>
    <row r="357" spans="1:23" ht="14.25" customHeight="1" x14ac:dyDescent="0.3">
      <c r="A357" s="43" t="s">
        <v>200</v>
      </c>
      <c r="B357" s="43" t="s">
        <v>201</v>
      </c>
      <c r="C357" s="43" t="s">
        <v>433</v>
      </c>
      <c r="D357" s="5" t="s">
        <v>12</v>
      </c>
      <c r="E357" s="5" t="s">
        <v>2</v>
      </c>
      <c r="F357" s="5">
        <v>61</v>
      </c>
      <c r="G357" s="10">
        <v>66</v>
      </c>
      <c r="H357" s="10">
        <v>72</v>
      </c>
      <c r="I357" s="11">
        <f t="shared" si="45"/>
        <v>66.333333333333329</v>
      </c>
      <c r="J357" s="31">
        <f t="shared" si="46"/>
        <v>0.6633</v>
      </c>
      <c r="K357" s="32" t="str">
        <f t="shared" si="47"/>
        <v>C</v>
      </c>
      <c r="L357" s="32">
        <v>58</v>
      </c>
      <c r="M357" s="32">
        <v>65</v>
      </c>
      <c r="N357">
        <v>69</v>
      </c>
      <c r="O357" s="30">
        <f t="shared" si="48"/>
        <v>64</v>
      </c>
      <c r="P357" s="31">
        <f t="shared" si="49"/>
        <v>0.64</v>
      </c>
      <c r="Q357" s="32" t="str">
        <f t="shared" si="50"/>
        <v>C</v>
      </c>
      <c r="R357" s="30">
        <v>71</v>
      </c>
      <c r="S357" s="26">
        <v>67</v>
      </c>
      <c r="T357">
        <v>69</v>
      </c>
      <c r="U357" s="30">
        <f t="shared" si="51"/>
        <v>69</v>
      </c>
      <c r="V357" s="31">
        <f t="shared" si="52"/>
        <v>0.69</v>
      </c>
      <c r="W357" t="str">
        <f t="shared" si="53"/>
        <v>C</v>
      </c>
    </row>
    <row r="358" spans="1:23" ht="14.25" customHeight="1" x14ac:dyDescent="0.3">
      <c r="A358" s="43"/>
      <c r="B358" s="43"/>
      <c r="C358" s="43"/>
      <c r="D358" s="5" t="s">
        <v>13</v>
      </c>
      <c r="E358" s="5" t="s">
        <v>14</v>
      </c>
      <c r="F358" s="5">
        <v>69</v>
      </c>
      <c r="G358" s="10">
        <v>70</v>
      </c>
      <c r="H358" s="10">
        <v>76</v>
      </c>
      <c r="I358" s="11">
        <f t="shared" si="45"/>
        <v>71.666666666666671</v>
      </c>
      <c r="J358" s="31">
        <f t="shared" si="46"/>
        <v>0.7167</v>
      </c>
      <c r="K358" s="32" t="str">
        <f t="shared" si="47"/>
        <v>B</v>
      </c>
      <c r="L358" s="32">
        <v>74</v>
      </c>
      <c r="M358" s="32">
        <v>68</v>
      </c>
      <c r="N358">
        <v>78</v>
      </c>
      <c r="O358" s="30">
        <f t="shared" si="48"/>
        <v>73.333333333333329</v>
      </c>
      <c r="P358" s="31">
        <f t="shared" si="49"/>
        <v>0.73329999999999995</v>
      </c>
      <c r="Q358" s="32" t="str">
        <f t="shared" si="50"/>
        <v>B</v>
      </c>
      <c r="R358" s="30">
        <v>67</v>
      </c>
      <c r="S358" s="26">
        <v>78</v>
      </c>
      <c r="T358">
        <v>72</v>
      </c>
      <c r="U358" s="30">
        <f t="shared" si="51"/>
        <v>72.333333333333329</v>
      </c>
      <c r="V358" s="31">
        <f t="shared" si="52"/>
        <v>0.72330000000000005</v>
      </c>
      <c r="W358" t="str">
        <f t="shared" si="53"/>
        <v>B</v>
      </c>
    </row>
    <row r="359" spans="1:23" ht="14.25" customHeight="1" x14ac:dyDescent="0.3">
      <c r="A359" s="43"/>
      <c r="B359" s="43"/>
      <c r="C359" s="43"/>
      <c r="D359" s="5" t="s">
        <v>15</v>
      </c>
      <c r="E359" s="5" t="s">
        <v>16</v>
      </c>
      <c r="F359" s="5">
        <v>69</v>
      </c>
      <c r="G359" s="10">
        <v>69</v>
      </c>
      <c r="H359" s="10">
        <v>77</v>
      </c>
      <c r="I359" s="11">
        <f t="shared" si="45"/>
        <v>71.666666666666671</v>
      </c>
      <c r="J359" s="31">
        <f t="shared" si="46"/>
        <v>0.7167</v>
      </c>
      <c r="K359" s="32" t="str">
        <f t="shared" si="47"/>
        <v>B</v>
      </c>
      <c r="L359" s="32">
        <v>73</v>
      </c>
      <c r="M359" s="32">
        <v>85</v>
      </c>
      <c r="N359">
        <v>72</v>
      </c>
      <c r="O359" s="30">
        <f t="shared" si="48"/>
        <v>76.666666666666671</v>
      </c>
      <c r="P359" s="31">
        <f t="shared" si="49"/>
        <v>0.76670000000000005</v>
      </c>
      <c r="Q359" s="32" t="str">
        <f t="shared" si="50"/>
        <v>B</v>
      </c>
      <c r="R359" s="30">
        <v>84</v>
      </c>
      <c r="S359" s="26">
        <v>76</v>
      </c>
      <c r="T359">
        <v>78</v>
      </c>
      <c r="U359" s="30">
        <f t="shared" si="51"/>
        <v>79.333333333333329</v>
      </c>
      <c r="V359" s="31">
        <f t="shared" si="52"/>
        <v>0.79330000000000001</v>
      </c>
      <c r="W359" t="str">
        <f t="shared" si="53"/>
        <v>B</v>
      </c>
    </row>
    <row r="360" spans="1:23" ht="14.25" customHeight="1" x14ac:dyDescent="0.3">
      <c r="A360" s="43"/>
      <c r="B360" s="43"/>
      <c r="C360" s="43"/>
      <c r="D360" s="5" t="s">
        <v>17</v>
      </c>
      <c r="E360" s="5" t="s">
        <v>18</v>
      </c>
      <c r="F360" s="5">
        <v>61</v>
      </c>
      <c r="G360" s="10">
        <v>75</v>
      </c>
      <c r="H360" s="10">
        <v>70</v>
      </c>
      <c r="I360" s="11">
        <f t="shared" si="45"/>
        <v>68.666666666666671</v>
      </c>
      <c r="J360" s="31">
        <f t="shared" si="46"/>
        <v>0.68669999999999998</v>
      </c>
      <c r="K360" s="32" t="str">
        <f t="shared" si="47"/>
        <v>C</v>
      </c>
      <c r="L360" s="32">
        <v>70</v>
      </c>
      <c r="M360" s="32">
        <v>76</v>
      </c>
      <c r="N360">
        <v>75</v>
      </c>
      <c r="O360" s="30">
        <f t="shared" si="48"/>
        <v>73.666666666666671</v>
      </c>
      <c r="P360" s="31">
        <f t="shared" si="49"/>
        <v>0.73670000000000002</v>
      </c>
      <c r="Q360" s="32" t="str">
        <f t="shared" si="50"/>
        <v>B</v>
      </c>
      <c r="R360" s="30">
        <v>67</v>
      </c>
      <c r="S360" s="26">
        <v>75</v>
      </c>
      <c r="T360">
        <v>66</v>
      </c>
      <c r="U360" s="30">
        <f t="shared" si="51"/>
        <v>69.333333333333329</v>
      </c>
      <c r="V360" s="31">
        <f t="shared" si="52"/>
        <v>0.69330000000000003</v>
      </c>
      <c r="W360" t="str">
        <f t="shared" si="53"/>
        <v>C</v>
      </c>
    </row>
    <row r="361" spans="1:23" ht="14.25" customHeight="1" x14ac:dyDescent="0.3">
      <c r="A361" s="43"/>
      <c r="B361" s="43"/>
      <c r="C361" s="43"/>
      <c r="D361" s="5" t="s">
        <v>19</v>
      </c>
      <c r="E361" s="5" t="s">
        <v>20</v>
      </c>
      <c r="F361" s="5">
        <v>63</v>
      </c>
      <c r="G361" s="10">
        <v>73</v>
      </c>
      <c r="H361" s="10">
        <v>65</v>
      </c>
      <c r="I361" s="11">
        <f t="shared" si="45"/>
        <v>67</v>
      </c>
      <c r="J361" s="31">
        <f t="shared" si="46"/>
        <v>0.67</v>
      </c>
      <c r="K361" s="32" t="str">
        <f t="shared" si="47"/>
        <v>C</v>
      </c>
      <c r="L361" s="32">
        <v>65</v>
      </c>
      <c r="M361" s="32">
        <v>75</v>
      </c>
      <c r="N361">
        <v>75</v>
      </c>
      <c r="O361" s="30">
        <f t="shared" si="48"/>
        <v>71.666666666666671</v>
      </c>
      <c r="P361" s="31">
        <f t="shared" si="49"/>
        <v>0.7167</v>
      </c>
      <c r="Q361" s="32" t="str">
        <f t="shared" si="50"/>
        <v>B</v>
      </c>
      <c r="R361" s="30">
        <v>77</v>
      </c>
      <c r="S361" s="26">
        <v>77</v>
      </c>
      <c r="T361">
        <v>78</v>
      </c>
      <c r="U361" s="30">
        <f t="shared" si="51"/>
        <v>77.333333333333329</v>
      </c>
      <c r="V361" s="31">
        <f t="shared" si="52"/>
        <v>0.77329999999999999</v>
      </c>
      <c r="W361" t="str">
        <f t="shared" si="53"/>
        <v>B</v>
      </c>
    </row>
    <row r="362" spans="1:23" ht="14.25" customHeight="1" x14ac:dyDescent="0.3">
      <c r="A362" s="43"/>
      <c r="B362" s="43"/>
      <c r="C362" s="43"/>
      <c r="D362" s="5" t="s">
        <v>21</v>
      </c>
      <c r="E362" s="5" t="s">
        <v>22</v>
      </c>
      <c r="F362" s="5">
        <v>71</v>
      </c>
      <c r="G362" s="10">
        <v>80</v>
      </c>
      <c r="H362" s="10">
        <v>75</v>
      </c>
      <c r="I362" s="11">
        <f t="shared" si="45"/>
        <v>75.333333333333329</v>
      </c>
      <c r="J362" s="31">
        <f t="shared" si="46"/>
        <v>0.75329999999999997</v>
      </c>
      <c r="K362" s="32" t="str">
        <f t="shared" si="47"/>
        <v>B</v>
      </c>
      <c r="L362" s="32">
        <v>82</v>
      </c>
      <c r="M362" s="32">
        <v>84</v>
      </c>
      <c r="N362">
        <v>82</v>
      </c>
      <c r="O362" s="30">
        <f t="shared" si="48"/>
        <v>82.666666666666671</v>
      </c>
      <c r="P362" s="31">
        <f t="shared" si="49"/>
        <v>0.82669999999999999</v>
      </c>
      <c r="Q362" s="32" t="str">
        <f t="shared" si="50"/>
        <v>A</v>
      </c>
      <c r="R362" s="30">
        <v>77</v>
      </c>
      <c r="S362" s="26">
        <v>90</v>
      </c>
      <c r="T362">
        <v>86</v>
      </c>
      <c r="U362" s="30">
        <f t="shared" si="51"/>
        <v>84.333333333333329</v>
      </c>
      <c r="V362" s="31">
        <f t="shared" si="52"/>
        <v>0.84330000000000005</v>
      </c>
      <c r="W362" t="str">
        <f t="shared" si="53"/>
        <v>A</v>
      </c>
    </row>
    <row r="363" spans="1:23" ht="14.25" customHeight="1" x14ac:dyDescent="0.3">
      <c r="A363" s="43"/>
      <c r="B363" s="43"/>
      <c r="C363" s="43"/>
      <c r="D363" s="5" t="s">
        <v>23</v>
      </c>
      <c r="E363" s="5" t="s">
        <v>24</v>
      </c>
      <c r="F363" s="5">
        <v>63</v>
      </c>
      <c r="G363" s="10">
        <v>72</v>
      </c>
      <c r="H363" s="10">
        <v>68</v>
      </c>
      <c r="I363" s="11">
        <f t="shared" si="45"/>
        <v>67.666666666666671</v>
      </c>
      <c r="J363" s="31">
        <f t="shared" si="46"/>
        <v>0.67669999999999997</v>
      </c>
      <c r="K363" s="32" t="str">
        <f t="shared" si="47"/>
        <v>C</v>
      </c>
      <c r="L363" s="32">
        <v>76</v>
      </c>
      <c r="M363" s="32">
        <v>72</v>
      </c>
      <c r="N363">
        <v>66</v>
      </c>
      <c r="O363" s="30">
        <f t="shared" si="48"/>
        <v>71.333333333333329</v>
      </c>
      <c r="P363" s="31">
        <f t="shared" si="49"/>
        <v>0.71330000000000005</v>
      </c>
      <c r="Q363" s="32" t="str">
        <f t="shared" si="50"/>
        <v>B</v>
      </c>
      <c r="R363" s="30">
        <v>74</v>
      </c>
      <c r="S363" s="26">
        <v>71</v>
      </c>
      <c r="T363">
        <v>74</v>
      </c>
      <c r="U363" s="30">
        <f t="shared" si="51"/>
        <v>73</v>
      </c>
      <c r="V363" s="31">
        <f t="shared" si="52"/>
        <v>0.73</v>
      </c>
      <c r="W363" t="str">
        <f t="shared" si="53"/>
        <v>B</v>
      </c>
    </row>
    <row r="364" spans="1:23" ht="14.25" customHeight="1" x14ac:dyDescent="0.3">
      <c r="A364" s="43"/>
      <c r="B364" s="43"/>
      <c r="C364" s="43"/>
      <c r="D364" s="5" t="s">
        <v>32</v>
      </c>
      <c r="E364" s="5" t="s">
        <v>33</v>
      </c>
      <c r="F364" s="5">
        <v>69</v>
      </c>
      <c r="G364" s="10">
        <v>80</v>
      </c>
      <c r="H364" s="10">
        <v>72</v>
      </c>
      <c r="I364" s="11">
        <f t="shared" si="45"/>
        <v>73.666666666666671</v>
      </c>
      <c r="J364" s="31">
        <f t="shared" si="46"/>
        <v>0.73670000000000002</v>
      </c>
      <c r="K364" s="32" t="str">
        <f t="shared" si="47"/>
        <v>B</v>
      </c>
      <c r="L364" s="32">
        <v>75</v>
      </c>
      <c r="M364" s="32">
        <v>71</v>
      </c>
      <c r="N364">
        <v>69</v>
      </c>
      <c r="O364" s="30">
        <f t="shared" si="48"/>
        <v>71.666666666666671</v>
      </c>
      <c r="P364" s="31">
        <f t="shared" si="49"/>
        <v>0.7167</v>
      </c>
      <c r="Q364" s="32" t="str">
        <f t="shared" si="50"/>
        <v>B</v>
      </c>
      <c r="R364" s="30">
        <v>80</v>
      </c>
      <c r="S364" s="26">
        <v>84</v>
      </c>
      <c r="T364">
        <v>86</v>
      </c>
      <c r="U364" s="30">
        <f t="shared" si="51"/>
        <v>83.333333333333329</v>
      </c>
      <c r="V364" s="31">
        <f t="shared" si="52"/>
        <v>0.83330000000000004</v>
      </c>
      <c r="W364" t="str">
        <f t="shared" si="53"/>
        <v>A</v>
      </c>
    </row>
    <row r="365" spans="1:23" ht="14.25" customHeight="1" x14ac:dyDescent="0.3">
      <c r="A365" s="43"/>
      <c r="B365" s="43"/>
      <c r="C365" s="43"/>
      <c r="D365" s="5" t="s">
        <v>34</v>
      </c>
      <c r="E365" s="5" t="s">
        <v>35</v>
      </c>
      <c r="F365" s="5">
        <v>58</v>
      </c>
      <c r="G365" s="10">
        <v>71</v>
      </c>
      <c r="H365" s="10">
        <v>61</v>
      </c>
      <c r="I365" s="11">
        <f t="shared" si="45"/>
        <v>63.333333333333336</v>
      </c>
      <c r="J365" s="31">
        <f t="shared" si="46"/>
        <v>0.63329999999999997</v>
      </c>
      <c r="K365" s="32" t="str">
        <f t="shared" si="47"/>
        <v>C</v>
      </c>
      <c r="L365" s="32">
        <v>70</v>
      </c>
      <c r="M365" s="32">
        <v>74</v>
      </c>
      <c r="N365">
        <v>64</v>
      </c>
      <c r="O365" s="30">
        <f t="shared" si="48"/>
        <v>69.333333333333329</v>
      </c>
      <c r="P365" s="31">
        <f t="shared" si="49"/>
        <v>0.69330000000000003</v>
      </c>
      <c r="Q365" s="32" t="str">
        <f t="shared" si="50"/>
        <v>C</v>
      </c>
      <c r="R365" s="30">
        <v>68</v>
      </c>
      <c r="S365" s="26">
        <v>70</v>
      </c>
      <c r="T365">
        <v>77</v>
      </c>
      <c r="U365" s="30">
        <f t="shared" si="51"/>
        <v>71.666666666666671</v>
      </c>
      <c r="V365" s="31">
        <f t="shared" si="52"/>
        <v>0.7167</v>
      </c>
      <c r="W365" t="str">
        <f t="shared" si="53"/>
        <v>B</v>
      </c>
    </row>
    <row r="366" spans="1:23" ht="14.25" customHeight="1" x14ac:dyDescent="0.3">
      <c r="A366" s="43" t="s">
        <v>202</v>
      </c>
      <c r="B366" s="43" t="s">
        <v>203</v>
      </c>
      <c r="C366" s="43" t="s">
        <v>433</v>
      </c>
      <c r="D366" s="5" t="s">
        <v>12</v>
      </c>
      <c r="E366" s="5" t="s">
        <v>2</v>
      </c>
      <c r="F366" s="5">
        <v>73</v>
      </c>
      <c r="G366" s="10">
        <v>77</v>
      </c>
      <c r="H366" s="10">
        <v>71</v>
      </c>
      <c r="I366" s="11">
        <f t="shared" si="45"/>
        <v>73.666666666666671</v>
      </c>
      <c r="J366" s="31">
        <f t="shared" si="46"/>
        <v>0.73670000000000002</v>
      </c>
      <c r="K366" s="32" t="str">
        <f t="shared" si="47"/>
        <v>B</v>
      </c>
      <c r="L366" s="32">
        <v>77</v>
      </c>
      <c r="M366" s="32">
        <v>76</v>
      </c>
      <c r="N366">
        <v>69</v>
      </c>
      <c r="O366" s="30">
        <f t="shared" si="48"/>
        <v>74</v>
      </c>
      <c r="P366" s="31">
        <f t="shared" si="49"/>
        <v>0.74</v>
      </c>
      <c r="Q366" s="32" t="str">
        <f t="shared" si="50"/>
        <v>B</v>
      </c>
      <c r="R366" s="30">
        <v>68</v>
      </c>
      <c r="S366" s="26">
        <v>71</v>
      </c>
      <c r="T366">
        <v>72</v>
      </c>
      <c r="U366" s="30">
        <f t="shared" si="51"/>
        <v>70.333333333333329</v>
      </c>
      <c r="V366" s="31">
        <f t="shared" si="52"/>
        <v>0.70330000000000004</v>
      </c>
      <c r="W366" t="str">
        <f t="shared" si="53"/>
        <v>B</v>
      </c>
    </row>
    <row r="367" spans="1:23" ht="14.25" customHeight="1" x14ac:dyDescent="0.3">
      <c r="A367" s="43"/>
      <c r="B367" s="43"/>
      <c r="C367" s="43"/>
      <c r="D367" s="5" t="s">
        <v>13</v>
      </c>
      <c r="E367" s="5" t="s">
        <v>14</v>
      </c>
      <c r="F367" s="5">
        <v>80</v>
      </c>
      <c r="G367" s="10">
        <v>78</v>
      </c>
      <c r="H367" s="10">
        <v>77</v>
      </c>
      <c r="I367" s="11">
        <f t="shared" si="45"/>
        <v>78.333333333333329</v>
      </c>
      <c r="J367" s="31">
        <f t="shared" si="46"/>
        <v>0.7833</v>
      </c>
      <c r="K367" s="32" t="str">
        <f t="shared" si="47"/>
        <v>B</v>
      </c>
      <c r="L367" s="32">
        <v>74</v>
      </c>
      <c r="M367" s="32">
        <v>80</v>
      </c>
      <c r="N367">
        <v>85</v>
      </c>
      <c r="O367" s="30">
        <f t="shared" si="48"/>
        <v>79.666666666666671</v>
      </c>
      <c r="P367" s="31">
        <f t="shared" si="49"/>
        <v>0.79669999999999996</v>
      </c>
      <c r="Q367" s="32" t="str">
        <f t="shared" si="50"/>
        <v>B</v>
      </c>
      <c r="R367" s="30">
        <v>85</v>
      </c>
      <c r="S367" s="26">
        <v>85</v>
      </c>
      <c r="T367">
        <v>85</v>
      </c>
      <c r="U367" s="30">
        <f t="shared" si="51"/>
        <v>85</v>
      </c>
      <c r="V367" s="31">
        <f t="shared" si="52"/>
        <v>0.85</v>
      </c>
      <c r="W367" t="str">
        <f t="shared" si="53"/>
        <v>A</v>
      </c>
    </row>
    <row r="368" spans="1:23" ht="14.25" customHeight="1" x14ac:dyDescent="0.3">
      <c r="A368" s="43"/>
      <c r="B368" s="43"/>
      <c r="C368" s="43"/>
      <c r="D368" s="5" t="s">
        <v>15</v>
      </c>
      <c r="E368" s="5" t="s">
        <v>16</v>
      </c>
      <c r="F368" s="5">
        <v>86</v>
      </c>
      <c r="G368" s="10">
        <v>86</v>
      </c>
      <c r="H368" s="10">
        <v>81</v>
      </c>
      <c r="I368" s="11">
        <f t="shared" si="45"/>
        <v>84.333333333333329</v>
      </c>
      <c r="J368" s="31">
        <f t="shared" si="46"/>
        <v>0.84330000000000005</v>
      </c>
      <c r="K368" s="32" t="str">
        <f t="shared" si="47"/>
        <v>A</v>
      </c>
      <c r="L368" s="32">
        <v>80</v>
      </c>
      <c r="M368" s="32">
        <v>86</v>
      </c>
      <c r="N368">
        <v>84</v>
      </c>
      <c r="O368" s="30">
        <f t="shared" si="48"/>
        <v>83.333333333333329</v>
      </c>
      <c r="P368" s="31">
        <f t="shared" si="49"/>
        <v>0.83330000000000004</v>
      </c>
      <c r="Q368" s="32" t="str">
        <f t="shared" si="50"/>
        <v>A</v>
      </c>
      <c r="R368" s="30">
        <v>83</v>
      </c>
      <c r="S368" s="26">
        <v>88</v>
      </c>
      <c r="T368">
        <v>80</v>
      </c>
      <c r="U368" s="30">
        <f t="shared" si="51"/>
        <v>83.666666666666671</v>
      </c>
      <c r="V368" s="31">
        <f t="shared" si="52"/>
        <v>0.8367</v>
      </c>
      <c r="W368" t="str">
        <f t="shared" si="53"/>
        <v>A</v>
      </c>
    </row>
    <row r="369" spans="1:23" ht="14.25" customHeight="1" x14ac:dyDescent="0.3">
      <c r="A369" s="43"/>
      <c r="B369" s="43"/>
      <c r="C369" s="43"/>
      <c r="D369" s="5" t="s">
        <v>17</v>
      </c>
      <c r="E369" s="5" t="s">
        <v>18</v>
      </c>
      <c r="F369" s="5">
        <v>78</v>
      </c>
      <c r="G369" s="10">
        <v>69</v>
      </c>
      <c r="H369" s="10">
        <v>77</v>
      </c>
      <c r="I369" s="11">
        <f t="shared" si="45"/>
        <v>74.666666666666671</v>
      </c>
      <c r="J369" s="31">
        <f t="shared" si="46"/>
        <v>0.74670000000000003</v>
      </c>
      <c r="K369" s="32" t="str">
        <f t="shared" si="47"/>
        <v>B</v>
      </c>
      <c r="L369" s="32">
        <v>72</v>
      </c>
      <c r="M369" s="32">
        <v>77</v>
      </c>
      <c r="N369">
        <v>72</v>
      </c>
      <c r="O369" s="30">
        <f t="shared" si="48"/>
        <v>73.666666666666671</v>
      </c>
      <c r="P369" s="31">
        <f t="shared" si="49"/>
        <v>0.73670000000000002</v>
      </c>
      <c r="Q369" s="32" t="str">
        <f t="shared" si="50"/>
        <v>B</v>
      </c>
      <c r="R369" s="30">
        <v>81</v>
      </c>
      <c r="S369" s="26">
        <v>75</v>
      </c>
      <c r="T369">
        <v>81</v>
      </c>
      <c r="U369" s="30">
        <f t="shared" si="51"/>
        <v>79</v>
      </c>
      <c r="V369" s="31">
        <f t="shared" si="52"/>
        <v>0.79</v>
      </c>
      <c r="W369" t="str">
        <f t="shared" si="53"/>
        <v>B</v>
      </c>
    </row>
    <row r="370" spans="1:23" ht="14.25" customHeight="1" x14ac:dyDescent="0.3">
      <c r="A370" s="43"/>
      <c r="B370" s="43"/>
      <c r="C370" s="43"/>
      <c r="D370" s="5" t="s">
        <v>19</v>
      </c>
      <c r="E370" s="5" t="s">
        <v>20</v>
      </c>
      <c r="F370" s="5">
        <v>81</v>
      </c>
      <c r="G370" s="10">
        <v>77</v>
      </c>
      <c r="H370" s="10">
        <v>82</v>
      </c>
      <c r="I370" s="11">
        <f t="shared" si="45"/>
        <v>80</v>
      </c>
      <c r="J370" s="31">
        <f t="shared" si="46"/>
        <v>0.8</v>
      </c>
      <c r="K370" s="32" t="str">
        <f t="shared" si="47"/>
        <v>A</v>
      </c>
      <c r="L370" s="32">
        <v>73</v>
      </c>
      <c r="M370" s="32">
        <v>76</v>
      </c>
      <c r="N370">
        <v>86</v>
      </c>
      <c r="O370" s="30">
        <f t="shared" si="48"/>
        <v>78.333333333333329</v>
      </c>
      <c r="P370" s="31">
        <f t="shared" si="49"/>
        <v>0.7833</v>
      </c>
      <c r="Q370" s="32" t="str">
        <f t="shared" si="50"/>
        <v>B</v>
      </c>
      <c r="R370" s="30">
        <v>89</v>
      </c>
      <c r="S370" s="26">
        <v>80</v>
      </c>
      <c r="T370">
        <v>91</v>
      </c>
      <c r="U370" s="30">
        <f t="shared" si="51"/>
        <v>86.666666666666671</v>
      </c>
      <c r="V370" s="31">
        <f t="shared" si="52"/>
        <v>0.86670000000000003</v>
      </c>
      <c r="W370" t="str">
        <f t="shared" si="53"/>
        <v>A</v>
      </c>
    </row>
    <row r="371" spans="1:23" ht="14.25" customHeight="1" x14ac:dyDescent="0.3">
      <c r="A371" s="43"/>
      <c r="B371" s="43"/>
      <c r="C371" s="43"/>
      <c r="D371" s="5" t="s">
        <v>21</v>
      </c>
      <c r="E371" s="5" t="s">
        <v>22</v>
      </c>
      <c r="F371" s="5">
        <v>75</v>
      </c>
      <c r="G371" s="10">
        <v>79</v>
      </c>
      <c r="H371" s="10">
        <v>84</v>
      </c>
      <c r="I371" s="11">
        <f t="shared" si="45"/>
        <v>79.333333333333329</v>
      </c>
      <c r="J371" s="31">
        <f t="shared" si="46"/>
        <v>0.79330000000000001</v>
      </c>
      <c r="K371" s="32" t="str">
        <f t="shared" si="47"/>
        <v>B</v>
      </c>
      <c r="L371" s="32">
        <v>89</v>
      </c>
      <c r="M371" s="32">
        <v>90</v>
      </c>
      <c r="N371">
        <v>89</v>
      </c>
      <c r="O371" s="30">
        <f t="shared" si="48"/>
        <v>89.333333333333329</v>
      </c>
      <c r="P371" s="31">
        <f t="shared" si="49"/>
        <v>0.89329999999999998</v>
      </c>
      <c r="Q371" s="32" t="str">
        <f t="shared" si="50"/>
        <v>A</v>
      </c>
      <c r="R371" s="30">
        <v>80</v>
      </c>
      <c r="S371" s="26">
        <v>92</v>
      </c>
      <c r="T371">
        <v>89</v>
      </c>
      <c r="U371" s="30">
        <f t="shared" si="51"/>
        <v>87</v>
      </c>
      <c r="V371" s="31">
        <f t="shared" si="52"/>
        <v>0.87</v>
      </c>
      <c r="W371" t="str">
        <f t="shared" si="53"/>
        <v>A</v>
      </c>
    </row>
    <row r="372" spans="1:23" ht="14.25" customHeight="1" x14ac:dyDescent="0.3">
      <c r="A372" s="43"/>
      <c r="B372" s="43"/>
      <c r="C372" s="43"/>
      <c r="D372" s="5" t="s">
        <v>23</v>
      </c>
      <c r="E372" s="5" t="s">
        <v>24</v>
      </c>
      <c r="F372" s="5">
        <v>70</v>
      </c>
      <c r="G372" s="10">
        <v>72</v>
      </c>
      <c r="H372" s="10">
        <v>78</v>
      </c>
      <c r="I372" s="11">
        <f t="shared" si="45"/>
        <v>73.333333333333329</v>
      </c>
      <c r="J372" s="31">
        <f t="shared" si="46"/>
        <v>0.73329999999999995</v>
      </c>
      <c r="K372" s="32" t="str">
        <f t="shared" si="47"/>
        <v>B</v>
      </c>
      <c r="L372" s="32">
        <v>72</v>
      </c>
      <c r="M372" s="32">
        <v>80</v>
      </c>
      <c r="N372">
        <v>80</v>
      </c>
      <c r="O372" s="30">
        <f t="shared" si="48"/>
        <v>77.333333333333329</v>
      </c>
      <c r="P372" s="31">
        <f t="shared" si="49"/>
        <v>0.77329999999999999</v>
      </c>
      <c r="Q372" s="32" t="str">
        <f t="shared" si="50"/>
        <v>B</v>
      </c>
      <c r="R372" s="30">
        <v>77</v>
      </c>
      <c r="S372" s="26">
        <v>87</v>
      </c>
      <c r="T372">
        <v>75</v>
      </c>
      <c r="U372" s="30">
        <f t="shared" si="51"/>
        <v>79.666666666666671</v>
      </c>
      <c r="V372" s="31">
        <f t="shared" si="52"/>
        <v>0.79669999999999996</v>
      </c>
      <c r="W372" t="str">
        <f t="shared" si="53"/>
        <v>B</v>
      </c>
    </row>
    <row r="373" spans="1:23" ht="14.25" customHeight="1" x14ac:dyDescent="0.3">
      <c r="A373" s="43"/>
      <c r="B373" s="43"/>
      <c r="C373" s="43"/>
      <c r="D373" s="5" t="s">
        <v>46</v>
      </c>
      <c r="E373" s="5" t="s">
        <v>47</v>
      </c>
      <c r="F373" s="5">
        <v>76</v>
      </c>
      <c r="G373" s="10">
        <v>87</v>
      </c>
      <c r="H373" s="10">
        <v>88</v>
      </c>
      <c r="I373" s="11">
        <f t="shared" si="45"/>
        <v>83.666666666666671</v>
      </c>
      <c r="J373" s="31">
        <f t="shared" si="46"/>
        <v>0.8367</v>
      </c>
      <c r="K373" s="32" t="str">
        <f t="shared" si="47"/>
        <v>A</v>
      </c>
      <c r="L373" s="32">
        <v>76</v>
      </c>
      <c r="M373" s="32">
        <v>85</v>
      </c>
      <c r="N373">
        <v>86</v>
      </c>
      <c r="O373" s="30">
        <f t="shared" si="48"/>
        <v>82.333333333333329</v>
      </c>
      <c r="P373" s="31">
        <f t="shared" si="49"/>
        <v>0.82330000000000003</v>
      </c>
      <c r="Q373" s="32" t="str">
        <f t="shared" si="50"/>
        <v>A</v>
      </c>
      <c r="R373" s="30">
        <v>77</v>
      </c>
      <c r="S373" s="26">
        <v>90</v>
      </c>
      <c r="T373">
        <v>92</v>
      </c>
      <c r="U373" s="30">
        <f t="shared" si="51"/>
        <v>86.333333333333329</v>
      </c>
      <c r="V373" s="31">
        <f t="shared" si="52"/>
        <v>0.86329999999999996</v>
      </c>
      <c r="W373" t="str">
        <f t="shared" si="53"/>
        <v>A</v>
      </c>
    </row>
    <row r="374" spans="1:23" ht="14.25" customHeight="1" x14ac:dyDescent="0.3">
      <c r="A374" s="43"/>
      <c r="B374" s="43"/>
      <c r="C374" s="43"/>
      <c r="D374" s="5" t="s">
        <v>27</v>
      </c>
      <c r="E374" s="5" t="s">
        <v>28</v>
      </c>
      <c r="F374" s="5">
        <v>77</v>
      </c>
      <c r="G374" s="10">
        <v>74</v>
      </c>
      <c r="H374" s="10">
        <v>71</v>
      </c>
      <c r="I374" s="11">
        <f t="shared" si="45"/>
        <v>74</v>
      </c>
      <c r="J374" s="31">
        <f t="shared" si="46"/>
        <v>0.74</v>
      </c>
      <c r="K374" s="32" t="str">
        <f t="shared" si="47"/>
        <v>B</v>
      </c>
      <c r="L374" s="32">
        <v>72</v>
      </c>
      <c r="M374" s="32">
        <v>73</v>
      </c>
      <c r="N374">
        <v>82</v>
      </c>
      <c r="O374" s="30">
        <f t="shared" si="48"/>
        <v>75.666666666666671</v>
      </c>
      <c r="P374" s="31">
        <f t="shared" si="49"/>
        <v>0.75670000000000004</v>
      </c>
      <c r="Q374" s="32" t="str">
        <f t="shared" si="50"/>
        <v>B</v>
      </c>
      <c r="R374" s="30">
        <v>78</v>
      </c>
      <c r="S374" s="26">
        <v>80</v>
      </c>
      <c r="T374">
        <v>79</v>
      </c>
      <c r="U374" s="30">
        <f t="shared" si="51"/>
        <v>79</v>
      </c>
      <c r="V374" s="31">
        <f t="shared" si="52"/>
        <v>0.79</v>
      </c>
      <c r="W374" t="str">
        <f t="shared" si="53"/>
        <v>B</v>
      </c>
    </row>
    <row r="375" spans="1:23" ht="14.25" customHeight="1" x14ac:dyDescent="0.3">
      <c r="A375" s="43" t="s">
        <v>204</v>
      </c>
      <c r="B375" s="43" t="s">
        <v>205</v>
      </c>
      <c r="C375" s="43" t="s">
        <v>433</v>
      </c>
      <c r="D375" s="5" t="s">
        <v>12</v>
      </c>
      <c r="E375" s="5" t="s">
        <v>2</v>
      </c>
      <c r="F375" s="5">
        <v>83</v>
      </c>
      <c r="G375" s="10">
        <v>79</v>
      </c>
      <c r="H375" s="10">
        <v>74</v>
      </c>
      <c r="I375" s="11">
        <f t="shared" si="45"/>
        <v>78.666666666666671</v>
      </c>
      <c r="J375" s="31">
        <f t="shared" si="46"/>
        <v>0.78669999999999995</v>
      </c>
      <c r="K375" s="32" t="str">
        <f t="shared" si="47"/>
        <v>B</v>
      </c>
      <c r="L375" s="32">
        <v>81</v>
      </c>
      <c r="M375" s="32">
        <v>78</v>
      </c>
      <c r="N375">
        <v>88</v>
      </c>
      <c r="O375" s="30">
        <f t="shared" si="48"/>
        <v>82.333333333333329</v>
      </c>
      <c r="P375" s="31">
        <f t="shared" si="49"/>
        <v>0.82330000000000003</v>
      </c>
      <c r="Q375" s="32" t="str">
        <f t="shared" si="50"/>
        <v>A</v>
      </c>
      <c r="R375" s="30">
        <v>76</v>
      </c>
      <c r="S375" s="26">
        <v>88</v>
      </c>
      <c r="T375">
        <v>81</v>
      </c>
      <c r="U375" s="30">
        <f t="shared" si="51"/>
        <v>81.666666666666671</v>
      </c>
      <c r="V375" s="31">
        <f t="shared" si="52"/>
        <v>0.81669999999999998</v>
      </c>
      <c r="W375" t="str">
        <f t="shared" si="53"/>
        <v>A</v>
      </c>
    </row>
    <row r="376" spans="1:23" ht="14.25" customHeight="1" x14ac:dyDescent="0.3">
      <c r="A376" s="43"/>
      <c r="B376" s="43"/>
      <c r="C376" s="43"/>
      <c r="D376" s="5" t="s">
        <v>13</v>
      </c>
      <c r="E376" s="5" t="s">
        <v>14</v>
      </c>
      <c r="F376" s="5">
        <v>75</v>
      </c>
      <c r="G376" s="10">
        <v>89</v>
      </c>
      <c r="H376" s="10">
        <v>89</v>
      </c>
      <c r="I376" s="11">
        <f t="shared" si="45"/>
        <v>84.333333333333329</v>
      </c>
      <c r="J376" s="31">
        <f t="shared" si="46"/>
        <v>0.84330000000000005</v>
      </c>
      <c r="K376" s="32" t="str">
        <f t="shared" si="47"/>
        <v>A</v>
      </c>
      <c r="L376" s="32">
        <v>86</v>
      </c>
      <c r="M376" s="32">
        <v>83</v>
      </c>
      <c r="N376">
        <v>86</v>
      </c>
      <c r="O376" s="30">
        <f t="shared" si="48"/>
        <v>85</v>
      </c>
      <c r="P376" s="31">
        <f t="shared" si="49"/>
        <v>0.85</v>
      </c>
      <c r="Q376" s="32" t="str">
        <f t="shared" si="50"/>
        <v>A</v>
      </c>
      <c r="R376" s="30">
        <v>87</v>
      </c>
      <c r="S376" s="26">
        <v>93</v>
      </c>
      <c r="T376">
        <v>91</v>
      </c>
      <c r="U376" s="30">
        <f t="shared" si="51"/>
        <v>90.333333333333329</v>
      </c>
      <c r="V376" s="31">
        <f t="shared" si="52"/>
        <v>0.90329999999999999</v>
      </c>
      <c r="W376" t="str">
        <f t="shared" si="53"/>
        <v>A</v>
      </c>
    </row>
    <row r="377" spans="1:23" ht="14.25" customHeight="1" x14ac:dyDescent="0.3">
      <c r="A377" s="43"/>
      <c r="B377" s="43"/>
      <c r="C377" s="43"/>
      <c r="D377" s="5" t="s">
        <v>15</v>
      </c>
      <c r="E377" s="5" t="s">
        <v>16</v>
      </c>
      <c r="F377" s="5">
        <v>93</v>
      </c>
      <c r="G377" s="10">
        <v>84</v>
      </c>
      <c r="H377" s="10">
        <v>83</v>
      </c>
      <c r="I377" s="11">
        <f t="shared" si="45"/>
        <v>86.666666666666671</v>
      </c>
      <c r="J377" s="31">
        <f t="shared" si="46"/>
        <v>0.86670000000000003</v>
      </c>
      <c r="K377" s="32" t="str">
        <f t="shared" si="47"/>
        <v>A</v>
      </c>
      <c r="L377" s="32">
        <v>90</v>
      </c>
      <c r="M377" s="32">
        <v>86</v>
      </c>
      <c r="N377">
        <v>93</v>
      </c>
      <c r="O377" s="30">
        <f t="shared" si="48"/>
        <v>89.666666666666671</v>
      </c>
      <c r="P377" s="31">
        <f t="shared" si="49"/>
        <v>0.89670000000000005</v>
      </c>
      <c r="Q377" s="32" t="str">
        <f t="shared" si="50"/>
        <v>A</v>
      </c>
      <c r="R377" s="30">
        <v>93</v>
      </c>
      <c r="S377" s="26">
        <v>90</v>
      </c>
      <c r="T377">
        <v>95</v>
      </c>
      <c r="U377" s="30">
        <f t="shared" si="51"/>
        <v>92.666666666666671</v>
      </c>
      <c r="V377" s="31">
        <f t="shared" si="52"/>
        <v>0.92669999999999997</v>
      </c>
      <c r="W377" t="str">
        <f t="shared" si="53"/>
        <v>A</v>
      </c>
    </row>
    <row r="378" spans="1:23" ht="14.25" customHeight="1" x14ac:dyDescent="0.3">
      <c r="A378" s="43"/>
      <c r="B378" s="43"/>
      <c r="C378" s="43"/>
      <c r="D378" s="5" t="s">
        <v>17</v>
      </c>
      <c r="E378" s="5" t="s">
        <v>18</v>
      </c>
      <c r="F378" s="5">
        <v>74</v>
      </c>
      <c r="G378" s="10">
        <v>77</v>
      </c>
      <c r="H378" s="10">
        <v>84</v>
      </c>
      <c r="I378" s="11">
        <f t="shared" si="45"/>
        <v>78.333333333333329</v>
      </c>
      <c r="J378" s="31">
        <f t="shared" si="46"/>
        <v>0.7833</v>
      </c>
      <c r="K378" s="32" t="str">
        <f t="shared" si="47"/>
        <v>B</v>
      </c>
      <c r="L378" s="32">
        <v>82</v>
      </c>
      <c r="M378" s="32">
        <v>79</v>
      </c>
      <c r="N378">
        <v>83</v>
      </c>
      <c r="O378" s="30">
        <f t="shared" si="48"/>
        <v>81.333333333333329</v>
      </c>
      <c r="P378" s="31">
        <f t="shared" si="49"/>
        <v>0.81330000000000002</v>
      </c>
      <c r="Q378" s="32" t="str">
        <f t="shared" si="50"/>
        <v>A</v>
      </c>
      <c r="R378" s="30">
        <v>79</v>
      </c>
      <c r="S378" s="26">
        <v>82</v>
      </c>
      <c r="T378">
        <v>79</v>
      </c>
      <c r="U378" s="30">
        <f t="shared" si="51"/>
        <v>80</v>
      </c>
      <c r="V378" s="31">
        <f t="shared" si="52"/>
        <v>0.8</v>
      </c>
      <c r="W378" t="str">
        <f t="shared" si="53"/>
        <v>A</v>
      </c>
    </row>
    <row r="379" spans="1:23" ht="14.25" customHeight="1" x14ac:dyDescent="0.3">
      <c r="A379" s="43"/>
      <c r="B379" s="43"/>
      <c r="C379" s="43"/>
      <c r="D379" s="5" t="s">
        <v>19</v>
      </c>
      <c r="E379" s="5" t="s">
        <v>20</v>
      </c>
      <c r="F379" s="5">
        <v>91</v>
      </c>
      <c r="G379" s="10">
        <v>86</v>
      </c>
      <c r="H379" s="10">
        <v>82</v>
      </c>
      <c r="I379" s="11">
        <f t="shared" si="45"/>
        <v>86.333333333333329</v>
      </c>
      <c r="J379" s="31">
        <f t="shared" si="46"/>
        <v>0.86329999999999996</v>
      </c>
      <c r="K379" s="32" t="str">
        <f t="shared" si="47"/>
        <v>A</v>
      </c>
      <c r="L379" s="32">
        <v>83</v>
      </c>
      <c r="M379" s="32">
        <v>83</v>
      </c>
      <c r="N379">
        <v>95</v>
      </c>
      <c r="O379" s="30">
        <f t="shared" si="48"/>
        <v>87</v>
      </c>
      <c r="P379" s="31">
        <f t="shared" si="49"/>
        <v>0.87</v>
      </c>
      <c r="Q379" s="32" t="str">
        <f t="shared" si="50"/>
        <v>A</v>
      </c>
      <c r="R379" s="30">
        <v>88</v>
      </c>
      <c r="S379" s="26">
        <v>98</v>
      </c>
      <c r="T379">
        <v>96</v>
      </c>
      <c r="U379" s="30">
        <f t="shared" si="51"/>
        <v>94</v>
      </c>
      <c r="V379" s="31">
        <f t="shared" si="52"/>
        <v>0.94</v>
      </c>
      <c r="W379" t="str">
        <f t="shared" si="53"/>
        <v>A</v>
      </c>
    </row>
    <row r="380" spans="1:23" ht="14.25" customHeight="1" x14ac:dyDescent="0.3">
      <c r="A380" s="43"/>
      <c r="B380" s="43"/>
      <c r="C380" s="43"/>
      <c r="D380" s="5" t="s">
        <v>21</v>
      </c>
      <c r="E380" s="5" t="s">
        <v>22</v>
      </c>
      <c r="F380" s="5">
        <v>82</v>
      </c>
      <c r="G380" s="10">
        <v>95</v>
      </c>
      <c r="H380" s="10">
        <v>92</v>
      </c>
      <c r="I380" s="11">
        <f t="shared" si="45"/>
        <v>89.666666666666671</v>
      </c>
      <c r="J380" s="31">
        <f t="shared" si="46"/>
        <v>0.89670000000000005</v>
      </c>
      <c r="K380" s="32" t="str">
        <f t="shared" si="47"/>
        <v>A</v>
      </c>
      <c r="L380" s="32">
        <v>90</v>
      </c>
      <c r="M380" s="32">
        <v>87</v>
      </c>
      <c r="N380">
        <v>88</v>
      </c>
      <c r="O380" s="30">
        <f t="shared" si="48"/>
        <v>88.333333333333329</v>
      </c>
      <c r="P380" s="31">
        <f t="shared" si="49"/>
        <v>0.88329999999999997</v>
      </c>
      <c r="Q380" s="32" t="str">
        <f t="shared" si="50"/>
        <v>A</v>
      </c>
      <c r="R380" s="30">
        <v>98</v>
      </c>
      <c r="S380" s="26">
        <v>98</v>
      </c>
      <c r="T380">
        <v>93</v>
      </c>
      <c r="U380" s="30">
        <f t="shared" si="51"/>
        <v>96.333333333333329</v>
      </c>
      <c r="V380" s="31">
        <f t="shared" si="52"/>
        <v>0.96330000000000005</v>
      </c>
      <c r="W380" t="str">
        <f t="shared" si="53"/>
        <v>A</v>
      </c>
    </row>
    <row r="381" spans="1:23" ht="14.25" customHeight="1" x14ac:dyDescent="0.3">
      <c r="A381" s="43"/>
      <c r="B381" s="43"/>
      <c r="C381" s="43"/>
      <c r="D381" s="5" t="s">
        <v>23</v>
      </c>
      <c r="E381" s="5" t="s">
        <v>24</v>
      </c>
      <c r="F381" s="5">
        <v>77</v>
      </c>
      <c r="G381" s="10">
        <v>81</v>
      </c>
      <c r="H381" s="10">
        <v>80</v>
      </c>
      <c r="I381" s="11">
        <f t="shared" si="45"/>
        <v>79.333333333333329</v>
      </c>
      <c r="J381" s="31">
        <f t="shared" si="46"/>
        <v>0.79330000000000001</v>
      </c>
      <c r="K381" s="32" t="str">
        <f t="shared" si="47"/>
        <v>B</v>
      </c>
      <c r="L381" s="32">
        <v>87</v>
      </c>
      <c r="M381" s="32">
        <v>87</v>
      </c>
      <c r="N381">
        <v>92</v>
      </c>
      <c r="O381" s="30">
        <f t="shared" si="48"/>
        <v>88.666666666666671</v>
      </c>
      <c r="P381" s="31">
        <f t="shared" si="49"/>
        <v>0.88670000000000004</v>
      </c>
      <c r="Q381" s="32" t="str">
        <f t="shared" si="50"/>
        <v>A</v>
      </c>
      <c r="R381" s="30">
        <v>92</v>
      </c>
      <c r="S381" s="26">
        <v>89</v>
      </c>
      <c r="T381">
        <v>88</v>
      </c>
      <c r="U381" s="30">
        <f t="shared" si="51"/>
        <v>89.666666666666671</v>
      </c>
      <c r="V381" s="31">
        <f t="shared" si="52"/>
        <v>0.89670000000000005</v>
      </c>
      <c r="W381" t="str">
        <f t="shared" si="53"/>
        <v>A</v>
      </c>
    </row>
    <row r="382" spans="1:23" ht="14.25" customHeight="1" x14ac:dyDescent="0.3">
      <c r="A382" s="43"/>
      <c r="B382" s="43"/>
      <c r="C382" s="43"/>
      <c r="D382" s="5" t="s">
        <v>32</v>
      </c>
      <c r="E382" s="5" t="s">
        <v>33</v>
      </c>
      <c r="F382" s="5">
        <v>81</v>
      </c>
      <c r="G382" s="10">
        <v>90</v>
      </c>
      <c r="H382" s="10">
        <v>82</v>
      </c>
      <c r="I382" s="11">
        <f t="shared" si="45"/>
        <v>84.333333333333329</v>
      </c>
      <c r="J382" s="31">
        <f t="shared" si="46"/>
        <v>0.84330000000000005</v>
      </c>
      <c r="K382" s="32" t="str">
        <f t="shared" si="47"/>
        <v>A</v>
      </c>
      <c r="L382" s="32">
        <v>82</v>
      </c>
      <c r="M382" s="32">
        <v>94</v>
      </c>
      <c r="N382">
        <v>83</v>
      </c>
      <c r="O382" s="30">
        <f t="shared" si="48"/>
        <v>86.333333333333329</v>
      </c>
      <c r="P382" s="31">
        <f t="shared" si="49"/>
        <v>0.86329999999999996</v>
      </c>
      <c r="Q382" s="32" t="str">
        <f t="shared" si="50"/>
        <v>A</v>
      </c>
      <c r="R382" s="30">
        <v>85</v>
      </c>
      <c r="S382" s="26">
        <v>95</v>
      </c>
      <c r="T382">
        <v>98</v>
      </c>
      <c r="U382" s="30">
        <f t="shared" si="51"/>
        <v>92.666666666666671</v>
      </c>
      <c r="V382" s="31">
        <f t="shared" si="52"/>
        <v>0.92669999999999997</v>
      </c>
      <c r="W382" t="str">
        <f t="shared" si="53"/>
        <v>A</v>
      </c>
    </row>
    <row r="383" spans="1:23" ht="14.25" customHeight="1" x14ac:dyDescent="0.3">
      <c r="A383" s="43"/>
      <c r="B383" s="43"/>
      <c r="C383" s="43"/>
      <c r="D383" s="5" t="s">
        <v>34</v>
      </c>
      <c r="E383" s="5" t="s">
        <v>35</v>
      </c>
      <c r="F383" s="5">
        <v>82</v>
      </c>
      <c r="G383" s="10">
        <v>79</v>
      </c>
      <c r="H383" s="10">
        <v>74</v>
      </c>
      <c r="I383" s="11">
        <f t="shared" si="45"/>
        <v>78.333333333333329</v>
      </c>
      <c r="J383" s="31">
        <f t="shared" si="46"/>
        <v>0.7833</v>
      </c>
      <c r="K383" s="32" t="str">
        <f t="shared" si="47"/>
        <v>B</v>
      </c>
      <c r="L383" s="32">
        <v>77</v>
      </c>
      <c r="M383" s="32">
        <v>88</v>
      </c>
      <c r="N383">
        <v>78</v>
      </c>
      <c r="O383" s="30">
        <f t="shared" si="48"/>
        <v>81</v>
      </c>
      <c r="P383" s="31">
        <f t="shared" si="49"/>
        <v>0.81</v>
      </c>
      <c r="Q383" s="32" t="str">
        <f t="shared" si="50"/>
        <v>A</v>
      </c>
      <c r="R383" s="30">
        <v>88</v>
      </c>
      <c r="S383" s="26">
        <v>82</v>
      </c>
      <c r="T383">
        <v>80</v>
      </c>
      <c r="U383" s="30">
        <f t="shared" si="51"/>
        <v>83.333333333333329</v>
      </c>
      <c r="V383" s="31">
        <f t="shared" si="52"/>
        <v>0.83330000000000004</v>
      </c>
      <c r="W383" t="str">
        <f t="shared" si="53"/>
        <v>A</v>
      </c>
    </row>
    <row r="384" spans="1:23" ht="14.25" customHeight="1" x14ac:dyDescent="0.3">
      <c r="A384" s="43" t="s">
        <v>212</v>
      </c>
      <c r="B384" s="43" t="s">
        <v>213</v>
      </c>
      <c r="C384" s="43" t="s">
        <v>433</v>
      </c>
      <c r="D384" s="5" t="s">
        <v>12</v>
      </c>
      <c r="E384" s="5" t="s">
        <v>2</v>
      </c>
      <c r="F384" s="5">
        <v>73</v>
      </c>
      <c r="G384" s="10">
        <v>70</v>
      </c>
      <c r="H384" s="10">
        <v>81</v>
      </c>
      <c r="I384" s="11">
        <f t="shared" si="45"/>
        <v>74.666666666666671</v>
      </c>
      <c r="J384" s="31">
        <f t="shared" si="46"/>
        <v>0.74670000000000003</v>
      </c>
      <c r="K384" s="32" t="str">
        <f t="shared" si="47"/>
        <v>B</v>
      </c>
      <c r="L384" s="32">
        <v>79</v>
      </c>
      <c r="M384" s="32">
        <v>76</v>
      </c>
      <c r="N384">
        <v>73</v>
      </c>
      <c r="O384" s="30">
        <f t="shared" si="48"/>
        <v>76</v>
      </c>
      <c r="P384" s="31">
        <f t="shared" si="49"/>
        <v>0.76</v>
      </c>
      <c r="Q384" s="32" t="str">
        <f t="shared" si="50"/>
        <v>B</v>
      </c>
      <c r="R384" s="30">
        <v>71</v>
      </c>
      <c r="S384" s="26">
        <v>86</v>
      </c>
      <c r="T384">
        <v>82</v>
      </c>
      <c r="U384" s="30">
        <f t="shared" si="51"/>
        <v>79.666666666666671</v>
      </c>
      <c r="V384" s="31">
        <f t="shared" si="52"/>
        <v>0.79669999999999996</v>
      </c>
      <c r="W384" t="str">
        <f t="shared" si="53"/>
        <v>B</v>
      </c>
    </row>
    <row r="385" spans="1:23" ht="14.25" customHeight="1" x14ac:dyDescent="0.3">
      <c r="A385" s="43"/>
      <c r="B385" s="43"/>
      <c r="C385" s="43"/>
      <c r="D385" s="5" t="s">
        <v>13</v>
      </c>
      <c r="E385" s="5" t="s">
        <v>14</v>
      </c>
      <c r="F385" s="5">
        <v>75</v>
      </c>
      <c r="G385" s="10">
        <v>78</v>
      </c>
      <c r="H385" s="10">
        <v>85</v>
      </c>
      <c r="I385" s="11">
        <f t="shared" si="45"/>
        <v>79.333333333333329</v>
      </c>
      <c r="J385" s="31">
        <f t="shared" si="46"/>
        <v>0.79330000000000001</v>
      </c>
      <c r="K385" s="32" t="str">
        <f t="shared" si="47"/>
        <v>B</v>
      </c>
      <c r="L385" s="32">
        <v>84</v>
      </c>
      <c r="M385" s="32">
        <v>77</v>
      </c>
      <c r="N385">
        <v>85</v>
      </c>
      <c r="O385" s="30">
        <f t="shared" si="48"/>
        <v>82</v>
      </c>
      <c r="P385" s="31">
        <f t="shared" si="49"/>
        <v>0.82</v>
      </c>
      <c r="Q385" s="32" t="str">
        <f t="shared" si="50"/>
        <v>A</v>
      </c>
      <c r="R385" s="30">
        <v>90</v>
      </c>
      <c r="S385" s="26">
        <v>88</v>
      </c>
      <c r="T385">
        <v>90</v>
      </c>
      <c r="U385" s="30">
        <f t="shared" si="51"/>
        <v>89.333333333333329</v>
      </c>
      <c r="V385" s="31">
        <f t="shared" si="52"/>
        <v>0.89329999999999998</v>
      </c>
      <c r="W385" t="str">
        <f t="shared" si="53"/>
        <v>A</v>
      </c>
    </row>
    <row r="386" spans="1:23" ht="14.25" customHeight="1" x14ac:dyDescent="0.3">
      <c r="A386" s="43"/>
      <c r="B386" s="43"/>
      <c r="C386" s="43"/>
      <c r="D386" s="5" t="s">
        <v>15</v>
      </c>
      <c r="E386" s="5" t="s">
        <v>16</v>
      </c>
      <c r="F386" s="5">
        <v>90</v>
      </c>
      <c r="G386" s="10">
        <v>89</v>
      </c>
      <c r="H386" s="10">
        <v>88</v>
      </c>
      <c r="I386" s="11">
        <f t="shared" si="45"/>
        <v>89</v>
      </c>
      <c r="J386" s="31">
        <f t="shared" si="46"/>
        <v>0.89</v>
      </c>
      <c r="K386" s="32" t="str">
        <f t="shared" si="47"/>
        <v>A</v>
      </c>
      <c r="L386" s="32">
        <v>83</v>
      </c>
      <c r="M386" s="32">
        <v>83</v>
      </c>
      <c r="N386">
        <v>80</v>
      </c>
      <c r="O386" s="30">
        <f t="shared" si="48"/>
        <v>82</v>
      </c>
      <c r="P386" s="31">
        <f t="shared" si="49"/>
        <v>0.82</v>
      </c>
      <c r="Q386" s="32" t="str">
        <f t="shared" si="50"/>
        <v>A</v>
      </c>
      <c r="R386" s="30">
        <v>95</v>
      </c>
      <c r="S386" s="26">
        <v>92</v>
      </c>
      <c r="T386">
        <v>88</v>
      </c>
      <c r="U386" s="30">
        <f t="shared" si="51"/>
        <v>91.666666666666671</v>
      </c>
      <c r="V386" s="31">
        <f t="shared" si="52"/>
        <v>0.91669999999999996</v>
      </c>
      <c r="W386" t="str">
        <f t="shared" si="53"/>
        <v>A</v>
      </c>
    </row>
    <row r="387" spans="1:23" ht="14.25" customHeight="1" x14ac:dyDescent="0.3">
      <c r="A387" s="43"/>
      <c r="B387" s="43"/>
      <c r="C387" s="43"/>
      <c r="D387" s="5" t="s">
        <v>17</v>
      </c>
      <c r="E387" s="5" t="s">
        <v>18</v>
      </c>
      <c r="F387" s="5">
        <v>82</v>
      </c>
      <c r="G387" s="10">
        <v>82</v>
      </c>
      <c r="H387" s="10">
        <v>75</v>
      </c>
      <c r="I387" s="11">
        <f t="shared" si="45"/>
        <v>79.666666666666671</v>
      </c>
      <c r="J387" s="31">
        <f t="shared" si="46"/>
        <v>0.79669999999999996</v>
      </c>
      <c r="K387" s="32" t="str">
        <f t="shared" si="47"/>
        <v>B</v>
      </c>
      <c r="L387" s="32">
        <v>75</v>
      </c>
      <c r="M387" s="32">
        <v>82</v>
      </c>
      <c r="N387">
        <v>77</v>
      </c>
      <c r="O387" s="30">
        <f t="shared" si="48"/>
        <v>78</v>
      </c>
      <c r="P387" s="31">
        <f t="shared" si="49"/>
        <v>0.78</v>
      </c>
      <c r="Q387" s="32" t="str">
        <f t="shared" si="50"/>
        <v>B</v>
      </c>
      <c r="R387" s="30">
        <v>76</v>
      </c>
      <c r="S387" s="26">
        <v>86</v>
      </c>
      <c r="T387">
        <v>78</v>
      </c>
      <c r="U387" s="30">
        <f t="shared" si="51"/>
        <v>80</v>
      </c>
      <c r="V387" s="31">
        <f t="shared" si="52"/>
        <v>0.8</v>
      </c>
      <c r="W387" t="str">
        <f t="shared" si="53"/>
        <v>A</v>
      </c>
    </row>
    <row r="388" spans="1:23" ht="14.25" customHeight="1" x14ac:dyDescent="0.3">
      <c r="A388" s="43"/>
      <c r="B388" s="43"/>
      <c r="C388" s="43"/>
      <c r="D388" s="5" t="s">
        <v>19</v>
      </c>
      <c r="E388" s="5" t="s">
        <v>20</v>
      </c>
      <c r="F388" s="5">
        <v>83</v>
      </c>
      <c r="G388" s="10">
        <v>85</v>
      </c>
      <c r="H388" s="10">
        <v>79</v>
      </c>
      <c r="I388" s="11">
        <f t="shared" si="45"/>
        <v>82.333333333333329</v>
      </c>
      <c r="J388" s="31">
        <f t="shared" si="46"/>
        <v>0.82330000000000003</v>
      </c>
      <c r="K388" s="32" t="str">
        <f t="shared" si="47"/>
        <v>A</v>
      </c>
      <c r="L388" s="32">
        <v>88</v>
      </c>
      <c r="M388" s="32">
        <v>90</v>
      </c>
      <c r="N388">
        <v>77</v>
      </c>
      <c r="O388" s="30">
        <f t="shared" si="48"/>
        <v>85</v>
      </c>
      <c r="P388" s="31">
        <f t="shared" si="49"/>
        <v>0.85</v>
      </c>
      <c r="Q388" s="32" t="str">
        <f t="shared" si="50"/>
        <v>A</v>
      </c>
      <c r="R388" s="30">
        <v>81</v>
      </c>
      <c r="S388" s="26">
        <v>93</v>
      </c>
      <c r="T388">
        <v>90</v>
      </c>
      <c r="U388" s="30">
        <f t="shared" si="51"/>
        <v>88</v>
      </c>
      <c r="V388" s="31">
        <f t="shared" si="52"/>
        <v>0.88</v>
      </c>
      <c r="W388" t="str">
        <f t="shared" si="53"/>
        <v>A</v>
      </c>
    </row>
    <row r="389" spans="1:23" ht="14.25" customHeight="1" x14ac:dyDescent="0.3">
      <c r="A389" s="43"/>
      <c r="B389" s="43"/>
      <c r="C389" s="43"/>
      <c r="D389" s="5" t="s">
        <v>21</v>
      </c>
      <c r="E389" s="5" t="s">
        <v>22</v>
      </c>
      <c r="F389" s="5">
        <v>80</v>
      </c>
      <c r="G389" s="10">
        <v>85</v>
      </c>
      <c r="H389" s="10">
        <v>83</v>
      </c>
      <c r="I389" s="11">
        <f t="shared" si="45"/>
        <v>82.666666666666671</v>
      </c>
      <c r="J389" s="31">
        <f t="shared" si="46"/>
        <v>0.82669999999999999</v>
      </c>
      <c r="K389" s="32" t="str">
        <f t="shared" si="47"/>
        <v>A</v>
      </c>
      <c r="L389" s="32">
        <v>81</v>
      </c>
      <c r="M389" s="32">
        <v>95</v>
      </c>
      <c r="N389">
        <v>84</v>
      </c>
      <c r="O389" s="30">
        <f t="shared" si="48"/>
        <v>86.666666666666671</v>
      </c>
      <c r="P389" s="31">
        <f t="shared" si="49"/>
        <v>0.86670000000000003</v>
      </c>
      <c r="Q389" s="32" t="str">
        <f t="shared" si="50"/>
        <v>A</v>
      </c>
      <c r="R389" s="30">
        <v>83</v>
      </c>
      <c r="S389" s="26">
        <v>96</v>
      </c>
      <c r="T389">
        <v>91</v>
      </c>
      <c r="U389" s="30">
        <f t="shared" si="51"/>
        <v>90</v>
      </c>
      <c r="V389" s="31">
        <f t="shared" si="52"/>
        <v>0.9</v>
      </c>
      <c r="W389" t="str">
        <f t="shared" si="53"/>
        <v>A</v>
      </c>
    </row>
    <row r="390" spans="1:23" ht="14.25" customHeight="1" x14ac:dyDescent="0.3">
      <c r="A390" s="43"/>
      <c r="B390" s="43"/>
      <c r="C390" s="43"/>
      <c r="D390" s="5" t="s">
        <v>23</v>
      </c>
      <c r="E390" s="5" t="s">
        <v>24</v>
      </c>
      <c r="F390" s="5">
        <v>71</v>
      </c>
      <c r="G390" s="10">
        <v>84</v>
      </c>
      <c r="H390" s="10">
        <v>86</v>
      </c>
      <c r="I390" s="11">
        <f t="shared" ref="I390:I453" si="54">IF(COUNT(F390:H390)=0,"",AVERAGE(F390:H390))</f>
        <v>80.333333333333329</v>
      </c>
      <c r="J390" s="31">
        <f t="shared" ref="J390:J453" si="55">IF(I390="","",ROUND(I390/100,4))</f>
        <v>0.80330000000000001</v>
      </c>
      <c r="K390" s="32" t="str">
        <f t="shared" ref="K390:K453" si="56">IF(I390="","",IF(I390&gt;=80,"A",IF(I390&gt;=70,"B",IF(I390&gt;=60,"C",IF(I390&gt;=50,"D","F")))))</f>
        <v>A</v>
      </c>
      <c r="L390" s="32">
        <v>81</v>
      </c>
      <c r="M390" s="32">
        <v>77</v>
      </c>
      <c r="N390">
        <v>79</v>
      </c>
      <c r="O390" s="30">
        <f t="shared" ref="O390:O453" si="57">IF(COUNT(L390:N390)=0,"",AVERAGE(L390:N390))</f>
        <v>79</v>
      </c>
      <c r="P390" s="31">
        <f t="shared" ref="P390:P453" si="58">IF(O390="","",ROUND(O390/100,4))</f>
        <v>0.79</v>
      </c>
      <c r="Q390" s="32" t="str">
        <f t="shared" ref="Q390:Q453" si="59">IF(O390="","",IF(O390&gt;=80,"A",IF(O390&gt;=70,"B",IF(O390&gt;=60,"C",IF(O390&gt;=50,"D","F")))))</f>
        <v>B</v>
      </c>
      <c r="R390" s="30">
        <v>86</v>
      </c>
      <c r="S390" s="26">
        <v>87</v>
      </c>
      <c r="T390">
        <v>85</v>
      </c>
      <c r="U390" s="30">
        <f t="shared" ref="U390:U453" si="60">IF(COUNT(R390:T390)=0,"",AVERAGE(R390:T390))</f>
        <v>86</v>
      </c>
      <c r="V390" s="31">
        <f t="shared" ref="V390:V453" si="61">IF(U390="","",ROUND(U390/100,4))</f>
        <v>0.86</v>
      </c>
      <c r="W390" t="str">
        <f t="shared" ref="W390:W453" si="62">IF(U390="","",IF(U390&gt;=80,"A",IF(U390&gt;=70,"B",IF(U390&gt;=60,"C",IF(U390&gt;=50,"D","F")))))</f>
        <v>A</v>
      </c>
    </row>
    <row r="391" spans="1:23" ht="14.25" customHeight="1" x14ac:dyDescent="0.3">
      <c r="A391" s="43"/>
      <c r="B391" s="43"/>
      <c r="C391" s="43"/>
      <c r="D391" s="5" t="s">
        <v>46</v>
      </c>
      <c r="E391" s="5" t="s">
        <v>47</v>
      </c>
      <c r="F391" s="5">
        <v>83</v>
      </c>
      <c r="G391" s="10">
        <v>84</v>
      </c>
      <c r="H391" s="10">
        <v>90</v>
      </c>
      <c r="I391" s="11">
        <f t="shared" si="54"/>
        <v>85.666666666666671</v>
      </c>
      <c r="J391" s="31">
        <f t="shared" si="55"/>
        <v>0.85670000000000002</v>
      </c>
      <c r="K391" s="32" t="str">
        <f t="shared" si="56"/>
        <v>A</v>
      </c>
      <c r="L391" s="32">
        <v>87</v>
      </c>
      <c r="M391" s="32">
        <v>86</v>
      </c>
      <c r="N391">
        <v>80</v>
      </c>
      <c r="O391" s="30">
        <f t="shared" si="57"/>
        <v>84.333333333333329</v>
      </c>
      <c r="P391" s="31">
        <f t="shared" si="58"/>
        <v>0.84330000000000005</v>
      </c>
      <c r="Q391" s="32" t="str">
        <f t="shared" si="59"/>
        <v>A</v>
      </c>
      <c r="R391" s="30">
        <v>82</v>
      </c>
      <c r="S391" s="26">
        <v>96</v>
      </c>
      <c r="T391">
        <v>89</v>
      </c>
      <c r="U391" s="30">
        <f t="shared" si="60"/>
        <v>89</v>
      </c>
      <c r="V391" s="31">
        <f t="shared" si="61"/>
        <v>0.89</v>
      </c>
      <c r="W391" t="str">
        <f t="shared" si="62"/>
        <v>A</v>
      </c>
    </row>
    <row r="392" spans="1:23" ht="14.25" customHeight="1" x14ac:dyDescent="0.3">
      <c r="A392" s="43"/>
      <c r="B392" s="43"/>
      <c r="C392" s="43"/>
      <c r="D392" s="5" t="s">
        <v>27</v>
      </c>
      <c r="E392" s="5" t="s">
        <v>28</v>
      </c>
      <c r="F392" s="5">
        <v>67</v>
      </c>
      <c r="G392" s="10">
        <v>74</v>
      </c>
      <c r="H392" s="10">
        <v>75</v>
      </c>
      <c r="I392" s="11">
        <f t="shared" si="54"/>
        <v>72</v>
      </c>
      <c r="J392" s="31">
        <f t="shared" si="55"/>
        <v>0.72</v>
      </c>
      <c r="K392" s="32" t="str">
        <f t="shared" si="56"/>
        <v>B</v>
      </c>
      <c r="L392" s="32">
        <v>73</v>
      </c>
      <c r="M392" s="32">
        <v>79</v>
      </c>
      <c r="N392">
        <v>74</v>
      </c>
      <c r="O392" s="30">
        <f t="shared" si="57"/>
        <v>75.333333333333329</v>
      </c>
      <c r="P392" s="31">
        <f t="shared" si="58"/>
        <v>0.75329999999999997</v>
      </c>
      <c r="Q392" s="32" t="str">
        <f t="shared" si="59"/>
        <v>B</v>
      </c>
      <c r="R392" s="30">
        <v>85</v>
      </c>
      <c r="S392" s="26">
        <v>79</v>
      </c>
      <c r="T392">
        <v>74</v>
      </c>
      <c r="U392" s="30">
        <f t="shared" si="60"/>
        <v>79.333333333333329</v>
      </c>
      <c r="V392" s="31">
        <f t="shared" si="61"/>
        <v>0.79330000000000001</v>
      </c>
      <c r="W392" t="str">
        <f t="shared" si="62"/>
        <v>B</v>
      </c>
    </row>
    <row r="393" spans="1:23" ht="14.25" customHeight="1" x14ac:dyDescent="0.3">
      <c r="A393" s="43" t="s">
        <v>214</v>
      </c>
      <c r="B393" s="43" t="s">
        <v>215</v>
      </c>
      <c r="C393" s="43" t="s">
        <v>433</v>
      </c>
      <c r="D393" s="5" t="s">
        <v>12</v>
      </c>
      <c r="E393" s="5" t="s">
        <v>2</v>
      </c>
      <c r="F393" s="5">
        <v>84</v>
      </c>
      <c r="G393" s="10">
        <v>82</v>
      </c>
      <c r="H393" s="10">
        <v>77</v>
      </c>
      <c r="I393" s="11">
        <f t="shared" si="54"/>
        <v>81</v>
      </c>
      <c r="J393" s="31">
        <f t="shared" si="55"/>
        <v>0.81</v>
      </c>
      <c r="K393" s="32" t="str">
        <f t="shared" si="56"/>
        <v>A</v>
      </c>
      <c r="L393" s="32">
        <v>83</v>
      </c>
      <c r="M393" s="32">
        <v>79</v>
      </c>
      <c r="N393">
        <v>80</v>
      </c>
      <c r="O393" s="30">
        <f t="shared" si="57"/>
        <v>80.666666666666671</v>
      </c>
      <c r="P393" s="31">
        <f t="shared" si="58"/>
        <v>0.80669999999999997</v>
      </c>
      <c r="Q393" s="32" t="str">
        <f t="shared" si="59"/>
        <v>A</v>
      </c>
      <c r="R393" s="30">
        <v>86</v>
      </c>
      <c r="S393" s="26">
        <v>95</v>
      </c>
      <c r="T393">
        <v>84</v>
      </c>
      <c r="U393" s="30">
        <f t="shared" si="60"/>
        <v>88.333333333333329</v>
      </c>
      <c r="V393" s="31">
        <f t="shared" si="61"/>
        <v>0.88329999999999997</v>
      </c>
      <c r="W393" t="str">
        <f t="shared" si="62"/>
        <v>A</v>
      </c>
    </row>
    <row r="394" spans="1:23" ht="14.25" customHeight="1" x14ac:dyDescent="0.3">
      <c r="A394" s="43"/>
      <c r="B394" s="43"/>
      <c r="C394" s="43"/>
      <c r="D394" s="5" t="s">
        <v>13</v>
      </c>
      <c r="E394" s="5" t="s">
        <v>14</v>
      </c>
      <c r="F394" s="5">
        <v>85</v>
      </c>
      <c r="G394" s="10">
        <v>84</v>
      </c>
      <c r="H394" s="10">
        <v>84</v>
      </c>
      <c r="I394" s="11">
        <f t="shared" si="54"/>
        <v>84.333333333333329</v>
      </c>
      <c r="J394" s="31">
        <f t="shared" si="55"/>
        <v>0.84330000000000005</v>
      </c>
      <c r="K394" s="32" t="str">
        <f t="shared" si="56"/>
        <v>A</v>
      </c>
      <c r="L394" s="32">
        <v>82</v>
      </c>
      <c r="M394" s="32">
        <v>83</v>
      </c>
      <c r="N394">
        <v>82</v>
      </c>
      <c r="O394" s="30">
        <f t="shared" si="57"/>
        <v>82.333333333333329</v>
      </c>
      <c r="P394" s="31">
        <f t="shared" si="58"/>
        <v>0.82330000000000003</v>
      </c>
      <c r="Q394" s="32" t="str">
        <f t="shared" si="59"/>
        <v>A</v>
      </c>
      <c r="R394" s="30">
        <v>89</v>
      </c>
      <c r="S394" s="26">
        <v>90</v>
      </c>
      <c r="T394">
        <v>98</v>
      </c>
      <c r="U394" s="30">
        <f t="shared" si="60"/>
        <v>92.333333333333329</v>
      </c>
      <c r="V394" s="31">
        <f t="shared" si="61"/>
        <v>0.92330000000000001</v>
      </c>
      <c r="W394" t="str">
        <f t="shared" si="62"/>
        <v>A</v>
      </c>
    </row>
    <row r="395" spans="1:23" ht="14.25" customHeight="1" x14ac:dyDescent="0.3">
      <c r="A395" s="43"/>
      <c r="B395" s="43"/>
      <c r="C395" s="43"/>
      <c r="D395" s="5" t="s">
        <v>15</v>
      </c>
      <c r="E395" s="5" t="s">
        <v>16</v>
      </c>
      <c r="F395" s="5">
        <v>91</v>
      </c>
      <c r="G395" s="10">
        <v>97</v>
      </c>
      <c r="H395" s="10">
        <v>95</v>
      </c>
      <c r="I395" s="11">
        <f t="shared" si="54"/>
        <v>94.333333333333329</v>
      </c>
      <c r="J395" s="31">
        <f t="shared" si="55"/>
        <v>0.94330000000000003</v>
      </c>
      <c r="K395" s="32" t="str">
        <f t="shared" si="56"/>
        <v>A</v>
      </c>
      <c r="L395" s="32">
        <v>87</v>
      </c>
      <c r="M395" s="32">
        <v>91</v>
      </c>
      <c r="N395">
        <v>91</v>
      </c>
      <c r="O395" s="30">
        <f t="shared" si="57"/>
        <v>89.666666666666671</v>
      </c>
      <c r="P395" s="31">
        <f t="shared" si="58"/>
        <v>0.89670000000000005</v>
      </c>
      <c r="Q395" s="32" t="str">
        <f t="shared" si="59"/>
        <v>A</v>
      </c>
      <c r="R395" s="30">
        <v>98</v>
      </c>
      <c r="S395" s="26">
        <v>98</v>
      </c>
      <c r="T395">
        <v>92</v>
      </c>
      <c r="U395" s="30">
        <f t="shared" si="60"/>
        <v>96</v>
      </c>
      <c r="V395" s="31">
        <f t="shared" si="61"/>
        <v>0.96</v>
      </c>
      <c r="W395" t="str">
        <f t="shared" si="62"/>
        <v>A</v>
      </c>
    </row>
    <row r="396" spans="1:23" ht="14.25" customHeight="1" x14ac:dyDescent="0.3">
      <c r="A396" s="43"/>
      <c r="B396" s="43"/>
      <c r="C396" s="43"/>
      <c r="D396" s="5" t="s">
        <v>17</v>
      </c>
      <c r="E396" s="5" t="s">
        <v>18</v>
      </c>
      <c r="F396" s="5">
        <v>77</v>
      </c>
      <c r="G396" s="10">
        <v>81</v>
      </c>
      <c r="H396" s="10">
        <v>83</v>
      </c>
      <c r="I396" s="11">
        <f t="shared" si="54"/>
        <v>80.333333333333329</v>
      </c>
      <c r="J396" s="31">
        <f t="shared" si="55"/>
        <v>0.80330000000000001</v>
      </c>
      <c r="K396" s="32" t="str">
        <f t="shared" si="56"/>
        <v>A</v>
      </c>
      <c r="L396" s="32">
        <v>80</v>
      </c>
      <c r="M396" s="32">
        <v>84</v>
      </c>
      <c r="N396">
        <v>87</v>
      </c>
      <c r="O396" s="30">
        <f t="shared" si="57"/>
        <v>83.666666666666671</v>
      </c>
      <c r="P396" s="31">
        <f t="shared" si="58"/>
        <v>0.8367</v>
      </c>
      <c r="Q396" s="32" t="str">
        <f t="shared" si="59"/>
        <v>A</v>
      </c>
      <c r="R396" s="30">
        <v>92</v>
      </c>
      <c r="S396" s="26">
        <v>95</v>
      </c>
      <c r="T396">
        <v>84</v>
      </c>
      <c r="U396" s="30">
        <f t="shared" si="60"/>
        <v>90.333333333333329</v>
      </c>
      <c r="V396" s="31">
        <f t="shared" si="61"/>
        <v>0.90329999999999999</v>
      </c>
      <c r="W396" t="str">
        <f t="shared" si="62"/>
        <v>A</v>
      </c>
    </row>
    <row r="397" spans="1:23" ht="14.25" customHeight="1" x14ac:dyDescent="0.3">
      <c r="A397" s="43"/>
      <c r="B397" s="43"/>
      <c r="C397" s="43"/>
      <c r="D397" s="5" t="s">
        <v>19</v>
      </c>
      <c r="E397" s="5" t="s">
        <v>20</v>
      </c>
      <c r="F397" s="5">
        <v>89</v>
      </c>
      <c r="G397" s="10">
        <v>93</v>
      </c>
      <c r="H397" s="10">
        <v>95</v>
      </c>
      <c r="I397" s="11">
        <f t="shared" si="54"/>
        <v>92.333333333333329</v>
      </c>
      <c r="J397" s="31">
        <f t="shared" si="55"/>
        <v>0.92330000000000001</v>
      </c>
      <c r="K397" s="32" t="str">
        <f t="shared" si="56"/>
        <v>A</v>
      </c>
      <c r="L397" s="32">
        <v>82</v>
      </c>
      <c r="M397" s="32">
        <v>95</v>
      </c>
      <c r="N397">
        <v>97</v>
      </c>
      <c r="O397" s="30">
        <f t="shared" si="57"/>
        <v>91.333333333333329</v>
      </c>
      <c r="P397" s="31">
        <f t="shared" si="58"/>
        <v>0.9133</v>
      </c>
      <c r="Q397" s="32" t="str">
        <f t="shared" si="59"/>
        <v>A</v>
      </c>
      <c r="R397" s="30">
        <v>86</v>
      </c>
      <c r="S397" s="26">
        <v>98</v>
      </c>
      <c r="T397">
        <v>95</v>
      </c>
      <c r="U397" s="30">
        <f t="shared" si="60"/>
        <v>93</v>
      </c>
      <c r="V397" s="31">
        <f t="shared" si="61"/>
        <v>0.93</v>
      </c>
      <c r="W397" t="str">
        <f t="shared" si="62"/>
        <v>A</v>
      </c>
    </row>
    <row r="398" spans="1:23" ht="14.25" customHeight="1" x14ac:dyDescent="0.3">
      <c r="A398" s="43"/>
      <c r="B398" s="43"/>
      <c r="C398" s="43"/>
      <c r="D398" s="5" t="s">
        <v>21</v>
      </c>
      <c r="E398" s="5" t="s">
        <v>22</v>
      </c>
      <c r="F398" s="5">
        <v>86</v>
      </c>
      <c r="G398" s="10">
        <v>97</v>
      </c>
      <c r="H398" s="10">
        <v>96</v>
      </c>
      <c r="I398" s="11">
        <f t="shared" si="54"/>
        <v>93</v>
      </c>
      <c r="J398" s="31">
        <f t="shared" si="55"/>
        <v>0.93</v>
      </c>
      <c r="K398" s="32" t="str">
        <f t="shared" si="56"/>
        <v>A</v>
      </c>
      <c r="L398" s="32">
        <v>98</v>
      </c>
      <c r="M398" s="32">
        <v>91</v>
      </c>
      <c r="N398">
        <v>98</v>
      </c>
      <c r="O398" s="30">
        <f t="shared" si="57"/>
        <v>95.666666666666671</v>
      </c>
      <c r="P398" s="31">
        <f t="shared" si="58"/>
        <v>0.95669999999999999</v>
      </c>
      <c r="Q398" s="32" t="str">
        <f t="shared" si="59"/>
        <v>A</v>
      </c>
      <c r="R398" s="30">
        <v>98</v>
      </c>
      <c r="S398" s="26">
        <v>98</v>
      </c>
      <c r="T398">
        <v>93</v>
      </c>
      <c r="U398" s="30">
        <f t="shared" si="60"/>
        <v>96.333333333333329</v>
      </c>
      <c r="V398" s="31">
        <f t="shared" si="61"/>
        <v>0.96330000000000005</v>
      </c>
      <c r="W398" t="str">
        <f t="shared" si="62"/>
        <v>A</v>
      </c>
    </row>
    <row r="399" spans="1:23" ht="14.25" customHeight="1" x14ac:dyDescent="0.3">
      <c r="A399" s="43"/>
      <c r="B399" s="43"/>
      <c r="C399" s="43"/>
      <c r="D399" s="5" t="s">
        <v>23</v>
      </c>
      <c r="E399" s="5" t="s">
        <v>24</v>
      </c>
      <c r="F399" s="5">
        <v>78</v>
      </c>
      <c r="G399" s="10">
        <v>91</v>
      </c>
      <c r="H399" s="10">
        <v>85</v>
      </c>
      <c r="I399" s="11">
        <f t="shared" si="54"/>
        <v>84.666666666666671</v>
      </c>
      <c r="J399" s="31">
        <f t="shared" si="55"/>
        <v>0.84670000000000001</v>
      </c>
      <c r="K399" s="32" t="str">
        <f t="shared" si="56"/>
        <v>A</v>
      </c>
      <c r="L399" s="32">
        <v>84</v>
      </c>
      <c r="M399" s="32">
        <v>94</v>
      </c>
      <c r="N399">
        <v>82</v>
      </c>
      <c r="O399" s="30">
        <f t="shared" si="57"/>
        <v>86.666666666666671</v>
      </c>
      <c r="P399" s="31">
        <f t="shared" si="58"/>
        <v>0.86670000000000003</v>
      </c>
      <c r="Q399" s="32" t="str">
        <f t="shared" si="59"/>
        <v>A</v>
      </c>
      <c r="R399" s="30">
        <v>92</v>
      </c>
      <c r="S399" s="26">
        <v>87</v>
      </c>
      <c r="T399">
        <v>95</v>
      </c>
      <c r="U399" s="30">
        <f t="shared" si="60"/>
        <v>91.333333333333329</v>
      </c>
      <c r="V399" s="31">
        <f t="shared" si="61"/>
        <v>0.9133</v>
      </c>
      <c r="W399" t="str">
        <f t="shared" si="62"/>
        <v>A</v>
      </c>
    </row>
    <row r="400" spans="1:23" ht="14.25" customHeight="1" x14ac:dyDescent="0.3">
      <c r="A400" s="43"/>
      <c r="B400" s="43"/>
      <c r="C400" s="43"/>
      <c r="D400" s="5" t="s">
        <v>25</v>
      </c>
      <c r="E400" s="5" t="s">
        <v>26</v>
      </c>
      <c r="F400" s="5">
        <v>88</v>
      </c>
      <c r="G400" s="10">
        <v>95</v>
      </c>
      <c r="H400" s="10">
        <v>92</v>
      </c>
      <c r="I400" s="11">
        <f t="shared" si="54"/>
        <v>91.666666666666671</v>
      </c>
      <c r="J400" s="31">
        <f t="shared" si="55"/>
        <v>0.91669999999999996</v>
      </c>
      <c r="K400" s="32" t="str">
        <f t="shared" si="56"/>
        <v>A</v>
      </c>
      <c r="L400" s="32">
        <v>94</v>
      </c>
      <c r="M400" s="32">
        <v>98</v>
      </c>
      <c r="N400">
        <v>91</v>
      </c>
      <c r="O400" s="30">
        <f t="shared" si="57"/>
        <v>94.333333333333329</v>
      </c>
      <c r="P400" s="31">
        <f t="shared" si="58"/>
        <v>0.94330000000000003</v>
      </c>
      <c r="Q400" s="32" t="str">
        <f t="shared" si="59"/>
        <v>A</v>
      </c>
      <c r="R400" s="30">
        <v>88</v>
      </c>
      <c r="S400" s="26">
        <v>98</v>
      </c>
      <c r="T400">
        <v>94</v>
      </c>
      <c r="U400" s="30">
        <f t="shared" si="60"/>
        <v>93.333333333333329</v>
      </c>
      <c r="V400" s="31">
        <f t="shared" si="61"/>
        <v>0.93330000000000002</v>
      </c>
      <c r="W400" t="str">
        <f t="shared" si="62"/>
        <v>A</v>
      </c>
    </row>
    <row r="401" spans="1:23" ht="14.25" customHeight="1" x14ac:dyDescent="0.3">
      <c r="A401" s="43"/>
      <c r="B401" s="43"/>
      <c r="C401" s="43"/>
      <c r="D401" s="5" t="s">
        <v>34</v>
      </c>
      <c r="E401" s="5" t="s">
        <v>35</v>
      </c>
      <c r="F401" s="5">
        <v>74</v>
      </c>
      <c r="G401" s="10">
        <v>80</v>
      </c>
      <c r="H401" s="10">
        <v>90</v>
      </c>
      <c r="I401" s="11">
        <f t="shared" si="54"/>
        <v>81.333333333333329</v>
      </c>
      <c r="J401" s="31">
        <f t="shared" si="55"/>
        <v>0.81330000000000002</v>
      </c>
      <c r="K401" s="32" t="str">
        <f t="shared" si="56"/>
        <v>A</v>
      </c>
      <c r="L401" s="32">
        <v>76</v>
      </c>
      <c r="M401" s="32">
        <v>93</v>
      </c>
      <c r="N401">
        <v>91</v>
      </c>
      <c r="O401" s="30">
        <f t="shared" si="57"/>
        <v>86.666666666666671</v>
      </c>
      <c r="P401" s="31">
        <f t="shared" si="58"/>
        <v>0.86670000000000003</v>
      </c>
      <c r="Q401" s="32" t="str">
        <f t="shared" si="59"/>
        <v>A</v>
      </c>
      <c r="R401" s="30">
        <v>83</v>
      </c>
      <c r="S401" s="26">
        <v>92</v>
      </c>
      <c r="T401">
        <v>95</v>
      </c>
      <c r="U401" s="30">
        <f t="shared" si="60"/>
        <v>90</v>
      </c>
      <c r="V401" s="31">
        <f t="shared" si="61"/>
        <v>0.9</v>
      </c>
      <c r="W401" t="str">
        <f t="shared" si="62"/>
        <v>A</v>
      </c>
    </row>
    <row r="402" spans="1:23" ht="14.25" customHeight="1" x14ac:dyDescent="0.3">
      <c r="A402" s="43" t="s">
        <v>216</v>
      </c>
      <c r="B402" s="43" t="s">
        <v>217</v>
      </c>
      <c r="C402" s="43" t="s">
        <v>433</v>
      </c>
      <c r="D402" s="5" t="s">
        <v>12</v>
      </c>
      <c r="E402" s="5" t="s">
        <v>2</v>
      </c>
      <c r="F402" s="5">
        <v>62</v>
      </c>
      <c r="G402" s="10">
        <v>52</v>
      </c>
      <c r="H402" s="10">
        <v>62</v>
      </c>
      <c r="I402" s="11">
        <f t="shared" si="54"/>
        <v>58.666666666666664</v>
      </c>
      <c r="J402" s="31">
        <f t="shared" si="55"/>
        <v>0.5867</v>
      </c>
      <c r="K402" s="32" t="str">
        <f t="shared" si="56"/>
        <v>D</v>
      </c>
      <c r="L402" s="32">
        <v>61</v>
      </c>
      <c r="M402" s="32">
        <v>61</v>
      </c>
      <c r="N402">
        <v>57</v>
      </c>
      <c r="O402" s="30">
        <f t="shared" si="57"/>
        <v>59.666666666666664</v>
      </c>
      <c r="P402" s="31">
        <f t="shared" si="58"/>
        <v>0.59670000000000001</v>
      </c>
      <c r="Q402" s="32" t="str">
        <f t="shared" si="59"/>
        <v>D</v>
      </c>
      <c r="R402" s="30">
        <v>63</v>
      </c>
      <c r="S402" s="26">
        <v>63</v>
      </c>
      <c r="T402">
        <v>62</v>
      </c>
      <c r="U402" s="30">
        <f t="shared" si="60"/>
        <v>62.666666666666664</v>
      </c>
      <c r="V402" s="31">
        <f t="shared" si="61"/>
        <v>0.62670000000000003</v>
      </c>
      <c r="W402" t="str">
        <f t="shared" si="62"/>
        <v>C</v>
      </c>
    </row>
    <row r="403" spans="1:23" ht="14.25" customHeight="1" x14ac:dyDescent="0.3">
      <c r="A403" s="43"/>
      <c r="B403" s="43"/>
      <c r="C403" s="43"/>
      <c r="D403" s="5" t="s">
        <v>13</v>
      </c>
      <c r="E403" s="5" t="s">
        <v>14</v>
      </c>
      <c r="F403" s="5">
        <v>61</v>
      </c>
      <c r="G403" s="10">
        <v>60</v>
      </c>
      <c r="H403" s="10">
        <v>65</v>
      </c>
      <c r="I403" s="11">
        <f t="shared" si="54"/>
        <v>62</v>
      </c>
      <c r="J403" s="31">
        <f t="shared" si="55"/>
        <v>0.62</v>
      </c>
      <c r="K403" s="32" t="str">
        <f t="shared" si="56"/>
        <v>C</v>
      </c>
      <c r="L403" s="32">
        <v>66</v>
      </c>
      <c r="M403" s="32">
        <v>60</v>
      </c>
      <c r="N403">
        <v>66</v>
      </c>
      <c r="O403" s="30">
        <f t="shared" si="57"/>
        <v>64</v>
      </c>
      <c r="P403" s="31">
        <f t="shared" si="58"/>
        <v>0.64</v>
      </c>
      <c r="Q403" s="32" t="str">
        <f t="shared" si="59"/>
        <v>C</v>
      </c>
      <c r="R403" s="30">
        <v>58</v>
      </c>
      <c r="S403" s="26">
        <v>66</v>
      </c>
      <c r="T403">
        <v>73</v>
      </c>
      <c r="U403" s="30">
        <f t="shared" si="60"/>
        <v>65.666666666666671</v>
      </c>
      <c r="V403" s="31">
        <f t="shared" si="61"/>
        <v>0.65669999999999995</v>
      </c>
      <c r="W403" t="str">
        <f t="shared" si="62"/>
        <v>C</v>
      </c>
    </row>
    <row r="404" spans="1:23" ht="14.25" customHeight="1" x14ac:dyDescent="0.3">
      <c r="A404" s="43"/>
      <c r="B404" s="43"/>
      <c r="C404" s="43"/>
      <c r="D404" s="5" t="s">
        <v>15</v>
      </c>
      <c r="E404" s="5" t="s">
        <v>16</v>
      </c>
      <c r="F404" s="5">
        <v>68</v>
      </c>
      <c r="G404" s="10">
        <v>63</v>
      </c>
      <c r="H404" s="10">
        <v>72</v>
      </c>
      <c r="I404" s="11">
        <f t="shared" si="54"/>
        <v>67.666666666666671</v>
      </c>
      <c r="J404" s="31">
        <f t="shared" si="55"/>
        <v>0.67669999999999997</v>
      </c>
      <c r="K404" s="32" t="str">
        <f t="shared" si="56"/>
        <v>C</v>
      </c>
      <c r="L404" s="32">
        <v>65</v>
      </c>
      <c r="M404" s="32">
        <v>76</v>
      </c>
      <c r="N404">
        <v>69</v>
      </c>
      <c r="O404" s="30">
        <f t="shared" si="57"/>
        <v>70</v>
      </c>
      <c r="P404" s="31">
        <f t="shared" si="58"/>
        <v>0.7</v>
      </c>
      <c r="Q404" s="32" t="str">
        <f t="shared" si="59"/>
        <v>B</v>
      </c>
      <c r="R404" s="30">
        <v>76</v>
      </c>
      <c r="S404" s="26">
        <v>76</v>
      </c>
      <c r="T404">
        <v>74</v>
      </c>
      <c r="U404" s="30">
        <f t="shared" si="60"/>
        <v>75.333333333333329</v>
      </c>
      <c r="V404" s="31">
        <f t="shared" si="61"/>
        <v>0.75329999999999997</v>
      </c>
      <c r="W404" t="str">
        <f t="shared" si="62"/>
        <v>B</v>
      </c>
    </row>
    <row r="405" spans="1:23" ht="14.25" customHeight="1" x14ac:dyDescent="0.3">
      <c r="A405" s="43"/>
      <c r="B405" s="43"/>
      <c r="C405" s="43"/>
      <c r="D405" s="5" t="s">
        <v>17</v>
      </c>
      <c r="E405" s="5" t="s">
        <v>18</v>
      </c>
      <c r="F405" s="5">
        <v>60</v>
      </c>
      <c r="G405" s="10">
        <v>61</v>
      </c>
      <c r="H405" s="10">
        <v>53</v>
      </c>
      <c r="I405" s="11">
        <f t="shared" si="54"/>
        <v>58</v>
      </c>
      <c r="J405" s="31">
        <f t="shared" si="55"/>
        <v>0.57999999999999996</v>
      </c>
      <c r="K405" s="32" t="str">
        <f t="shared" si="56"/>
        <v>D</v>
      </c>
      <c r="L405" s="32">
        <v>62</v>
      </c>
      <c r="M405" s="32">
        <v>68</v>
      </c>
      <c r="N405">
        <v>54</v>
      </c>
      <c r="O405" s="30">
        <f t="shared" si="57"/>
        <v>61.333333333333336</v>
      </c>
      <c r="P405" s="31">
        <f t="shared" si="58"/>
        <v>0.61329999999999996</v>
      </c>
      <c r="Q405" s="32" t="str">
        <f t="shared" si="59"/>
        <v>C</v>
      </c>
      <c r="R405" s="30">
        <v>66</v>
      </c>
      <c r="S405" s="26">
        <v>68</v>
      </c>
      <c r="T405">
        <v>57</v>
      </c>
      <c r="U405" s="30">
        <f t="shared" si="60"/>
        <v>63.666666666666664</v>
      </c>
      <c r="V405" s="31">
        <f t="shared" si="61"/>
        <v>0.63670000000000004</v>
      </c>
      <c r="W405" t="str">
        <f t="shared" si="62"/>
        <v>C</v>
      </c>
    </row>
    <row r="406" spans="1:23" ht="14.25" customHeight="1" x14ac:dyDescent="0.3">
      <c r="A406" s="43"/>
      <c r="B406" s="43"/>
      <c r="C406" s="43"/>
      <c r="D406" s="5" t="s">
        <v>19</v>
      </c>
      <c r="E406" s="5" t="s">
        <v>20</v>
      </c>
      <c r="F406" s="5">
        <v>67</v>
      </c>
      <c r="G406" s="10">
        <v>68</v>
      </c>
      <c r="H406" s="10">
        <v>69</v>
      </c>
      <c r="I406" s="11">
        <f t="shared" si="54"/>
        <v>68</v>
      </c>
      <c r="J406" s="31">
        <f t="shared" si="55"/>
        <v>0.68</v>
      </c>
      <c r="K406" s="32" t="str">
        <f t="shared" si="56"/>
        <v>C</v>
      </c>
      <c r="L406" s="32">
        <v>60</v>
      </c>
      <c r="M406" s="32">
        <v>69</v>
      </c>
      <c r="N406">
        <v>63</v>
      </c>
      <c r="O406" s="30">
        <f t="shared" si="57"/>
        <v>64</v>
      </c>
      <c r="P406" s="31">
        <f t="shared" si="58"/>
        <v>0.64</v>
      </c>
      <c r="Q406" s="32" t="str">
        <f t="shared" si="59"/>
        <v>C</v>
      </c>
      <c r="R406" s="30">
        <v>61</v>
      </c>
      <c r="S406" s="26">
        <v>68</v>
      </c>
      <c r="T406">
        <v>68</v>
      </c>
      <c r="U406" s="30">
        <f t="shared" si="60"/>
        <v>65.666666666666671</v>
      </c>
      <c r="V406" s="31">
        <f t="shared" si="61"/>
        <v>0.65669999999999995</v>
      </c>
      <c r="W406" t="str">
        <f t="shared" si="62"/>
        <v>C</v>
      </c>
    </row>
    <row r="407" spans="1:23" ht="14.25" customHeight="1" x14ac:dyDescent="0.3">
      <c r="A407" s="43"/>
      <c r="B407" s="43"/>
      <c r="C407" s="43"/>
      <c r="D407" s="5" t="s">
        <v>21</v>
      </c>
      <c r="E407" s="5" t="s">
        <v>22</v>
      </c>
      <c r="F407" s="5">
        <v>65</v>
      </c>
      <c r="G407" s="10">
        <v>66</v>
      </c>
      <c r="H407" s="10">
        <v>75</v>
      </c>
      <c r="I407" s="11">
        <f t="shared" si="54"/>
        <v>68.666666666666671</v>
      </c>
      <c r="J407" s="31">
        <f t="shared" si="55"/>
        <v>0.68669999999999998</v>
      </c>
      <c r="K407" s="32" t="str">
        <f t="shared" si="56"/>
        <v>C</v>
      </c>
      <c r="L407" s="32">
        <v>67</v>
      </c>
      <c r="M407" s="32">
        <v>70</v>
      </c>
      <c r="N407">
        <v>66</v>
      </c>
      <c r="O407" s="30">
        <f t="shared" si="57"/>
        <v>67.666666666666671</v>
      </c>
      <c r="P407" s="31">
        <f t="shared" si="58"/>
        <v>0.67669999999999997</v>
      </c>
      <c r="Q407" s="32" t="str">
        <f t="shared" si="59"/>
        <v>C</v>
      </c>
      <c r="R407" s="30">
        <v>66</v>
      </c>
      <c r="S407" s="26">
        <v>82</v>
      </c>
      <c r="T407">
        <v>80</v>
      </c>
      <c r="U407" s="30">
        <f t="shared" si="60"/>
        <v>76</v>
      </c>
      <c r="V407" s="31">
        <f t="shared" si="61"/>
        <v>0.76</v>
      </c>
      <c r="W407" t="str">
        <f t="shared" si="62"/>
        <v>B</v>
      </c>
    </row>
    <row r="408" spans="1:23" ht="14.25" customHeight="1" x14ac:dyDescent="0.3">
      <c r="A408" s="43"/>
      <c r="B408" s="43"/>
      <c r="C408" s="43"/>
      <c r="D408" s="5" t="s">
        <v>23</v>
      </c>
      <c r="E408" s="5" t="s">
        <v>24</v>
      </c>
      <c r="F408" s="5">
        <v>56</v>
      </c>
      <c r="G408" s="10">
        <v>57</v>
      </c>
      <c r="H408" s="10">
        <v>57</v>
      </c>
      <c r="I408" s="11">
        <f t="shared" si="54"/>
        <v>56.666666666666664</v>
      </c>
      <c r="J408" s="31">
        <f t="shared" si="55"/>
        <v>0.56669999999999998</v>
      </c>
      <c r="K408" s="32" t="str">
        <f t="shared" si="56"/>
        <v>D</v>
      </c>
      <c r="L408" s="32">
        <v>61</v>
      </c>
      <c r="M408" s="32">
        <v>70</v>
      </c>
      <c r="N408">
        <v>64</v>
      </c>
      <c r="O408" s="30">
        <f t="shared" si="57"/>
        <v>65</v>
      </c>
      <c r="P408" s="31">
        <f t="shared" si="58"/>
        <v>0.65</v>
      </c>
      <c r="Q408" s="32" t="str">
        <f t="shared" si="59"/>
        <v>C</v>
      </c>
      <c r="R408" s="30">
        <v>66</v>
      </c>
      <c r="S408" s="26">
        <v>60</v>
      </c>
      <c r="T408">
        <v>61</v>
      </c>
      <c r="U408" s="30">
        <f t="shared" si="60"/>
        <v>62.333333333333336</v>
      </c>
      <c r="V408" s="31">
        <f t="shared" si="61"/>
        <v>0.62329999999999997</v>
      </c>
      <c r="W408" t="str">
        <f t="shared" si="62"/>
        <v>C</v>
      </c>
    </row>
    <row r="409" spans="1:23" ht="14.25" customHeight="1" x14ac:dyDescent="0.3">
      <c r="A409" s="43"/>
      <c r="B409" s="43"/>
      <c r="C409" s="43"/>
      <c r="D409" s="5" t="s">
        <v>25</v>
      </c>
      <c r="E409" s="5" t="s">
        <v>26</v>
      </c>
      <c r="F409" s="5">
        <v>65</v>
      </c>
      <c r="G409" s="10">
        <v>69</v>
      </c>
      <c r="H409" s="10">
        <v>67</v>
      </c>
      <c r="I409" s="11">
        <f t="shared" si="54"/>
        <v>67</v>
      </c>
      <c r="J409" s="31">
        <f t="shared" si="55"/>
        <v>0.67</v>
      </c>
      <c r="K409" s="32" t="str">
        <f t="shared" si="56"/>
        <v>C</v>
      </c>
      <c r="L409" s="32">
        <v>61</v>
      </c>
      <c r="M409" s="32">
        <v>72</v>
      </c>
      <c r="N409">
        <v>62</v>
      </c>
      <c r="O409" s="30">
        <f t="shared" si="57"/>
        <v>65</v>
      </c>
      <c r="P409" s="31">
        <f t="shared" si="58"/>
        <v>0.65</v>
      </c>
      <c r="Q409" s="32" t="str">
        <f t="shared" si="59"/>
        <v>C</v>
      </c>
      <c r="R409" s="30">
        <v>62</v>
      </c>
      <c r="S409" s="26">
        <v>67</v>
      </c>
      <c r="T409">
        <v>64</v>
      </c>
      <c r="U409" s="30">
        <f t="shared" si="60"/>
        <v>64.333333333333329</v>
      </c>
      <c r="V409" s="31">
        <f t="shared" si="61"/>
        <v>0.64329999999999998</v>
      </c>
      <c r="W409" t="str">
        <f t="shared" si="62"/>
        <v>C</v>
      </c>
    </row>
    <row r="410" spans="1:23" ht="14.25" customHeight="1" x14ac:dyDescent="0.3">
      <c r="A410" s="43"/>
      <c r="B410" s="43"/>
      <c r="C410" s="43"/>
      <c r="D410" s="5" t="s">
        <v>27</v>
      </c>
      <c r="E410" s="5" t="s">
        <v>28</v>
      </c>
      <c r="F410" s="5">
        <v>54</v>
      </c>
      <c r="G410" s="10">
        <v>62</v>
      </c>
      <c r="H410" s="10">
        <v>59</v>
      </c>
      <c r="I410" s="11">
        <f t="shared" si="54"/>
        <v>58.333333333333336</v>
      </c>
      <c r="J410" s="31">
        <f t="shared" si="55"/>
        <v>0.58330000000000004</v>
      </c>
      <c r="K410" s="32" t="str">
        <f t="shared" si="56"/>
        <v>D</v>
      </c>
      <c r="L410" s="32">
        <v>65</v>
      </c>
      <c r="M410" s="32">
        <v>63</v>
      </c>
      <c r="N410">
        <v>66</v>
      </c>
      <c r="O410" s="30">
        <f t="shared" si="57"/>
        <v>64.666666666666671</v>
      </c>
      <c r="P410" s="31">
        <f t="shared" si="58"/>
        <v>0.64670000000000005</v>
      </c>
      <c r="Q410" s="32" t="str">
        <f t="shared" si="59"/>
        <v>C</v>
      </c>
      <c r="R410" s="30">
        <v>55</v>
      </c>
      <c r="S410" s="26">
        <v>63</v>
      </c>
      <c r="T410">
        <v>60</v>
      </c>
      <c r="U410" s="30">
        <f t="shared" si="60"/>
        <v>59.333333333333336</v>
      </c>
      <c r="V410" s="31">
        <f t="shared" si="61"/>
        <v>0.59330000000000005</v>
      </c>
      <c r="W410" t="str">
        <f t="shared" si="62"/>
        <v>D</v>
      </c>
    </row>
    <row r="411" spans="1:23" ht="14.25" customHeight="1" x14ac:dyDescent="0.3">
      <c r="A411" s="43" t="s">
        <v>220</v>
      </c>
      <c r="B411" s="43" t="s">
        <v>221</v>
      </c>
      <c r="C411" s="43" t="s">
        <v>433</v>
      </c>
      <c r="D411" s="5" t="s">
        <v>12</v>
      </c>
      <c r="E411" s="5" t="s">
        <v>2</v>
      </c>
      <c r="F411" s="5">
        <v>75</v>
      </c>
      <c r="G411" s="10">
        <v>73</v>
      </c>
      <c r="H411" s="10">
        <v>73</v>
      </c>
      <c r="I411" s="11">
        <f t="shared" si="54"/>
        <v>73.666666666666671</v>
      </c>
      <c r="J411" s="31">
        <f t="shared" si="55"/>
        <v>0.73670000000000002</v>
      </c>
      <c r="K411" s="32" t="str">
        <f t="shared" si="56"/>
        <v>B</v>
      </c>
      <c r="L411" s="32">
        <v>65</v>
      </c>
      <c r="M411" s="32">
        <v>80</v>
      </c>
      <c r="N411">
        <v>72</v>
      </c>
      <c r="O411" s="30">
        <f t="shared" si="57"/>
        <v>72.333333333333329</v>
      </c>
      <c r="P411" s="31">
        <f t="shared" si="58"/>
        <v>0.72330000000000005</v>
      </c>
      <c r="Q411" s="32" t="str">
        <f t="shared" si="59"/>
        <v>B</v>
      </c>
      <c r="R411" s="30">
        <v>81</v>
      </c>
      <c r="S411" s="26">
        <v>76</v>
      </c>
      <c r="T411">
        <v>83</v>
      </c>
      <c r="U411" s="30">
        <f t="shared" si="60"/>
        <v>80</v>
      </c>
      <c r="V411" s="31">
        <f t="shared" si="61"/>
        <v>0.8</v>
      </c>
      <c r="W411" t="str">
        <f t="shared" si="62"/>
        <v>A</v>
      </c>
    </row>
    <row r="412" spans="1:23" ht="14.25" customHeight="1" x14ac:dyDescent="0.3">
      <c r="A412" s="43"/>
      <c r="B412" s="43"/>
      <c r="C412" s="43"/>
      <c r="D412" s="5" t="s">
        <v>13</v>
      </c>
      <c r="E412" s="5" t="s">
        <v>14</v>
      </c>
      <c r="F412" s="5">
        <v>72</v>
      </c>
      <c r="G412" s="10">
        <v>83</v>
      </c>
      <c r="H412" s="10">
        <v>76</v>
      </c>
      <c r="I412" s="11">
        <f t="shared" si="54"/>
        <v>77</v>
      </c>
      <c r="J412" s="31">
        <f t="shared" si="55"/>
        <v>0.77</v>
      </c>
      <c r="K412" s="32" t="str">
        <f t="shared" si="56"/>
        <v>B</v>
      </c>
      <c r="L412" s="32">
        <v>72</v>
      </c>
      <c r="M412" s="32">
        <v>83</v>
      </c>
      <c r="N412">
        <v>73</v>
      </c>
      <c r="O412" s="30">
        <f t="shared" si="57"/>
        <v>76</v>
      </c>
      <c r="P412" s="31">
        <f t="shared" si="58"/>
        <v>0.76</v>
      </c>
      <c r="Q412" s="32" t="str">
        <f t="shared" si="59"/>
        <v>B</v>
      </c>
      <c r="R412" s="30">
        <v>77</v>
      </c>
      <c r="S412" s="26">
        <v>78</v>
      </c>
      <c r="T412">
        <v>82</v>
      </c>
      <c r="U412" s="30">
        <f t="shared" si="60"/>
        <v>79</v>
      </c>
      <c r="V412" s="31">
        <f t="shared" si="61"/>
        <v>0.79</v>
      </c>
      <c r="W412" t="str">
        <f t="shared" si="62"/>
        <v>B</v>
      </c>
    </row>
    <row r="413" spans="1:23" ht="14.25" customHeight="1" x14ac:dyDescent="0.3">
      <c r="A413" s="43"/>
      <c r="B413" s="43"/>
      <c r="C413" s="43"/>
      <c r="D413" s="5" t="s">
        <v>15</v>
      </c>
      <c r="E413" s="5" t="s">
        <v>16</v>
      </c>
      <c r="F413" s="5">
        <v>82</v>
      </c>
      <c r="G413" s="10">
        <v>85</v>
      </c>
      <c r="H413" s="10">
        <v>80</v>
      </c>
      <c r="I413" s="11">
        <f t="shared" si="54"/>
        <v>82.333333333333329</v>
      </c>
      <c r="J413" s="31">
        <f t="shared" si="55"/>
        <v>0.82330000000000003</v>
      </c>
      <c r="K413" s="32" t="str">
        <f t="shared" si="56"/>
        <v>A</v>
      </c>
      <c r="L413" s="32">
        <v>84</v>
      </c>
      <c r="M413" s="32">
        <v>83</v>
      </c>
      <c r="N413">
        <v>83</v>
      </c>
      <c r="O413" s="30">
        <f t="shared" si="57"/>
        <v>83.333333333333329</v>
      </c>
      <c r="P413" s="31">
        <f t="shared" si="58"/>
        <v>0.83330000000000004</v>
      </c>
      <c r="Q413" s="32" t="str">
        <f t="shared" si="59"/>
        <v>A</v>
      </c>
      <c r="R413" s="30">
        <v>90</v>
      </c>
      <c r="S413" s="26">
        <v>84</v>
      </c>
      <c r="T413">
        <v>80</v>
      </c>
      <c r="U413" s="30">
        <f t="shared" si="60"/>
        <v>84.666666666666671</v>
      </c>
      <c r="V413" s="31">
        <f t="shared" si="61"/>
        <v>0.84670000000000001</v>
      </c>
      <c r="W413" t="str">
        <f t="shared" si="62"/>
        <v>A</v>
      </c>
    </row>
    <row r="414" spans="1:23" ht="14.25" customHeight="1" x14ac:dyDescent="0.3">
      <c r="A414" s="43"/>
      <c r="B414" s="43"/>
      <c r="C414" s="43"/>
      <c r="D414" s="5" t="s">
        <v>17</v>
      </c>
      <c r="E414" s="5" t="s">
        <v>18</v>
      </c>
      <c r="F414" s="5">
        <v>70</v>
      </c>
      <c r="G414" s="10">
        <v>76</v>
      </c>
      <c r="H414" s="10">
        <v>70</v>
      </c>
      <c r="I414" s="11">
        <f t="shared" si="54"/>
        <v>72</v>
      </c>
      <c r="J414" s="31">
        <f t="shared" si="55"/>
        <v>0.72</v>
      </c>
      <c r="K414" s="32" t="str">
        <f t="shared" si="56"/>
        <v>B</v>
      </c>
      <c r="L414" s="32">
        <v>80</v>
      </c>
      <c r="M414" s="32">
        <v>72</v>
      </c>
      <c r="N414">
        <v>72</v>
      </c>
      <c r="O414" s="30">
        <f t="shared" si="57"/>
        <v>74.666666666666671</v>
      </c>
      <c r="P414" s="31">
        <f t="shared" si="58"/>
        <v>0.74670000000000003</v>
      </c>
      <c r="Q414" s="32" t="str">
        <f t="shared" si="59"/>
        <v>B</v>
      </c>
      <c r="R414" s="30">
        <v>83</v>
      </c>
      <c r="S414" s="26">
        <v>79</v>
      </c>
      <c r="T414">
        <v>77</v>
      </c>
      <c r="U414" s="30">
        <f t="shared" si="60"/>
        <v>79.666666666666671</v>
      </c>
      <c r="V414" s="31">
        <f t="shared" si="61"/>
        <v>0.79669999999999996</v>
      </c>
      <c r="W414" t="str">
        <f t="shared" si="62"/>
        <v>B</v>
      </c>
    </row>
    <row r="415" spans="1:23" ht="14.25" customHeight="1" x14ac:dyDescent="0.3">
      <c r="A415" s="43"/>
      <c r="B415" s="43"/>
      <c r="C415" s="43"/>
      <c r="D415" s="5" t="s">
        <v>19</v>
      </c>
      <c r="E415" s="5" t="s">
        <v>20</v>
      </c>
      <c r="F415" s="5">
        <v>72</v>
      </c>
      <c r="G415" s="10">
        <v>86</v>
      </c>
      <c r="H415" s="10">
        <v>82</v>
      </c>
      <c r="I415" s="11">
        <f t="shared" si="54"/>
        <v>80</v>
      </c>
      <c r="J415" s="31">
        <f t="shared" si="55"/>
        <v>0.8</v>
      </c>
      <c r="K415" s="32" t="str">
        <f t="shared" si="56"/>
        <v>A</v>
      </c>
      <c r="L415" s="32">
        <v>84</v>
      </c>
      <c r="M415" s="32">
        <v>82</v>
      </c>
      <c r="N415">
        <v>75</v>
      </c>
      <c r="O415" s="30">
        <f t="shared" si="57"/>
        <v>80.333333333333329</v>
      </c>
      <c r="P415" s="31">
        <f t="shared" si="58"/>
        <v>0.80330000000000001</v>
      </c>
      <c r="Q415" s="32" t="str">
        <f t="shared" si="59"/>
        <v>A</v>
      </c>
      <c r="R415" s="30">
        <v>87</v>
      </c>
      <c r="S415" s="26">
        <v>79</v>
      </c>
      <c r="T415">
        <v>85</v>
      </c>
      <c r="U415" s="30">
        <f t="shared" si="60"/>
        <v>83.666666666666671</v>
      </c>
      <c r="V415" s="31">
        <f t="shared" si="61"/>
        <v>0.8367</v>
      </c>
      <c r="W415" t="str">
        <f t="shared" si="62"/>
        <v>A</v>
      </c>
    </row>
    <row r="416" spans="1:23" ht="14.25" customHeight="1" x14ac:dyDescent="0.3">
      <c r="A416" s="43"/>
      <c r="B416" s="43"/>
      <c r="C416" s="43"/>
      <c r="D416" s="5" t="s">
        <v>21</v>
      </c>
      <c r="E416" s="5" t="s">
        <v>22</v>
      </c>
      <c r="F416" s="5">
        <v>88</v>
      </c>
      <c r="G416" s="10">
        <v>79</v>
      </c>
      <c r="H416" s="10">
        <v>80</v>
      </c>
      <c r="I416" s="11">
        <f t="shared" si="54"/>
        <v>82.333333333333329</v>
      </c>
      <c r="J416" s="31">
        <f t="shared" si="55"/>
        <v>0.82330000000000003</v>
      </c>
      <c r="K416" s="32" t="str">
        <f t="shared" si="56"/>
        <v>A</v>
      </c>
      <c r="L416" s="32">
        <v>83</v>
      </c>
      <c r="M416" s="32">
        <v>82</v>
      </c>
      <c r="N416">
        <v>83</v>
      </c>
      <c r="O416" s="30">
        <f t="shared" si="57"/>
        <v>82.666666666666671</v>
      </c>
      <c r="P416" s="31">
        <f t="shared" si="58"/>
        <v>0.82669999999999999</v>
      </c>
      <c r="Q416" s="32" t="str">
        <f t="shared" si="59"/>
        <v>A</v>
      </c>
      <c r="R416" s="30">
        <v>81</v>
      </c>
      <c r="S416" s="26">
        <v>95</v>
      </c>
      <c r="T416">
        <v>89</v>
      </c>
      <c r="U416" s="30">
        <f t="shared" si="60"/>
        <v>88.333333333333329</v>
      </c>
      <c r="V416" s="31">
        <f t="shared" si="61"/>
        <v>0.88329999999999997</v>
      </c>
      <c r="W416" t="str">
        <f t="shared" si="62"/>
        <v>A</v>
      </c>
    </row>
    <row r="417" spans="1:23" ht="14.25" customHeight="1" x14ac:dyDescent="0.3">
      <c r="A417" s="43"/>
      <c r="B417" s="43"/>
      <c r="C417" s="43"/>
      <c r="D417" s="5" t="s">
        <v>23</v>
      </c>
      <c r="E417" s="5" t="s">
        <v>24</v>
      </c>
      <c r="F417" s="5">
        <v>73</v>
      </c>
      <c r="G417" s="10">
        <v>82</v>
      </c>
      <c r="H417" s="10">
        <v>74</v>
      </c>
      <c r="I417" s="11">
        <f t="shared" si="54"/>
        <v>76.333333333333329</v>
      </c>
      <c r="J417" s="31">
        <f t="shared" si="55"/>
        <v>0.76329999999999998</v>
      </c>
      <c r="K417" s="32" t="str">
        <f t="shared" si="56"/>
        <v>B</v>
      </c>
      <c r="L417" s="32">
        <v>68</v>
      </c>
      <c r="M417" s="32">
        <v>83</v>
      </c>
      <c r="N417">
        <v>76</v>
      </c>
      <c r="O417" s="30">
        <f t="shared" si="57"/>
        <v>75.666666666666671</v>
      </c>
      <c r="P417" s="31">
        <f t="shared" si="58"/>
        <v>0.75670000000000004</v>
      </c>
      <c r="Q417" s="32" t="str">
        <f t="shared" si="59"/>
        <v>B</v>
      </c>
      <c r="R417" s="30">
        <v>76</v>
      </c>
      <c r="S417" s="26">
        <v>84</v>
      </c>
      <c r="T417">
        <v>85</v>
      </c>
      <c r="U417" s="30">
        <f t="shared" si="60"/>
        <v>81.666666666666671</v>
      </c>
      <c r="V417" s="31">
        <f t="shared" si="61"/>
        <v>0.81669999999999998</v>
      </c>
      <c r="W417" t="str">
        <f t="shared" si="62"/>
        <v>A</v>
      </c>
    </row>
    <row r="418" spans="1:23" ht="14.25" customHeight="1" x14ac:dyDescent="0.3">
      <c r="A418" s="43"/>
      <c r="B418" s="43"/>
      <c r="C418" s="43"/>
      <c r="D418" s="5" t="s">
        <v>46</v>
      </c>
      <c r="E418" s="5" t="s">
        <v>47</v>
      </c>
      <c r="F418" s="5">
        <v>84</v>
      </c>
      <c r="G418" s="10">
        <v>86</v>
      </c>
      <c r="H418" s="10">
        <v>74</v>
      </c>
      <c r="I418" s="11">
        <f t="shared" si="54"/>
        <v>81.333333333333329</v>
      </c>
      <c r="J418" s="31">
        <f t="shared" si="55"/>
        <v>0.81330000000000002</v>
      </c>
      <c r="K418" s="32" t="str">
        <f t="shared" si="56"/>
        <v>A</v>
      </c>
      <c r="L418" s="32">
        <v>83</v>
      </c>
      <c r="M418" s="32">
        <v>90</v>
      </c>
      <c r="N418">
        <v>83</v>
      </c>
      <c r="O418" s="30">
        <f t="shared" si="57"/>
        <v>85.333333333333329</v>
      </c>
      <c r="P418" s="31">
        <f t="shared" si="58"/>
        <v>0.85329999999999995</v>
      </c>
      <c r="Q418" s="32" t="str">
        <f t="shared" si="59"/>
        <v>A</v>
      </c>
      <c r="R418" s="30">
        <v>89</v>
      </c>
      <c r="S418" s="26">
        <v>82</v>
      </c>
      <c r="T418">
        <v>80</v>
      </c>
      <c r="U418" s="30">
        <f t="shared" si="60"/>
        <v>83.666666666666671</v>
      </c>
      <c r="V418" s="31">
        <f t="shared" si="61"/>
        <v>0.8367</v>
      </c>
      <c r="W418" t="str">
        <f t="shared" si="62"/>
        <v>A</v>
      </c>
    </row>
    <row r="419" spans="1:23" ht="14.25" customHeight="1" x14ac:dyDescent="0.3">
      <c r="A419" s="43"/>
      <c r="B419" s="43"/>
      <c r="C419" s="43"/>
      <c r="D419" s="5" t="s">
        <v>34</v>
      </c>
      <c r="E419" s="5" t="s">
        <v>35</v>
      </c>
      <c r="F419" s="5">
        <v>64</v>
      </c>
      <c r="G419" s="10">
        <v>71</v>
      </c>
      <c r="H419" s="10">
        <v>72</v>
      </c>
      <c r="I419" s="11">
        <f t="shared" si="54"/>
        <v>69</v>
      </c>
      <c r="J419" s="31">
        <f t="shared" si="55"/>
        <v>0.69</v>
      </c>
      <c r="K419" s="32" t="str">
        <f t="shared" si="56"/>
        <v>C</v>
      </c>
      <c r="L419" s="32">
        <v>75</v>
      </c>
      <c r="M419" s="32">
        <v>81</v>
      </c>
      <c r="N419">
        <v>71</v>
      </c>
      <c r="O419" s="30">
        <f t="shared" si="57"/>
        <v>75.666666666666671</v>
      </c>
      <c r="P419" s="31">
        <f t="shared" si="58"/>
        <v>0.75670000000000004</v>
      </c>
      <c r="Q419" s="32" t="str">
        <f t="shared" si="59"/>
        <v>B</v>
      </c>
      <c r="R419" s="30">
        <v>81</v>
      </c>
      <c r="S419" s="26">
        <v>85</v>
      </c>
      <c r="T419">
        <v>70</v>
      </c>
      <c r="U419" s="30">
        <f t="shared" si="60"/>
        <v>78.666666666666671</v>
      </c>
      <c r="V419" s="31">
        <f t="shared" si="61"/>
        <v>0.78669999999999995</v>
      </c>
      <c r="W419" t="str">
        <f t="shared" si="62"/>
        <v>B</v>
      </c>
    </row>
    <row r="420" spans="1:23" ht="14.25" customHeight="1" x14ac:dyDescent="0.3">
      <c r="A420" s="43" t="s">
        <v>222</v>
      </c>
      <c r="B420" s="43" t="s">
        <v>223</v>
      </c>
      <c r="C420" s="43" t="s">
        <v>433</v>
      </c>
      <c r="D420" s="5" t="s">
        <v>12</v>
      </c>
      <c r="E420" s="5" t="s">
        <v>2</v>
      </c>
      <c r="F420" s="5">
        <v>81</v>
      </c>
      <c r="G420" s="10">
        <v>86</v>
      </c>
      <c r="H420" s="10">
        <v>75</v>
      </c>
      <c r="I420" s="11">
        <f t="shared" si="54"/>
        <v>80.666666666666671</v>
      </c>
      <c r="J420" s="31">
        <f t="shared" si="55"/>
        <v>0.80669999999999997</v>
      </c>
      <c r="K420" s="32" t="str">
        <f t="shared" si="56"/>
        <v>A</v>
      </c>
      <c r="L420" s="32">
        <v>71</v>
      </c>
      <c r="M420" s="32">
        <v>88</v>
      </c>
      <c r="N420">
        <v>84</v>
      </c>
      <c r="O420" s="30">
        <f t="shared" si="57"/>
        <v>81</v>
      </c>
      <c r="P420" s="31">
        <f t="shared" si="58"/>
        <v>0.81</v>
      </c>
      <c r="Q420" s="32" t="str">
        <f t="shared" si="59"/>
        <v>A</v>
      </c>
      <c r="R420" s="30">
        <v>76</v>
      </c>
      <c r="S420" s="26">
        <v>89</v>
      </c>
      <c r="T420">
        <v>82</v>
      </c>
      <c r="U420" s="30">
        <f t="shared" si="60"/>
        <v>82.333333333333329</v>
      </c>
      <c r="V420" s="31">
        <f t="shared" si="61"/>
        <v>0.82330000000000003</v>
      </c>
      <c r="W420" t="str">
        <f t="shared" si="62"/>
        <v>A</v>
      </c>
    </row>
    <row r="421" spans="1:23" ht="14.25" customHeight="1" x14ac:dyDescent="0.3">
      <c r="A421" s="43"/>
      <c r="B421" s="43"/>
      <c r="C421" s="43"/>
      <c r="D421" s="5" t="s">
        <v>13</v>
      </c>
      <c r="E421" s="5" t="s">
        <v>14</v>
      </c>
      <c r="F421" s="5">
        <v>77</v>
      </c>
      <c r="G421" s="10">
        <v>77</v>
      </c>
      <c r="H421" s="10">
        <v>83</v>
      </c>
      <c r="I421" s="11">
        <f t="shared" si="54"/>
        <v>79</v>
      </c>
      <c r="J421" s="31">
        <f t="shared" si="55"/>
        <v>0.79</v>
      </c>
      <c r="K421" s="32" t="str">
        <f t="shared" si="56"/>
        <v>B</v>
      </c>
      <c r="L421" s="32">
        <v>84</v>
      </c>
      <c r="M421" s="32">
        <v>85</v>
      </c>
      <c r="N421">
        <v>92</v>
      </c>
      <c r="O421" s="30">
        <f t="shared" si="57"/>
        <v>87</v>
      </c>
      <c r="P421" s="31">
        <f t="shared" si="58"/>
        <v>0.87</v>
      </c>
      <c r="Q421" s="32" t="str">
        <f t="shared" si="59"/>
        <v>A</v>
      </c>
      <c r="R421" s="30">
        <v>82</v>
      </c>
      <c r="S421" s="26">
        <v>86</v>
      </c>
      <c r="T421">
        <v>93</v>
      </c>
      <c r="U421" s="30">
        <f t="shared" si="60"/>
        <v>87</v>
      </c>
      <c r="V421" s="31">
        <f t="shared" si="61"/>
        <v>0.87</v>
      </c>
      <c r="W421" t="str">
        <f t="shared" si="62"/>
        <v>A</v>
      </c>
    </row>
    <row r="422" spans="1:23" ht="14.25" customHeight="1" x14ac:dyDescent="0.3">
      <c r="A422" s="43"/>
      <c r="B422" s="43"/>
      <c r="C422" s="43"/>
      <c r="D422" s="5" t="s">
        <v>15</v>
      </c>
      <c r="E422" s="5" t="s">
        <v>16</v>
      </c>
      <c r="F422" s="5">
        <v>92</v>
      </c>
      <c r="G422" s="10">
        <v>82</v>
      </c>
      <c r="H422" s="10">
        <v>92</v>
      </c>
      <c r="I422" s="11">
        <f t="shared" si="54"/>
        <v>88.666666666666671</v>
      </c>
      <c r="J422" s="31">
        <f t="shared" si="55"/>
        <v>0.88670000000000004</v>
      </c>
      <c r="K422" s="32" t="str">
        <f t="shared" si="56"/>
        <v>A</v>
      </c>
      <c r="L422" s="32">
        <v>87</v>
      </c>
      <c r="M422" s="32">
        <v>89</v>
      </c>
      <c r="N422">
        <v>84</v>
      </c>
      <c r="O422" s="30">
        <f t="shared" si="57"/>
        <v>86.666666666666671</v>
      </c>
      <c r="P422" s="31">
        <f t="shared" si="58"/>
        <v>0.86670000000000003</v>
      </c>
      <c r="Q422" s="32" t="str">
        <f t="shared" si="59"/>
        <v>A</v>
      </c>
      <c r="R422" s="30">
        <v>85</v>
      </c>
      <c r="S422" s="26">
        <v>90</v>
      </c>
      <c r="T422">
        <v>86</v>
      </c>
      <c r="U422" s="30">
        <f t="shared" si="60"/>
        <v>87</v>
      </c>
      <c r="V422" s="31">
        <f t="shared" si="61"/>
        <v>0.87</v>
      </c>
      <c r="W422" t="str">
        <f t="shared" si="62"/>
        <v>A</v>
      </c>
    </row>
    <row r="423" spans="1:23" ht="14.25" customHeight="1" x14ac:dyDescent="0.3">
      <c r="A423" s="43"/>
      <c r="B423" s="43"/>
      <c r="C423" s="43"/>
      <c r="D423" s="5" t="s">
        <v>17</v>
      </c>
      <c r="E423" s="5" t="s">
        <v>18</v>
      </c>
      <c r="F423" s="5">
        <v>85</v>
      </c>
      <c r="G423" s="10">
        <v>75</v>
      </c>
      <c r="H423" s="10">
        <v>84</v>
      </c>
      <c r="I423" s="11">
        <f t="shared" si="54"/>
        <v>81.333333333333329</v>
      </c>
      <c r="J423" s="31">
        <f t="shared" si="55"/>
        <v>0.81330000000000002</v>
      </c>
      <c r="K423" s="32" t="str">
        <f t="shared" si="56"/>
        <v>A</v>
      </c>
      <c r="L423" s="32">
        <v>75</v>
      </c>
      <c r="M423" s="32">
        <v>82</v>
      </c>
      <c r="N423">
        <v>83</v>
      </c>
      <c r="O423" s="30">
        <f t="shared" si="57"/>
        <v>80</v>
      </c>
      <c r="P423" s="31">
        <f t="shared" si="58"/>
        <v>0.8</v>
      </c>
      <c r="Q423" s="32" t="str">
        <f t="shared" si="59"/>
        <v>A</v>
      </c>
      <c r="R423" s="30">
        <v>76</v>
      </c>
      <c r="S423" s="26">
        <v>88</v>
      </c>
      <c r="T423">
        <v>88</v>
      </c>
      <c r="U423" s="30">
        <f t="shared" si="60"/>
        <v>84</v>
      </c>
      <c r="V423" s="31">
        <f t="shared" si="61"/>
        <v>0.84</v>
      </c>
      <c r="W423" t="str">
        <f t="shared" si="62"/>
        <v>A</v>
      </c>
    </row>
    <row r="424" spans="1:23" ht="14.25" customHeight="1" x14ac:dyDescent="0.3">
      <c r="A424" s="43"/>
      <c r="B424" s="43"/>
      <c r="C424" s="43"/>
      <c r="D424" s="5" t="s">
        <v>19</v>
      </c>
      <c r="E424" s="5" t="s">
        <v>20</v>
      </c>
      <c r="F424" s="5">
        <v>79</v>
      </c>
      <c r="G424" s="10">
        <v>89</v>
      </c>
      <c r="H424" s="10">
        <v>80</v>
      </c>
      <c r="I424" s="11">
        <f t="shared" si="54"/>
        <v>82.666666666666671</v>
      </c>
      <c r="J424" s="31">
        <f t="shared" si="55"/>
        <v>0.82669999999999999</v>
      </c>
      <c r="K424" s="32" t="str">
        <f t="shared" si="56"/>
        <v>A</v>
      </c>
      <c r="L424" s="32">
        <v>85</v>
      </c>
      <c r="M424" s="32">
        <v>94</v>
      </c>
      <c r="N424">
        <v>81</v>
      </c>
      <c r="O424" s="30">
        <f t="shared" si="57"/>
        <v>86.666666666666671</v>
      </c>
      <c r="P424" s="31">
        <f t="shared" si="58"/>
        <v>0.86670000000000003</v>
      </c>
      <c r="Q424" s="32" t="str">
        <f t="shared" si="59"/>
        <v>A</v>
      </c>
      <c r="R424" s="30">
        <v>90</v>
      </c>
      <c r="S424" s="26">
        <v>95</v>
      </c>
      <c r="T424">
        <v>83</v>
      </c>
      <c r="U424" s="30">
        <f t="shared" si="60"/>
        <v>89.333333333333329</v>
      </c>
      <c r="V424" s="31">
        <f t="shared" si="61"/>
        <v>0.89329999999999998</v>
      </c>
      <c r="W424" t="str">
        <f t="shared" si="62"/>
        <v>A</v>
      </c>
    </row>
    <row r="425" spans="1:23" ht="14.25" customHeight="1" x14ac:dyDescent="0.3">
      <c r="A425" s="43"/>
      <c r="B425" s="43"/>
      <c r="C425" s="43"/>
      <c r="D425" s="5" t="s">
        <v>21</v>
      </c>
      <c r="E425" s="5" t="s">
        <v>22</v>
      </c>
      <c r="F425" s="5">
        <v>92</v>
      </c>
      <c r="G425" s="10">
        <v>98</v>
      </c>
      <c r="H425" s="10">
        <v>92</v>
      </c>
      <c r="I425" s="11">
        <f t="shared" si="54"/>
        <v>94</v>
      </c>
      <c r="J425" s="31">
        <f t="shared" si="55"/>
        <v>0.94</v>
      </c>
      <c r="K425" s="32" t="str">
        <f t="shared" si="56"/>
        <v>A</v>
      </c>
      <c r="L425" s="32">
        <v>97</v>
      </c>
      <c r="M425" s="32">
        <v>96</v>
      </c>
      <c r="N425">
        <v>94</v>
      </c>
      <c r="O425" s="30">
        <f t="shared" si="57"/>
        <v>95.666666666666671</v>
      </c>
      <c r="P425" s="31">
        <f t="shared" si="58"/>
        <v>0.95669999999999999</v>
      </c>
      <c r="Q425" s="32" t="str">
        <f t="shared" si="59"/>
        <v>A</v>
      </c>
      <c r="R425" s="30">
        <v>93</v>
      </c>
      <c r="S425" s="26">
        <v>98</v>
      </c>
      <c r="T425">
        <v>91</v>
      </c>
      <c r="U425" s="30">
        <f t="shared" si="60"/>
        <v>94</v>
      </c>
      <c r="V425" s="31">
        <f t="shared" si="61"/>
        <v>0.94</v>
      </c>
      <c r="W425" t="str">
        <f t="shared" si="62"/>
        <v>A</v>
      </c>
    </row>
    <row r="426" spans="1:23" ht="14.25" customHeight="1" x14ac:dyDescent="0.3">
      <c r="A426" s="43"/>
      <c r="B426" s="43"/>
      <c r="C426" s="43"/>
      <c r="D426" s="5" t="s">
        <v>23</v>
      </c>
      <c r="E426" s="5" t="s">
        <v>24</v>
      </c>
      <c r="F426" s="5">
        <v>79</v>
      </c>
      <c r="G426" s="10">
        <v>77</v>
      </c>
      <c r="H426" s="10">
        <v>83</v>
      </c>
      <c r="I426" s="11">
        <f t="shared" si="54"/>
        <v>79.666666666666671</v>
      </c>
      <c r="J426" s="31">
        <f t="shared" si="55"/>
        <v>0.79669999999999996</v>
      </c>
      <c r="K426" s="32" t="str">
        <f t="shared" si="56"/>
        <v>B</v>
      </c>
      <c r="L426" s="32">
        <v>88</v>
      </c>
      <c r="M426" s="32">
        <v>89</v>
      </c>
      <c r="N426">
        <v>78</v>
      </c>
      <c r="O426" s="30">
        <f t="shared" si="57"/>
        <v>85</v>
      </c>
      <c r="P426" s="31">
        <f t="shared" si="58"/>
        <v>0.85</v>
      </c>
      <c r="Q426" s="32" t="str">
        <f t="shared" si="59"/>
        <v>A</v>
      </c>
      <c r="R426" s="30">
        <v>85</v>
      </c>
      <c r="S426" s="26">
        <v>88</v>
      </c>
      <c r="T426">
        <v>85</v>
      </c>
      <c r="U426" s="30">
        <f t="shared" si="60"/>
        <v>86</v>
      </c>
      <c r="V426" s="31">
        <f t="shared" si="61"/>
        <v>0.86</v>
      </c>
      <c r="W426" t="str">
        <f t="shared" si="62"/>
        <v>A</v>
      </c>
    </row>
    <row r="427" spans="1:23" ht="14.25" customHeight="1" x14ac:dyDescent="0.3">
      <c r="A427" s="43"/>
      <c r="B427" s="43"/>
      <c r="C427" s="43"/>
      <c r="D427" s="5" t="s">
        <v>46</v>
      </c>
      <c r="E427" s="5" t="s">
        <v>47</v>
      </c>
      <c r="F427" s="5">
        <v>84</v>
      </c>
      <c r="G427" s="10">
        <v>84</v>
      </c>
      <c r="H427" s="10">
        <v>88</v>
      </c>
      <c r="I427" s="11">
        <f t="shared" si="54"/>
        <v>85.333333333333329</v>
      </c>
      <c r="J427" s="31">
        <f t="shared" si="55"/>
        <v>0.85329999999999995</v>
      </c>
      <c r="K427" s="32" t="str">
        <f t="shared" si="56"/>
        <v>A</v>
      </c>
      <c r="L427" s="32">
        <v>82</v>
      </c>
      <c r="M427" s="32">
        <v>90</v>
      </c>
      <c r="N427">
        <v>82</v>
      </c>
      <c r="O427" s="30">
        <f t="shared" si="57"/>
        <v>84.666666666666671</v>
      </c>
      <c r="P427" s="31">
        <f t="shared" si="58"/>
        <v>0.84670000000000001</v>
      </c>
      <c r="Q427" s="32" t="str">
        <f t="shared" si="59"/>
        <v>A</v>
      </c>
      <c r="R427" s="30">
        <v>89</v>
      </c>
      <c r="S427" s="26">
        <v>97</v>
      </c>
      <c r="T427">
        <v>85</v>
      </c>
      <c r="U427" s="30">
        <f t="shared" si="60"/>
        <v>90.333333333333329</v>
      </c>
      <c r="V427" s="31">
        <f t="shared" si="61"/>
        <v>0.90329999999999999</v>
      </c>
      <c r="W427" t="str">
        <f t="shared" si="62"/>
        <v>A</v>
      </c>
    </row>
    <row r="428" spans="1:23" ht="14.25" customHeight="1" x14ac:dyDescent="0.3">
      <c r="A428" s="43"/>
      <c r="B428" s="43"/>
      <c r="C428" s="43"/>
      <c r="D428" s="5" t="s">
        <v>27</v>
      </c>
      <c r="E428" s="5" t="s">
        <v>28</v>
      </c>
      <c r="F428" s="5">
        <v>75</v>
      </c>
      <c r="G428" s="10">
        <v>75</v>
      </c>
      <c r="H428" s="10">
        <v>79</v>
      </c>
      <c r="I428" s="11">
        <f t="shared" si="54"/>
        <v>76.333333333333329</v>
      </c>
      <c r="J428" s="31">
        <f t="shared" si="55"/>
        <v>0.76329999999999998</v>
      </c>
      <c r="K428" s="32" t="str">
        <f t="shared" si="56"/>
        <v>B</v>
      </c>
      <c r="L428" s="32">
        <v>79</v>
      </c>
      <c r="M428" s="32">
        <v>82</v>
      </c>
      <c r="N428">
        <v>84</v>
      </c>
      <c r="O428" s="30">
        <f t="shared" si="57"/>
        <v>81.666666666666671</v>
      </c>
      <c r="P428" s="31">
        <f t="shared" si="58"/>
        <v>0.81669999999999998</v>
      </c>
      <c r="Q428" s="32" t="str">
        <f t="shared" si="59"/>
        <v>A</v>
      </c>
      <c r="R428" s="30">
        <v>77</v>
      </c>
      <c r="S428" s="26">
        <v>86</v>
      </c>
      <c r="T428">
        <v>89</v>
      </c>
      <c r="U428" s="30">
        <f t="shared" si="60"/>
        <v>84</v>
      </c>
      <c r="V428" s="31">
        <f t="shared" si="61"/>
        <v>0.84</v>
      </c>
      <c r="W428" t="str">
        <f t="shared" si="62"/>
        <v>A</v>
      </c>
    </row>
    <row r="429" spans="1:23" ht="14.25" customHeight="1" x14ac:dyDescent="0.3">
      <c r="A429" s="43" t="s">
        <v>224</v>
      </c>
      <c r="B429" s="43" t="s">
        <v>225</v>
      </c>
      <c r="C429" s="43" t="s">
        <v>433</v>
      </c>
      <c r="D429" s="5" t="s">
        <v>12</v>
      </c>
      <c r="E429" s="5" t="s">
        <v>2</v>
      </c>
      <c r="F429" s="5">
        <v>53</v>
      </c>
      <c r="G429" s="10">
        <v>52</v>
      </c>
      <c r="H429" s="10">
        <v>60</v>
      </c>
      <c r="I429" s="11">
        <f t="shared" si="54"/>
        <v>55</v>
      </c>
      <c r="J429" s="31">
        <f t="shared" si="55"/>
        <v>0.55000000000000004</v>
      </c>
      <c r="K429" s="32" t="str">
        <f t="shared" si="56"/>
        <v>D</v>
      </c>
      <c r="L429" s="32">
        <v>46</v>
      </c>
      <c r="M429" s="32">
        <v>52</v>
      </c>
      <c r="N429">
        <v>53</v>
      </c>
      <c r="O429" s="30">
        <f t="shared" si="57"/>
        <v>50.333333333333336</v>
      </c>
      <c r="P429" s="31">
        <f t="shared" si="58"/>
        <v>0.50329999999999997</v>
      </c>
      <c r="Q429" s="32" t="str">
        <f t="shared" si="59"/>
        <v>D</v>
      </c>
      <c r="R429" s="30">
        <v>54</v>
      </c>
      <c r="S429" s="26">
        <v>56</v>
      </c>
      <c r="T429">
        <v>57</v>
      </c>
      <c r="U429" s="30">
        <f t="shared" si="60"/>
        <v>55.666666666666664</v>
      </c>
      <c r="V429" s="31">
        <f t="shared" si="61"/>
        <v>0.55669999999999997</v>
      </c>
      <c r="W429" t="str">
        <f t="shared" si="62"/>
        <v>D</v>
      </c>
    </row>
    <row r="430" spans="1:23" ht="14.25" customHeight="1" x14ac:dyDescent="0.3">
      <c r="A430" s="43"/>
      <c r="B430" s="43"/>
      <c r="C430" s="43"/>
      <c r="D430" s="5" t="s">
        <v>13</v>
      </c>
      <c r="E430" s="5" t="s">
        <v>14</v>
      </c>
      <c r="F430" s="5">
        <v>59</v>
      </c>
      <c r="G430" s="10">
        <v>53</v>
      </c>
      <c r="H430" s="10">
        <v>64</v>
      </c>
      <c r="I430" s="11">
        <f t="shared" si="54"/>
        <v>58.666666666666664</v>
      </c>
      <c r="J430" s="31">
        <f t="shared" si="55"/>
        <v>0.5867</v>
      </c>
      <c r="K430" s="32" t="str">
        <f t="shared" si="56"/>
        <v>D</v>
      </c>
      <c r="L430" s="32">
        <v>54</v>
      </c>
      <c r="M430" s="32">
        <v>65</v>
      </c>
      <c r="N430">
        <v>53</v>
      </c>
      <c r="O430" s="30">
        <f t="shared" si="57"/>
        <v>57.333333333333336</v>
      </c>
      <c r="P430" s="31">
        <f t="shared" si="58"/>
        <v>0.57330000000000003</v>
      </c>
      <c r="Q430" s="32" t="str">
        <f t="shared" si="59"/>
        <v>D</v>
      </c>
      <c r="R430" s="30">
        <v>55</v>
      </c>
      <c r="S430" s="26">
        <v>70</v>
      </c>
      <c r="T430">
        <v>70</v>
      </c>
      <c r="U430" s="30">
        <f t="shared" si="60"/>
        <v>65</v>
      </c>
      <c r="V430" s="31">
        <f t="shared" si="61"/>
        <v>0.65</v>
      </c>
      <c r="W430" t="str">
        <f t="shared" si="62"/>
        <v>C</v>
      </c>
    </row>
    <row r="431" spans="1:23" ht="14.25" customHeight="1" x14ac:dyDescent="0.3">
      <c r="A431" s="43"/>
      <c r="B431" s="43"/>
      <c r="C431" s="43"/>
      <c r="D431" s="5" t="s">
        <v>15</v>
      </c>
      <c r="E431" s="5" t="s">
        <v>16</v>
      </c>
      <c r="F431" s="5">
        <v>57</v>
      </c>
      <c r="G431" s="10">
        <v>58</v>
      </c>
      <c r="H431" s="10">
        <v>68</v>
      </c>
      <c r="I431" s="11">
        <f t="shared" si="54"/>
        <v>61</v>
      </c>
      <c r="J431" s="31">
        <f t="shared" si="55"/>
        <v>0.61</v>
      </c>
      <c r="K431" s="32" t="str">
        <f t="shared" si="56"/>
        <v>C</v>
      </c>
      <c r="L431" s="32">
        <v>70</v>
      </c>
      <c r="M431" s="32">
        <v>70</v>
      </c>
      <c r="N431">
        <v>61</v>
      </c>
      <c r="O431" s="30">
        <f t="shared" si="57"/>
        <v>67</v>
      </c>
      <c r="P431" s="31">
        <f t="shared" si="58"/>
        <v>0.67</v>
      </c>
      <c r="Q431" s="32" t="str">
        <f t="shared" si="59"/>
        <v>C</v>
      </c>
      <c r="R431" s="30">
        <v>59</v>
      </c>
      <c r="S431" s="26">
        <v>71</v>
      </c>
      <c r="T431">
        <v>62</v>
      </c>
      <c r="U431" s="30">
        <f t="shared" si="60"/>
        <v>64</v>
      </c>
      <c r="V431" s="31">
        <f t="shared" si="61"/>
        <v>0.64</v>
      </c>
      <c r="W431" t="str">
        <f t="shared" si="62"/>
        <v>C</v>
      </c>
    </row>
    <row r="432" spans="1:23" ht="14.25" customHeight="1" x14ac:dyDescent="0.3">
      <c r="A432" s="43"/>
      <c r="B432" s="43"/>
      <c r="C432" s="43"/>
      <c r="D432" s="5" t="s">
        <v>17</v>
      </c>
      <c r="E432" s="5" t="s">
        <v>18</v>
      </c>
      <c r="F432" s="5">
        <v>47</v>
      </c>
      <c r="G432" s="10">
        <v>59</v>
      </c>
      <c r="H432" s="10">
        <v>59</v>
      </c>
      <c r="I432" s="11">
        <f t="shared" si="54"/>
        <v>55</v>
      </c>
      <c r="J432" s="31">
        <f t="shared" si="55"/>
        <v>0.55000000000000004</v>
      </c>
      <c r="K432" s="32" t="str">
        <f t="shared" si="56"/>
        <v>D</v>
      </c>
      <c r="L432" s="32">
        <v>51</v>
      </c>
      <c r="M432" s="32">
        <v>63</v>
      </c>
      <c r="N432">
        <v>59</v>
      </c>
      <c r="O432" s="30">
        <f t="shared" si="57"/>
        <v>57.666666666666664</v>
      </c>
      <c r="P432" s="31">
        <f t="shared" si="58"/>
        <v>0.57669999999999999</v>
      </c>
      <c r="Q432" s="32" t="str">
        <f t="shared" si="59"/>
        <v>D</v>
      </c>
      <c r="R432" s="30">
        <v>55</v>
      </c>
      <c r="S432" s="26">
        <v>64</v>
      </c>
      <c r="T432">
        <v>59</v>
      </c>
      <c r="U432" s="30">
        <f t="shared" si="60"/>
        <v>59.333333333333336</v>
      </c>
      <c r="V432" s="31">
        <f t="shared" si="61"/>
        <v>0.59330000000000005</v>
      </c>
      <c r="W432" t="str">
        <f t="shared" si="62"/>
        <v>D</v>
      </c>
    </row>
    <row r="433" spans="1:23" ht="14.25" customHeight="1" x14ac:dyDescent="0.3">
      <c r="A433" s="43"/>
      <c r="B433" s="43"/>
      <c r="C433" s="43"/>
      <c r="D433" s="5" t="s">
        <v>19</v>
      </c>
      <c r="E433" s="5" t="s">
        <v>20</v>
      </c>
      <c r="F433" s="5">
        <v>61</v>
      </c>
      <c r="G433" s="10">
        <v>67</v>
      </c>
      <c r="H433" s="10">
        <v>60</v>
      </c>
      <c r="I433" s="11">
        <f t="shared" si="54"/>
        <v>62.666666666666664</v>
      </c>
      <c r="J433" s="31">
        <f t="shared" si="55"/>
        <v>0.62670000000000003</v>
      </c>
      <c r="K433" s="32" t="str">
        <f t="shared" si="56"/>
        <v>C</v>
      </c>
      <c r="L433" s="32">
        <v>63</v>
      </c>
      <c r="M433" s="32">
        <v>64</v>
      </c>
      <c r="N433">
        <v>56</v>
      </c>
      <c r="O433" s="30">
        <f t="shared" si="57"/>
        <v>61</v>
      </c>
      <c r="P433" s="31">
        <f t="shared" si="58"/>
        <v>0.61</v>
      </c>
      <c r="Q433" s="32" t="str">
        <f t="shared" si="59"/>
        <v>C</v>
      </c>
      <c r="R433" s="30">
        <v>66</v>
      </c>
      <c r="S433" s="26">
        <v>65</v>
      </c>
      <c r="T433">
        <v>64</v>
      </c>
      <c r="U433" s="30">
        <f t="shared" si="60"/>
        <v>65</v>
      </c>
      <c r="V433" s="31">
        <f t="shared" si="61"/>
        <v>0.65</v>
      </c>
      <c r="W433" t="str">
        <f t="shared" si="62"/>
        <v>C</v>
      </c>
    </row>
    <row r="434" spans="1:23" ht="14.25" customHeight="1" x14ac:dyDescent="0.3">
      <c r="A434" s="43"/>
      <c r="B434" s="43"/>
      <c r="C434" s="43"/>
      <c r="D434" s="5" t="s">
        <v>21</v>
      </c>
      <c r="E434" s="5" t="s">
        <v>22</v>
      </c>
      <c r="F434" s="5">
        <v>63</v>
      </c>
      <c r="G434" s="10">
        <v>64</v>
      </c>
      <c r="H434" s="10">
        <v>61</v>
      </c>
      <c r="I434" s="11">
        <f t="shared" si="54"/>
        <v>62.666666666666664</v>
      </c>
      <c r="J434" s="31">
        <f t="shared" si="55"/>
        <v>0.62670000000000003</v>
      </c>
      <c r="K434" s="32" t="str">
        <f t="shared" si="56"/>
        <v>C</v>
      </c>
      <c r="L434" s="32">
        <v>65</v>
      </c>
      <c r="M434" s="32">
        <v>61</v>
      </c>
      <c r="N434">
        <v>62</v>
      </c>
      <c r="O434" s="30">
        <f t="shared" si="57"/>
        <v>62.666666666666664</v>
      </c>
      <c r="P434" s="31">
        <f t="shared" si="58"/>
        <v>0.62670000000000003</v>
      </c>
      <c r="Q434" s="32" t="str">
        <f t="shared" si="59"/>
        <v>C</v>
      </c>
      <c r="R434" s="30">
        <v>66</v>
      </c>
      <c r="S434" s="26">
        <v>75</v>
      </c>
      <c r="T434">
        <v>77</v>
      </c>
      <c r="U434" s="30">
        <f t="shared" si="60"/>
        <v>72.666666666666671</v>
      </c>
      <c r="V434" s="31">
        <f t="shared" si="61"/>
        <v>0.72670000000000001</v>
      </c>
      <c r="W434" t="str">
        <f t="shared" si="62"/>
        <v>B</v>
      </c>
    </row>
    <row r="435" spans="1:23" ht="14.25" customHeight="1" x14ac:dyDescent="0.3">
      <c r="A435" s="43"/>
      <c r="B435" s="43"/>
      <c r="C435" s="43"/>
      <c r="D435" s="5" t="s">
        <v>23</v>
      </c>
      <c r="E435" s="5" t="s">
        <v>24</v>
      </c>
      <c r="F435" s="5">
        <v>48</v>
      </c>
      <c r="G435" s="10">
        <v>57</v>
      </c>
      <c r="H435" s="10">
        <v>56</v>
      </c>
      <c r="I435" s="11">
        <f t="shared" si="54"/>
        <v>53.666666666666664</v>
      </c>
      <c r="J435" s="31">
        <f t="shared" si="55"/>
        <v>0.53669999999999995</v>
      </c>
      <c r="K435" s="32" t="str">
        <f t="shared" si="56"/>
        <v>D</v>
      </c>
      <c r="L435" s="32">
        <v>62</v>
      </c>
      <c r="M435" s="32">
        <v>56</v>
      </c>
      <c r="N435">
        <v>59</v>
      </c>
      <c r="O435" s="30">
        <f t="shared" si="57"/>
        <v>59</v>
      </c>
      <c r="P435" s="31">
        <f t="shared" si="58"/>
        <v>0.59</v>
      </c>
      <c r="Q435" s="32" t="str">
        <f t="shared" si="59"/>
        <v>D</v>
      </c>
      <c r="R435" s="30">
        <v>67</v>
      </c>
      <c r="S435" s="26">
        <v>69</v>
      </c>
      <c r="T435">
        <v>66</v>
      </c>
      <c r="U435" s="30">
        <f t="shared" si="60"/>
        <v>67.333333333333329</v>
      </c>
      <c r="V435" s="31">
        <f t="shared" si="61"/>
        <v>0.67330000000000001</v>
      </c>
      <c r="W435" t="str">
        <f t="shared" si="62"/>
        <v>C</v>
      </c>
    </row>
    <row r="436" spans="1:23" ht="14.25" customHeight="1" x14ac:dyDescent="0.3">
      <c r="A436" s="43"/>
      <c r="B436" s="43"/>
      <c r="C436" s="43"/>
      <c r="D436" s="5" t="s">
        <v>46</v>
      </c>
      <c r="E436" s="5" t="s">
        <v>47</v>
      </c>
      <c r="F436" s="5">
        <v>53</v>
      </c>
      <c r="G436" s="10">
        <v>70</v>
      </c>
      <c r="H436" s="10">
        <v>63</v>
      </c>
      <c r="I436" s="11">
        <f t="shared" si="54"/>
        <v>62</v>
      </c>
      <c r="J436" s="31">
        <f t="shared" si="55"/>
        <v>0.62</v>
      </c>
      <c r="K436" s="32" t="str">
        <f t="shared" si="56"/>
        <v>C</v>
      </c>
      <c r="L436" s="32">
        <v>66</v>
      </c>
      <c r="M436" s="32">
        <v>69</v>
      </c>
      <c r="N436">
        <v>62</v>
      </c>
      <c r="O436" s="30">
        <f t="shared" si="57"/>
        <v>65.666666666666671</v>
      </c>
      <c r="P436" s="31">
        <f t="shared" si="58"/>
        <v>0.65669999999999995</v>
      </c>
      <c r="Q436" s="32" t="str">
        <f t="shared" si="59"/>
        <v>C</v>
      </c>
      <c r="R436" s="30">
        <v>58</v>
      </c>
      <c r="S436" s="26">
        <v>64</v>
      </c>
      <c r="T436">
        <v>64</v>
      </c>
      <c r="U436" s="30">
        <f t="shared" si="60"/>
        <v>62</v>
      </c>
      <c r="V436" s="31">
        <f t="shared" si="61"/>
        <v>0.62</v>
      </c>
      <c r="W436" t="str">
        <f t="shared" si="62"/>
        <v>C</v>
      </c>
    </row>
    <row r="437" spans="1:23" ht="14.25" customHeight="1" x14ac:dyDescent="0.3">
      <c r="A437" s="43"/>
      <c r="B437" s="43"/>
      <c r="C437" s="43"/>
      <c r="D437" s="5" t="s">
        <v>34</v>
      </c>
      <c r="E437" s="5" t="s">
        <v>35</v>
      </c>
      <c r="F437" s="5">
        <v>55</v>
      </c>
      <c r="G437" s="10">
        <v>61</v>
      </c>
      <c r="H437" s="10">
        <v>50</v>
      </c>
      <c r="I437" s="11">
        <f t="shared" si="54"/>
        <v>55.333333333333336</v>
      </c>
      <c r="J437" s="31">
        <f t="shared" si="55"/>
        <v>0.55330000000000001</v>
      </c>
      <c r="K437" s="32" t="str">
        <f t="shared" si="56"/>
        <v>D</v>
      </c>
      <c r="L437" s="32">
        <v>53</v>
      </c>
      <c r="M437" s="32">
        <v>57</v>
      </c>
      <c r="N437">
        <v>57</v>
      </c>
      <c r="O437" s="30">
        <f t="shared" si="57"/>
        <v>55.666666666666664</v>
      </c>
      <c r="P437" s="31">
        <f t="shared" si="58"/>
        <v>0.55669999999999997</v>
      </c>
      <c r="Q437" s="32" t="str">
        <f t="shared" si="59"/>
        <v>D</v>
      </c>
      <c r="R437" s="30">
        <v>56</v>
      </c>
      <c r="S437" s="26">
        <v>54</v>
      </c>
      <c r="T437">
        <v>66</v>
      </c>
      <c r="U437" s="30">
        <f t="shared" si="60"/>
        <v>58.666666666666664</v>
      </c>
      <c r="V437" s="31">
        <f t="shared" si="61"/>
        <v>0.5867</v>
      </c>
      <c r="W437" t="str">
        <f t="shared" si="62"/>
        <v>D</v>
      </c>
    </row>
    <row r="438" spans="1:23" ht="14.25" customHeight="1" x14ac:dyDescent="0.3">
      <c r="A438" s="43" t="s">
        <v>232</v>
      </c>
      <c r="B438" s="43" t="s">
        <v>233</v>
      </c>
      <c r="C438" s="43" t="s">
        <v>435</v>
      </c>
      <c r="D438" s="5" t="s">
        <v>12</v>
      </c>
      <c r="E438" s="5" t="s">
        <v>95</v>
      </c>
      <c r="F438" s="5">
        <v>65</v>
      </c>
      <c r="G438" s="10">
        <v>77</v>
      </c>
      <c r="H438" s="10">
        <v>69</v>
      </c>
      <c r="I438" s="11">
        <f t="shared" si="54"/>
        <v>70.333333333333329</v>
      </c>
      <c r="J438" s="31">
        <f t="shared" si="55"/>
        <v>0.70330000000000004</v>
      </c>
      <c r="K438" s="32" t="str">
        <f t="shared" si="56"/>
        <v>B</v>
      </c>
      <c r="L438" s="32">
        <v>77</v>
      </c>
      <c r="M438" s="32">
        <v>78</v>
      </c>
      <c r="N438">
        <v>77</v>
      </c>
      <c r="O438" s="30">
        <f t="shared" si="57"/>
        <v>77.333333333333329</v>
      </c>
      <c r="P438" s="31">
        <f t="shared" si="58"/>
        <v>0.77329999999999999</v>
      </c>
      <c r="Q438" s="32" t="str">
        <f t="shared" si="59"/>
        <v>B</v>
      </c>
      <c r="R438" s="30">
        <v>80</v>
      </c>
      <c r="S438" s="26">
        <v>83</v>
      </c>
      <c r="T438">
        <v>80</v>
      </c>
      <c r="U438" s="30">
        <f t="shared" si="60"/>
        <v>81</v>
      </c>
      <c r="V438" s="31">
        <f t="shared" si="61"/>
        <v>0.81</v>
      </c>
      <c r="W438" t="str">
        <f t="shared" si="62"/>
        <v>A</v>
      </c>
    </row>
    <row r="439" spans="1:23" ht="14.25" customHeight="1" x14ac:dyDescent="0.3">
      <c r="A439" s="43"/>
      <c r="B439" s="43"/>
      <c r="C439" s="43"/>
      <c r="D439" s="5" t="s">
        <v>13</v>
      </c>
      <c r="E439" s="5" t="s">
        <v>99</v>
      </c>
      <c r="F439" s="5">
        <v>77</v>
      </c>
      <c r="G439" s="10">
        <v>87</v>
      </c>
      <c r="H439" s="10">
        <v>82</v>
      </c>
      <c r="I439" s="11">
        <f t="shared" si="54"/>
        <v>82</v>
      </c>
      <c r="J439" s="31">
        <f t="shared" si="55"/>
        <v>0.82</v>
      </c>
      <c r="K439" s="32" t="str">
        <f t="shared" si="56"/>
        <v>A</v>
      </c>
      <c r="L439" s="32">
        <v>81</v>
      </c>
      <c r="M439" s="32">
        <v>85</v>
      </c>
      <c r="N439">
        <v>77</v>
      </c>
      <c r="O439" s="30">
        <f t="shared" si="57"/>
        <v>81</v>
      </c>
      <c r="P439" s="31">
        <f t="shared" si="58"/>
        <v>0.81</v>
      </c>
      <c r="Q439" s="32" t="str">
        <f t="shared" si="59"/>
        <v>A</v>
      </c>
      <c r="R439" s="30">
        <v>82</v>
      </c>
      <c r="S439" s="26">
        <v>88</v>
      </c>
      <c r="T439">
        <v>84</v>
      </c>
      <c r="U439" s="30">
        <f t="shared" si="60"/>
        <v>84.666666666666671</v>
      </c>
      <c r="V439" s="31">
        <f t="shared" si="61"/>
        <v>0.84670000000000001</v>
      </c>
      <c r="W439" t="str">
        <f t="shared" si="62"/>
        <v>A</v>
      </c>
    </row>
    <row r="440" spans="1:23" ht="14.25" customHeight="1" x14ac:dyDescent="0.3">
      <c r="A440" s="43"/>
      <c r="B440" s="43"/>
      <c r="C440" s="43"/>
      <c r="D440" s="5" t="s">
        <v>15</v>
      </c>
      <c r="E440" s="5" t="s">
        <v>100</v>
      </c>
      <c r="F440" s="5">
        <v>83</v>
      </c>
      <c r="G440" s="10">
        <v>78</v>
      </c>
      <c r="H440" s="10">
        <v>89</v>
      </c>
      <c r="I440" s="11">
        <f t="shared" si="54"/>
        <v>83.333333333333329</v>
      </c>
      <c r="J440" s="31">
        <f t="shared" si="55"/>
        <v>0.83330000000000004</v>
      </c>
      <c r="K440" s="32" t="str">
        <f t="shared" si="56"/>
        <v>A</v>
      </c>
      <c r="L440" s="32">
        <v>81</v>
      </c>
      <c r="M440" s="32">
        <v>94</v>
      </c>
      <c r="N440">
        <v>87</v>
      </c>
      <c r="O440" s="30">
        <f t="shared" si="57"/>
        <v>87.333333333333329</v>
      </c>
      <c r="P440" s="31">
        <f t="shared" si="58"/>
        <v>0.87329999999999997</v>
      </c>
      <c r="Q440" s="32" t="str">
        <f t="shared" si="59"/>
        <v>A</v>
      </c>
      <c r="R440" s="30">
        <v>82</v>
      </c>
      <c r="S440" s="26">
        <v>83</v>
      </c>
      <c r="T440">
        <v>90</v>
      </c>
      <c r="U440" s="30">
        <f t="shared" si="60"/>
        <v>85</v>
      </c>
      <c r="V440" s="31">
        <f t="shared" si="61"/>
        <v>0.85</v>
      </c>
      <c r="W440" t="str">
        <f t="shared" si="62"/>
        <v>A</v>
      </c>
    </row>
    <row r="441" spans="1:23" ht="14.25" customHeight="1" x14ac:dyDescent="0.3">
      <c r="A441" s="43"/>
      <c r="B441" s="43"/>
      <c r="C441" s="43"/>
      <c r="D441" s="5" t="s">
        <v>17</v>
      </c>
      <c r="E441" s="5" t="s">
        <v>101</v>
      </c>
      <c r="F441" s="5">
        <v>72</v>
      </c>
      <c r="G441" s="10">
        <v>73</v>
      </c>
      <c r="H441" s="10">
        <v>75</v>
      </c>
      <c r="I441" s="11">
        <f t="shared" si="54"/>
        <v>73.333333333333329</v>
      </c>
      <c r="J441" s="31">
        <f t="shared" si="55"/>
        <v>0.73329999999999995</v>
      </c>
      <c r="K441" s="32" t="str">
        <f t="shared" si="56"/>
        <v>B</v>
      </c>
      <c r="L441" s="32">
        <v>80</v>
      </c>
      <c r="M441" s="32">
        <v>85</v>
      </c>
      <c r="N441">
        <v>85</v>
      </c>
      <c r="O441" s="30">
        <f t="shared" si="57"/>
        <v>83.333333333333329</v>
      </c>
      <c r="P441" s="31">
        <f t="shared" si="58"/>
        <v>0.83330000000000004</v>
      </c>
      <c r="Q441" s="32" t="str">
        <f t="shared" si="59"/>
        <v>A</v>
      </c>
      <c r="R441" s="30">
        <v>86</v>
      </c>
      <c r="S441" s="26">
        <v>84</v>
      </c>
      <c r="T441">
        <v>77</v>
      </c>
      <c r="U441" s="30">
        <f t="shared" si="60"/>
        <v>82.333333333333329</v>
      </c>
      <c r="V441" s="31">
        <f t="shared" si="61"/>
        <v>0.82330000000000003</v>
      </c>
      <c r="W441" t="str">
        <f t="shared" si="62"/>
        <v>A</v>
      </c>
    </row>
    <row r="442" spans="1:23" ht="14.25" customHeight="1" x14ac:dyDescent="0.3">
      <c r="A442" s="43"/>
      <c r="B442" s="43"/>
      <c r="C442" s="43"/>
      <c r="D442" s="5" t="s">
        <v>19</v>
      </c>
      <c r="E442" s="5" t="s">
        <v>102</v>
      </c>
      <c r="F442" s="5">
        <v>72</v>
      </c>
      <c r="G442" s="10">
        <v>87</v>
      </c>
      <c r="H442" s="10">
        <v>74</v>
      </c>
      <c r="I442" s="11">
        <f t="shared" si="54"/>
        <v>77.666666666666671</v>
      </c>
      <c r="J442" s="31">
        <f t="shared" si="55"/>
        <v>0.77669999999999995</v>
      </c>
      <c r="K442" s="32" t="str">
        <f t="shared" si="56"/>
        <v>B</v>
      </c>
      <c r="L442" s="32">
        <v>84</v>
      </c>
      <c r="M442" s="32">
        <v>81</v>
      </c>
      <c r="N442">
        <v>78</v>
      </c>
      <c r="O442" s="30">
        <f t="shared" si="57"/>
        <v>81</v>
      </c>
      <c r="P442" s="31">
        <f t="shared" si="58"/>
        <v>0.81</v>
      </c>
      <c r="Q442" s="32" t="str">
        <f t="shared" si="59"/>
        <v>A</v>
      </c>
      <c r="R442" s="30">
        <v>87</v>
      </c>
      <c r="S442" s="26">
        <v>92</v>
      </c>
      <c r="T442">
        <v>86</v>
      </c>
      <c r="U442" s="30">
        <f t="shared" si="60"/>
        <v>88.333333333333329</v>
      </c>
      <c r="V442" s="31">
        <f t="shared" si="61"/>
        <v>0.88329999999999997</v>
      </c>
      <c r="W442" t="str">
        <f t="shared" si="62"/>
        <v>A</v>
      </c>
    </row>
    <row r="443" spans="1:23" ht="14.25" customHeight="1" x14ac:dyDescent="0.3">
      <c r="A443" s="43"/>
      <c r="B443" s="43"/>
      <c r="C443" s="43"/>
      <c r="D443" s="5" t="s">
        <v>21</v>
      </c>
      <c r="E443" s="5" t="s">
        <v>103</v>
      </c>
      <c r="F443" s="5">
        <v>82</v>
      </c>
      <c r="G443" s="10">
        <v>94</v>
      </c>
      <c r="H443" s="10">
        <v>86</v>
      </c>
      <c r="I443" s="11">
        <f t="shared" si="54"/>
        <v>87.333333333333329</v>
      </c>
      <c r="J443" s="31">
        <f t="shared" si="55"/>
        <v>0.87329999999999997</v>
      </c>
      <c r="K443" s="32" t="str">
        <f t="shared" si="56"/>
        <v>A</v>
      </c>
      <c r="L443" s="32">
        <v>83</v>
      </c>
      <c r="M443" s="32">
        <v>85</v>
      </c>
      <c r="N443">
        <v>83</v>
      </c>
      <c r="O443" s="30">
        <f t="shared" si="57"/>
        <v>83.666666666666671</v>
      </c>
      <c r="P443" s="31">
        <f t="shared" si="58"/>
        <v>0.8367</v>
      </c>
      <c r="Q443" s="32" t="str">
        <f t="shared" si="59"/>
        <v>A</v>
      </c>
      <c r="R443" s="30">
        <v>88</v>
      </c>
      <c r="S443" s="26">
        <v>85</v>
      </c>
      <c r="T443">
        <v>98</v>
      </c>
      <c r="U443" s="30">
        <f t="shared" si="60"/>
        <v>90.333333333333329</v>
      </c>
      <c r="V443" s="31">
        <f t="shared" si="61"/>
        <v>0.90329999999999999</v>
      </c>
      <c r="W443" t="str">
        <f t="shared" si="62"/>
        <v>A</v>
      </c>
    </row>
    <row r="444" spans="1:23" ht="14.25" customHeight="1" x14ac:dyDescent="0.3">
      <c r="A444" s="43"/>
      <c r="B444" s="43"/>
      <c r="C444" s="43"/>
      <c r="D444" s="5" t="s">
        <v>23</v>
      </c>
      <c r="E444" s="5" t="s">
        <v>104</v>
      </c>
      <c r="F444" s="5">
        <v>77</v>
      </c>
      <c r="G444" s="10">
        <v>79</v>
      </c>
      <c r="H444" s="10">
        <v>80</v>
      </c>
      <c r="I444" s="11">
        <f t="shared" si="54"/>
        <v>78.666666666666671</v>
      </c>
      <c r="J444" s="31">
        <f t="shared" si="55"/>
        <v>0.78669999999999995</v>
      </c>
      <c r="K444" s="32" t="str">
        <f t="shared" si="56"/>
        <v>B</v>
      </c>
      <c r="L444" s="32">
        <v>72</v>
      </c>
      <c r="M444" s="32">
        <v>84</v>
      </c>
      <c r="N444">
        <v>87</v>
      </c>
      <c r="O444" s="30">
        <f t="shared" si="57"/>
        <v>81</v>
      </c>
      <c r="P444" s="31">
        <f t="shared" si="58"/>
        <v>0.81</v>
      </c>
      <c r="Q444" s="32" t="str">
        <f t="shared" si="59"/>
        <v>A</v>
      </c>
      <c r="R444" s="30">
        <v>81</v>
      </c>
      <c r="S444" s="26">
        <v>86</v>
      </c>
      <c r="T444">
        <v>78</v>
      </c>
      <c r="U444" s="30">
        <f t="shared" si="60"/>
        <v>81.666666666666671</v>
      </c>
      <c r="V444" s="31">
        <f t="shared" si="61"/>
        <v>0.81669999999999998</v>
      </c>
      <c r="W444" t="str">
        <f t="shared" si="62"/>
        <v>A</v>
      </c>
    </row>
    <row r="445" spans="1:23" ht="14.25" customHeight="1" x14ac:dyDescent="0.3">
      <c r="A445" s="43"/>
      <c r="B445" s="43"/>
      <c r="C445" s="43"/>
      <c r="D445" s="5" t="s">
        <v>32</v>
      </c>
      <c r="E445" s="5" t="s">
        <v>127</v>
      </c>
      <c r="F445" s="5">
        <v>87</v>
      </c>
      <c r="G445" s="10">
        <v>77</v>
      </c>
      <c r="H445" s="10">
        <v>81</v>
      </c>
      <c r="I445" s="11">
        <f t="shared" si="54"/>
        <v>81.666666666666671</v>
      </c>
      <c r="J445" s="31">
        <f t="shared" si="55"/>
        <v>0.81669999999999998</v>
      </c>
      <c r="K445" s="32" t="str">
        <f t="shared" si="56"/>
        <v>A</v>
      </c>
      <c r="L445" s="32">
        <v>81</v>
      </c>
      <c r="M445" s="32">
        <v>79</v>
      </c>
      <c r="N445">
        <v>78</v>
      </c>
      <c r="O445" s="30">
        <f t="shared" si="57"/>
        <v>79.333333333333329</v>
      </c>
      <c r="P445" s="31">
        <f t="shared" si="58"/>
        <v>0.79330000000000001</v>
      </c>
      <c r="Q445" s="32" t="str">
        <f t="shared" si="59"/>
        <v>B</v>
      </c>
      <c r="R445" s="30">
        <v>87</v>
      </c>
      <c r="S445" s="26">
        <v>91</v>
      </c>
      <c r="T445">
        <v>82</v>
      </c>
      <c r="U445" s="30">
        <f t="shared" si="60"/>
        <v>86.666666666666671</v>
      </c>
      <c r="V445" s="31">
        <f t="shared" si="61"/>
        <v>0.86670000000000003</v>
      </c>
      <c r="W445" t="str">
        <f t="shared" si="62"/>
        <v>A</v>
      </c>
    </row>
    <row r="446" spans="1:23" ht="14.25" customHeight="1" x14ac:dyDescent="0.3">
      <c r="A446" s="43"/>
      <c r="B446" s="43"/>
      <c r="C446" s="43"/>
      <c r="D446" s="5" t="s">
        <v>34</v>
      </c>
      <c r="E446" s="5" t="s">
        <v>109</v>
      </c>
      <c r="F446" s="5">
        <v>75</v>
      </c>
      <c r="G446" s="10">
        <v>83</v>
      </c>
      <c r="H446" s="10">
        <v>71</v>
      </c>
      <c r="I446" s="11">
        <f t="shared" si="54"/>
        <v>76.333333333333329</v>
      </c>
      <c r="J446" s="31">
        <f t="shared" si="55"/>
        <v>0.76329999999999998</v>
      </c>
      <c r="K446" s="32" t="str">
        <f t="shared" si="56"/>
        <v>B</v>
      </c>
      <c r="L446" s="32">
        <v>68</v>
      </c>
      <c r="M446" s="32">
        <v>76</v>
      </c>
      <c r="N446">
        <v>78</v>
      </c>
      <c r="O446" s="30">
        <f t="shared" si="57"/>
        <v>74</v>
      </c>
      <c r="P446" s="31">
        <f t="shared" si="58"/>
        <v>0.74</v>
      </c>
      <c r="Q446" s="32" t="str">
        <f t="shared" si="59"/>
        <v>B</v>
      </c>
      <c r="R446" s="30">
        <v>80</v>
      </c>
      <c r="S446" s="26">
        <v>83</v>
      </c>
      <c r="T446">
        <v>80</v>
      </c>
      <c r="U446" s="30">
        <f t="shared" si="60"/>
        <v>81</v>
      </c>
      <c r="V446" s="31">
        <f t="shared" si="61"/>
        <v>0.81</v>
      </c>
      <c r="W446" t="str">
        <f t="shared" si="62"/>
        <v>A</v>
      </c>
    </row>
    <row r="447" spans="1:23" ht="14.25" customHeight="1" x14ac:dyDescent="0.3">
      <c r="A447" s="43" t="s">
        <v>236</v>
      </c>
      <c r="B447" s="43" t="s">
        <v>237</v>
      </c>
      <c r="C447" s="43" t="s">
        <v>435</v>
      </c>
      <c r="D447" s="5" t="s">
        <v>12</v>
      </c>
      <c r="E447" s="5" t="s">
        <v>95</v>
      </c>
      <c r="F447" s="5">
        <v>48</v>
      </c>
      <c r="G447" s="10">
        <v>51</v>
      </c>
      <c r="H447" s="10">
        <v>59</v>
      </c>
      <c r="I447" s="11">
        <f t="shared" si="54"/>
        <v>52.666666666666664</v>
      </c>
      <c r="J447" s="31">
        <f t="shared" si="55"/>
        <v>0.52669999999999995</v>
      </c>
      <c r="K447" s="32" t="str">
        <f t="shared" si="56"/>
        <v>D</v>
      </c>
      <c r="L447" s="32">
        <v>49</v>
      </c>
      <c r="M447" s="32">
        <v>60</v>
      </c>
      <c r="N447">
        <v>59</v>
      </c>
      <c r="O447" s="30">
        <f t="shared" si="57"/>
        <v>56</v>
      </c>
      <c r="P447" s="31">
        <f t="shared" si="58"/>
        <v>0.56000000000000005</v>
      </c>
      <c r="Q447" s="32" t="str">
        <f t="shared" si="59"/>
        <v>D</v>
      </c>
      <c r="R447" s="30">
        <v>63</v>
      </c>
      <c r="S447" s="26">
        <v>59</v>
      </c>
      <c r="T447">
        <v>59</v>
      </c>
      <c r="U447" s="30">
        <f t="shared" si="60"/>
        <v>60.333333333333336</v>
      </c>
      <c r="V447" s="31">
        <f t="shared" si="61"/>
        <v>0.60329999999999995</v>
      </c>
      <c r="W447" t="str">
        <f t="shared" si="62"/>
        <v>C</v>
      </c>
    </row>
    <row r="448" spans="1:23" ht="14.25" customHeight="1" x14ac:dyDescent="0.3">
      <c r="A448" s="43"/>
      <c r="B448" s="43"/>
      <c r="C448" s="43"/>
      <c r="D448" s="5" t="s">
        <v>13</v>
      </c>
      <c r="E448" s="5" t="s">
        <v>99</v>
      </c>
      <c r="F448" s="5">
        <v>62</v>
      </c>
      <c r="G448" s="10">
        <v>62</v>
      </c>
      <c r="H448" s="10">
        <v>59</v>
      </c>
      <c r="I448" s="11">
        <f t="shared" si="54"/>
        <v>61</v>
      </c>
      <c r="J448" s="31">
        <f t="shared" si="55"/>
        <v>0.61</v>
      </c>
      <c r="K448" s="32" t="str">
        <f t="shared" si="56"/>
        <v>C</v>
      </c>
      <c r="L448" s="32">
        <v>62</v>
      </c>
      <c r="M448" s="32">
        <v>58</v>
      </c>
      <c r="N448">
        <v>70</v>
      </c>
      <c r="O448" s="30">
        <f t="shared" si="57"/>
        <v>63.333333333333336</v>
      </c>
      <c r="P448" s="31">
        <f t="shared" si="58"/>
        <v>0.63329999999999997</v>
      </c>
      <c r="Q448" s="32" t="str">
        <f t="shared" si="59"/>
        <v>C</v>
      </c>
      <c r="R448" s="30">
        <v>60</v>
      </c>
      <c r="S448" s="26">
        <v>61</v>
      </c>
      <c r="T448">
        <v>70</v>
      </c>
      <c r="U448" s="30">
        <f t="shared" si="60"/>
        <v>63.666666666666664</v>
      </c>
      <c r="V448" s="31">
        <f t="shared" si="61"/>
        <v>0.63670000000000004</v>
      </c>
      <c r="W448" t="str">
        <f t="shared" si="62"/>
        <v>C</v>
      </c>
    </row>
    <row r="449" spans="1:23" ht="14.25" customHeight="1" x14ac:dyDescent="0.3">
      <c r="A449" s="43"/>
      <c r="B449" s="43"/>
      <c r="C449" s="43"/>
      <c r="D449" s="5" t="s">
        <v>15</v>
      </c>
      <c r="E449" s="5" t="s">
        <v>100</v>
      </c>
      <c r="F449" s="5">
        <v>63</v>
      </c>
      <c r="G449" s="10">
        <v>73</v>
      </c>
      <c r="H449" s="10">
        <v>69</v>
      </c>
      <c r="I449" s="11">
        <f t="shared" si="54"/>
        <v>68.333333333333329</v>
      </c>
      <c r="J449" s="31">
        <f t="shared" si="55"/>
        <v>0.68330000000000002</v>
      </c>
      <c r="K449" s="32" t="str">
        <f t="shared" si="56"/>
        <v>C</v>
      </c>
      <c r="L449" s="32">
        <v>68</v>
      </c>
      <c r="M449" s="32">
        <v>63</v>
      </c>
      <c r="N449">
        <v>69</v>
      </c>
      <c r="O449" s="30">
        <f t="shared" si="57"/>
        <v>66.666666666666671</v>
      </c>
      <c r="P449" s="31">
        <f t="shared" si="58"/>
        <v>0.66669999999999996</v>
      </c>
      <c r="Q449" s="32" t="str">
        <f t="shared" si="59"/>
        <v>C</v>
      </c>
      <c r="R449" s="30">
        <v>72</v>
      </c>
      <c r="S449" s="26">
        <v>75</v>
      </c>
      <c r="T449">
        <v>68</v>
      </c>
      <c r="U449" s="30">
        <f t="shared" si="60"/>
        <v>71.666666666666671</v>
      </c>
      <c r="V449" s="31">
        <f t="shared" si="61"/>
        <v>0.7167</v>
      </c>
      <c r="W449" t="str">
        <f t="shared" si="62"/>
        <v>B</v>
      </c>
    </row>
    <row r="450" spans="1:23" ht="14.25" customHeight="1" x14ac:dyDescent="0.3">
      <c r="A450" s="43"/>
      <c r="B450" s="43"/>
      <c r="C450" s="43"/>
      <c r="D450" s="5" t="s">
        <v>17</v>
      </c>
      <c r="E450" s="5" t="s">
        <v>101</v>
      </c>
      <c r="F450" s="5">
        <v>56</v>
      </c>
      <c r="G450" s="10">
        <v>54</v>
      </c>
      <c r="H450" s="10">
        <v>51</v>
      </c>
      <c r="I450" s="11">
        <f t="shared" si="54"/>
        <v>53.666666666666664</v>
      </c>
      <c r="J450" s="31">
        <f t="shared" si="55"/>
        <v>0.53669999999999995</v>
      </c>
      <c r="K450" s="32" t="str">
        <f t="shared" si="56"/>
        <v>D</v>
      </c>
      <c r="L450" s="32">
        <v>55</v>
      </c>
      <c r="M450" s="32">
        <v>66</v>
      </c>
      <c r="N450">
        <v>62</v>
      </c>
      <c r="O450" s="30">
        <f t="shared" si="57"/>
        <v>61</v>
      </c>
      <c r="P450" s="31">
        <f t="shared" si="58"/>
        <v>0.61</v>
      </c>
      <c r="Q450" s="32" t="str">
        <f t="shared" si="59"/>
        <v>C</v>
      </c>
      <c r="R450" s="30">
        <v>60</v>
      </c>
      <c r="S450" s="26">
        <v>66</v>
      </c>
      <c r="T450">
        <v>61</v>
      </c>
      <c r="U450" s="30">
        <f t="shared" si="60"/>
        <v>62.333333333333336</v>
      </c>
      <c r="V450" s="31">
        <f t="shared" si="61"/>
        <v>0.62329999999999997</v>
      </c>
      <c r="W450" t="str">
        <f t="shared" si="62"/>
        <v>C</v>
      </c>
    </row>
    <row r="451" spans="1:23" ht="14.25" customHeight="1" x14ac:dyDescent="0.3">
      <c r="A451" s="43"/>
      <c r="B451" s="43"/>
      <c r="C451" s="43"/>
      <c r="D451" s="5" t="s">
        <v>19</v>
      </c>
      <c r="E451" s="5" t="s">
        <v>102</v>
      </c>
      <c r="F451" s="5">
        <v>57</v>
      </c>
      <c r="G451" s="10">
        <v>57</v>
      </c>
      <c r="H451" s="10">
        <v>59</v>
      </c>
      <c r="I451" s="11">
        <f t="shared" si="54"/>
        <v>57.666666666666664</v>
      </c>
      <c r="J451" s="31">
        <f t="shared" si="55"/>
        <v>0.57669999999999999</v>
      </c>
      <c r="K451" s="32" t="str">
        <f t="shared" si="56"/>
        <v>D</v>
      </c>
      <c r="L451" s="32">
        <v>67</v>
      </c>
      <c r="M451" s="32">
        <v>61</v>
      </c>
      <c r="N451">
        <v>62</v>
      </c>
      <c r="O451" s="30">
        <f t="shared" si="57"/>
        <v>63.333333333333336</v>
      </c>
      <c r="P451" s="31">
        <f t="shared" si="58"/>
        <v>0.63329999999999997</v>
      </c>
      <c r="Q451" s="32" t="str">
        <f t="shared" si="59"/>
        <v>C</v>
      </c>
      <c r="R451" s="30">
        <v>66</v>
      </c>
      <c r="S451" s="26">
        <v>64</v>
      </c>
      <c r="T451">
        <v>73</v>
      </c>
      <c r="U451" s="30">
        <f t="shared" si="60"/>
        <v>67.666666666666671</v>
      </c>
      <c r="V451" s="31">
        <f t="shared" si="61"/>
        <v>0.67669999999999997</v>
      </c>
      <c r="W451" t="str">
        <f t="shared" si="62"/>
        <v>C</v>
      </c>
    </row>
    <row r="452" spans="1:23" ht="14.25" customHeight="1" x14ac:dyDescent="0.3">
      <c r="A452" s="43"/>
      <c r="B452" s="43"/>
      <c r="C452" s="43"/>
      <c r="D452" s="5" t="s">
        <v>21</v>
      </c>
      <c r="E452" s="5" t="s">
        <v>103</v>
      </c>
      <c r="F452" s="5">
        <v>67</v>
      </c>
      <c r="G452" s="10">
        <v>67</v>
      </c>
      <c r="H452" s="10">
        <v>72</v>
      </c>
      <c r="I452" s="11">
        <f t="shared" si="54"/>
        <v>68.666666666666671</v>
      </c>
      <c r="J452" s="31">
        <f t="shared" si="55"/>
        <v>0.68669999999999998</v>
      </c>
      <c r="K452" s="32" t="str">
        <f t="shared" si="56"/>
        <v>C</v>
      </c>
      <c r="L452" s="32">
        <v>67</v>
      </c>
      <c r="M452" s="32">
        <v>76</v>
      </c>
      <c r="N452">
        <v>71</v>
      </c>
      <c r="O452" s="30">
        <f t="shared" si="57"/>
        <v>71.333333333333329</v>
      </c>
      <c r="P452" s="31">
        <f t="shared" si="58"/>
        <v>0.71330000000000005</v>
      </c>
      <c r="Q452" s="32" t="str">
        <f t="shared" si="59"/>
        <v>B</v>
      </c>
      <c r="R452" s="30">
        <v>65</v>
      </c>
      <c r="S452" s="26">
        <v>79</v>
      </c>
      <c r="T452">
        <v>80</v>
      </c>
      <c r="U452" s="30">
        <f t="shared" si="60"/>
        <v>74.666666666666671</v>
      </c>
      <c r="V452" s="31">
        <f t="shared" si="61"/>
        <v>0.74670000000000003</v>
      </c>
      <c r="W452" t="str">
        <f t="shared" si="62"/>
        <v>B</v>
      </c>
    </row>
    <row r="453" spans="1:23" ht="14.25" customHeight="1" x14ac:dyDescent="0.3">
      <c r="A453" s="43"/>
      <c r="B453" s="43"/>
      <c r="C453" s="43"/>
      <c r="D453" s="5" t="s">
        <v>23</v>
      </c>
      <c r="E453" s="5" t="s">
        <v>104</v>
      </c>
      <c r="F453" s="5">
        <v>59</v>
      </c>
      <c r="G453" s="10">
        <v>54</v>
      </c>
      <c r="H453" s="10">
        <v>63</v>
      </c>
      <c r="I453" s="11">
        <f t="shared" si="54"/>
        <v>58.666666666666664</v>
      </c>
      <c r="J453" s="31">
        <f t="shared" si="55"/>
        <v>0.5867</v>
      </c>
      <c r="K453" s="32" t="str">
        <f t="shared" si="56"/>
        <v>D</v>
      </c>
      <c r="L453" s="32">
        <v>62</v>
      </c>
      <c r="M453" s="32">
        <v>67</v>
      </c>
      <c r="N453">
        <v>63</v>
      </c>
      <c r="O453" s="30">
        <f t="shared" si="57"/>
        <v>64</v>
      </c>
      <c r="P453" s="31">
        <f t="shared" si="58"/>
        <v>0.64</v>
      </c>
      <c r="Q453" s="32" t="str">
        <f t="shared" si="59"/>
        <v>C</v>
      </c>
      <c r="R453" s="30">
        <v>58</v>
      </c>
      <c r="S453" s="26">
        <v>63</v>
      </c>
      <c r="T453">
        <v>63</v>
      </c>
      <c r="U453" s="30">
        <f t="shared" si="60"/>
        <v>61.333333333333336</v>
      </c>
      <c r="V453" s="31">
        <f t="shared" si="61"/>
        <v>0.61329999999999996</v>
      </c>
      <c r="W453" t="str">
        <f t="shared" si="62"/>
        <v>C</v>
      </c>
    </row>
    <row r="454" spans="1:23" ht="14.25" customHeight="1" x14ac:dyDescent="0.3">
      <c r="A454" s="43"/>
      <c r="B454" s="43"/>
      <c r="C454" s="43"/>
      <c r="D454" s="5" t="s">
        <v>32</v>
      </c>
      <c r="E454" s="5" t="s">
        <v>127</v>
      </c>
      <c r="F454" s="5">
        <v>62</v>
      </c>
      <c r="G454" s="10">
        <v>65</v>
      </c>
      <c r="H454" s="10">
        <v>67</v>
      </c>
      <c r="I454" s="11">
        <f t="shared" ref="I454:I517" si="63">IF(COUNT(F454:H454)=0,"",AVERAGE(F454:H454))</f>
        <v>64.666666666666671</v>
      </c>
      <c r="J454" s="31">
        <f t="shared" ref="J454:J517" si="64">IF(I454="","",ROUND(I454/100,4))</f>
        <v>0.64670000000000005</v>
      </c>
      <c r="K454" s="32" t="str">
        <f t="shared" ref="K454:K517" si="65">IF(I454="","",IF(I454&gt;=80,"A",IF(I454&gt;=70,"B",IF(I454&gt;=60,"C",IF(I454&gt;=50,"D","F")))))</f>
        <v>C</v>
      </c>
      <c r="L454" s="32">
        <v>63</v>
      </c>
      <c r="M454" s="32">
        <v>74</v>
      </c>
      <c r="N454">
        <v>65</v>
      </c>
      <c r="O454" s="30">
        <f t="shared" ref="O454:O517" si="66">IF(COUNT(L454:N454)=0,"",AVERAGE(L454:N454))</f>
        <v>67.333333333333329</v>
      </c>
      <c r="P454" s="31">
        <f t="shared" ref="P454:P517" si="67">IF(O454="","",ROUND(O454/100,4))</f>
        <v>0.67330000000000001</v>
      </c>
      <c r="Q454" s="32" t="str">
        <f t="shared" ref="Q454:Q517" si="68">IF(O454="","",IF(O454&gt;=80,"A",IF(O454&gt;=70,"B",IF(O454&gt;=60,"C",IF(O454&gt;=50,"D","F")))))</f>
        <v>C</v>
      </c>
      <c r="R454" s="30">
        <v>63</v>
      </c>
      <c r="S454" s="26">
        <v>65</v>
      </c>
      <c r="T454">
        <v>75</v>
      </c>
      <c r="U454" s="30">
        <f t="shared" ref="U454:U517" si="69">IF(COUNT(R454:T454)=0,"",AVERAGE(R454:T454))</f>
        <v>67.666666666666671</v>
      </c>
      <c r="V454" s="31">
        <f t="shared" ref="V454:V517" si="70">IF(U454="","",ROUND(U454/100,4))</f>
        <v>0.67669999999999997</v>
      </c>
      <c r="W454" t="str">
        <f t="shared" ref="W454:W517" si="71">IF(U454="","",IF(U454&gt;=80,"A",IF(U454&gt;=70,"B",IF(U454&gt;=60,"C",IF(U454&gt;=50,"D","F")))))</f>
        <v>C</v>
      </c>
    </row>
    <row r="455" spans="1:23" ht="14.25" customHeight="1" x14ac:dyDescent="0.3">
      <c r="A455" s="43"/>
      <c r="B455" s="43"/>
      <c r="C455" s="43"/>
      <c r="D455" s="5" t="s">
        <v>34</v>
      </c>
      <c r="E455" s="5" t="s">
        <v>109</v>
      </c>
      <c r="F455" s="5">
        <v>50</v>
      </c>
      <c r="G455" s="10">
        <v>62</v>
      </c>
      <c r="H455" s="10">
        <v>59</v>
      </c>
      <c r="I455" s="11">
        <f t="shared" si="63"/>
        <v>57</v>
      </c>
      <c r="J455" s="31">
        <f t="shared" si="64"/>
        <v>0.56999999999999995</v>
      </c>
      <c r="K455" s="32" t="str">
        <f t="shared" si="65"/>
        <v>D</v>
      </c>
      <c r="L455" s="32">
        <v>50</v>
      </c>
      <c r="M455" s="32">
        <v>63</v>
      </c>
      <c r="N455">
        <v>61</v>
      </c>
      <c r="O455" s="30">
        <f t="shared" si="66"/>
        <v>58</v>
      </c>
      <c r="P455" s="31">
        <f t="shared" si="67"/>
        <v>0.57999999999999996</v>
      </c>
      <c r="Q455" s="32" t="str">
        <f t="shared" si="68"/>
        <v>D</v>
      </c>
      <c r="R455" s="30">
        <v>59</v>
      </c>
      <c r="S455" s="26">
        <v>69</v>
      </c>
      <c r="T455">
        <v>62</v>
      </c>
      <c r="U455" s="30">
        <f t="shared" si="69"/>
        <v>63.333333333333336</v>
      </c>
      <c r="V455" s="31">
        <f t="shared" si="70"/>
        <v>0.63329999999999997</v>
      </c>
      <c r="W455" t="str">
        <f t="shared" si="71"/>
        <v>C</v>
      </c>
    </row>
    <row r="456" spans="1:23" ht="14.25" customHeight="1" x14ac:dyDescent="0.3">
      <c r="A456" s="43" t="s">
        <v>238</v>
      </c>
      <c r="B456" s="43" t="s">
        <v>239</v>
      </c>
      <c r="C456" s="43" t="s">
        <v>435</v>
      </c>
      <c r="D456" s="5" t="s">
        <v>12</v>
      </c>
      <c r="E456" s="5" t="s">
        <v>95</v>
      </c>
      <c r="F456" s="5">
        <v>66</v>
      </c>
      <c r="G456" s="10">
        <v>70</v>
      </c>
      <c r="H456" s="10">
        <v>63</v>
      </c>
      <c r="I456" s="11">
        <f t="shared" si="63"/>
        <v>66.333333333333329</v>
      </c>
      <c r="J456" s="31">
        <f t="shared" si="64"/>
        <v>0.6633</v>
      </c>
      <c r="K456" s="32" t="str">
        <f t="shared" si="65"/>
        <v>C</v>
      </c>
      <c r="L456" s="32">
        <v>70</v>
      </c>
      <c r="M456" s="32">
        <v>63</v>
      </c>
      <c r="N456">
        <v>66</v>
      </c>
      <c r="O456" s="30">
        <f t="shared" si="66"/>
        <v>66.333333333333329</v>
      </c>
      <c r="P456" s="31">
        <f t="shared" si="67"/>
        <v>0.6633</v>
      </c>
      <c r="Q456" s="32" t="str">
        <f t="shared" si="68"/>
        <v>C</v>
      </c>
      <c r="R456" s="30">
        <v>61</v>
      </c>
      <c r="S456" s="26">
        <v>69</v>
      </c>
      <c r="T456">
        <v>75</v>
      </c>
      <c r="U456" s="30">
        <f t="shared" si="69"/>
        <v>68.333333333333329</v>
      </c>
      <c r="V456" s="31">
        <f t="shared" si="70"/>
        <v>0.68330000000000002</v>
      </c>
      <c r="W456" t="str">
        <f t="shared" si="71"/>
        <v>C</v>
      </c>
    </row>
    <row r="457" spans="1:23" ht="14.25" customHeight="1" x14ac:dyDescent="0.3">
      <c r="A457" s="43"/>
      <c r="B457" s="43"/>
      <c r="C457" s="43"/>
      <c r="D457" s="5" t="s">
        <v>13</v>
      </c>
      <c r="E457" s="5" t="s">
        <v>99</v>
      </c>
      <c r="F457" s="5">
        <v>64</v>
      </c>
      <c r="G457" s="10">
        <v>69</v>
      </c>
      <c r="H457" s="10">
        <v>75</v>
      </c>
      <c r="I457" s="11">
        <f t="shared" si="63"/>
        <v>69.333333333333329</v>
      </c>
      <c r="J457" s="31">
        <f t="shared" si="64"/>
        <v>0.69330000000000003</v>
      </c>
      <c r="K457" s="32" t="str">
        <f t="shared" si="65"/>
        <v>C</v>
      </c>
      <c r="L457" s="32">
        <v>62</v>
      </c>
      <c r="M457" s="32">
        <v>69</v>
      </c>
      <c r="N457">
        <v>77</v>
      </c>
      <c r="O457" s="30">
        <f t="shared" si="66"/>
        <v>69.333333333333329</v>
      </c>
      <c r="P457" s="31">
        <f t="shared" si="67"/>
        <v>0.69330000000000003</v>
      </c>
      <c r="Q457" s="32" t="str">
        <f t="shared" si="68"/>
        <v>C</v>
      </c>
      <c r="R457" s="30">
        <v>78</v>
      </c>
      <c r="S457" s="26">
        <v>76</v>
      </c>
      <c r="T457">
        <v>77</v>
      </c>
      <c r="U457" s="30">
        <f t="shared" si="69"/>
        <v>77</v>
      </c>
      <c r="V457" s="31">
        <f t="shared" si="70"/>
        <v>0.77</v>
      </c>
      <c r="W457" t="str">
        <f t="shared" si="71"/>
        <v>B</v>
      </c>
    </row>
    <row r="458" spans="1:23" ht="14.25" customHeight="1" x14ac:dyDescent="0.3">
      <c r="A458" s="43"/>
      <c r="B458" s="43"/>
      <c r="C458" s="43"/>
      <c r="D458" s="5" t="s">
        <v>15</v>
      </c>
      <c r="E458" s="5" t="s">
        <v>100</v>
      </c>
      <c r="F458" s="5">
        <v>76</v>
      </c>
      <c r="G458" s="10">
        <v>69</v>
      </c>
      <c r="H458" s="10">
        <v>77</v>
      </c>
      <c r="I458" s="11">
        <f t="shared" si="63"/>
        <v>74</v>
      </c>
      <c r="J458" s="31">
        <f t="shared" si="64"/>
        <v>0.74</v>
      </c>
      <c r="K458" s="32" t="str">
        <f t="shared" si="65"/>
        <v>B</v>
      </c>
      <c r="L458" s="32">
        <v>74</v>
      </c>
      <c r="M458" s="32">
        <v>83</v>
      </c>
      <c r="N458">
        <v>69</v>
      </c>
      <c r="O458" s="30">
        <f t="shared" si="66"/>
        <v>75.333333333333329</v>
      </c>
      <c r="P458" s="31">
        <f t="shared" si="67"/>
        <v>0.75329999999999997</v>
      </c>
      <c r="Q458" s="32" t="str">
        <f t="shared" si="68"/>
        <v>B</v>
      </c>
      <c r="R458" s="30">
        <v>70</v>
      </c>
      <c r="S458" s="26">
        <v>79</v>
      </c>
      <c r="T458">
        <v>78</v>
      </c>
      <c r="U458" s="30">
        <f t="shared" si="69"/>
        <v>75.666666666666671</v>
      </c>
      <c r="V458" s="31">
        <f t="shared" si="70"/>
        <v>0.75670000000000004</v>
      </c>
      <c r="W458" t="str">
        <f t="shared" si="71"/>
        <v>B</v>
      </c>
    </row>
    <row r="459" spans="1:23" ht="14.25" customHeight="1" x14ac:dyDescent="0.3">
      <c r="A459" s="43"/>
      <c r="B459" s="43"/>
      <c r="C459" s="43"/>
      <c r="D459" s="5" t="s">
        <v>17</v>
      </c>
      <c r="E459" s="5" t="s">
        <v>101</v>
      </c>
      <c r="F459" s="5">
        <v>68</v>
      </c>
      <c r="G459" s="10">
        <v>60</v>
      </c>
      <c r="H459" s="10">
        <v>71</v>
      </c>
      <c r="I459" s="11">
        <f t="shared" si="63"/>
        <v>66.333333333333329</v>
      </c>
      <c r="J459" s="31">
        <f t="shared" si="64"/>
        <v>0.6633</v>
      </c>
      <c r="K459" s="32" t="str">
        <f t="shared" si="65"/>
        <v>C</v>
      </c>
      <c r="L459" s="32">
        <v>67</v>
      </c>
      <c r="M459" s="32">
        <v>66</v>
      </c>
      <c r="N459">
        <v>71</v>
      </c>
      <c r="O459" s="30">
        <f t="shared" si="66"/>
        <v>68</v>
      </c>
      <c r="P459" s="31">
        <f t="shared" si="67"/>
        <v>0.68</v>
      </c>
      <c r="Q459" s="32" t="str">
        <f t="shared" si="68"/>
        <v>C</v>
      </c>
      <c r="R459" s="30">
        <v>67</v>
      </c>
      <c r="S459" s="26">
        <v>75</v>
      </c>
      <c r="T459">
        <v>70</v>
      </c>
      <c r="U459" s="30">
        <f t="shared" si="69"/>
        <v>70.666666666666671</v>
      </c>
      <c r="V459" s="31">
        <f t="shared" si="70"/>
        <v>0.70669999999999999</v>
      </c>
      <c r="W459" t="str">
        <f t="shared" si="71"/>
        <v>B</v>
      </c>
    </row>
    <row r="460" spans="1:23" ht="14.25" customHeight="1" x14ac:dyDescent="0.3">
      <c r="A460" s="43"/>
      <c r="B460" s="43"/>
      <c r="C460" s="43"/>
      <c r="D460" s="5" t="s">
        <v>19</v>
      </c>
      <c r="E460" s="5" t="s">
        <v>102</v>
      </c>
      <c r="F460" s="5">
        <v>75</v>
      </c>
      <c r="G460" s="10">
        <v>78</v>
      </c>
      <c r="H460" s="10">
        <v>77</v>
      </c>
      <c r="I460" s="11">
        <f t="shared" si="63"/>
        <v>76.666666666666671</v>
      </c>
      <c r="J460" s="31">
        <f t="shared" si="64"/>
        <v>0.76670000000000005</v>
      </c>
      <c r="K460" s="32" t="str">
        <f t="shared" si="65"/>
        <v>B</v>
      </c>
      <c r="L460" s="32">
        <v>75</v>
      </c>
      <c r="M460" s="32">
        <v>70</v>
      </c>
      <c r="N460">
        <v>66</v>
      </c>
      <c r="O460" s="30">
        <f t="shared" si="66"/>
        <v>70.333333333333329</v>
      </c>
      <c r="P460" s="31">
        <f t="shared" si="67"/>
        <v>0.70330000000000004</v>
      </c>
      <c r="Q460" s="32" t="str">
        <f t="shared" si="68"/>
        <v>B</v>
      </c>
      <c r="R460" s="30">
        <v>68</v>
      </c>
      <c r="S460" s="26">
        <v>73</v>
      </c>
      <c r="T460">
        <v>73</v>
      </c>
      <c r="U460" s="30">
        <f t="shared" si="69"/>
        <v>71.333333333333329</v>
      </c>
      <c r="V460" s="31">
        <f t="shared" si="70"/>
        <v>0.71330000000000005</v>
      </c>
      <c r="W460" t="str">
        <f t="shared" si="71"/>
        <v>B</v>
      </c>
    </row>
    <row r="461" spans="1:23" ht="14.25" customHeight="1" x14ac:dyDescent="0.3">
      <c r="A461" s="43"/>
      <c r="B461" s="43"/>
      <c r="C461" s="43"/>
      <c r="D461" s="5" t="s">
        <v>21</v>
      </c>
      <c r="E461" s="5" t="s">
        <v>103</v>
      </c>
      <c r="F461" s="5">
        <v>69</v>
      </c>
      <c r="G461" s="10">
        <v>70</v>
      </c>
      <c r="H461" s="10">
        <v>70</v>
      </c>
      <c r="I461" s="11">
        <f t="shared" si="63"/>
        <v>69.666666666666671</v>
      </c>
      <c r="J461" s="31">
        <f t="shared" si="64"/>
        <v>0.69669999999999999</v>
      </c>
      <c r="K461" s="32" t="str">
        <f t="shared" si="65"/>
        <v>C</v>
      </c>
      <c r="L461" s="32">
        <v>80</v>
      </c>
      <c r="M461" s="32">
        <v>75</v>
      </c>
      <c r="N461">
        <v>76</v>
      </c>
      <c r="O461" s="30">
        <f t="shared" si="66"/>
        <v>77</v>
      </c>
      <c r="P461" s="31">
        <f t="shared" si="67"/>
        <v>0.77</v>
      </c>
      <c r="Q461" s="32" t="str">
        <f t="shared" si="68"/>
        <v>B</v>
      </c>
      <c r="R461" s="30">
        <v>75</v>
      </c>
      <c r="S461" s="26">
        <v>83</v>
      </c>
      <c r="T461">
        <v>81</v>
      </c>
      <c r="U461" s="30">
        <f t="shared" si="69"/>
        <v>79.666666666666671</v>
      </c>
      <c r="V461" s="31">
        <f t="shared" si="70"/>
        <v>0.79669999999999996</v>
      </c>
      <c r="W461" t="str">
        <f t="shared" si="71"/>
        <v>B</v>
      </c>
    </row>
    <row r="462" spans="1:23" ht="14.25" customHeight="1" x14ac:dyDescent="0.3">
      <c r="A462" s="43"/>
      <c r="B462" s="43"/>
      <c r="C462" s="43"/>
      <c r="D462" s="5" t="s">
        <v>23</v>
      </c>
      <c r="E462" s="5" t="s">
        <v>104</v>
      </c>
      <c r="F462" s="5">
        <v>72</v>
      </c>
      <c r="G462" s="10">
        <v>71</v>
      </c>
      <c r="H462" s="10">
        <v>63</v>
      </c>
      <c r="I462" s="11">
        <f t="shared" si="63"/>
        <v>68.666666666666671</v>
      </c>
      <c r="J462" s="31">
        <f t="shared" si="64"/>
        <v>0.68669999999999998</v>
      </c>
      <c r="K462" s="32" t="str">
        <f t="shared" si="65"/>
        <v>C</v>
      </c>
      <c r="L462" s="32">
        <v>73</v>
      </c>
      <c r="M462" s="32">
        <v>76</v>
      </c>
      <c r="N462">
        <v>75</v>
      </c>
      <c r="O462" s="30">
        <f t="shared" si="66"/>
        <v>74.666666666666671</v>
      </c>
      <c r="P462" s="31">
        <f t="shared" si="67"/>
        <v>0.74670000000000003</v>
      </c>
      <c r="Q462" s="32" t="str">
        <f t="shared" si="68"/>
        <v>B</v>
      </c>
      <c r="R462" s="30">
        <v>73</v>
      </c>
      <c r="S462" s="26">
        <v>75</v>
      </c>
      <c r="T462">
        <v>73</v>
      </c>
      <c r="U462" s="30">
        <f t="shared" si="69"/>
        <v>73.666666666666671</v>
      </c>
      <c r="V462" s="31">
        <f t="shared" si="70"/>
        <v>0.73670000000000002</v>
      </c>
      <c r="W462" t="str">
        <f t="shared" si="71"/>
        <v>B</v>
      </c>
    </row>
    <row r="463" spans="1:23" ht="14.25" customHeight="1" x14ac:dyDescent="0.3">
      <c r="A463" s="43"/>
      <c r="B463" s="43"/>
      <c r="C463" s="43"/>
      <c r="D463" s="5" t="s">
        <v>25</v>
      </c>
      <c r="E463" s="5" t="s">
        <v>105</v>
      </c>
      <c r="F463" s="5">
        <v>72</v>
      </c>
      <c r="G463" s="10">
        <v>69</v>
      </c>
      <c r="H463" s="10">
        <v>73</v>
      </c>
      <c r="I463" s="11">
        <f t="shared" si="63"/>
        <v>71.333333333333329</v>
      </c>
      <c r="J463" s="31">
        <f t="shared" si="64"/>
        <v>0.71330000000000005</v>
      </c>
      <c r="K463" s="32" t="str">
        <f t="shared" si="65"/>
        <v>B</v>
      </c>
      <c r="L463" s="32">
        <v>66</v>
      </c>
      <c r="M463" s="32">
        <v>81</v>
      </c>
      <c r="N463">
        <v>73</v>
      </c>
      <c r="O463" s="30">
        <f t="shared" si="66"/>
        <v>73.333333333333329</v>
      </c>
      <c r="P463" s="31">
        <f t="shared" si="67"/>
        <v>0.73329999999999995</v>
      </c>
      <c r="Q463" s="32" t="str">
        <f t="shared" si="68"/>
        <v>B</v>
      </c>
      <c r="R463" s="30">
        <v>72</v>
      </c>
      <c r="S463" s="26">
        <v>71</v>
      </c>
      <c r="T463">
        <v>76</v>
      </c>
      <c r="U463" s="30">
        <f t="shared" si="69"/>
        <v>73</v>
      </c>
      <c r="V463" s="31">
        <f t="shared" si="70"/>
        <v>0.73</v>
      </c>
      <c r="W463" t="str">
        <f t="shared" si="71"/>
        <v>B</v>
      </c>
    </row>
    <row r="464" spans="1:23" ht="14.25" customHeight="1" x14ac:dyDescent="0.3">
      <c r="A464" s="43"/>
      <c r="B464" s="43"/>
      <c r="C464" s="43"/>
      <c r="D464" s="5" t="s">
        <v>34</v>
      </c>
      <c r="E464" s="5" t="s">
        <v>109</v>
      </c>
      <c r="F464" s="5">
        <v>59</v>
      </c>
      <c r="G464" s="10">
        <v>63</v>
      </c>
      <c r="H464" s="10">
        <v>63</v>
      </c>
      <c r="I464" s="11">
        <f t="shared" si="63"/>
        <v>61.666666666666664</v>
      </c>
      <c r="J464" s="31">
        <f t="shared" si="64"/>
        <v>0.61670000000000003</v>
      </c>
      <c r="K464" s="32" t="str">
        <f t="shared" si="65"/>
        <v>C</v>
      </c>
      <c r="L464" s="32">
        <v>70</v>
      </c>
      <c r="M464" s="32">
        <v>73</v>
      </c>
      <c r="N464">
        <v>72</v>
      </c>
      <c r="O464" s="30">
        <f t="shared" si="66"/>
        <v>71.666666666666671</v>
      </c>
      <c r="P464" s="31">
        <f t="shared" si="67"/>
        <v>0.7167</v>
      </c>
      <c r="Q464" s="32" t="str">
        <f t="shared" si="68"/>
        <v>B</v>
      </c>
      <c r="R464" s="30">
        <v>63</v>
      </c>
      <c r="S464" s="26">
        <v>69</v>
      </c>
      <c r="T464">
        <v>64</v>
      </c>
      <c r="U464" s="30">
        <f t="shared" si="69"/>
        <v>65.333333333333329</v>
      </c>
      <c r="V464" s="31">
        <f t="shared" si="70"/>
        <v>0.65329999999999999</v>
      </c>
      <c r="W464" t="str">
        <f t="shared" si="71"/>
        <v>C</v>
      </c>
    </row>
    <row r="465" spans="1:23" ht="14.25" customHeight="1" x14ac:dyDescent="0.3">
      <c r="A465" s="43" t="s">
        <v>240</v>
      </c>
      <c r="B465" s="43" t="s">
        <v>241</v>
      </c>
      <c r="C465" s="43" t="s">
        <v>435</v>
      </c>
      <c r="D465" s="5" t="s">
        <v>12</v>
      </c>
      <c r="E465" s="5" t="s">
        <v>95</v>
      </c>
      <c r="F465" s="5">
        <v>74</v>
      </c>
      <c r="G465" s="10">
        <v>69</v>
      </c>
      <c r="H465" s="10">
        <v>63</v>
      </c>
      <c r="I465" s="11">
        <f t="shared" si="63"/>
        <v>68.666666666666671</v>
      </c>
      <c r="J465" s="31">
        <f t="shared" si="64"/>
        <v>0.68669999999999998</v>
      </c>
      <c r="K465" s="32" t="str">
        <f t="shared" si="65"/>
        <v>C</v>
      </c>
      <c r="L465" s="32">
        <v>70</v>
      </c>
      <c r="M465" s="32">
        <v>73</v>
      </c>
      <c r="N465">
        <v>79</v>
      </c>
      <c r="O465" s="30">
        <f t="shared" si="66"/>
        <v>74</v>
      </c>
      <c r="P465" s="31">
        <f t="shared" si="67"/>
        <v>0.74</v>
      </c>
      <c r="Q465" s="32" t="str">
        <f t="shared" si="68"/>
        <v>B</v>
      </c>
      <c r="R465" s="30">
        <v>71</v>
      </c>
      <c r="S465" s="26">
        <v>72</v>
      </c>
      <c r="T465">
        <v>76</v>
      </c>
      <c r="U465" s="30">
        <f t="shared" si="69"/>
        <v>73</v>
      </c>
      <c r="V465" s="31">
        <f t="shared" si="70"/>
        <v>0.73</v>
      </c>
      <c r="W465" t="str">
        <f t="shared" si="71"/>
        <v>B</v>
      </c>
    </row>
    <row r="466" spans="1:23" ht="14.25" customHeight="1" x14ac:dyDescent="0.3">
      <c r="A466" s="43"/>
      <c r="B466" s="43"/>
      <c r="C466" s="43"/>
      <c r="D466" s="5" t="s">
        <v>13</v>
      </c>
      <c r="E466" s="5" t="s">
        <v>99</v>
      </c>
      <c r="F466" s="5">
        <v>79</v>
      </c>
      <c r="G466" s="10">
        <v>75</v>
      </c>
      <c r="H466" s="10">
        <v>82</v>
      </c>
      <c r="I466" s="11">
        <f t="shared" si="63"/>
        <v>78.666666666666671</v>
      </c>
      <c r="J466" s="31">
        <f t="shared" si="64"/>
        <v>0.78669999999999995</v>
      </c>
      <c r="K466" s="32" t="str">
        <f t="shared" si="65"/>
        <v>B</v>
      </c>
      <c r="L466" s="32">
        <v>72</v>
      </c>
      <c r="M466" s="32">
        <v>79</v>
      </c>
      <c r="N466">
        <v>80</v>
      </c>
      <c r="O466" s="30">
        <f t="shared" si="66"/>
        <v>77</v>
      </c>
      <c r="P466" s="31">
        <f t="shared" si="67"/>
        <v>0.77</v>
      </c>
      <c r="Q466" s="32" t="str">
        <f t="shared" si="68"/>
        <v>B</v>
      </c>
      <c r="R466" s="30">
        <v>85</v>
      </c>
      <c r="S466" s="26">
        <v>87</v>
      </c>
      <c r="T466">
        <v>86</v>
      </c>
      <c r="U466" s="30">
        <f t="shared" si="69"/>
        <v>86</v>
      </c>
      <c r="V466" s="31">
        <f t="shared" si="70"/>
        <v>0.86</v>
      </c>
      <c r="W466" t="str">
        <f t="shared" si="71"/>
        <v>A</v>
      </c>
    </row>
    <row r="467" spans="1:23" ht="14.25" customHeight="1" x14ac:dyDescent="0.3">
      <c r="A467" s="43"/>
      <c r="B467" s="43"/>
      <c r="C467" s="43"/>
      <c r="D467" s="5" t="s">
        <v>15</v>
      </c>
      <c r="E467" s="5" t="s">
        <v>100</v>
      </c>
      <c r="F467" s="5">
        <v>85</v>
      </c>
      <c r="G467" s="10">
        <v>80</v>
      </c>
      <c r="H467" s="10">
        <v>73</v>
      </c>
      <c r="I467" s="11">
        <f t="shared" si="63"/>
        <v>79.333333333333329</v>
      </c>
      <c r="J467" s="31">
        <f t="shared" si="64"/>
        <v>0.79330000000000001</v>
      </c>
      <c r="K467" s="32" t="str">
        <f t="shared" si="65"/>
        <v>B</v>
      </c>
      <c r="L467" s="32">
        <v>83</v>
      </c>
      <c r="M467" s="32">
        <v>84</v>
      </c>
      <c r="N467">
        <v>78</v>
      </c>
      <c r="O467" s="30">
        <f t="shared" si="66"/>
        <v>81.666666666666671</v>
      </c>
      <c r="P467" s="31">
        <f t="shared" si="67"/>
        <v>0.81669999999999998</v>
      </c>
      <c r="Q467" s="32" t="str">
        <f t="shared" si="68"/>
        <v>A</v>
      </c>
      <c r="R467" s="30">
        <v>88</v>
      </c>
      <c r="S467" s="26">
        <v>82</v>
      </c>
      <c r="T467">
        <v>80</v>
      </c>
      <c r="U467" s="30">
        <f t="shared" si="69"/>
        <v>83.333333333333329</v>
      </c>
      <c r="V467" s="31">
        <f t="shared" si="70"/>
        <v>0.83330000000000004</v>
      </c>
      <c r="W467" t="str">
        <f t="shared" si="71"/>
        <v>A</v>
      </c>
    </row>
    <row r="468" spans="1:23" ht="14.25" customHeight="1" x14ac:dyDescent="0.3">
      <c r="A468" s="43"/>
      <c r="B468" s="43"/>
      <c r="C468" s="43"/>
      <c r="D468" s="5" t="s">
        <v>17</v>
      </c>
      <c r="E468" s="5" t="s">
        <v>101</v>
      </c>
      <c r="F468" s="5">
        <v>68</v>
      </c>
      <c r="G468" s="10">
        <v>73</v>
      </c>
      <c r="H468" s="10">
        <v>71</v>
      </c>
      <c r="I468" s="11">
        <f t="shared" si="63"/>
        <v>70.666666666666671</v>
      </c>
      <c r="J468" s="31">
        <f t="shared" si="64"/>
        <v>0.70669999999999999</v>
      </c>
      <c r="K468" s="32" t="str">
        <f t="shared" si="65"/>
        <v>B</v>
      </c>
      <c r="L468" s="32">
        <v>70</v>
      </c>
      <c r="M468" s="32">
        <v>68</v>
      </c>
      <c r="N468">
        <v>69</v>
      </c>
      <c r="O468" s="30">
        <f t="shared" si="66"/>
        <v>69</v>
      </c>
      <c r="P468" s="31">
        <f t="shared" si="67"/>
        <v>0.69</v>
      </c>
      <c r="Q468" s="32" t="str">
        <f t="shared" si="68"/>
        <v>C</v>
      </c>
      <c r="R468" s="30">
        <v>80</v>
      </c>
      <c r="S468" s="26">
        <v>84</v>
      </c>
      <c r="T468">
        <v>73</v>
      </c>
      <c r="U468" s="30">
        <f t="shared" si="69"/>
        <v>79</v>
      </c>
      <c r="V468" s="31">
        <f t="shared" si="70"/>
        <v>0.79</v>
      </c>
      <c r="W468" t="str">
        <f t="shared" si="71"/>
        <v>B</v>
      </c>
    </row>
    <row r="469" spans="1:23" ht="14.25" customHeight="1" x14ac:dyDescent="0.3">
      <c r="A469" s="43"/>
      <c r="B469" s="43"/>
      <c r="C469" s="43"/>
      <c r="D469" s="5" t="s">
        <v>19</v>
      </c>
      <c r="E469" s="5" t="s">
        <v>102</v>
      </c>
      <c r="F469" s="5">
        <v>80</v>
      </c>
      <c r="G469" s="10">
        <v>73</v>
      </c>
      <c r="H469" s="10">
        <v>71</v>
      </c>
      <c r="I469" s="11">
        <f t="shared" si="63"/>
        <v>74.666666666666671</v>
      </c>
      <c r="J469" s="31">
        <f t="shared" si="64"/>
        <v>0.74670000000000003</v>
      </c>
      <c r="K469" s="32" t="str">
        <f t="shared" si="65"/>
        <v>B</v>
      </c>
      <c r="L469" s="32">
        <v>84</v>
      </c>
      <c r="M469" s="32">
        <v>86</v>
      </c>
      <c r="N469">
        <v>76</v>
      </c>
      <c r="O469" s="30">
        <f t="shared" si="66"/>
        <v>82</v>
      </c>
      <c r="P469" s="31">
        <f t="shared" si="67"/>
        <v>0.82</v>
      </c>
      <c r="Q469" s="32" t="str">
        <f t="shared" si="68"/>
        <v>A</v>
      </c>
      <c r="R469" s="30">
        <v>77</v>
      </c>
      <c r="S469" s="26">
        <v>81</v>
      </c>
      <c r="T469">
        <v>86</v>
      </c>
      <c r="U469" s="30">
        <f t="shared" si="69"/>
        <v>81.333333333333329</v>
      </c>
      <c r="V469" s="31">
        <f t="shared" si="70"/>
        <v>0.81330000000000002</v>
      </c>
      <c r="W469" t="str">
        <f t="shared" si="71"/>
        <v>A</v>
      </c>
    </row>
    <row r="470" spans="1:23" ht="14.25" customHeight="1" x14ac:dyDescent="0.3">
      <c r="A470" s="43"/>
      <c r="B470" s="43"/>
      <c r="C470" s="43"/>
      <c r="D470" s="5" t="s">
        <v>21</v>
      </c>
      <c r="E470" s="5" t="s">
        <v>103</v>
      </c>
      <c r="F470" s="5">
        <v>78</v>
      </c>
      <c r="G470" s="10">
        <v>85</v>
      </c>
      <c r="H470" s="10">
        <v>79</v>
      </c>
      <c r="I470" s="11">
        <f t="shared" si="63"/>
        <v>80.666666666666671</v>
      </c>
      <c r="J470" s="31">
        <f t="shared" si="64"/>
        <v>0.80669999999999997</v>
      </c>
      <c r="K470" s="32" t="str">
        <f t="shared" si="65"/>
        <v>A</v>
      </c>
      <c r="L470" s="32">
        <v>84</v>
      </c>
      <c r="M470" s="32">
        <v>79</v>
      </c>
      <c r="N470">
        <v>79</v>
      </c>
      <c r="O470" s="30">
        <f t="shared" si="66"/>
        <v>80.666666666666671</v>
      </c>
      <c r="P470" s="31">
        <f t="shared" si="67"/>
        <v>0.80669999999999997</v>
      </c>
      <c r="Q470" s="32" t="str">
        <f t="shared" si="68"/>
        <v>A</v>
      </c>
      <c r="R470" s="30">
        <v>88</v>
      </c>
      <c r="S470" s="26">
        <v>94</v>
      </c>
      <c r="T470">
        <v>91</v>
      </c>
      <c r="U470" s="30">
        <f t="shared" si="69"/>
        <v>91</v>
      </c>
      <c r="V470" s="31">
        <f t="shared" si="70"/>
        <v>0.91</v>
      </c>
      <c r="W470" t="str">
        <f t="shared" si="71"/>
        <v>A</v>
      </c>
    </row>
    <row r="471" spans="1:23" ht="14.25" customHeight="1" x14ac:dyDescent="0.3">
      <c r="A471" s="43"/>
      <c r="B471" s="43"/>
      <c r="C471" s="43"/>
      <c r="D471" s="5" t="s">
        <v>23</v>
      </c>
      <c r="E471" s="5" t="s">
        <v>104</v>
      </c>
      <c r="F471" s="5">
        <v>66</v>
      </c>
      <c r="G471" s="10">
        <v>77</v>
      </c>
      <c r="H471" s="10">
        <v>69</v>
      </c>
      <c r="I471" s="11">
        <f t="shared" si="63"/>
        <v>70.666666666666671</v>
      </c>
      <c r="J471" s="31">
        <f t="shared" si="64"/>
        <v>0.70669999999999999</v>
      </c>
      <c r="K471" s="32" t="str">
        <f t="shared" si="65"/>
        <v>B</v>
      </c>
      <c r="L471" s="32">
        <v>76</v>
      </c>
      <c r="M471" s="32">
        <v>83</v>
      </c>
      <c r="N471">
        <v>69</v>
      </c>
      <c r="O471" s="30">
        <f t="shared" si="66"/>
        <v>76</v>
      </c>
      <c r="P471" s="31">
        <f t="shared" si="67"/>
        <v>0.76</v>
      </c>
      <c r="Q471" s="32" t="str">
        <f t="shared" si="68"/>
        <v>B</v>
      </c>
      <c r="R471" s="30">
        <v>79</v>
      </c>
      <c r="S471" s="26">
        <v>76</v>
      </c>
      <c r="T471">
        <v>77</v>
      </c>
      <c r="U471" s="30">
        <f t="shared" si="69"/>
        <v>77.333333333333329</v>
      </c>
      <c r="V471" s="31">
        <f t="shared" si="70"/>
        <v>0.77329999999999999</v>
      </c>
      <c r="W471" t="str">
        <f t="shared" si="71"/>
        <v>B</v>
      </c>
    </row>
    <row r="472" spans="1:23" ht="14.25" customHeight="1" x14ac:dyDescent="0.3">
      <c r="A472" s="43"/>
      <c r="B472" s="43"/>
      <c r="C472" s="43"/>
      <c r="D472" s="5" t="s">
        <v>25</v>
      </c>
      <c r="E472" s="5" t="s">
        <v>105</v>
      </c>
      <c r="F472" s="5">
        <v>82</v>
      </c>
      <c r="G472" s="10">
        <v>73</v>
      </c>
      <c r="H472" s="10">
        <v>80</v>
      </c>
      <c r="I472" s="11">
        <f t="shared" si="63"/>
        <v>78.333333333333329</v>
      </c>
      <c r="J472" s="31">
        <f t="shared" si="64"/>
        <v>0.7833</v>
      </c>
      <c r="K472" s="32" t="str">
        <f t="shared" si="65"/>
        <v>B</v>
      </c>
      <c r="L472" s="32">
        <v>84</v>
      </c>
      <c r="M472" s="32">
        <v>89</v>
      </c>
      <c r="N472">
        <v>80</v>
      </c>
      <c r="O472" s="30">
        <f t="shared" si="66"/>
        <v>84.333333333333329</v>
      </c>
      <c r="P472" s="31">
        <f t="shared" si="67"/>
        <v>0.84330000000000005</v>
      </c>
      <c r="Q472" s="32" t="str">
        <f t="shared" si="68"/>
        <v>A</v>
      </c>
      <c r="R472" s="30">
        <v>76</v>
      </c>
      <c r="S472" s="26">
        <v>88</v>
      </c>
      <c r="T472">
        <v>80</v>
      </c>
      <c r="U472" s="30">
        <f t="shared" si="69"/>
        <v>81.333333333333329</v>
      </c>
      <c r="V472" s="31">
        <f t="shared" si="70"/>
        <v>0.81330000000000002</v>
      </c>
      <c r="W472" t="str">
        <f t="shared" si="71"/>
        <v>A</v>
      </c>
    </row>
    <row r="473" spans="1:23" ht="14.25" customHeight="1" x14ac:dyDescent="0.3">
      <c r="A473" s="43"/>
      <c r="B473" s="43"/>
      <c r="C473" s="43"/>
      <c r="D473" s="5" t="s">
        <v>27</v>
      </c>
      <c r="E473" s="5" t="s">
        <v>106</v>
      </c>
      <c r="F473" s="5">
        <v>62</v>
      </c>
      <c r="G473" s="10">
        <v>68</v>
      </c>
      <c r="H473" s="10">
        <v>67</v>
      </c>
      <c r="I473" s="11">
        <f t="shared" si="63"/>
        <v>65.666666666666671</v>
      </c>
      <c r="J473" s="31">
        <f t="shared" si="64"/>
        <v>0.65669999999999995</v>
      </c>
      <c r="K473" s="32" t="str">
        <f t="shared" si="65"/>
        <v>C</v>
      </c>
      <c r="L473" s="32">
        <v>71</v>
      </c>
      <c r="M473" s="32">
        <v>68</v>
      </c>
      <c r="N473">
        <v>78</v>
      </c>
      <c r="O473" s="30">
        <f t="shared" si="66"/>
        <v>72.333333333333329</v>
      </c>
      <c r="P473" s="31">
        <f t="shared" si="67"/>
        <v>0.72330000000000005</v>
      </c>
      <c r="Q473" s="32" t="str">
        <f t="shared" si="68"/>
        <v>B</v>
      </c>
      <c r="R473" s="30">
        <v>76</v>
      </c>
      <c r="S473" s="26">
        <v>75</v>
      </c>
      <c r="T473">
        <v>83</v>
      </c>
      <c r="U473" s="30">
        <f t="shared" si="69"/>
        <v>78</v>
      </c>
      <c r="V473" s="31">
        <f t="shared" si="70"/>
        <v>0.78</v>
      </c>
      <c r="W473" t="str">
        <f t="shared" si="71"/>
        <v>B</v>
      </c>
    </row>
    <row r="474" spans="1:23" ht="14.25" customHeight="1" x14ac:dyDescent="0.3">
      <c r="A474" s="43" t="s">
        <v>242</v>
      </c>
      <c r="B474" s="43" t="s">
        <v>243</v>
      </c>
      <c r="C474" s="43" t="s">
        <v>435</v>
      </c>
      <c r="D474" s="5" t="s">
        <v>12</v>
      </c>
      <c r="E474" s="5" t="s">
        <v>95</v>
      </c>
      <c r="F474" s="5">
        <v>80</v>
      </c>
      <c r="G474" s="10">
        <v>82</v>
      </c>
      <c r="H474" s="10">
        <v>72</v>
      </c>
      <c r="I474" s="11">
        <f t="shared" si="63"/>
        <v>78</v>
      </c>
      <c r="J474" s="31">
        <f t="shared" si="64"/>
        <v>0.78</v>
      </c>
      <c r="K474" s="32" t="str">
        <f t="shared" si="65"/>
        <v>B</v>
      </c>
      <c r="L474" s="32">
        <v>70</v>
      </c>
      <c r="M474" s="32">
        <v>85</v>
      </c>
      <c r="N474">
        <v>75</v>
      </c>
      <c r="O474" s="30">
        <f t="shared" si="66"/>
        <v>76.666666666666671</v>
      </c>
      <c r="P474" s="31">
        <f t="shared" si="67"/>
        <v>0.76670000000000005</v>
      </c>
      <c r="Q474" s="32" t="str">
        <f t="shared" si="68"/>
        <v>B</v>
      </c>
      <c r="R474" s="30">
        <v>85</v>
      </c>
      <c r="S474" s="26">
        <v>84</v>
      </c>
      <c r="T474">
        <v>85</v>
      </c>
      <c r="U474" s="30">
        <f t="shared" si="69"/>
        <v>84.666666666666671</v>
      </c>
      <c r="V474" s="31">
        <f t="shared" si="70"/>
        <v>0.84670000000000001</v>
      </c>
      <c r="W474" t="str">
        <f t="shared" si="71"/>
        <v>A</v>
      </c>
    </row>
    <row r="475" spans="1:23" ht="14.25" customHeight="1" x14ac:dyDescent="0.3">
      <c r="A475" s="43"/>
      <c r="B475" s="43"/>
      <c r="C475" s="43"/>
      <c r="D475" s="5" t="s">
        <v>13</v>
      </c>
      <c r="E475" s="5" t="s">
        <v>99</v>
      </c>
      <c r="F475" s="5">
        <v>75</v>
      </c>
      <c r="G475" s="10">
        <v>87</v>
      </c>
      <c r="H475" s="10">
        <v>87</v>
      </c>
      <c r="I475" s="11">
        <f t="shared" si="63"/>
        <v>83</v>
      </c>
      <c r="J475" s="31">
        <f t="shared" si="64"/>
        <v>0.83</v>
      </c>
      <c r="K475" s="32" t="str">
        <f t="shared" si="65"/>
        <v>A</v>
      </c>
      <c r="L475" s="32">
        <v>84</v>
      </c>
      <c r="M475" s="32">
        <v>81</v>
      </c>
      <c r="N475">
        <v>83</v>
      </c>
      <c r="O475" s="30">
        <f t="shared" si="66"/>
        <v>82.666666666666671</v>
      </c>
      <c r="P475" s="31">
        <f t="shared" si="67"/>
        <v>0.82669999999999999</v>
      </c>
      <c r="Q475" s="32" t="str">
        <f t="shared" si="68"/>
        <v>A</v>
      </c>
      <c r="R475" s="30">
        <v>92</v>
      </c>
      <c r="S475" s="26">
        <v>82</v>
      </c>
      <c r="T475">
        <v>83</v>
      </c>
      <c r="U475" s="30">
        <f t="shared" si="69"/>
        <v>85.666666666666671</v>
      </c>
      <c r="V475" s="31">
        <f t="shared" si="70"/>
        <v>0.85670000000000002</v>
      </c>
      <c r="W475" t="str">
        <f t="shared" si="71"/>
        <v>A</v>
      </c>
    </row>
    <row r="476" spans="1:23" ht="14.25" customHeight="1" x14ac:dyDescent="0.3">
      <c r="A476" s="43"/>
      <c r="B476" s="43"/>
      <c r="C476" s="43"/>
      <c r="D476" s="5" t="s">
        <v>15</v>
      </c>
      <c r="E476" s="5" t="s">
        <v>100</v>
      </c>
      <c r="F476" s="5">
        <v>82</v>
      </c>
      <c r="G476" s="10">
        <v>90</v>
      </c>
      <c r="H476" s="10">
        <v>90</v>
      </c>
      <c r="I476" s="11">
        <f t="shared" si="63"/>
        <v>87.333333333333329</v>
      </c>
      <c r="J476" s="31">
        <f t="shared" si="64"/>
        <v>0.87329999999999997</v>
      </c>
      <c r="K476" s="32" t="str">
        <f t="shared" si="65"/>
        <v>A</v>
      </c>
      <c r="L476" s="32">
        <v>91</v>
      </c>
      <c r="M476" s="32">
        <v>96</v>
      </c>
      <c r="N476">
        <v>96</v>
      </c>
      <c r="O476" s="30">
        <f t="shared" si="66"/>
        <v>94.333333333333329</v>
      </c>
      <c r="P476" s="31">
        <f t="shared" si="67"/>
        <v>0.94330000000000003</v>
      </c>
      <c r="Q476" s="32" t="str">
        <f t="shared" si="68"/>
        <v>A</v>
      </c>
      <c r="R476" s="30">
        <v>84</v>
      </c>
      <c r="S476" s="26">
        <v>93</v>
      </c>
      <c r="T476">
        <v>95</v>
      </c>
      <c r="U476" s="30">
        <f t="shared" si="69"/>
        <v>90.666666666666671</v>
      </c>
      <c r="V476" s="31">
        <f t="shared" si="70"/>
        <v>0.90669999999999995</v>
      </c>
      <c r="W476" t="str">
        <f t="shared" si="71"/>
        <v>A</v>
      </c>
    </row>
    <row r="477" spans="1:23" ht="14.25" customHeight="1" x14ac:dyDescent="0.3">
      <c r="A477" s="43"/>
      <c r="B477" s="43"/>
      <c r="C477" s="43"/>
      <c r="D477" s="5" t="s">
        <v>17</v>
      </c>
      <c r="E477" s="5" t="s">
        <v>101</v>
      </c>
      <c r="F477" s="5">
        <v>73</v>
      </c>
      <c r="G477" s="10">
        <v>79</v>
      </c>
      <c r="H477" s="10">
        <v>82</v>
      </c>
      <c r="I477" s="11">
        <f t="shared" si="63"/>
        <v>78</v>
      </c>
      <c r="J477" s="31">
        <f t="shared" si="64"/>
        <v>0.78</v>
      </c>
      <c r="K477" s="32" t="str">
        <f t="shared" si="65"/>
        <v>B</v>
      </c>
      <c r="L477" s="32">
        <v>74</v>
      </c>
      <c r="M477" s="32">
        <v>76</v>
      </c>
      <c r="N477">
        <v>82</v>
      </c>
      <c r="O477" s="30">
        <f t="shared" si="66"/>
        <v>77.333333333333329</v>
      </c>
      <c r="P477" s="31">
        <f t="shared" si="67"/>
        <v>0.77329999999999999</v>
      </c>
      <c r="Q477" s="32" t="str">
        <f t="shared" si="68"/>
        <v>B</v>
      </c>
      <c r="R477" s="30">
        <v>77</v>
      </c>
      <c r="S477" s="26">
        <v>84</v>
      </c>
      <c r="T477">
        <v>77</v>
      </c>
      <c r="U477" s="30">
        <f t="shared" si="69"/>
        <v>79.333333333333329</v>
      </c>
      <c r="V477" s="31">
        <f t="shared" si="70"/>
        <v>0.79330000000000001</v>
      </c>
      <c r="W477" t="str">
        <f t="shared" si="71"/>
        <v>B</v>
      </c>
    </row>
    <row r="478" spans="1:23" ht="14.25" customHeight="1" x14ac:dyDescent="0.3">
      <c r="A478" s="43"/>
      <c r="B478" s="43"/>
      <c r="C478" s="43"/>
      <c r="D478" s="5" t="s">
        <v>19</v>
      </c>
      <c r="E478" s="5" t="s">
        <v>102</v>
      </c>
      <c r="F478" s="5">
        <v>84</v>
      </c>
      <c r="G478" s="10">
        <v>86</v>
      </c>
      <c r="H478" s="10">
        <v>79</v>
      </c>
      <c r="I478" s="11">
        <f t="shared" si="63"/>
        <v>83</v>
      </c>
      <c r="J478" s="31">
        <f t="shared" si="64"/>
        <v>0.83</v>
      </c>
      <c r="K478" s="32" t="str">
        <f t="shared" si="65"/>
        <v>A</v>
      </c>
      <c r="L478" s="32">
        <v>85</v>
      </c>
      <c r="M478" s="32">
        <v>82</v>
      </c>
      <c r="N478">
        <v>79</v>
      </c>
      <c r="O478" s="30">
        <f t="shared" si="66"/>
        <v>82</v>
      </c>
      <c r="P478" s="31">
        <f t="shared" si="67"/>
        <v>0.82</v>
      </c>
      <c r="Q478" s="32" t="str">
        <f t="shared" si="68"/>
        <v>A</v>
      </c>
      <c r="R478" s="30">
        <v>93</v>
      </c>
      <c r="S478" s="26">
        <v>89</v>
      </c>
      <c r="T478">
        <v>89</v>
      </c>
      <c r="U478" s="30">
        <f t="shared" si="69"/>
        <v>90.333333333333329</v>
      </c>
      <c r="V478" s="31">
        <f t="shared" si="70"/>
        <v>0.90329999999999999</v>
      </c>
      <c r="W478" t="str">
        <f t="shared" si="71"/>
        <v>A</v>
      </c>
    </row>
    <row r="479" spans="1:23" ht="14.25" customHeight="1" x14ac:dyDescent="0.3">
      <c r="A479" s="43"/>
      <c r="B479" s="43"/>
      <c r="C479" s="43"/>
      <c r="D479" s="5" t="s">
        <v>21</v>
      </c>
      <c r="E479" s="5" t="s">
        <v>103</v>
      </c>
      <c r="F479" s="5">
        <v>92</v>
      </c>
      <c r="G479" s="10">
        <v>90</v>
      </c>
      <c r="H479" s="10">
        <v>89</v>
      </c>
      <c r="I479" s="11">
        <f t="shared" si="63"/>
        <v>90.333333333333329</v>
      </c>
      <c r="J479" s="31">
        <f t="shared" si="64"/>
        <v>0.90329999999999999</v>
      </c>
      <c r="K479" s="32" t="str">
        <f t="shared" si="65"/>
        <v>A</v>
      </c>
      <c r="L479" s="32">
        <v>83</v>
      </c>
      <c r="M479" s="32">
        <v>96</v>
      </c>
      <c r="N479">
        <v>96</v>
      </c>
      <c r="O479" s="30">
        <f t="shared" si="66"/>
        <v>91.666666666666671</v>
      </c>
      <c r="P479" s="31">
        <f t="shared" si="67"/>
        <v>0.91669999999999996</v>
      </c>
      <c r="Q479" s="32" t="str">
        <f t="shared" si="68"/>
        <v>A</v>
      </c>
      <c r="R479" s="30">
        <v>90</v>
      </c>
      <c r="S479" s="26">
        <v>98</v>
      </c>
      <c r="T479">
        <v>88</v>
      </c>
      <c r="U479" s="30">
        <f t="shared" si="69"/>
        <v>92</v>
      </c>
      <c r="V479" s="31">
        <f t="shared" si="70"/>
        <v>0.92</v>
      </c>
      <c r="W479" t="str">
        <f t="shared" si="71"/>
        <v>A</v>
      </c>
    </row>
    <row r="480" spans="1:23" ht="14.25" customHeight="1" x14ac:dyDescent="0.3">
      <c r="A480" s="43"/>
      <c r="B480" s="43"/>
      <c r="C480" s="43"/>
      <c r="D480" s="5" t="s">
        <v>23</v>
      </c>
      <c r="E480" s="5" t="s">
        <v>104</v>
      </c>
      <c r="F480" s="5">
        <v>73</v>
      </c>
      <c r="G480" s="10">
        <v>84</v>
      </c>
      <c r="H480" s="10">
        <v>76</v>
      </c>
      <c r="I480" s="11">
        <f t="shared" si="63"/>
        <v>77.666666666666671</v>
      </c>
      <c r="J480" s="31">
        <f t="shared" si="64"/>
        <v>0.77669999999999995</v>
      </c>
      <c r="K480" s="32" t="str">
        <f t="shared" si="65"/>
        <v>B</v>
      </c>
      <c r="L480" s="32">
        <v>75</v>
      </c>
      <c r="M480" s="32">
        <v>90</v>
      </c>
      <c r="N480">
        <v>77</v>
      </c>
      <c r="O480" s="30">
        <f t="shared" si="66"/>
        <v>80.666666666666671</v>
      </c>
      <c r="P480" s="31">
        <f t="shared" si="67"/>
        <v>0.80669999999999997</v>
      </c>
      <c r="Q480" s="32" t="str">
        <f t="shared" si="68"/>
        <v>A</v>
      </c>
      <c r="R480" s="30">
        <v>78</v>
      </c>
      <c r="S480" s="26">
        <v>93</v>
      </c>
      <c r="T480">
        <v>82</v>
      </c>
      <c r="U480" s="30">
        <f t="shared" si="69"/>
        <v>84.333333333333329</v>
      </c>
      <c r="V480" s="31">
        <f t="shared" si="70"/>
        <v>0.84330000000000005</v>
      </c>
      <c r="W480" t="str">
        <f t="shared" si="71"/>
        <v>A</v>
      </c>
    </row>
    <row r="481" spans="1:23" ht="14.25" customHeight="1" x14ac:dyDescent="0.3">
      <c r="A481" s="43"/>
      <c r="B481" s="43"/>
      <c r="C481" s="43"/>
      <c r="D481" s="5" t="s">
        <v>25</v>
      </c>
      <c r="E481" s="5" t="s">
        <v>105</v>
      </c>
      <c r="F481" s="5">
        <v>86</v>
      </c>
      <c r="G481" s="10">
        <v>88</v>
      </c>
      <c r="H481" s="10">
        <v>91</v>
      </c>
      <c r="I481" s="11">
        <f t="shared" si="63"/>
        <v>88.333333333333329</v>
      </c>
      <c r="J481" s="31">
        <f t="shared" si="64"/>
        <v>0.88329999999999997</v>
      </c>
      <c r="K481" s="32" t="str">
        <f t="shared" si="65"/>
        <v>A</v>
      </c>
      <c r="L481" s="32">
        <v>80</v>
      </c>
      <c r="M481" s="32">
        <v>87</v>
      </c>
      <c r="N481">
        <v>92</v>
      </c>
      <c r="O481" s="30">
        <f t="shared" si="66"/>
        <v>86.333333333333329</v>
      </c>
      <c r="P481" s="31">
        <f t="shared" si="67"/>
        <v>0.86329999999999996</v>
      </c>
      <c r="Q481" s="32" t="str">
        <f t="shared" si="68"/>
        <v>A</v>
      </c>
      <c r="R481" s="30">
        <v>87</v>
      </c>
      <c r="S481" s="26">
        <v>96</v>
      </c>
      <c r="T481">
        <v>88</v>
      </c>
      <c r="U481" s="30">
        <f t="shared" si="69"/>
        <v>90.333333333333329</v>
      </c>
      <c r="V481" s="31">
        <f t="shared" si="70"/>
        <v>0.90329999999999999</v>
      </c>
      <c r="W481" t="str">
        <f t="shared" si="71"/>
        <v>A</v>
      </c>
    </row>
    <row r="482" spans="1:23" ht="14.25" customHeight="1" x14ac:dyDescent="0.3">
      <c r="A482" s="43"/>
      <c r="B482" s="43"/>
      <c r="C482" s="43"/>
      <c r="D482" s="5" t="s">
        <v>27</v>
      </c>
      <c r="E482" s="5" t="s">
        <v>106</v>
      </c>
      <c r="F482" s="5">
        <v>77</v>
      </c>
      <c r="G482" s="10">
        <v>83</v>
      </c>
      <c r="H482" s="10">
        <v>75</v>
      </c>
      <c r="I482" s="11">
        <f t="shared" si="63"/>
        <v>78.333333333333329</v>
      </c>
      <c r="J482" s="31">
        <f t="shared" si="64"/>
        <v>0.7833</v>
      </c>
      <c r="K482" s="32" t="str">
        <f t="shared" si="65"/>
        <v>B</v>
      </c>
      <c r="L482" s="32">
        <v>76</v>
      </c>
      <c r="M482" s="32">
        <v>84</v>
      </c>
      <c r="N482">
        <v>84</v>
      </c>
      <c r="O482" s="30">
        <f t="shared" si="66"/>
        <v>81.333333333333329</v>
      </c>
      <c r="P482" s="31">
        <f t="shared" si="67"/>
        <v>0.81330000000000002</v>
      </c>
      <c r="Q482" s="32" t="str">
        <f t="shared" si="68"/>
        <v>A</v>
      </c>
      <c r="R482" s="30">
        <v>86</v>
      </c>
      <c r="S482" s="26">
        <v>79</v>
      </c>
      <c r="T482">
        <v>89</v>
      </c>
      <c r="U482" s="30">
        <f t="shared" si="69"/>
        <v>84.666666666666671</v>
      </c>
      <c r="V482" s="31">
        <f t="shared" si="70"/>
        <v>0.84670000000000001</v>
      </c>
      <c r="W482" t="str">
        <f t="shared" si="71"/>
        <v>A</v>
      </c>
    </row>
    <row r="483" spans="1:23" ht="14.25" customHeight="1" x14ac:dyDescent="0.3">
      <c r="A483" s="43" t="s">
        <v>246</v>
      </c>
      <c r="B483" s="43" t="s">
        <v>247</v>
      </c>
      <c r="C483" s="43" t="s">
        <v>435</v>
      </c>
      <c r="D483" s="5" t="s">
        <v>12</v>
      </c>
      <c r="E483" s="5" t="s">
        <v>95</v>
      </c>
      <c r="F483" s="5">
        <v>51</v>
      </c>
      <c r="G483" s="10">
        <v>60</v>
      </c>
      <c r="H483" s="10">
        <v>59</v>
      </c>
      <c r="I483" s="11">
        <f t="shared" si="63"/>
        <v>56.666666666666664</v>
      </c>
      <c r="J483" s="31">
        <f t="shared" si="64"/>
        <v>0.56669999999999998</v>
      </c>
      <c r="K483" s="32" t="str">
        <f t="shared" si="65"/>
        <v>D</v>
      </c>
      <c r="L483" s="32">
        <v>54</v>
      </c>
      <c r="M483" s="32">
        <v>61</v>
      </c>
      <c r="N483">
        <v>68</v>
      </c>
      <c r="O483" s="30">
        <f t="shared" si="66"/>
        <v>61</v>
      </c>
      <c r="P483" s="31">
        <f t="shared" si="67"/>
        <v>0.61</v>
      </c>
      <c r="Q483" s="32" t="str">
        <f t="shared" si="68"/>
        <v>C</v>
      </c>
      <c r="R483" s="30">
        <v>56</v>
      </c>
      <c r="S483" s="26">
        <v>58</v>
      </c>
      <c r="T483">
        <v>63</v>
      </c>
      <c r="U483" s="30">
        <f t="shared" si="69"/>
        <v>59</v>
      </c>
      <c r="V483" s="31">
        <f t="shared" si="70"/>
        <v>0.59</v>
      </c>
      <c r="W483" t="str">
        <f t="shared" si="71"/>
        <v>D</v>
      </c>
    </row>
    <row r="484" spans="1:23" ht="14.25" customHeight="1" x14ac:dyDescent="0.3">
      <c r="A484" s="43"/>
      <c r="B484" s="43"/>
      <c r="C484" s="43"/>
      <c r="D484" s="5" t="s">
        <v>13</v>
      </c>
      <c r="E484" s="5" t="s">
        <v>99</v>
      </c>
      <c r="F484" s="5">
        <v>62</v>
      </c>
      <c r="G484" s="10">
        <v>62</v>
      </c>
      <c r="H484" s="10">
        <v>59</v>
      </c>
      <c r="I484" s="11">
        <f t="shared" si="63"/>
        <v>61</v>
      </c>
      <c r="J484" s="31">
        <f t="shared" si="64"/>
        <v>0.61</v>
      </c>
      <c r="K484" s="32" t="str">
        <f t="shared" si="65"/>
        <v>C</v>
      </c>
      <c r="L484" s="32">
        <v>67</v>
      </c>
      <c r="M484" s="32">
        <v>60</v>
      </c>
      <c r="N484">
        <v>73</v>
      </c>
      <c r="O484" s="30">
        <f t="shared" si="66"/>
        <v>66.666666666666671</v>
      </c>
      <c r="P484" s="31">
        <f t="shared" si="67"/>
        <v>0.66669999999999996</v>
      </c>
      <c r="Q484" s="32" t="str">
        <f t="shared" si="68"/>
        <v>C</v>
      </c>
      <c r="R484" s="30">
        <v>73</v>
      </c>
      <c r="S484" s="26">
        <v>63</v>
      </c>
      <c r="T484">
        <v>66</v>
      </c>
      <c r="U484" s="30">
        <f t="shared" si="69"/>
        <v>67.333333333333329</v>
      </c>
      <c r="V484" s="31">
        <f t="shared" si="70"/>
        <v>0.67330000000000001</v>
      </c>
      <c r="W484" t="str">
        <f t="shared" si="71"/>
        <v>C</v>
      </c>
    </row>
    <row r="485" spans="1:23" ht="14.25" customHeight="1" x14ac:dyDescent="0.3">
      <c r="A485" s="43"/>
      <c r="B485" s="43"/>
      <c r="C485" s="43"/>
      <c r="D485" s="5" t="s">
        <v>15</v>
      </c>
      <c r="E485" s="5" t="s">
        <v>100</v>
      </c>
      <c r="F485" s="5">
        <v>71</v>
      </c>
      <c r="G485" s="10">
        <v>68</v>
      </c>
      <c r="H485" s="10">
        <v>69</v>
      </c>
      <c r="I485" s="11">
        <f t="shared" si="63"/>
        <v>69.333333333333329</v>
      </c>
      <c r="J485" s="31">
        <f t="shared" si="64"/>
        <v>0.69330000000000003</v>
      </c>
      <c r="K485" s="32" t="str">
        <f t="shared" si="65"/>
        <v>C</v>
      </c>
      <c r="L485" s="32">
        <v>75</v>
      </c>
      <c r="M485" s="32">
        <v>68</v>
      </c>
      <c r="N485">
        <v>77</v>
      </c>
      <c r="O485" s="30">
        <f t="shared" si="66"/>
        <v>73.333333333333329</v>
      </c>
      <c r="P485" s="31">
        <f t="shared" si="67"/>
        <v>0.73329999999999995</v>
      </c>
      <c r="Q485" s="32" t="str">
        <f t="shared" si="68"/>
        <v>B</v>
      </c>
      <c r="R485" s="30">
        <v>74</v>
      </c>
      <c r="S485" s="26">
        <v>72</v>
      </c>
      <c r="T485">
        <v>79</v>
      </c>
      <c r="U485" s="30">
        <f t="shared" si="69"/>
        <v>75</v>
      </c>
      <c r="V485" s="31">
        <f t="shared" si="70"/>
        <v>0.75</v>
      </c>
      <c r="W485" t="str">
        <f t="shared" si="71"/>
        <v>B</v>
      </c>
    </row>
    <row r="486" spans="1:23" ht="14.25" customHeight="1" x14ac:dyDescent="0.3">
      <c r="A486" s="43"/>
      <c r="B486" s="43"/>
      <c r="C486" s="43"/>
      <c r="D486" s="5" t="s">
        <v>17</v>
      </c>
      <c r="E486" s="5" t="s">
        <v>101</v>
      </c>
      <c r="F486" s="5">
        <v>58</v>
      </c>
      <c r="G486" s="10">
        <v>55</v>
      </c>
      <c r="H486" s="10">
        <v>58</v>
      </c>
      <c r="I486" s="11">
        <f t="shared" si="63"/>
        <v>57</v>
      </c>
      <c r="J486" s="31">
        <f t="shared" si="64"/>
        <v>0.56999999999999995</v>
      </c>
      <c r="K486" s="32" t="str">
        <f t="shared" si="65"/>
        <v>D</v>
      </c>
      <c r="L486" s="32">
        <v>56</v>
      </c>
      <c r="M486" s="32">
        <v>60</v>
      </c>
      <c r="N486">
        <v>66</v>
      </c>
      <c r="O486" s="30">
        <f t="shared" si="66"/>
        <v>60.666666666666664</v>
      </c>
      <c r="P486" s="31">
        <f t="shared" si="67"/>
        <v>0.60670000000000002</v>
      </c>
      <c r="Q486" s="32" t="str">
        <f t="shared" si="68"/>
        <v>C</v>
      </c>
      <c r="R486" s="30">
        <v>66</v>
      </c>
      <c r="S486" s="26">
        <v>69</v>
      </c>
      <c r="T486">
        <v>67</v>
      </c>
      <c r="U486" s="30">
        <f t="shared" si="69"/>
        <v>67.333333333333329</v>
      </c>
      <c r="V486" s="31">
        <f t="shared" si="70"/>
        <v>0.67330000000000001</v>
      </c>
      <c r="W486" t="str">
        <f t="shared" si="71"/>
        <v>C</v>
      </c>
    </row>
    <row r="487" spans="1:23" ht="14.25" customHeight="1" x14ac:dyDescent="0.3">
      <c r="A487" s="43"/>
      <c r="B487" s="43"/>
      <c r="C487" s="43"/>
      <c r="D487" s="5" t="s">
        <v>19</v>
      </c>
      <c r="E487" s="5" t="s">
        <v>102</v>
      </c>
      <c r="F487" s="5">
        <v>64</v>
      </c>
      <c r="G487" s="10">
        <v>73</v>
      </c>
      <c r="H487" s="10">
        <v>73</v>
      </c>
      <c r="I487" s="11">
        <f t="shared" si="63"/>
        <v>70</v>
      </c>
      <c r="J487" s="31">
        <f t="shared" si="64"/>
        <v>0.7</v>
      </c>
      <c r="K487" s="32" t="str">
        <f t="shared" si="65"/>
        <v>B</v>
      </c>
      <c r="L487" s="32">
        <v>66</v>
      </c>
      <c r="M487" s="32">
        <v>76</v>
      </c>
      <c r="N487">
        <v>66</v>
      </c>
      <c r="O487" s="30">
        <f t="shared" si="66"/>
        <v>69.333333333333329</v>
      </c>
      <c r="P487" s="31">
        <f t="shared" si="67"/>
        <v>0.69330000000000003</v>
      </c>
      <c r="Q487" s="32" t="str">
        <f t="shared" si="68"/>
        <v>C</v>
      </c>
      <c r="R487" s="30">
        <v>66</v>
      </c>
      <c r="S487" s="26">
        <v>65</v>
      </c>
      <c r="T487">
        <v>65</v>
      </c>
      <c r="U487" s="30">
        <f t="shared" si="69"/>
        <v>65.333333333333329</v>
      </c>
      <c r="V487" s="31">
        <f t="shared" si="70"/>
        <v>0.65329999999999999</v>
      </c>
      <c r="W487" t="str">
        <f t="shared" si="71"/>
        <v>C</v>
      </c>
    </row>
    <row r="488" spans="1:23" ht="14.25" customHeight="1" x14ac:dyDescent="0.3">
      <c r="A488" s="43"/>
      <c r="B488" s="43"/>
      <c r="C488" s="43"/>
      <c r="D488" s="5" t="s">
        <v>21</v>
      </c>
      <c r="E488" s="5" t="s">
        <v>103</v>
      </c>
      <c r="F488" s="5">
        <v>68</v>
      </c>
      <c r="G488" s="10">
        <v>73</v>
      </c>
      <c r="H488" s="10">
        <v>77</v>
      </c>
      <c r="I488" s="11">
        <f t="shared" si="63"/>
        <v>72.666666666666671</v>
      </c>
      <c r="J488" s="31">
        <f t="shared" si="64"/>
        <v>0.72670000000000001</v>
      </c>
      <c r="K488" s="32" t="str">
        <f t="shared" si="65"/>
        <v>B</v>
      </c>
      <c r="L488" s="32">
        <v>77</v>
      </c>
      <c r="M488" s="32">
        <v>81</v>
      </c>
      <c r="N488">
        <v>79</v>
      </c>
      <c r="O488" s="30">
        <f t="shared" si="66"/>
        <v>79</v>
      </c>
      <c r="P488" s="31">
        <f t="shared" si="67"/>
        <v>0.79</v>
      </c>
      <c r="Q488" s="32" t="str">
        <f t="shared" si="68"/>
        <v>B</v>
      </c>
      <c r="R488" s="30">
        <v>73</v>
      </c>
      <c r="S488" s="26">
        <v>80</v>
      </c>
      <c r="T488">
        <v>73</v>
      </c>
      <c r="U488" s="30">
        <f t="shared" si="69"/>
        <v>75.333333333333329</v>
      </c>
      <c r="V488" s="31">
        <f t="shared" si="70"/>
        <v>0.75329999999999997</v>
      </c>
      <c r="W488" t="str">
        <f t="shared" si="71"/>
        <v>B</v>
      </c>
    </row>
    <row r="489" spans="1:23" ht="14.25" customHeight="1" x14ac:dyDescent="0.3">
      <c r="A489" s="43"/>
      <c r="B489" s="43"/>
      <c r="C489" s="43"/>
      <c r="D489" s="5" t="s">
        <v>23</v>
      </c>
      <c r="E489" s="5" t="s">
        <v>104</v>
      </c>
      <c r="F489" s="5">
        <v>55</v>
      </c>
      <c r="G489" s="10">
        <v>59</v>
      </c>
      <c r="H489" s="10">
        <v>59</v>
      </c>
      <c r="I489" s="11">
        <f t="shared" si="63"/>
        <v>57.666666666666664</v>
      </c>
      <c r="J489" s="31">
        <f t="shared" si="64"/>
        <v>0.57669999999999999</v>
      </c>
      <c r="K489" s="32" t="str">
        <f t="shared" si="65"/>
        <v>D</v>
      </c>
      <c r="L489" s="32">
        <v>69</v>
      </c>
      <c r="M489" s="32">
        <v>60</v>
      </c>
      <c r="N489">
        <v>65</v>
      </c>
      <c r="O489" s="30">
        <f t="shared" si="66"/>
        <v>64.666666666666671</v>
      </c>
      <c r="P489" s="31">
        <f t="shared" si="67"/>
        <v>0.64670000000000005</v>
      </c>
      <c r="Q489" s="32" t="str">
        <f t="shared" si="68"/>
        <v>C</v>
      </c>
      <c r="R489" s="30">
        <v>59</v>
      </c>
      <c r="S489" s="26">
        <v>69</v>
      </c>
      <c r="T489">
        <v>67</v>
      </c>
      <c r="U489" s="30">
        <f t="shared" si="69"/>
        <v>65</v>
      </c>
      <c r="V489" s="31">
        <f t="shared" si="70"/>
        <v>0.65</v>
      </c>
      <c r="W489" t="str">
        <f t="shared" si="71"/>
        <v>C</v>
      </c>
    </row>
    <row r="490" spans="1:23" ht="14.25" customHeight="1" x14ac:dyDescent="0.3">
      <c r="A490" s="43"/>
      <c r="B490" s="43"/>
      <c r="C490" s="43"/>
      <c r="D490" s="5" t="s">
        <v>46</v>
      </c>
      <c r="E490" s="5" t="s">
        <v>116</v>
      </c>
      <c r="F490" s="5">
        <v>69</v>
      </c>
      <c r="G490" s="10">
        <v>72</v>
      </c>
      <c r="H490" s="10">
        <v>67</v>
      </c>
      <c r="I490" s="11">
        <f t="shared" si="63"/>
        <v>69.333333333333329</v>
      </c>
      <c r="J490" s="31">
        <f t="shared" si="64"/>
        <v>0.69330000000000003</v>
      </c>
      <c r="K490" s="32" t="str">
        <f t="shared" si="65"/>
        <v>C</v>
      </c>
      <c r="L490" s="32">
        <v>65</v>
      </c>
      <c r="M490" s="32">
        <v>69</v>
      </c>
      <c r="N490">
        <v>70</v>
      </c>
      <c r="O490" s="30">
        <f t="shared" si="66"/>
        <v>68</v>
      </c>
      <c r="P490" s="31">
        <f t="shared" si="67"/>
        <v>0.68</v>
      </c>
      <c r="Q490" s="32" t="str">
        <f t="shared" si="68"/>
        <v>C</v>
      </c>
      <c r="R490" s="30">
        <v>68</v>
      </c>
      <c r="S490" s="26">
        <v>72</v>
      </c>
      <c r="T490">
        <v>67</v>
      </c>
      <c r="U490" s="30">
        <f t="shared" si="69"/>
        <v>69</v>
      </c>
      <c r="V490" s="31">
        <f t="shared" si="70"/>
        <v>0.69</v>
      </c>
      <c r="W490" t="str">
        <f t="shared" si="71"/>
        <v>C</v>
      </c>
    </row>
    <row r="491" spans="1:23" ht="14.25" customHeight="1" x14ac:dyDescent="0.3">
      <c r="A491" s="43"/>
      <c r="B491" s="43"/>
      <c r="C491" s="43"/>
      <c r="D491" s="5" t="s">
        <v>27</v>
      </c>
      <c r="E491" s="5" t="s">
        <v>106</v>
      </c>
      <c r="F491" s="5">
        <v>60</v>
      </c>
      <c r="G491" s="10">
        <v>62</v>
      </c>
      <c r="H491" s="10">
        <v>64</v>
      </c>
      <c r="I491" s="11">
        <f t="shared" si="63"/>
        <v>62</v>
      </c>
      <c r="J491" s="31">
        <f t="shared" si="64"/>
        <v>0.62</v>
      </c>
      <c r="K491" s="32" t="str">
        <f t="shared" si="65"/>
        <v>C</v>
      </c>
      <c r="L491" s="32">
        <v>53</v>
      </c>
      <c r="M491" s="32">
        <v>65</v>
      </c>
      <c r="N491">
        <v>65</v>
      </c>
      <c r="O491" s="30">
        <f t="shared" si="66"/>
        <v>61</v>
      </c>
      <c r="P491" s="31">
        <f t="shared" si="67"/>
        <v>0.61</v>
      </c>
      <c r="Q491" s="32" t="str">
        <f t="shared" si="68"/>
        <v>C</v>
      </c>
      <c r="R491" s="30">
        <v>58</v>
      </c>
      <c r="S491" s="26">
        <v>68</v>
      </c>
      <c r="T491">
        <v>64</v>
      </c>
      <c r="U491" s="30">
        <f t="shared" si="69"/>
        <v>63.333333333333336</v>
      </c>
      <c r="V491" s="31">
        <f t="shared" si="70"/>
        <v>0.63329999999999997</v>
      </c>
      <c r="W491" t="str">
        <f t="shared" si="71"/>
        <v>C</v>
      </c>
    </row>
    <row r="492" spans="1:23" ht="14.25" customHeight="1" x14ac:dyDescent="0.3">
      <c r="A492" s="43" t="s">
        <v>248</v>
      </c>
      <c r="B492" s="43" t="s">
        <v>249</v>
      </c>
      <c r="C492" s="43" t="s">
        <v>435</v>
      </c>
      <c r="D492" s="5" t="s">
        <v>12</v>
      </c>
      <c r="E492" s="5" t="s">
        <v>95</v>
      </c>
      <c r="F492" s="5">
        <v>60</v>
      </c>
      <c r="G492" s="10">
        <v>71</v>
      </c>
      <c r="H492" s="10">
        <v>61</v>
      </c>
      <c r="I492" s="11">
        <f t="shared" si="63"/>
        <v>64</v>
      </c>
      <c r="J492" s="31">
        <f t="shared" si="64"/>
        <v>0.64</v>
      </c>
      <c r="K492" s="32" t="str">
        <f t="shared" si="65"/>
        <v>C</v>
      </c>
      <c r="L492" s="32">
        <v>70</v>
      </c>
      <c r="M492" s="32">
        <v>69</v>
      </c>
      <c r="N492">
        <v>67</v>
      </c>
      <c r="O492" s="30">
        <f t="shared" si="66"/>
        <v>68.666666666666671</v>
      </c>
      <c r="P492" s="31">
        <f t="shared" si="67"/>
        <v>0.68669999999999998</v>
      </c>
      <c r="Q492" s="32" t="str">
        <f t="shared" si="68"/>
        <v>C</v>
      </c>
      <c r="R492" s="30">
        <v>67</v>
      </c>
      <c r="S492" s="26">
        <v>67</v>
      </c>
      <c r="T492">
        <v>78</v>
      </c>
      <c r="U492" s="30">
        <f t="shared" si="69"/>
        <v>70.666666666666671</v>
      </c>
      <c r="V492" s="31">
        <f t="shared" si="70"/>
        <v>0.70669999999999999</v>
      </c>
      <c r="W492" t="str">
        <f t="shared" si="71"/>
        <v>B</v>
      </c>
    </row>
    <row r="493" spans="1:23" ht="14.25" customHeight="1" x14ac:dyDescent="0.3">
      <c r="A493" s="43"/>
      <c r="B493" s="43"/>
      <c r="C493" s="43"/>
      <c r="D493" s="5" t="s">
        <v>13</v>
      </c>
      <c r="E493" s="5" t="s">
        <v>99</v>
      </c>
      <c r="F493" s="5">
        <v>66</v>
      </c>
      <c r="G493" s="10">
        <v>78</v>
      </c>
      <c r="H493" s="10">
        <v>65</v>
      </c>
      <c r="I493" s="11">
        <f t="shared" si="63"/>
        <v>69.666666666666671</v>
      </c>
      <c r="J493" s="31">
        <f t="shared" si="64"/>
        <v>0.69669999999999999</v>
      </c>
      <c r="K493" s="32" t="str">
        <f t="shared" si="65"/>
        <v>C</v>
      </c>
      <c r="L493" s="32">
        <v>68</v>
      </c>
      <c r="M493" s="32">
        <v>73</v>
      </c>
      <c r="N493">
        <v>66</v>
      </c>
      <c r="O493" s="30">
        <f t="shared" si="66"/>
        <v>69</v>
      </c>
      <c r="P493" s="31">
        <f t="shared" si="67"/>
        <v>0.69</v>
      </c>
      <c r="Q493" s="32" t="str">
        <f t="shared" si="68"/>
        <v>C</v>
      </c>
      <c r="R493" s="30">
        <v>67</v>
      </c>
      <c r="S493" s="26">
        <v>77</v>
      </c>
      <c r="T493">
        <v>79</v>
      </c>
      <c r="U493" s="30">
        <f t="shared" si="69"/>
        <v>74.333333333333329</v>
      </c>
      <c r="V493" s="31">
        <f t="shared" si="70"/>
        <v>0.74329999999999996</v>
      </c>
      <c r="W493" t="str">
        <f t="shared" si="71"/>
        <v>B</v>
      </c>
    </row>
    <row r="494" spans="1:23" ht="14.25" customHeight="1" x14ac:dyDescent="0.3">
      <c r="A494" s="43"/>
      <c r="B494" s="43"/>
      <c r="C494" s="43"/>
      <c r="D494" s="5" t="s">
        <v>15</v>
      </c>
      <c r="E494" s="5" t="s">
        <v>100</v>
      </c>
      <c r="F494" s="5">
        <v>67</v>
      </c>
      <c r="G494" s="10">
        <v>81</v>
      </c>
      <c r="H494" s="10">
        <v>70</v>
      </c>
      <c r="I494" s="11">
        <f t="shared" si="63"/>
        <v>72.666666666666671</v>
      </c>
      <c r="J494" s="31">
        <f t="shared" si="64"/>
        <v>0.72670000000000001</v>
      </c>
      <c r="K494" s="32" t="str">
        <f t="shared" si="65"/>
        <v>B</v>
      </c>
      <c r="L494" s="32">
        <v>76</v>
      </c>
      <c r="M494" s="32">
        <v>72</v>
      </c>
      <c r="N494">
        <v>72</v>
      </c>
      <c r="O494" s="30">
        <f t="shared" si="66"/>
        <v>73.333333333333329</v>
      </c>
      <c r="P494" s="31">
        <f t="shared" si="67"/>
        <v>0.73329999999999995</v>
      </c>
      <c r="Q494" s="32" t="str">
        <f t="shared" si="68"/>
        <v>B</v>
      </c>
      <c r="R494" s="30">
        <v>86</v>
      </c>
      <c r="S494" s="26">
        <v>78</v>
      </c>
      <c r="T494">
        <v>77</v>
      </c>
      <c r="U494" s="30">
        <f t="shared" si="69"/>
        <v>80.333333333333329</v>
      </c>
      <c r="V494" s="31">
        <f t="shared" si="70"/>
        <v>0.80330000000000001</v>
      </c>
      <c r="W494" t="str">
        <f t="shared" si="71"/>
        <v>A</v>
      </c>
    </row>
    <row r="495" spans="1:23" ht="14.25" customHeight="1" x14ac:dyDescent="0.3">
      <c r="A495" s="43"/>
      <c r="B495" s="43"/>
      <c r="C495" s="43"/>
      <c r="D495" s="5" t="s">
        <v>17</v>
      </c>
      <c r="E495" s="5" t="s">
        <v>101</v>
      </c>
      <c r="F495" s="5">
        <v>63</v>
      </c>
      <c r="G495" s="10">
        <v>71</v>
      </c>
      <c r="H495" s="10">
        <v>71</v>
      </c>
      <c r="I495" s="11">
        <f t="shared" si="63"/>
        <v>68.333333333333329</v>
      </c>
      <c r="J495" s="31">
        <f t="shared" si="64"/>
        <v>0.68330000000000002</v>
      </c>
      <c r="K495" s="32" t="str">
        <f t="shared" si="65"/>
        <v>C</v>
      </c>
      <c r="L495" s="32">
        <v>74</v>
      </c>
      <c r="M495" s="32">
        <v>66</v>
      </c>
      <c r="N495">
        <v>66</v>
      </c>
      <c r="O495" s="30">
        <f t="shared" si="66"/>
        <v>68.666666666666671</v>
      </c>
      <c r="P495" s="31">
        <f t="shared" si="67"/>
        <v>0.68669999999999998</v>
      </c>
      <c r="Q495" s="32" t="str">
        <f t="shared" si="68"/>
        <v>C</v>
      </c>
      <c r="R495" s="30">
        <v>73</v>
      </c>
      <c r="S495" s="26">
        <v>77</v>
      </c>
      <c r="T495">
        <v>69</v>
      </c>
      <c r="U495" s="30">
        <f t="shared" si="69"/>
        <v>73</v>
      </c>
      <c r="V495" s="31">
        <f t="shared" si="70"/>
        <v>0.73</v>
      </c>
      <c r="W495" t="str">
        <f t="shared" si="71"/>
        <v>B</v>
      </c>
    </row>
    <row r="496" spans="1:23" ht="14.25" customHeight="1" x14ac:dyDescent="0.3">
      <c r="A496" s="43"/>
      <c r="B496" s="43"/>
      <c r="C496" s="43"/>
      <c r="D496" s="5" t="s">
        <v>19</v>
      </c>
      <c r="E496" s="5" t="s">
        <v>102</v>
      </c>
      <c r="F496" s="5">
        <v>68</v>
      </c>
      <c r="G496" s="10">
        <v>75</v>
      </c>
      <c r="H496" s="10">
        <v>80</v>
      </c>
      <c r="I496" s="11">
        <f t="shared" si="63"/>
        <v>74.333333333333329</v>
      </c>
      <c r="J496" s="31">
        <f t="shared" si="64"/>
        <v>0.74329999999999996</v>
      </c>
      <c r="K496" s="32" t="str">
        <f t="shared" si="65"/>
        <v>B</v>
      </c>
      <c r="L496" s="32">
        <v>69</v>
      </c>
      <c r="M496" s="32">
        <v>74</v>
      </c>
      <c r="N496">
        <v>76</v>
      </c>
      <c r="O496" s="30">
        <f t="shared" si="66"/>
        <v>73</v>
      </c>
      <c r="P496" s="31">
        <f t="shared" si="67"/>
        <v>0.73</v>
      </c>
      <c r="Q496" s="32" t="str">
        <f t="shared" si="68"/>
        <v>B</v>
      </c>
      <c r="R496" s="30">
        <v>74</v>
      </c>
      <c r="S496" s="26">
        <v>79</v>
      </c>
      <c r="T496">
        <v>74</v>
      </c>
      <c r="U496" s="30">
        <f t="shared" si="69"/>
        <v>75.666666666666671</v>
      </c>
      <c r="V496" s="31">
        <f t="shared" si="70"/>
        <v>0.75670000000000004</v>
      </c>
      <c r="W496" t="str">
        <f t="shared" si="71"/>
        <v>B</v>
      </c>
    </row>
    <row r="497" spans="1:23" ht="14.25" customHeight="1" x14ac:dyDescent="0.3">
      <c r="A497" s="43"/>
      <c r="B497" s="43"/>
      <c r="C497" s="43"/>
      <c r="D497" s="5" t="s">
        <v>21</v>
      </c>
      <c r="E497" s="5" t="s">
        <v>103</v>
      </c>
      <c r="F497" s="5">
        <v>80</v>
      </c>
      <c r="G497" s="10">
        <v>79</v>
      </c>
      <c r="H497" s="10">
        <v>77</v>
      </c>
      <c r="I497" s="11">
        <f t="shared" si="63"/>
        <v>78.666666666666671</v>
      </c>
      <c r="J497" s="31">
        <f t="shared" si="64"/>
        <v>0.78669999999999995</v>
      </c>
      <c r="K497" s="32" t="str">
        <f t="shared" si="65"/>
        <v>B</v>
      </c>
      <c r="L497" s="32">
        <v>78</v>
      </c>
      <c r="M497" s="32">
        <v>85</v>
      </c>
      <c r="N497">
        <v>73</v>
      </c>
      <c r="O497" s="30">
        <f t="shared" si="66"/>
        <v>78.666666666666671</v>
      </c>
      <c r="P497" s="31">
        <f t="shared" si="67"/>
        <v>0.78669999999999995</v>
      </c>
      <c r="Q497" s="32" t="str">
        <f t="shared" si="68"/>
        <v>B</v>
      </c>
      <c r="R497" s="30">
        <v>75</v>
      </c>
      <c r="S497" s="26">
        <v>87</v>
      </c>
      <c r="T497">
        <v>76</v>
      </c>
      <c r="U497" s="30">
        <f t="shared" si="69"/>
        <v>79.333333333333329</v>
      </c>
      <c r="V497" s="31">
        <f t="shared" si="70"/>
        <v>0.79330000000000001</v>
      </c>
      <c r="W497" t="str">
        <f t="shared" si="71"/>
        <v>B</v>
      </c>
    </row>
    <row r="498" spans="1:23" ht="14.25" customHeight="1" x14ac:dyDescent="0.3">
      <c r="A498" s="43"/>
      <c r="B498" s="43"/>
      <c r="C498" s="43"/>
      <c r="D498" s="5" t="s">
        <v>23</v>
      </c>
      <c r="E498" s="5" t="s">
        <v>104</v>
      </c>
      <c r="F498" s="5">
        <v>67</v>
      </c>
      <c r="G498" s="10">
        <v>78</v>
      </c>
      <c r="H498" s="10">
        <v>67</v>
      </c>
      <c r="I498" s="11">
        <f t="shared" si="63"/>
        <v>70.666666666666671</v>
      </c>
      <c r="J498" s="31">
        <f t="shared" si="64"/>
        <v>0.70669999999999999</v>
      </c>
      <c r="K498" s="32" t="str">
        <f t="shared" si="65"/>
        <v>B</v>
      </c>
      <c r="L498" s="32">
        <v>64</v>
      </c>
      <c r="M498" s="32">
        <v>69</v>
      </c>
      <c r="N498">
        <v>69</v>
      </c>
      <c r="O498" s="30">
        <f t="shared" si="66"/>
        <v>67.333333333333329</v>
      </c>
      <c r="P498" s="31">
        <f t="shared" si="67"/>
        <v>0.67330000000000001</v>
      </c>
      <c r="Q498" s="32" t="str">
        <f t="shared" si="68"/>
        <v>C</v>
      </c>
      <c r="R498" s="30">
        <v>69</v>
      </c>
      <c r="S498" s="26">
        <v>78</v>
      </c>
      <c r="T498">
        <v>69</v>
      </c>
      <c r="U498" s="30">
        <f t="shared" si="69"/>
        <v>72</v>
      </c>
      <c r="V498" s="31">
        <f t="shared" si="70"/>
        <v>0.72</v>
      </c>
      <c r="W498" t="str">
        <f t="shared" si="71"/>
        <v>B</v>
      </c>
    </row>
    <row r="499" spans="1:23" ht="14.25" customHeight="1" x14ac:dyDescent="0.3">
      <c r="A499" s="43"/>
      <c r="B499" s="43"/>
      <c r="C499" s="43"/>
      <c r="D499" s="5" t="s">
        <v>25</v>
      </c>
      <c r="E499" s="5" t="s">
        <v>105</v>
      </c>
      <c r="F499" s="5">
        <v>77</v>
      </c>
      <c r="G499" s="10">
        <v>81</v>
      </c>
      <c r="H499" s="10">
        <v>69</v>
      </c>
      <c r="I499" s="11">
        <f t="shared" si="63"/>
        <v>75.666666666666671</v>
      </c>
      <c r="J499" s="31">
        <f t="shared" si="64"/>
        <v>0.75670000000000004</v>
      </c>
      <c r="K499" s="32" t="str">
        <f t="shared" si="65"/>
        <v>B</v>
      </c>
      <c r="L499" s="32">
        <v>77</v>
      </c>
      <c r="M499" s="32">
        <v>71</v>
      </c>
      <c r="N499">
        <v>84</v>
      </c>
      <c r="O499" s="30">
        <f t="shared" si="66"/>
        <v>77.333333333333329</v>
      </c>
      <c r="P499" s="31">
        <f t="shared" si="67"/>
        <v>0.77329999999999999</v>
      </c>
      <c r="Q499" s="32" t="str">
        <f t="shared" si="68"/>
        <v>B</v>
      </c>
      <c r="R499" s="30">
        <v>85</v>
      </c>
      <c r="S499" s="26">
        <v>75</v>
      </c>
      <c r="T499">
        <v>87</v>
      </c>
      <c r="U499" s="30">
        <f t="shared" si="69"/>
        <v>82.333333333333329</v>
      </c>
      <c r="V499" s="31">
        <f t="shared" si="70"/>
        <v>0.82330000000000003</v>
      </c>
      <c r="W499" t="str">
        <f t="shared" si="71"/>
        <v>A</v>
      </c>
    </row>
    <row r="500" spans="1:23" ht="14.25" customHeight="1" x14ac:dyDescent="0.3">
      <c r="A500" s="43"/>
      <c r="B500" s="43"/>
      <c r="C500" s="43"/>
      <c r="D500" s="5" t="s">
        <v>34</v>
      </c>
      <c r="E500" s="5" t="s">
        <v>109</v>
      </c>
      <c r="F500" s="5">
        <v>67</v>
      </c>
      <c r="G500" s="10">
        <v>61</v>
      </c>
      <c r="H500" s="10">
        <v>74</v>
      </c>
      <c r="I500" s="11">
        <f t="shared" si="63"/>
        <v>67.333333333333329</v>
      </c>
      <c r="J500" s="31">
        <f t="shared" si="64"/>
        <v>0.67330000000000001</v>
      </c>
      <c r="K500" s="32" t="str">
        <f t="shared" si="65"/>
        <v>C</v>
      </c>
      <c r="L500" s="32">
        <v>71</v>
      </c>
      <c r="M500" s="32">
        <v>72</v>
      </c>
      <c r="N500">
        <v>62</v>
      </c>
      <c r="O500" s="30">
        <f t="shared" si="66"/>
        <v>68.333333333333329</v>
      </c>
      <c r="P500" s="31">
        <f t="shared" si="67"/>
        <v>0.68330000000000002</v>
      </c>
      <c r="Q500" s="32" t="str">
        <f t="shared" si="68"/>
        <v>C</v>
      </c>
      <c r="R500" s="30">
        <v>63</v>
      </c>
      <c r="S500" s="26">
        <v>71</v>
      </c>
      <c r="T500">
        <v>77</v>
      </c>
      <c r="U500" s="30">
        <f t="shared" si="69"/>
        <v>70.333333333333329</v>
      </c>
      <c r="V500" s="31">
        <f t="shared" si="70"/>
        <v>0.70330000000000004</v>
      </c>
      <c r="W500" t="str">
        <f t="shared" si="71"/>
        <v>B</v>
      </c>
    </row>
    <row r="501" spans="1:23" ht="14.25" customHeight="1" x14ac:dyDescent="0.3">
      <c r="A501" s="43" t="s">
        <v>250</v>
      </c>
      <c r="B501" s="43" t="s">
        <v>251</v>
      </c>
      <c r="C501" s="43" t="s">
        <v>435</v>
      </c>
      <c r="D501" s="5" t="s">
        <v>12</v>
      </c>
      <c r="E501" s="5" t="s">
        <v>95</v>
      </c>
      <c r="F501" s="5">
        <v>67</v>
      </c>
      <c r="G501" s="10">
        <v>75</v>
      </c>
      <c r="H501" s="10">
        <v>70</v>
      </c>
      <c r="I501" s="11">
        <f t="shared" si="63"/>
        <v>70.666666666666671</v>
      </c>
      <c r="J501" s="31">
        <f t="shared" si="64"/>
        <v>0.70669999999999999</v>
      </c>
      <c r="K501" s="32" t="str">
        <f t="shared" si="65"/>
        <v>B</v>
      </c>
      <c r="L501" s="32">
        <v>73</v>
      </c>
      <c r="M501" s="32">
        <v>70</v>
      </c>
      <c r="N501">
        <v>69</v>
      </c>
      <c r="O501" s="30">
        <f t="shared" si="66"/>
        <v>70.666666666666671</v>
      </c>
      <c r="P501" s="31">
        <f t="shared" si="67"/>
        <v>0.70669999999999999</v>
      </c>
      <c r="Q501" s="32" t="str">
        <f t="shared" si="68"/>
        <v>B</v>
      </c>
      <c r="R501" s="30">
        <v>75</v>
      </c>
      <c r="S501" s="26">
        <v>74</v>
      </c>
      <c r="T501">
        <v>73</v>
      </c>
      <c r="U501" s="30">
        <f t="shared" si="69"/>
        <v>74</v>
      </c>
      <c r="V501" s="31">
        <f t="shared" si="70"/>
        <v>0.74</v>
      </c>
      <c r="W501" t="str">
        <f t="shared" si="71"/>
        <v>B</v>
      </c>
    </row>
    <row r="502" spans="1:23" ht="14.25" customHeight="1" x14ac:dyDescent="0.3">
      <c r="A502" s="43"/>
      <c r="B502" s="43"/>
      <c r="C502" s="43"/>
      <c r="D502" s="5" t="s">
        <v>13</v>
      </c>
      <c r="E502" s="5" t="s">
        <v>99</v>
      </c>
      <c r="F502" s="5">
        <v>72</v>
      </c>
      <c r="G502" s="10">
        <v>74</v>
      </c>
      <c r="H502" s="10">
        <v>71</v>
      </c>
      <c r="I502" s="11">
        <f t="shared" si="63"/>
        <v>72.333333333333329</v>
      </c>
      <c r="J502" s="31">
        <f t="shared" si="64"/>
        <v>0.72330000000000005</v>
      </c>
      <c r="K502" s="32" t="str">
        <f t="shared" si="65"/>
        <v>B</v>
      </c>
      <c r="L502" s="32">
        <v>82</v>
      </c>
      <c r="M502" s="32">
        <v>76</v>
      </c>
      <c r="N502">
        <v>79</v>
      </c>
      <c r="O502" s="30">
        <f t="shared" si="66"/>
        <v>79</v>
      </c>
      <c r="P502" s="31">
        <f t="shared" si="67"/>
        <v>0.79</v>
      </c>
      <c r="Q502" s="32" t="str">
        <f t="shared" si="68"/>
        <v>B</v>
      </c>
      <c r="R502" s="30">
        <v>87</v>
      </c>
      <c r="S502" s="26">
        <v>83</v>
      </c>
      <c r="T502">
        <v>85</v>
      </c>
      <c r="U502" s="30">
        <f t="shared" si="69"/>
        <v>85</v>
      </c>
      <c r="V502" s="31">
        <f t="shared" si="70"/>
        <v>0.85</v>
      </c>
      <c r="W502" t="str">
        <f t="shared" si="71"/>
        <v>A</v>
      </c>
    </row>
    <row r="503" spans="1:23" ht="14.25" customHeight="1" x14ac:dyDescent="0.3">
      <c r="A503" s="43"/>
      <c r="B503" s="43"/>
      <c r="C503" s="43"/>
      <c r="D503" s="5" t="s">
        <v>15</v>
      </c>
      <c r="E503" s="5" t="s">
        <v>100</v>
      </c>
      <c r="F503" s="5">
        <v>84</v>
      </c>
      <c r="G503" s="10">
        <v>78</v>
      </c>
      <c r="H503" s="10">
        <v>80</v>
      </c>
      <c r="I503" s="11">
        <f t="shared" si="63"/>
        <v>80.666666666666671</v>
      </c>
      <c r="J503" s="31">
        <f t="shared" si="64"/>
        <v>0.80669999999999997</v>
      </c>
      <c r="K503" s="32" t="str">
        <f t="shared" si="65"/>
        <v>A</v>
      </c>
      <c r="L503" s="32">
        <v>87</v>
      </c>
      <c r="M503" s="32">
        <v>92</v>
      </c>
      <c r="N503">
        <v>78</v>
      </c>
      <c r="O503" s="30">
        <f t="shared" si="66"/>
        <v>85.666666666666671</v>
      </c>
      <c r="P503" s="31">
        <f t="shared" si="67"/>
        <v>0.85670000000000002</v>
      </c>
      <c r="Q503" s="32" t="str">
        <f t="shared" si="68"/>
        <v>A</v>
      </c>
      <c r="R503" s="30">
        <v>81</v>
      </c>
      <c r="S503" s="26">
        <v>84</v>
      </c>
      <c r="T503">
        <v>81</v>
      </c>
      <c r="U503" s="30">
        <f t="shared" si="69"/>
        <v>82</v>
      </c>
      <c r="V503" s="31">
        <f t="shared" si="70"/>
        <v>0.82</v>
      </c>
      <c r="W503" t="str">
        <f t="shared" si="71"/>
        <v>A</v>
      </c>
    </row>
    <row r="504" spans="1:23" ht="14.25" customHeight="1" x14ac:dyDescent="0.3">
      <c r="A504" s="43"/>
      <c r="B504" s="43"/>
      <c r="C504" s="43"/>
      <c r="D504" s="5" t="s">
        <v>17</v>
      </c>
      <c r="E504" s="5" t="s">
        <v>101</v>
      </c>
      <c r="F504" s="5">
        <v>70</v>
      </c>
      <c r="G504" s="10">
        <v>70</v>
      </c>
      <c r="H504" s="10">
        <v>71</v>
      </c>
      <c r="I504" s="11">
        <f t="shared" si="63"/>
        <v>70.333333333333329</v>
      </c>
      <c r="J504" s="31">
        <f t="shared" si="64"/>
        <v>0.70330000000000004</v>
      </c>
      <c r="K504" s="32" t="str">
        <f t="shared" si="65"/>
        <v>B</v>
      </c>
      <c r="L504" s="32">
        <v>79</v>
      </c>
      <c r="M504" s="32">
        <v>85</v>
      </c>
      <c r="N504">
        <v>80</v>
      </c>
      <c r="O504" s="30">
        <f t="shared" si="66"/>
        <v>81.333333333333329</v>
      </c>
      <c r="P504" s="31">
        <f t="shared" si="67"/>
        <v>0.81330000000000002</v>
      </c>
      <c r="Q504" s="32" t="str">
        <f t="shared" si="68"/>
        <v>A</v>
      </c>
      <c r="R504" s="30">
        <v>80</v>
      </c>
      <c r="S504" s="26">
        <v>85</v>
      </c>
      <c r="T504">
        <v>75</v>
      </c>
      <c r="U504" s="30">
        <f t="shared" si="69"/>
        <v>80</v>
      </c>
      <c r="V504" s="31">
        <f t="shared" si="70"/>
        <v>0.8</v>
      </c>
      <c r="W504" t="str">
        <f t="shared" si="71"/>
        <v>A</v>
      </c>
    </row>
    <row r="505" spans="1:23" ht="14.25" customHeight="1" x14ac:dyDescent="0.3">
      <c r="A505" s="43"/>
      <c r="B505" s="43"/>
      <c r="C505" s="43"/>
      <c r="D505" s="5" t="s">
        <v>19</v>
      </c>
      <c r="E505" s="5" t="s">
        <v>102</v>
      </c>
      <c r="F505" s="5">
        <v>82</v>
      </c>
      <c r="G505" s="10">
        <v>80</v>
      </c>
      <c r="H505" s="10">
        <v>75</v>
      </c>
      <c r="I505" s="11">
        <f t="shared" si="63"/>
        <v>79</v>
      </c>
      <c r="J505" s="31">
        <f t="shared" si="64"/>
        <v>0.79</v>
      </c>
      <c r="K505" s="32" t="str">
        <f t="shared" si="65"/>
        <v>B</v>
      </c>
      <c r="L505" s="32">
        <v>77</v>
      </c>
      <c r="M505" s="32">
        <v>82</v>
      </c>
      <c r="N505">
        <v>79</v>
      </c>
      <c r="O505" s="30">
        <f t="shared" si="66"/>
        <v>79.333333333333329</v>
      </c>
      <c r="P505" s="31">
        <f t="shared" si="67"/>
        <v>0.79330000000000001</v>
      </c>
      <c r="Q505" s="32" t="str">
        <f t="shared" si="68"/>
        <v>B</v>
      </c>
      <c r="R505" s="30">
        <v>84</v>
      </c>
      <c r="S505" s="26">
        <v>83</v>
      </c>
      <c r="T505">
        <v>85</v>
      </c>
      <c r="U505" s="30">
        <f t="shared" si="69"/>
        <v>84</v>
      </c>
      <c r="V505" s="31">
        <f t="shared" si="70"/>
        <v>0.84</v>
      </c>
      <c r="W505" t="str">
        <f t="shared" si="71"/>
        <v>A</v>
      </c>
    </row>
    <row r="506" spans="1:23" ht="14.25" customHeight="1" x14ac:dyDescent="0.3">
      <c r="A506" s="43"/>
      <c r="B506" s="43"/>
      <c r="C506" s="43"/>
      <c r="D506" s="5" t="s">
        <v>21</v>
      </c>
      <c r="E506" s="5" t="s">
        <v>103</v>
      </c>
      <c r="F506" s="5">
        <v>88</v>
      </c>
      <c r="G506" s="10">
        <v>87</v>
      </c>
      <c r="H506" s="10">
        <v>90</v>
      </c>
      <c r="I506" s="11">
        <f t="shared" si="63"/>
        <v>88.333333333333329</v>
      </c>
      <c r="J506" s="31">
        <f t="shared" si="64"/>
        <v>0.88329999999999997</v>
      </c>
      <c r="K506" s="32" t="str">
        <f t="shared" si="65"/>
        <v>A</v>
      </c>
      <c r="L506" s="32">
        <v>86</v>
      </c>
      <c r="M506" s="32">
        <v>83</v>
      </c>
      <c r="N506">
        <v>87</v>
      </c>
      <c r="O506" s="30">
        <f t="shared" si="66"/>
        <v>85.333333333333329</v>
      </c>
      <c r="P506" s="31">
        <f t="shared" si="67"/>
        <v>0.85329999999999995</v>
      </c>
      <c r="Q506" s="32" t="str">
        <f t="shared" si="68"/>
        <v>A</v>
      </c>
      <c r="R506" s="30">
        <v>90</v>
      </c>
      <c r="S506" s="26">
        <v>97</v>
      </c>
      <c r="T506">
        <v>97</v>
      </c>
      <c r="U506" s="30">
        <f t="shared" si="69"/>
        <v>94.666666666666671</v>
      </c>
      <c r="V506" s="31">
        <f t="shared" si="70"/>
        <v>0.94669999999999999</v>
      </c>
      <c r="W506" t="str">
        <f t="shared" si="71"/>
        <v>A</v>
      </c>
    </row>
    <row r="507" spans="1:23" ht="14.25" customHeight="1" x14ac:dyDescent="0.3">
      <c r="A507" s="43"/>
      <c r="B507" s="43"/>
      <c r="C507" s="43"/>
      <c r="D507" s="5" t="s">
        <v>23</v>
      </c>
      <c r="E507" s="5" t="s">
        <v>104</v>
      </c>
      <c r="F507" s="5">
        <v>80</v>
      </c>
      <c r="G507" s="10">
        <v>80</v>
      </c>
      <c r="H507" s="10">
        <v>81</v>
      </c>
      <c r="I507" s="11">
        <f t="shared" si="63"/>
        <v>80.333333333333329</v>
      </c>
      <c r="J507" s="31">
        <f t="shared" si="64"/>
        <v>0.80330000000000001</v>
      </c>
      <c r="K507" s="32" t="str">
        <f t="shared" si="65"/>
        <v>A</v>
      </c>
      <c r="L507" s="32">
        <v>70</v>
      </c>
      <c r="M507" s="32">
        <v>82</v>
      </c>
      <c r="N507">
        <v>73</v>
      </c>
      <c r="O507" s="30">
        <f t="shared" si="66"/>
        <v>75</v>
      </c>
      <c r="P507" s="31">
        <f t="shared" si="67"/>
        <v>0.75</v>
      </c>
      <c r="Q507" s="32" t="str">
        <f t="shared" si="68"/>
        <v>B</v>
      </c>
      <c r="R507" s="30">
        <v>87</v>
      </c>
      <c r="S507" s="26">
        <v>79</v>
      </c>
      <c r="T507">
        <v>80</v>
      </c>
      <c r="U507" s="30">
        <f t="shared" si="69"/>
        <v>82</v>
      </c>
      <c r="V507" s="31">
        <f t="shared" si="70"/>
        <v>0.82</v>
      </c>
      <c r="W507" t="str">
        <f t="shared" si="71"/>
        <v>A</v>
      </c>
    </row>
    <row r="508" spans="1:23" ht="14.25" customHeight="1" x14ac:dyDescent="0.3">
      <c r="A508" s="43"/>
      <c r="B508" s="43"/>
      <c r="C508" s="43"/>
      <c r="D508" s="5" t="s">
        <v>32</v>
      </c>
      <c r="E508" s="5" t="s">
        <v>127</v>
      </c>
      <c r="F508" s="5">
        <v>80</v>
      </c>
      <c r="G508" s="10">
        <v>82</v>
      </c>
      <c r="H508" s="10">
        <v>78</v>
      </c>
      <c r="I508" s="11">
        <f t="shared" si="63"/>
        <v>80</v>
      </c>
      <c r="J508" s="31">
        <f t="shared" si="64"/>
        <v>0.8</v>
      </c>
      <c r="K508" s="32" t="str">
        <f t="shared" si="65"/>
        <v>A</v>
      </c>
      <c r="L508" s="32">
        <v>77</v>
      </c>
      <c r="M508" s="32">
        <v>82</v>
      </c>
      <c r="N508">
        <v>84</v>
      </c>
      <c r="O508" s="30">
        <f t="shared" si="66"/>
        <v>81</v>
      </c>
      <c r="P508" s="31">
        <f t="shared" si="67"/>
        <v>0.81</v>
      </c>
      <c r="Q508" s="32" t="str">
        <f t="shared" si="68"/>
        <v>A</v>
      </c>
      <c r="R508" s="30">
        <v>87</v>
      </c>
      <c r="S508" s="26">
        <v>92</v>
      </c>
      <c r="T508">
        <v>82</v>
      </c>
      <c r="U508" s="30">
        <f t="shared" si="69"/>
        <v>87</v>
      </c>
      <c r="V508" s="31">
        <f t="shared" si="70"/>
        <v>0.87</v>
      </c>
      <c r="W508" t="str">
        <f t="shared" si="71"/>
        <v>A</v>
      </c>
    </row>
    <row r="509" spans="1:23" ht="14.25" customHeight="1" x14ac:dyDescent="0.3">
      <c r="A509" s="43"/>
      <c r="B509" s="43"/>
      <c r="C509" s="43"/>
      <c r="D509" s="5" t="s">
        <v>27</v>
      </c>
      <c r="E509" s="5" t="s">
        <v>106</v>
      </c>
      <c r="F509" s="5">
        <v>67</v>
      </c>
      <c r="G509" s="10">
        <v>71</v>
      </c>
      <c r="H509" s="10">
        <v>72</v>
      </c>
      <c r="I509" s="11">
        <f t="shared" si="63"/>
        <v>70</v>
      </c>
      <c r="J509" s="31">
        <f t="shared" si="64"/>
        <v>0.7</v>
      </c>
      <c r="K509" s="32" t="str">
        <f t="shared" si="65"/>
        <v>B</v>
      </c>
      <c r="L509" s="32">
        <v>77</v>
      </c>
      <c r="M509" s="32">
        <v>76</v>
      </c>
      <c r="N509">
        <v>82</v>
      </c>
      <c r="O509" s="30">
        <f t="shared" si="66"/>
        <v>78.333333333333329</v>
      </c>
      <c r="P509" s="31">
        <f t="shared" si="67"/>
        <v>0.7833</v>
      </c>
      <c r="Q509" s="32" t="str">
        <f t="shared" si="68"/>
        <v>B</v>
      </c>
      <c r="R509" s="30">
        <v>70</v>
      </c>
      <c r="S509" s="26">
        <v>83</v>
      </c>
      <c r="T509">
        <v>76</v>
      </c>
      <c r="U509" s="30">
        <f t="shared" si="69"/>
        <v>76.333333333333329</v>
      </c>
      <c r="V509" s="31">
        <f t="shared" si="70"/>
        <v>0.76329999999999998</v>
      </c>
      <c r="W509" t="str">
        <f t="shared" si="71"/>
        <v>B</v>
      </c>
    </row>
    <row r="510" spans="1:23" ht="14.25" customHeight="1" x14ac:dyDescent="0.3">
      <c r="A510" s="43" t="s">
        <v>252</v>
      </c>
      <c r="B510" s="43" t="s">
        <v>253</v>
      </c>
      <c r="C510" s="43" t="s">
        <v>435</v>
      </c>
      <c r="D510" s="5" t="s">
        <v>12</v>
      </c>
      <c r="E510" s="5" t="s">
        <v>95</v>
      </c>
      <c r="F510" s="5">
        <v>79</v>
      </c>
      <c r="G510" s="10">
        <v>88</v>
      </c>
      <c r="H510" s="10">
        <v>86</v>
      </c>
      <c r="I510" s="11">
        <f t="shared" si="63"/>
        <v>84.333333333333329</v>
      </c>
      <c r="J510" s="31">
        <f t="shared" si="64"/>
        <v>0.84330000000000005</v>
      </c>
      <c r="K510" s="32" t="str">
        <f t="shared" si="65"/>
        <v>A</v>
      </c>
      <c r="L510" s="32">
        <v>82</v>
      </c>
      <c r="M510" s="32">
        <v>83</v>
      </c>
      <c r="N510">
        <v>87</v>
      </c>
      <c r="O510" s="30">
        <f t="shared" si="66"/>
        <v>84</v>
      </c>
      <c r="P510" s="31">
        <f t="shared" si="67"/>
        <v>0.84</v>
      </c>
      <c r="Q510" s="32" t="str">
        <f t="shared" si="68"/>
        <v>A</v>
      </c>
      <c r="R510" s="30">
        <v>84</v>
      </c>
      <c r="S510" s="26">
        <v>79</v>
      </c>
      <c r="T510">
        <v>88</v>
      </c>
      <c r="U510" s="30">
        <f t="shared" si="69"/>
        <v>83.666666666666671</v>
      </c>
      <c r="V510" s="31">
        <f t="shared" si="70"/>
        <v>0.8367</v>
      </c>
      <c r="W510" t="str">
        <f t="shared" si="71"/>
        <v>A</v>
      </c>
    </row>
    <row r="511" spans="1:23" ht="14.25" customHeight="1" x14ac:dyDescent="0.3">
      <c r="A511" s="43"/>
      <c r="B511" s="43"/>
      <c r="C511" s="43"/>
      <c r="D511" s="5" t="s">
        <v>13</v>
      </c>
      <c r="E511" s="5" t="s">
        <v>99</v>
      </c>
      <c r="F511" s="5">
        <v>86</v>
      </c>
      <c r="G511" s="10">
        <v>80</v>
      </c>
      <c r="H511" s="10">
        <v>90</v>
      </c>
      <c r="I511" s="11">
        <f t="shared" si="63"/>
        <v>85.333333333333329</v>
      </c>
      <c r="J511" s="31">
        <f t="shared" si="64"/>
        <v>0.85329999999999995</v>
      </c>
      <c r="K511" s="32" t="str">
        <f t="shared" si="65"/>
        <v>A</v>
      </c>
      <c r="L511" s="32">
        <v>92</v>
      </c>
      <c r="M511" s="32">
        <v>81</v>
      </c>
      <c r="N511">
        <v>86</v>
      </c>
      <c r="O511" s="30">
        <f t="shared" si="66"/>
        <v>86.333333333333329</v>
      </c>
      <c r="P511" s="31">
        <f t="shared" si="67"/>
        <v>0.86329999999999996</v>
      </c>
      <c r="Q511" s="32" t="str">
        <f t="shared" si="68"/>
        <v>A</v>
      </c>
      <c r="R511" s="30">
        <v>88</v>
      </c>
      <c r="S511" s="26">
        <v>90</v>
      </c>
      <c r="T511">
        <v>94</v>
      </c>
      <c r="U511" s="30">
        <f t="shared" si="69"/>
        <v>90.666666666666671</v>
      </c>
      <c r="V511" s="31">
        <f t="shared" si="70"/>
        <v>0.90669999999999995</v>
      </c>
      <c r="W511" t="str">
        <f t="shared" si="71"/>
        <v>A</v>
      </c>
    </row>
    <row r="512" spans="1:23" ht="14.25" customHeight="1" x14ac:dyDescent="0.3">
      <c r="A512" s="43"/>
      <c r="B512" s="43"/>
      <c r="C512" s="43"/>
      <c r="D512" s="5" t="s">
        <v>15</v>
      </c>
      <c r="E512" s="5" t="s">
        <v>100</v>
      </c>
      <c r="F512" s="5">
        <v>82</v>
      </c>
      <c r="G512" s="10">
        <v>93</v>
      </c>
      <c r="H512" s="10">
        <v>92</v>
      </c>
      <c r="I512" s="11">
        <f t="shared" si="63"/>
        <v>89</v>
      </c>
      <c r="J512" s="31">
        <f t="shared" si="64"/>
        <v>0.89</v>
      </c>
      <c r="K512" s="32" t="str">
        <f t="shared" si="65"/>
        <v>A</v>
      </c>
      <c r="L512" s="32">
        <v>86</v>
      </c>
      <c r="M512" s="32">
        <v>98</v>
      </c>
      <c r="N512">
        <v>93</v>
      </c>
      <c r="O512" s="30">
        <f t="shared" si="66"/>
        <v>92.333333333333329</v>
      </c>
      <c r="P512" s="31">
        <f t="shared" si="67"/>
        <v>0.92330000000000001</v>
      </c>
      <c r="Q512" s="32" t="str">
        <f t="shared" si="68"/>
        <v>A</v>
      </c>
      <c r="R512" s="30">
        <v>96</v>
      </c>
      <c r="S512" s="26">
        <v>98</v>
      </c>
      <c r="T512">
        <v>90</v>
      </c>
      <c r="U512" s="30">
        <f t="shared" si="69"/>
        <v>94.666666666666671</v>
      </c>
      <c r="V512" s="31">
        <f t="shared" si="70"/>
        <v>0.94669999999999999</v>
      </c>
      <c r="W512" t="str">
        <f t="shared" si="71"/>
        <v>A</v>
      </c>
    </row>
    <row r="513" spans="1:23" ht="14.25" customHeight="1" x14ac:dyDescent="0.3">
      <c r="A513" s="43"/>
      <c r="B513" s="43"/>
      <c r="C513" s="43"/>
      <c r="D513" s="5" t="s">
        <v>17</v>
      </c>
      <c r="E513" s="5" t="s">
        <v>101</v>
      </c>
      <c r="F513" s="5">
        <v>84</v>
      </c>
      <c r="G513" s="10">
        <v>78</v>
      </c>
      <c r="H513" s="10">
        <v>77</v>
      </c>
      <c r="I513" s="11">
        <f t="shared" si="63"/>
        <v>79.666666666666671</v>
      </c>
      <c r="J513" s="31">
        <f t="shared" si="64"/>
        <v>0.79669999999999996</v>
      </c>
      <c r="K513" s="32" t="str">
        <f t="shared" si="65"/>
        <v>B</v>
      </c>
      <c r="L513" s="32">
        <v>83</v>
      </c>
      <c r="M513" s="32">
        <v>79</v>
      </c>
      <c r="N513">
        <v>87</v>
      </c>
      <c r="O513" s="30">
        <f t="shared" si="66"/>
        <v>83</v>
      </c>
      <c r="P513" s="31">
        <f t="shared" si="67"/>
        <v>0.83</v>
      </c>
      <c r="Q513" s="32" t="str">
        <f t="shared" si="68"/>
        <v>A</v>
      </c>
      <c r="R513" s="30">
        <v>89</v>
      </c>
      <c r="S513" s="26">
        <v>84</v>
      </c>
      <c r="T513">
        <v>94</v>
      </c>
      <c r="U513" s="30">
        <f t="shared" si="69"/>
        <v>89</v>
      </c>
      <c r="V513" s="31">
        <f t="shared" si="70"/>
        <v>0.89</v>
      </c>
      <c r="W513" t="str">
        <f t="shared" si="71"/>
        <v>A</v>
      </c>
    </row>
    <row r="514" spans="1:23" ht="14.25" customHeight="1" x14ac:dyDescent="0.3">
      <c r="A514" s="43"/>
      <c r="B514" s="43"/>
      <c r="C514" s="43"/>
      <c r="D514" s="5" t="s">
        <v>19</v>
      </c>
      <c r="E514" s="5" t="s">
        <v>102</v>
      </c>
      <c r="F514" s="5">
        <v>82</v>
      </c>
      <c r="G514" s="10">
        <v>91</v>
      </c>
      <c r="H514" s="10">
        <v>94</v>
      </c>
      <c r="I514" s="11">
        <f t="shared" si="63"/>
        <v>89</v>
      </c>
      <c r="J514" s="31">
        <f t="shared" si="64"/>
        <v>0.89</v>
      </c>
      <c r="K514" s="32" t="str">
        <f t="shared" si="65"/>
        <v>A</v>
      </c>
      <c r="L514" s="32">
        <v>94</v>
      </c>
      <c r="M514" s="32">
        <v>86</v>
      </c>
      <c r="N514">
        <v>86</v>
      </c>
      <c r="O514" s="30">
        <f t="shared" si="66"/>
        <v>88.666666666666671</v>
      </c>
      <c r="P514" s="31">
        <f t="shared" si="67"/>
        <v>0.88670000000000004</v>
      </c>
      <c r="Q514" s="32" t="str">
        <f t="shared" si="68"/>
        <v>A</v>
      </c>
      <c r="R514" s="30">
        <v>96</v>
      </c>
      <c r="S514" s="26">
        <v>92</v>
      </c>
      <c r="T514">
        <v>98</v>
      </c>
      <c r="U514" s="30">
        <f t="shared" si="69"/>
        <v>95.333333333333329</v>
      </c>
      <c r="V514" s="31">
        <f t="shared" si="70"/>
        <v>0.95330000000000004</v>
      </c>
      <c r="W514" t="str">
        <f t="shared" si="71"/>
        <v>A</v>
      </c>
    </row>
    <row r="515" spans="1:23" ht="14.25" customHeight="1" x14ac:dyDescent="0.3">
      <c r="A515" s="43"/>
      <c r="B515" s="43"/>
      <c r="C515" s="43"/>
      <c r="D515" s="5" t="s">
        <v>21</v>
      </c>
      <c r="E515" s="5" t="s">
        <v>103</v>
      </c>
      <c r="F515" s="5">
        <v>97</v>
      </c>
      <c r="G515" s="10">
        <v>90</v>
      </c>
      <c r="H515" s="10">
        <v>98</v>
      </c>
      <c r="I515" s="11">
        <f t="shared" si="63"/>
        <v>95</v>
      </c>
      <c r="J515" s="31">
        <f t="shared" si="64"/>
        <v>0.95</v>
      </c>
      <c r="K515" s="32" t="str">
        <f t="shared" si="65"/>
        <v>A</v>
      </c>
      <c r="L515" s="32">
        <v>98</v>
      </c>
      <c r="M515" s="32">
        <v>98</v>
      </c>
      <c r="N515">
        <v>91</v>
      </c>
      <c r="O515" s="30">
        <f t="shared" si="66"/>
        <v>95.666666666666671</v>
      </c>
      <c r="P515" s="31">
        <f t="shared" si="67"/>
        <v>0.95669999999999999</v>
      </c>
      <c r="Q515" s="32" t="str">
        <f t="shared" si="68"/>
        <v>A</v>
      </c>
      <c r="R515" s="30">
        <v>95</v>
      </c>
      <c r="S515" s="26">
        <v>98</v>
      </c>
      <c r="T515">
        <v>98</v>
      </c>
      <c r="U515" s="30">
        <f t="shared" si="69"/>
        <v>97</v>
      </c>
      <c r="V515" s="31">
        <f t="shared" si="70"/>
        <v>0.97</v>
      </c>
      <c r="W515" t="str">
        <f t="shared" si="71"/>
        <v>A</v>
      </c>
    </row>
    <row r="516" spans="1:23" ht="14.25" customHeight="1" x14ac:dyDescent="0.3">
      <c r="A516" s="43"/>
      <c r="B516" s="43"/>
      <c r="C516" s="43"/>
      <c r="D516" s="5" t="s">
        <v>23</v>
      </c>
      <c r="E516" s="5" t="s">
        <v>104</v>
      </c>
      <c r="F516" s="5">
        <v>76</v>
      </c>
      <c r="G516" s="10">
        <v>88</v>
      </c>
      <c r="H516" s="10">
        <v>89</v>
      </c>
      <c r="I516" s="11">
        <f t="shared" si="63"/>
        <v>84.333333333333329</v>
      </c>
      <c r="J516" s="31">
        <f t="shared" si="64"/>
        <v>0.84330000000000005</v>
      </c>
      <c r="K516" s="32" t="str">
        <f t="shared" si="65"/>
        <v>A</v>
      </c>
      <c r="L516" s="32">
        <v>87</v>
      </c>
      <c r="M516" s="32">
        <v>91</v>
      </c>
      <c r="N516">
        <v>89</v>
      </c>
      <c r="O516" s="30">
        <f t="shared" si="66"/>
        <v>89</v>
      </c>
      <c r="P516" s="31">
        <f t="shared" si="67"/>
        <v>0.89</v>
      </c>
      <c r="Q516" s="32" t="str">
        <f t="shared" si="68"/>
        <v>A</v>
      </c>
      <c r="R516" s="30">
        <v>88</v>
      </c>
      <c r="S516" s="26">
        <v>92</v>
      </c>
      <c r="T516">
        <v>96</v>
      </c>
      <c r="U516" s="30">
        <f t="shared" si="69"/>
        <v>92</v>
      </c>
      <c r="V516" s="31">
        <f t="shared" si="70"/>
        <v>0.92</v>
      </c>
      <c r="W516" t="str">
        <f t="shared" si="71"/>
        <v>A</v>
      </c>
    </row>
    <row r="517" spans="1:23" ht="14.25" customHeight="1" x14ac:dyDescent="0.3">
      <c r="A517" s="43"/>
      <c r="B517" s="43"/>
      <c r="C517" s="43"/>
      <c r="D517" s="5" t="s">
        <v>32</v>
      </c>
      <c r="E517" s="5" t="s">
        <v>127</v>
      </c>
      <c r="F517" s="5">
        <v>93</v>
      </c>
      <c r="G517" s="10">
        <v>88</v>
      </c>
      <c r="H517" s="10">
        <v>88</v>
      </c>
      <c r="I517" s="11">
        <f t="shared" si="63"/>
        <v>89.666666666666671</v>
      </c>
      <c r="J517" s="31">
        <f t="shared" si="64"/>
        <v>0.89670000000000005</v>
      </c>
      <c r="K517" s="32" t="str">
        <f t="shared" si="65"/>
        <v>A</v>
      </c>
      <c r="L517" s="32">
        <v>93</v>
      </c>
      <c r="M517" s="32">
        <v>95</v>
      </c>
      <c r="N517">
        <v>97</v>
      </c>
      <c r="O517" s="30">
        <f t="shared" si="66"/>
        <v>95</v>
      </c>
      <c r="P517" s="31">
        <f t="shared" si="67"/>
        <v>0.95</v>
      </c>
      <c r="Q517" s="32" t="str">
        <f t="shared" si="68"/>
        <v>A</v>
      </c>
      <c r="R517" s="30">
        <v>92</v>
      </c>
      <c r="S517" s="26">
        <v>98</v>
      </c>
      <c r="T517">
        <v>90</v>
      </c>
      <c r="U517" s="30">
        <f t="shared" si="69"/>
        <v>93.333333333333329</v>
      </c>
      <c r="V517" s="31">
        <f t="shared" si="70"/>
        <v>0.93330000000000002</v>
      </c>
      <c r="W517" t="str">
        <f t="shared" si="71"/>
        <v>A</v>
      </c>
    </row>
    <row r="518" spans="1:23" ht="14.25" customHeight="1" x14ac:dyDescent="0.3">
      <c r="A518" s="43"/>
      <c r="B518" s="43"/>
      <c r="C518" s="43"/>
      <c r="D518" s="5" t="s">
        <v>34</v>
      </c>
      <c r="E518" s="5" t="s">
        <v>109</v>
      </c>
      <c r="F518" s="5">
        <v>73</v>
      </c>
      <c r="G518" s="10">
        <v>84</v>
      </c>
      <c r="H518" s="10">
        <v>87</v>
      </c>
      <c r="I518" s="11">
        <f t="shared" ref="I518:I581" si="72">IF(COUNT(F518:H518)=0,"",AVERAGE(F518:H518))</f>
        <v>81.333333333333329</v>
      </c>
      <c r="J518" s="31">
        <f t="shared" ref="J518:J581" si="73">IF(I518="","",ROUND(I518/100,4))</f>
        <v>0.81330000000000002</v>
      </c>
      <c r="K518" s="32" t="str">
        <f t="shared" ref="K518:K581" si="74">IF(I518="","",IF(I518&gt;=80,"A",IF(I518&gt;=70,"B",IF(I518&gt;=60,"C",IF(I518&gt;=50,"D","F")))))</f>
        <v>A</v>
      </c>
      <c r="L518" s="32">
        <v>84</v>
      </c>
      <c r="M518" s="32">
        <v>81</v>
      </c>
      <c r="N518">
        <v>78</v>
      </c>
      <c r="O518" s="30">
        <f t="shared" ref="O518:O581" si="75">IF(COUNT(L518:N518)=0,"",AVERAGE(L518:N518))</f>
        <v>81</v>
      </c>
      <c r="P518" s="31">
        <f t="shared" ref="P518:P581" si="76">IF(O518="","",ROUND(O518/100,4))</f>
        <v>0.81</v>
      </c>
      <c r="Q518" s="32" t="str">
        <f t="shared" ref="Q518:Q581" si="77">IF(O518="","",IF(O518&gt;=80,"A",IF(O518&gt;=70,"B",IF(O518&gt;=60,"C",IF(O518&gt;=50,"D","F")))))</f>
        <v>A</v>
      </c>
      <c r="R518" s="30">
        <v>87</v>
      </c>
      <c r="S518" s="26">
        <v>82</v>
      </c>
      <c r="T518">
        <v>91</v>
      </c>
      <c r="U518" s="30">
        <f t="shared" ref="U518:U581" si="78">IF(COUNT(R518:T518)=0,"",AVERAGE(R518:T518))</f>
        <v>86.666666666666671</v>
      </c>
      <c r="V518" s="31">
        <f t="shared" ref="V518:V581" si="79">IF(U518="","",ROUND(U518/100,4))</f>
        <v>0.86670000000000003</v>
      </c>
      <c r="W518" t="str">
        <f t="shared" ref="W518:W581" si="80">IF(U518="","",IF(U518&gt;=80,"A",IF(U518&gt;=70,"B",IF(U518&gt;=60,"C",IF(U518&gt;=50,"D","F")))))</f>
        <v>A</v>
      </c>
    </row>
    <row r="519" spans="1:23" ht="14.25" customHeight="1" x14ac:dyDescent="0.3">
      <c r="A519" s="43" t="s">
        <v>262</v>
      </c>
      <c r="B519" s="43" t="s">
        <v>263</v>
      </c>
      <c r="C519" s="43" t="s">
        <v>435</v>
      </c>
      <c r="D519" s="5" t="s">
        <v>12</v>
      </c>
      <c r="E519" s="5" t="s">
        <v>95</v>
      </c>
      <c r="F519" s="5">
        <v>75</v>
      </c>
      <c r="G519" s="10">
        <v>90</v>
      </c>
      <c r="H519" s="10">
        <v>86</v>
      </c>
      <c r="I519" s="11">
        <f t="shared" si="72"/>
        <v>83.666666666666671</v>
      </c>
      <c r="J519" s="31">
        <f t="shared" si="73"/>
        <v>0.8367</v>
      </c>
      <c r="K519" s="32" t="str">
        <f t="shared" si="74"/>
        <v>A</v>
      </c>
      <c r="L519" s="32">
        <v>79</v>
      </c>
      <c r="M519" s="32">
        <v>92</v>
      </c>
      <c r="N519">
        <v>88</v>
      </c>
      <c r="O519" s="30">
        <f t="shared" si="75"/>
        <v>86.333333333333329</v>
      </c>
      <c r="P519" s="31">
        <f t="shared" si="76"/>
        <v>0.86329999999999996</v>
      </c>
      <c r="Q519" s="32" t="str">
        <f t="shared" si="77"/>
        <v>A</v>
      </c>
      <c r="R519" s="30">
        <v>79</v>
      </c>
      <c r="S519" s="26">
        <v>86</v>
      </c>
      <c r="T519">
        <v>95</v>
      </c>
      <c r="U519" s="30">
        <f t="shared" si="78"/>
        <v>86.666666666666671</v>
      </c>
      <c r="V519" s="31">
        <f t="shared" si="79"/>
        <v>0.86670000000000003</v>
      </c>
      <c r="W519" t="str">
        <f t="shared" si="80"/>
        <v>A</v>
      </c>
    </row>
    <row r="520" spans="1:23" ht="14.25" customHeight="1" x14ac:dyDescent="0.3">
      <c r="A520" s="43"/>
      <c r="B520" s="43"/>
      <c r="C520" s="43"/>
      <c r="D520" s="5" t="s">
        <v>13</v>
      </c>
      <c r="E520" s="5" t="s">
        <v>99</v>
      </c>
      <c r="F520" s="5">
        <v>86</v>
      </c>
      <c r="G520" s="10">
        <v>96</v>
      </c>
      <c r="H520" s="10">
        <v>86</v>
      </c>
      <c r="I520" s="11">
        <f t="shared" si="72"/>
        <v>89.333333333333329</v>
      </c>
      <c r="J520" s="31">
        <f t="shared" si="73"/>
        <v>0.89329999999999998</v>
      </c>
      <c r="K520" s="32" t="str">
        <f t="shared" si="74"/>
        <v>A</v>
      </c>
      <c r="L520" s="32">
        <v>88</v>
      </c>
      <c r="M520" s="32">
        <v>98</v>
      </c>
      <c r="N520">
        <v>83</v>
      </c>
      <c r="O520" s="30">
        <f t="shared" si="75"/>
        <v>89.666666666666671</v>
      </c>
      <c r="P520" s="31">
        <f t="shared" si="76"/>
        <v>0.89670000000000005</v>
      </c>
      <c r="Q520" s="32" t="str">
        <f t="shared" si="77"/>
        <v>A</v>
      </c>
      <c r="R520" s="30">
        <v>89</v>
      </c>
      <c r="S520" s="26">
        <v>92</v>
      </c>
      <c r="T520">
        <v>97</v>
      </c>
      <c r="U520" s="30">
        <f t="shared" si="78"/>
        <v>92.666666666666671</v>
      </c>
      <c r="V520" s="31">
        <f t="shared" si="79"/>
        <v>0.92669999999999997</v>
      </c>
      <c r="W520" t="str">
        <f t="shared" si="80"/>
        <v>A</v>
      </c>
    </row>
    <row r="521" spans="1:23" ht="14.25" customHeight="1" x14ac:dyDescent="0.3">
      <c r="A521" s="43"/>
      <c r="B521" s="43"/>
      <c r="C521" s="43"/>
      <c r="D521" s="5" t="s">
        <v>15</v>
      </c>
      <c r="E521" s="5" t="s">
        <v>100</v>
      </c>
      <c r="F521" s="5">
        <v>94</v>
      </c>
      <c r="G521" s="10">
        <v>96</v>
      </c>
      <c r="H521" s="10">
        <v>88</v>
      </c>
      <c r="I521" s="11">
        <f t="shared" si="72"/>
        <v>92.666666666666671</v>
      </c>
      <c r="J521" s="31">
        <f t="shared" si="73"/>
        <v>0.92669999999999997</v>
      </c>
      <c r="K521" s="32" t="str">
        <f t="shared" si="74"/>
        <v>A</v>
      </c>
      <c r="L521" s="32">
        <v>88</v>
      </c>
      <c r="M521" s="32">
        <v>98</v>
      </c>
      <c r="N521">
        <v>89</v>
      </c>
      <c r="O521" s="30">
        <f t="shared" si="75"/>
        <v>91.666666666666671</v>
      </c>
      <c r="P521" s="31">
        <f t="shared" si="76"/>
        <v>0.91669999999999996</v>
      </c>
      <c r="Q521" s="32" t="str">
        <f t="shared" si="77"/>
        <v>A</v>
      </c>
      <c r="R521" s="30">
        <v>94</v>
      </c>
      <c r="S521" s="26">
        <v>97</v>
      </c>
      <c r="T521">
        <v>98</v>
      </c>
      <c r="U521" s="30">
        <f t="shared" si="78"/>
        <v>96.333333333333329</v>
      </c>
      <c r="V521" s="31">
        <f t="shared" si="79"/>
        <v>0.96330000000000005</v>
      </c>
      <c r="W521" t="str">
        <f t="shared" si="80"/>
        <v>A</v>
      </c>
    </row>
    <row r="522" spans="1:23" ht="14.25" customHeight="1" x14ac:dyDescent="0.3">
      <c r="A522" s="43"/>
      <c r="B522" s="43"/>
      <c r="C522" s="43"/>
      <c r="D522" s="5" t="s">
        <v>17</v>
      </c>
      <c r="E522" s="5" t="s">
        <v>101</v>
      </c>
      <c r="F522" s="5">
        <v>82</v>
      </c>
      <c r="G522" s="10">
        <v>81</v>
      </c>
      <c r="H522" s="10">
        <v>88</v>
      </c>
      <c r="I522" s="11">
        <f t="shared" si="72"/>
        <v>83.666666666666671</v>
      </c>
      <c r="J522" s="31">
        <f t="shared" si="73"/>
        <v>0.8367</v>
      </c>
      <c r="K522" s="32" t="str">
        <f t="shared" si="74"/>
        <v>A</v>
      </c>
      <c r="L522" s="32">
        <v>84</v>
      </c>
      <c r="M522" s="32">
        <v>89</v>
      </c>
      <c r="N522">
        <v>90</v>
      </c>
      <c r="O522" s="30">
        <f t="shared" si="75"/>
        <v>87.666666666666671</v>
      </c>
      <c r="P522" s="31">
        <f t="shared" si="76"/>
        <v>0.87670000000000003</v>
      </c>
      <c r="Q522" s="32" t="str">
        <f t="shared" si="77"/>
        <v>A</v>
      </c>
      <c r="R522" s="30">
        <v>94</v>
      </c>
      <c r="S522" s="26">
        <v>84</v>
      </c>
      <c r="T522">
        <v>91</v>
      </c>
      <c r="U522" s="30">
        <f t="shared" si="78"/>
        <v>89.666666666666671</v>
      </c>
      <c r="V522" s="31">
        <f t="shared" si="79"/>
        <v>0.89670000000000005</v>
      </c>
      <c r="W522" t="str">
        <f t="shared" si="80"/>
        <v>A</v>
      </c>
    </row>
    <row r="523" spans="1:23" ht="14.25" customHeight="1" x14ac:dyDescent="0.3">
      <c r="A523" s="43"/>
      <c r="B523" s="43"/>
      <c r="C523" s="43"/>
      <c r="D523" s="5" t="s">
        <v>19</v>
      </c>
      <c r="E523" s="5" t="s">
        <v>102</v>
      </c>
      <c r="F523" s="5">
        <v>87</v>
      </c>
      <c r="G523" s="10">
        <v>85</v>
      </c>
      <c r="H523" s="10">
        <v>95</v>
      </c>
      <c r="I523" s="11">
        <f t="shared" si="72"/>
        <v>89</v>
      </c>
      <c r="J523" s="31">
        <f t="shared" si="73"/>
        <v>0.89</v>
      </c>
      <c r="K523" s="32" t="str">
        <f t="shared" si="74"/>
        <v>A</v>
      </c>
      <c r="L523" s="32">
        <v>91</v>
      </c>
      <c r="M523" s="32">
        <v>90</v>
      </c>
      <c r="N523">
        <v>98</v>
      </c>
      <c r="O523" s="30">
        <f t="shared" si="75"/>
        <v>93</v>
      </c>
      <c r="P523" s="31">
        <f t="shared" si="76"/>
        <v>0.93</v>
      </c>
      <c r="Q523" s="32" t="str">
        <f t="shared" si="77"/>
        <v>A</v>
      </c>
      <c r="R523" s="30">
        <v>94</v>
      </c>
      <c r="S523" s="26">
        <v>93</v>
      </c>
      <c r="T523">
        <v>91</v>
      </c>
      <c r="U523" s="30">
        <f t="shared" si="78"/>
        <v>92.666666666666671</v>
      </c>
      <c r="V523" s="31">
        <f t="shared" si="79"/>
        <v>0.92669999999999997</v>
      </c>
      <c r="W523" t="str">
        <f t="shared" si="80"/>
        <v>A</v>
      </c>
    </row>
    <row r="524" spans="1:23" ht="14.25" customHeight="1" x14ac:dyDescent="0.3">
      <c r="A524" s="43"/>
      <c r="B524" s="43"/>
      <c r="C524" s="43"/>
      <c r="D524" s="5" t="s">
        <v>21</v>
      </c>
      <c r="E524" s="5" t="s">
        <v>103</v>
      </c>
      <c r="F524" s="5">
        <v>88</v>
      </c>
      <c r="G524" s="10">
        <v>98</v>
      </c>
      <c r="H524" s="10">
        <v>88</v>
      </c>
      <c r="I524" s="11">
        <f t="shared" si="72"/>
        <v>91.333333333333329</v>
      </c>
      <c r="J524" s="31">
        <f t="shared" si="73"/>
        <v>0.9133</v>
      </c>
      <c r="K524" s="32" t="str">
        <f t="shared" si="74"/>
        <v>A</v>
      </c>
      <c r="L524" s="32">
        <v>92</v>
      </c>
      <c r="M524" s="32">
        <v>98</v>
      </c>
      <c r="N524">
        <v>98</v>
      </c>
      <c r="O524" s="30">
        <f t="shared" si="75"/>
        <v>96</v>
      </c>
      <c r="P524" s="31">
        <f t="shared" si="76"/>
        <v>0.96</v>
      </c>
      <c r="Q524" s="32" t="str">
        <f t="shared" si="77"/>
        <v>A</v>
      </c>
      <c r="R524" s="30">
        <v>98</v>
      </c>
      <c r="S524" s="26">
        <v>98</v>
      </c>
      <c r="T524">
        <v>94</v>
      </c>
      <c r="U524" s="30">
        <f t="shared" si="78"/>
        <v>96.666666666666671</v>
      </c>
      <c r="V524" s="31">
        <f t="shared" si="79"/>
        <v>0.9667</v>
      </c>
      <c r="W524" t="str">
        <f t="shared" si="80"/>
        <v>A</v>
      </c>
    </row>
    <row r="525" spans="1:23" ht="14.25" customHeight="1" x14ac:dyDescent="0.3">
      <c r="A525" s="43"/>
      <c r="B525" s="43"/>
      <c r="C525" s="43"/>
      <c r="D525" s="5" t="s">
        <v>23</v>
      </c>
      <c r="E525" s="5" t="s">
        <v>104</v>
      </c>
      <c r="F525" s="5">
        <v>89</v>
      </c>
      <c r="G525" s="10">
        <v>91</v>
      </c>
      <c r="H525" s="10">
        <v>87</v>
      </c>
      <c r="I525" s="11">
        <f t="shared" si="72"/>
        <v>89</v>
      </c>
      <c r="J525" s="31">
        <f t="shared" si="73"/>
        <v>0.89</v>
      </c>
      <c r="K525" s="32" t="str">
        <f t="shared" si="74"/>
        <v>A</v>
      </c>
      <c r="L525" s="32">
        <v>88</v>
      </c>
      <c r="M525" s="32">
        <v>85</v>
      </c>
      <c r="N525">
        <v>86</v>
      </c>
      <c r="O525" s="30">
        <f t="shared" si="75"/>
        <v>86.333333333333329</v>
      </c>
      <c r="P525" s="31">
        <f t="shared" si="76"/>
        <v>0.86329999999999996</v>
      </c>
      <c r="Q525" s="32" t="str">
        <f t="shared" si="77"/>
        <v>A</v>
      </c>
      <c r="R525" s="30">
        <v>86</v>
      </c>
      <c r="S525" s="26">
        <v>98</v>
      </c>
      <c r="T525">
        <v>96</v>
      </c>
      <c r="U525" s="30">
        <f t="shared" si="78"/>
        <v>93.333333333333329</v>
      </c>
      <c r="V525" s="31">
        <f t="shared" si="79"/>
        <v>0.93330000000000002</v>
      </c>
      <c r="W525" t="str">
        <f t="shared" si="80"/>
        <v>A</v>
      </c>
    </row>
    <row r="526" spans="1:23" ht="14.25" customHeight="1" x14ac:dyDescent="0.3">
      <c r="A526" s="43"/>
      <c r="B526" s="43"/>
      <c r="C526" s="43"/>
      <c r="D526" s="5" t="s">
        <v>46</v>
      </c>
      <c r="E526" s="5" t="s">
        <v>116</v>
      </c>
      <c r="F526" s="5">
        <v>88</v>
      </c>
      <c r="G526" s="10">
        <v>88</v>
      </c>
      <c r="H526" s="10">
        <v>96</v>
      </c>
      <c r="I526" s="11">
        <f t="shared" si="72"/>
        <v>90.666666666666671</v>
      </c>
      <c r="J526" s="31">
        <f t="shared" si="73"/>
        <v>0.90669999999999995</v>
      </c>
      <c r="K526" s="32" t="str">
        <f t="shared" si="74"/>
        <v>A</v>
      </c>
      <c r="L526" s="32">
        <v>86</v>
      </c>
      <c r="M526" s="32">
        <v>94</v>
      </c>
      <c r="N526">
        <v>98</v>
      </c>
      <c r="O526" s="30">
        <f t="shared" si="75"/>
        <v>92.666666666666671</v>
      </c>
      <c r="P526" s="31">
        <f t="shared" si="76"/>
        <v>0.92669999999999997</v>
      </c>
      <c r="Q526" s="32" t="str">
        <f t="shared" si="77"/>
        <v>A</v>
      </c>
      <c r="R526" s="30">
        <v>91</v>
      </c>
      <c r="S526" s="26">
        <v>98</v>
      </c>
      <c r="T526">
        <v>93</v>
      </c>
      <c r="U526" s="30">
        <f t="shared" si="78"/>
        <v>94</v>
      </c>
      <c r="V526" s="31">
        <f t="shared" si="79"/>
        <v>0.94</v>
      </c>
      <c r="W526" t="str">
        <f t="shared" si="80"/>
        <v>A</v>
      </c>
    </row>
    <row r="527" spans="1:23" ht="14.25" customHeight="1" x14ac:dyDescent="0.3">
      <c r="A527" s="43"/>
      <c r="B527" s="43"/>
      <c r="C527" s="43"/>
      <c r="D527" s="5" t="s">
        <v>27</v>
      </c>
      <c r="E527" s="5" t="s">
        <v>106</v>
      </c>
      <c r="F527" s="5">
        <v>78</v>
      </c>
      <c r="G527" s="10">
        <v>91</v>
      </c>
      <c r="H527" s="10">
        <v>79</v>
      </c>
      <c r="I527" s="11">
        <f t="shared" si="72"/>
        <v>82.666666666666671</v>
      </c>
      <c r="J527" s="31">
        <f t="shared" si="73"/>
        <v>0.82669999999999999</v>
      </c>
      <c r="K527" s="32" t="str">
        <f t="shared" si="74"/>
        <v>A</v>
      </c>
      <c r="L527" s="32">
        <v>82</v>
      </c>
      <c r="M527" s="32">
        <v>89</v>
      </c>
      <c r="N527">
        <v>85</v>
      </c>
      <c r="O527" s="30">
        <f t="shared" si="75"/>
        <v>85.333333333333329</v>
      </c>
      <c r="P527" s="31">
        <f t="shared" si="76"/>
        <v>0.85329999999999995</v>
      </c>
      <c r="Q527" s="32" t="str">
        <f t="shared" si="77"/>
        <v>A</v>
      </c>
      <c r="R527" s="30">
        <v>89</v>
      </c>
      <c r="S527" s="26">
        <v>97</v>
      </c>
      <c r="T527">
        <v>83</v>
      </c>
      <c r="U527" s="30">
        <f t="shared" si="78"/>
        <v>89.666666666666671</v>
      </c>
      <c r="V527" s="31">
        <f t="shared" si="79"/>
        <v>0.89670000000000005</v>
      </c>
      <c r="W527" t="str">
        <f t="shared" si="80"/>
        <v>A</v>
      </c>
    </row>
    <row r="528" spans="1:23" ht="14.25" customHeight="1" x14ac:dyDescent="0.3">
      <c r="A528" s="43" t="s">
        <v>264</v>
      </c>
      <c r="B528" s="43" t="s">
        <v>265</v>
      </c>
      <c r="C528" s="43" t="s">
        <v>435</v>
      </c>
      <c r="D528" s="5" t="s">
        <v>12</v>
      </c>
      <c r="E528" s="5" t="s">
        <v>95</v>
      </c>
      <c r="F528" s="5">
        <v>51</v>
      </c>
      <c r="G528" s="10">
        <v>65</v>
      </c>
      <c r="H528" s="10">
        <v>56</v>
      </c>
      <c r="I528" s="11">
        <f t="shared" si="72"/>
        <v>57.333333333333336</v>
      </c>
      <c r="J528" s="31">
        <f t="shared" si="73"/>
        <v>0.57330000000000003</v>
      </c>
      <c r="K528" s="32" t="str">
        <f t="shared" si="74"/>
        <v>D</v>
      </c>
      <c r="L528" s="32">
        <v>64</v>
      </c>
      <c r="M528" s="32">
        <v>56</v>
      </c>
      <c r="N528">
        <v>58</v>
      </c>
      <c r="O528" s="30">
        <f t="shared" si="75"/>
        <v>59.333333333333336</v>
      </c>
      <c r="P528" s="31">
        <f t="shared" si="76"/>
        <v>0.59330000000000005</v>
      </c>
      <c r="Q528" s="32" t="str">
        <f t="shared" si="77"/>
        <v>D</v>
      </c>
      <c r="R528" s="30">
        <v>55</v>
      </c>
      <c r="S528" s="26">
        <v>66</v>
      </c>
      <c r="T528">
        <v>60</v>
      </c>
      <c r="U528" s="30">
        <f t="shared" si="78"/>
        <v>60.333333333333336</v>
      </c>
      <c r="V528" s="31">
        <f t="shared" si="79"/>
        <v>0.60329999999999995</v>
      </c>
      <c r="W528" t="str">
        <f t="shared" si="80"/>
        <v>C</v>
      </c>
    </row>
    <row r="529" spans="1:23" ht="14.25" customHeight="1" x14ac:dyDescent="0.3">
      <c r="A529" s="43"/>
      <c r="B529" s="43"/>
      <c r="C529" s="43"/>
      <c r="D529" s="5" t="s">
        <v>13</v>
      </c>
      <c r="E529" s="5" t="s">
        <v>99</v>
      </c>
      <c r="F529" s="5">
        <v>60</v>
      </c>
      <c r="G529" s="10">
        <v>68</v>
      </c>
      <c r="H529" s="10">
        <v>58</v>
      </c>
      <c r="I529" s="11">
        <f t="shared" si="72"/>
        <v>62</v>
      </c>
      <c r="J529" s="31">
        <f t="shared" si="73"/>
        <v>0.62</v>
      </c>
      <c r="K529" s="32" t="str">
        <f t="shared" si="74"/>
        <v>C</v>
      </c>
      <c r="L529" s="32">
        <v>62</v>
      </c>
      <c r="M529" s="32">
        <v>59</v>
      </c>
      <c r="N529">
        <v>71</v>
      </c>
      <c r="O529" s="30">
        <f t="shared" si="75"/>
        <v>64</v>
      </c>
      <c r="P529" s="31">
        <f t="shared" si="76"/>
        <v>0.64</v>
      </c>
      <c r="Q529" s="32" t="str">
        <f t="shared" si="77"/>
        <v>C</v>
      </c>
      <c r="R529" s="30">
        <v>62</v>
      </c>
      <c r="S529" s="26">
        <v>76</v>
      </c>
      <c r="T529">
        <v>61</v>
      </c>
      <c r="U529" s="30">
        <f t="shared" si="78"/>
        <v>66.333333333333329</v>
      </c>
      <c r="V529" s="31">
        <f t="shared" si="79"/>
        <v>0.6633</v>
      </c>
      <c r="W529" t="str">
        <f t="shared" si="80"/>
        <v>C</v>
      </c>
    </row>
    <row r="530" spans="1:23" ht="14.25" customHeight="1" x14ac:dyDescent="0.3">
      <c r="A530" s="43"/>
      <c r="B530" s="43"/>
      <c r="C530" s="43"/>
      <c r="D530" s="5" t="s">
        <v>15</v>
      </c>
      <c r="E530" s="5" t="s">
        <v>100</v>
      </c>
      <c r="F530" s="5">
        <v>73</v>
      </c>
      <c r="G530" s="10">
        <v>73</v>
      </c>
      <c r="H530" s="10">
        <v>71</v>
      </c>
      <c r="I530" s="11">
        <f t="shared" si="72"/>
        <v>72.333333333333329</v>
      </c>
      <c r="J530" s="31">
        <f t="shared" si="73"/>
        <v>0.72330000000000005</v>
      </c>
      <c r="K530" s="32" t="str">
        <f t="shared" si="74"/>
        <v>B</v>
      </c>
      <c r="L530" s="32">
        <v>63</v>
      </c>
      <c r="M530" s="32">
        <v>66</v>
      </c>
      <c r="N530">
        <v>69</v>
      </c>
      <c r="O530" s="30">
        <f t="shared" si="75"/>
        <v>66</v>
      </c>
      <c r="P530" s="31">
        <f t="shared" si="76"/>
        <v>0.66</v>
      </c>
      <c r="Q530" s="32" t="str">
        <f t="shared" si="77"/>
        <v>C</v>
      </c>
      <c r="R530" s="30">
        <v>71</v>
      </c>
      <c r="S530" s="26">
        <v>79</v>
      </c>
      <c r="T530">
        <v>73</v>
      </c>
      <c r="U530" s="30">
        <f t="shared" si="78"/>
        <v>74.333333333333329</v>
      </c>
      <c r="V530" s="31">
        <f t="shared" si="79"/>
        <v>0.74329999999999996</v>
      </c>
      <c r="W530" t="str">
        <f t="shared" si="80"/>
        <v>B</v>
      </c>
    </row>
    <row r="531" spans="1:23" ht="14.25" customHeight="1" x14ac:dyDescent="0.3">
      <c r="A531" s="43"/>
      <c r="B531" s="43"/>
      <c r="C531" s="43"/>
      <c r="D531" s="5" t="s">
        <v>17</v>
      </c>
      <c r="E531" s="5" t="s">
        <v>101</v>
      </c>
      <c r="F531" s="5">
        <v>54</v>
      </c>
      <c r="G531" s="10">
        <v>62</v>
      </c>
      <c r="H531" s="10">
        <v>57</v>
      </c>
      <c r="I531" s="11">
        <f t="shared" si="72"/>
        <v>57.666666666666664</v>
      </c>
      <c r="J531" s="31">
        <f t="shared" si="73"/>
        <v>0.57669999999999999</v>
      </c>
      <c r="K531" s="32" t="str">
        <f t="shared" si="74"/>
        <v>D</v>
      </c>
      <c r="L531" s="32">
        <v>64</v>
      </c>
      <c r="M531" s="32">
        <v>67</v>
      </c>
      <c r="N531">
        <v>66</v>
      </c>
      <c r="O531" s="30">
        <f t="shared" si="75"/>
        <v>65.666666666666671</v>
      </c>
      <c r="P531" s="31">
        <f t="shared" si="76"/>
        <v>0.65669999999999995</v>
      </c>
      <c r="Q531" s="32" t="str">
        <f t="shared" si="77"/>
        <v>C</v>
      </c>
      <c r="R531" s="30">
        <v>58</v>
      </c>
      <c r="S531" s="26">
        <v>69</v>
      </c>
      <c r="T531">
        <v>62</v>
      </c>
      <c r="U531" s="30">
        <f t="shared" si="78"/>
        <v>63</v>
      </c>
      <c r="V531" s="31">
        <f t="shared" si="79"/>
        <v>0.63</v>
      </c>
      <c r="W531" t="str">
        <f t="shared" si="80"/>
        <v>C</v>
      </c>
    </row>
    <row r="532" spans="1:23" ht="14.25" customHeight="1" x14ac:dyDescent="0.3">
      <c r="A532" s="43"/>
      <c r="B532" s="43"/>
      <c r="C532" s="43"/>
      <c r="D532" s="5" t="s">
        <v>19</v>
      </c>
      <c r="E532" s="5" t="s">
        <v>102</v>
      </c>
      <c r="F532" s="5">
        <v>66</v>
      </c>
      <c r="G532" s="10">
        <v>65</v>
      </c>
      <c r="H532" s="10">
        <v>65</v>
      </c>
      <c r="I532" s="11">
        <f t="shared" si="72"/>
        <v>65.333333333333329</v>
      </c>
      <c r="J532" s="31">
        <f t="shared" si="73"/>
        <v>0.65329999999999999</v>
      </c>
      <c r="K532" s="32" t="str">
        <f t="shared" si="74"/>
        <v>C</v>
      </c>
      <c r="L532" s="32">
        <v>66</v>
      </c>
      <c r="M532" s="32">
        <v>74</v>
      </c>
      <c r="N532">
        <v>68</v>
      </c>
      <c r="O532" s="30">
        <f t="shared" si="75"/>
        <v>69.333333333333329</v>
      </c>
      <c r="P532" s="31">
        <f t="shared" si="76"/>
        <v>0.69330000000000003</v>
      </c>
      <c r="Q532" s="32" t="str">
        <f t="shared" si="77"/>
        <v>C</v>
      </c>
      <c r="R532" s="30">
        <v>72</v>
      </c>
      <c r="S532" s="26">
        <v>76</v>
      </c>
      <c r="T532">
        <v>76</v>
      </c>
      <c r="U532" s="30">
        <f t="shared" si="78"/>
        <v>74.666666666666671</v>
      </c>
      <c r="V532" s="31">
        <f t="shared" si="79"/>
        <v>0.74670000000000003</v>
      </c>
      <c r="W532" t="str">
        <f t="shared" si="80"/>
        <v>B</v>
      </c>
    </row>
    <row r="533" spans="1:23" ht="14.25" customHeight="1" x14ac:dyDescent="0.3">
      <c r="A533" s="43"/>
      <c r="B533" s="43"/>
      <c r="C533" s="43"/>
      <c r="D533" s="5" t="s">
        <v>21</v>
      </c>
      <c r="E533" s="5" t="s">
        <v>103</v>
      </c>
      <c r="F533" s="5">
        <v>72</v>
      </c>
      <c r="G533" s="10">
        <v>76</v>
      </c>
      <c r="H533" s="10">
        <v>63</v>
      </c>
      <c r="I533" s="11">
        <f t="shared" si="72"/>
        <v>70.333333333333329</v>
      </c>
      <c r="J533" s="31">
        <f t="shared" si="73"/>
        <v>0.70330000000000004</v>
      </c>
      <c r="K533" s="32" t="str">
        <f t="shared" si="74"/>
        <v>B</v>
      </c>
      <c r="L533" s="32">
        <v>73</v>
      </c>
      <c r="M533" s="32">
        <v>70</v>
      </c>
      <c r="N533">
        <v>67</v>
      </c>
      <c r="O533" s="30">
        <f t="shared" si="75"/>
        <v>70</v>
      </c>
      <c r="P533" s="31">
        <f t="shared" si="76"/>
        <v>0.7</v>
      </c>
      <c r="Q533" s="32" t="str">
        <f t="shared" si="77"/>
        <v>B</v>
      </c>
      <c r="R533" s="30">
        <v>70</v>
      </c>
      <c r="S533" s="26">
        <v>76</v>
      </c>
      <c r="T533">
        <v>69</v>
      </c>
      <c r="U533" s="30">
        <f t="shared" si="78"/>
        <v>71.666666666666671</v>
      </c>
      <c r="V533" s="31">
        <f t="shared" si="79"/>
        <v>0.7167</v>
      </c>
      <c r="W533" t="str">
        <f t="shared" si="80"/>
        <v>B</v>
      </c>
    </row>
    <row r="534" spans="1:23" ht="14.25" customHeight="1" x14ac:dyDescent="0.3">
      <c r="A534" s="43"/>
      <c r="B534" s="43"/>
      <c r="C534" s="43"/>
      <c r="D534" s="5" t="s">
        <v>23</v>
      </c>
      <c r="E534" s="5" t="s">
        <v>104</v>
      </c>
      <c r="F534" s="5">
        <v>60</v>
      </c>
      <c r="G534" s="10">
        <v>57</v>
      </c>
      <c r="H534" s="10">
        <v>66</v>
      </c>
      <c r="I534" s="11">
        <f t="shared" si="72"/>
        <v>61</v>
      </c>
      <c r="J534" s="31">
        <f t="shared" si="73"/>
        <v>0.61</v>
      </c>
      <c r="K534" s="32" t="str">
        <f t="shared" si="74"/>
        <v>C</v>
      </c>
      <c r="L534" s="32">
        <v>57</v>
      </c>
      <c r="M534" s="32">
        <v>61</v>
      </c>
      <c r="N534">
        <v>68</v>
      </c>
      <c r="O534" s="30">
        <f t="shared" si="75"/>
        <v>62</v>
      </c>
      <c r="P534" s="31">
        <f t="shared" si="76"/>
        <v>0.62</v>
      </c>
      <c r="Q534" s="32" t="str">
        <f t="shared" si="77"/>
        <v>C</v>
      </c>
      <c r="R534" s="30">
        <v>60</v>
      </c>
      <c r="S534" s="26">
        <v>69</v>
      </c>
      <c r="T534">
        <v>73</v>
      </c>
      <c r="U534" s="30">
        <f t="shared" si="78"/>
        <v>67.333333333333329</v>
      </c>
      <c r="V534" s="31">
        <f t="shared" si="79"/>
        <v>0.67330000000000001</v>
      </c>
      <c r="W534" t="str">
        <f t="shared" si="80"/>
        <v>C</v>
      </c>
    </row>
    <row r="535" spans="1:23" ht="14.25" customHeight="1" x14ac:dyDescent="0.3">
      <c r="A535" s="43"/>
      <c r="B535" s="43"/>
      <c r="C535" s="43"/>
      <c r="D535" s="5" t="s">
        <v>25</v>
      </c>
      <c r="E535" s="5" t="s">
        <v>105</v>
      </c>
      <c r="F535" s="5">
        <v>68</v>
      </c>
      <c r="G535" s="10">
        <v>67</v>
      </c>
      <c r="H535" s="10">
        <v>64</v>
      </c>
      <c r="I535" s="11">
        <f t="shared" si="72"/>
        <v>66.333333333333329</v>
      </c>
      <c r="J535" s="31">
        <f t="shared" si="73"/>
        <v>0.6633</v>
      </c>
      <c r="K535" s="32" t="str">
        <f t="shared" si="74"/>
        <v>C</v>
      </c>
      <c r="L535" s="32">
        <v>71</v>
      </c>
      <c r="M535" s="32">
        <v>77</v>
      </c>
      <c r="N535">
        <v>62</v>
      </c>
      <c r="O535" s="30">
        <f t="shared" si="75"/>
        <v>70</v>
      </c>
      <c r="P535" s="31">
        <f t="shared" si="76"/>
        <v>0.7</v>
      </c>
      <c r="Q535" s="32" t="str">
        <f t="shared" si="77"/>
        <v>B</v>
      </c>
      <c r="R535" s="30">
        <v>77</v>
      </c>
      <c r="S535" s="26">
        <v>73</v>
      </c>
      <c r="T535">
        <v>67</v>
      </c>
      <c r="U535" s="30">
        <f t="shared" si="78"/>
        <v>72.333333333333329</v>
      </c>
      <c r="V535" s="31">
        <f t="shared" si="79"/>
        <v>0.72330000000000005</v>
      </c>
      <c r="W535" t="str">
        <f t="shared" si="80"/>
        <v>B</v>
      </c>
    </row>
    <row r="536" spans="1:23" ht="14.25" customHeight="1" x14ac:dyDescent="0.3">
      <c r="A536" s="43"/>
      <c r="B536" s="43"/>
      <c r="C536" s="43"/>
      <c r="D536" s="5" t="s">
        <v>34</v>
      </c>
      <c r="E536" s="5" t="s">
        <v>109</v>
      </c>
      <c r="F536" s="5">
        <v>58</v>
      </c>
      <c r="G536" s="10">
        <v>53</v>
      </c>
      <c r="H536" s="10">
        <v>57</v>
      </c>
      <c r="I536" s="11">
        <f t="shared" si="72"/>
        <v>56</v>
      </c>
      <c r="J536" s="31">
        <f t="shared" si="73"/>
        <v>0.56000000000000005</v>
      </c>
      <c r="K536" s="32" t="str">
        <f t="shared" si="74"/>
        <v>D</v>
      </c>
      <c r="L536" s="32">
        <v>66</v>
      </c>
      <c r="M536" s="32">
        <v>69</v>
      </c>
      <c r="N536">
        <v>55</v>
      </c>
      <c r="O536" s="30">
        <f t="shared" si="75"/>
        <v>63.333333333333336</v>
      </c>
      <c r="P536" s="31">
        <f t="shared" si="76"/>
        <v>0.63329999999999997</v>
      </c>
      <c r="Q536" s="32" t="str">
        <f t="shared" si="77"/>
        <v>C</v>
      </c>
      <c r="R536" s="30">
        <v>58</v>
      </c>
      <c r="S536" s="26">
        <v>66</v>
      </c>
      <c r="T536">
        <v>66</v>
      </c>
      <c r="U536" s="30">
        <f t="shared" si="78"/>
        <v>63.333333333333336</v>
      </c>
      <c r="V536" s="31">
        <f t="shared" si="79"/>
        <v>0.63329999999999997</v>
      </c>
      <c r="W536" t="str">
        <f t="shared" si="80"/>
        <v>C</v>
      </c>
    </row>
    <row r="537" spans="1:23" ht="14.25" customHeight="1" x14ac:dyDescent="0.3">
      <c r="A537" s="43" t="s">
        <v>270</v>
      </c>
      <c r="B537" s="43" t="s">
        <v>271</v>
      </c>
      <c r="C537" s="43" t="s">
        <v>435</v>
      </c>
      <c r="D537" s="5" t="s">
        <v>12</v>
      </c>
      <c r="E537" s="5" t="s">
        <v>95</v>
      </c>
      <c r="F537" s="5">
        <v>84</v>
      </c>
      <c r="G537" s="10">
        <v>79</v>
      </c>
      <c r="H537" s="10">
        <v>86</v>
      </c>
      <c r="I537" s="11">
        <f t="shared" si="72"/>
        <v>83</v>
      </c>
      <c r="J537" s="31">
        <f t="shared" si="73"/>
        <v>0.83</v>
      </c>
      <c r="K537" s="32" t="str">
        <f t="shared" si="74"/>
        <v>A</v>
      </c>
      <c r="L537" s="32">
        <v>85</v>
      </c>
      <c r="M537" s="32">
        <v>75</v>
      </c>
      <c r="N537">
        <v>83</v>
      </c>
      <c r="O537" s="30">
        <f t="shared" si="75"/>
        <v>81</v>
      </c>
      <c r="P537" s="31">
        <f t="shared" si="76"/>
        <v>0.81</v>
      </c>
      <c r="Q537" s="32" t="str">
        <f t="shared" si="77"/>
        <v>A</v>
      </c>
      <c r="R537" s="30">
        <v>88</v>
      </c>
      <c r="S537" s="26">
        <v>85</v>
      </c>
      <c r="T537">
        <v>81</v>
      </c>
      <c r="U537" s="30">
        <f t="shared" si="78"/>
        <v>84.666666666666671</v>
      </c>
      <c r="V537" s="31">
        <f t="shared" si="79"/>
        <v>0.84670000000000001</v>
      </c>
      <c r="W537" t="str">
        <f t="shared" si="80"/>
        <v>A</v>
      </c>
    </row>
    <row r="538" spans="1:23" ht="14.25" customHeight="1" x14ac:dyDescent="0.3">
      <c r="A538" s="43"/>
      <c r="B538" s="43"/>
      <c r="C538" s="43"/>
      <c r="D538" s="5" t="s">
        <v>13</v>
      </c>
      <c r="E538" s="5" t="s">
        <v>99</v>
      </c>
      <c r="F538" s="5">
        <v>86</v>
      </c>
      <c r="G538" s="10">
        <v>85</v>
      </c>
      <c r="H538" s="10">
        <v>85</v>
      </c>
      <c r="I538" s="11">
        <f t="shared" si="72"/>
        <v>85.333333333333329</v>
      </c>
      <c r="J538" s="31">
        <f t="shared" si="73"/>
        <v>0.85329999999999995</v>
      </c>
      <c r="K538" s="32" t="str">
        <f t="shared" si="74"/>
        <v>A</v>
      </c>
      <c r="L538" s="32">
        <v>87</v>
      </c>
      <c r="M538" s="32">
        <v>88</v>
      </c>
      <c r="N538">
        <v>91</v>
      </c>
      <c r="O538" s="30">
        <f t="shared" si="75"/>
        <v>88.666666666666671</v>
      </c>
      <c r="P538" s="31">
        <f t="shared" si="76"/>
        <v>0.88670000000000004</v>
      </c>
      <c r="Q538" s="32" t="str">
        <f t="shared" si="77"/>
        <v>A</v>
      </c>
      <c r="R538" s="30">
        <v>82</v>
      </c>
      <c r="S538" s="26">
        <v>97</v>
      </c>
      <c r="T538">
        <v>90</v>
      </c>
      <c r="U538" s="30">
        <f t="shared" si="78"/>
        <v>89.666666666666671</v>
      </c>
      <c r="V538" s="31">
        <f t="shared" si="79"/>
        <v>0.89670000000000005</v>
      </c>
      <c r="W538" t="str">
        <f t="shared" si="80"/>
        <v>A</v>
      </c>
    </row>
    <row r="539" spans="1:23" ht="14.25" customHeight="1" x14ac:dyDescent="0.3">
      <c r="A539" s="43"/>
      <c r="B539" s="43"/>
      <c r="C539" s="43"/>
      <c r="D539" s="5" t="s">
        <v>15</v>
      </c>
      <c r="E539" s="5" t="s">
        <v>100</v>
      </c>
      <c r="F539" s="5">
        <v>85</v>
      </c>
      <c r="G539" s="10">
        <v>92</v>
      </c>
      <c r="H539" s="10">
        <v>96</v>
      </c>
      <c r="I539" s="11">
        <f t="shared" si="72"/>
        <v>91</v>
      </c>
      <c r="J539" s="31">
        <f t="shared" si="73"/>
        <v>0.91</v>
      </c>
      <c r="K539" s="32" t="str">
        <f t="shared" si="74"/>
        <v>A</v>
      </c>
      <c r="L539" s="32">
        <v>94</v>
      </c>
      <c r="M539" s="32">
        <v>88</v>
      </c>
      <c r="N539">
        <v>84</v>
      </c>
      <c r="O539" s="30">
        <f t="shared" si="75"/>
        <v>88.666666666666671</v>
      </c>
      <c r="P539" s="31">
        <f t="shared" si="76"/>
        <v>0.88670000000000004</v>
      </c>
      <c r="Q539" s="32" t="str">
        <f t="shared" si="77"/>
        <v>A</v>
      </c>
      <c r="R539" s="30">
        <v>85</v>
      </c>
      <c r="S539" s="26">
        <v>92</v>
      </c>
      <c r="T539">
        <v>88</v>
      </c>
      <c r="U539" s="30">
        <f t="shared" si="78"/>
        <v>88.333333333333329</v>
      </c>
      <c r="V539" s="31">
        <f t="shared" si="79"/>
        <v>0.88329999999999997</v>
      </c>
      <c r="W539" t="str">
        <f t="shared" si="80"/>
        <v>A</v>
      </c>
    </row>
    <row r="540" spans="1:23" ht="14.25" customHeight="1" x14ac:dyDescent="0.3">
      <c r="A540" s="43"/>
      <c r="B540" s="43"/>
      <c r="C540" s="43"/>
      <c r="D540" s="5" t="s">
        <v>17</v>
      </c>
      <c r="E540" s="5" t="s">
        <v>101</v>
      </c>
      <c r="F540" s="5">
        <v>72</v>
      </c>
      <c r="G540" s="10">
        <v>79</v>
      </c>
      <c r="H540" s="10">
        <v>78</v>
      </c>
      <c r="I540" s="11">
        <f t="shared" si="72"/>
        <v>76.333333333333329</v>
      </c>
      <c r="J540" s="31">
        <f t="shared" si="73"/>
        <v>0.76329999999999998</v>
      </c>
      <c r="K540" s="32" t="str">
        <f t="shared" si="74"/>
        <v>B</v>
      </c>
      <c r="L540" s="32">
        <v>82</v>
      </c>
      <c r="M540" s="32">
        <v>80</v>
      </c>
      <c r="N540">
        <v>85</v>
      </c>
      <c r="O540" s="30">
        <f t="shared" si="75"/>
        <v>82.333333333333329</v>
      </c>
      <c r="P540" s="31">
        <f t="shared" si="76"/>
        <v>0.82330000000000003</v>
      </c>
      <c r="Q540" s="32" t="str">
        <f t="shared" si="77"/>
        <v>A</v>
      </c>
      <c r="R540" s="30">
        <v>80</v>
      </c>
      <c r="S540" s="26">
        <v>88</v>
      </c>
      <c r="T540">
        <v>91</v>
      </c>
      <c r="U540" s="30">
        <f t="shared" si="78"/>
        <v>86.333333333333329</v>
      </c>
      <c r="V540" s="31">
        <f t="shared" si="79"/>
        <v>0.86329999999999996</v>
      </c>
      <c r="W540" t="str">
        <f t="shared" si="80"/>
        <v>A</v>
      </c>
    </row>
    <row r="541" spans="1:23" ht="14.25" customHeight="1" x14ac:dyDescent="0.3">
      <c r="A541" s="43"/>
      <c r="B541" s="43"/>
      <c r="C541" s="43"/>
      <c r="D541" s="5" t="s">
        <v>19</v>
      </c>
      <c r="E541" s="5" t="s">
        <v>102</v>
      </c>
      <c r="F541" s="5">
        <v>84</v>
      </c>
      <c r="G541" s="10">
        <v>88</v>
      </c>
      <c r="H541" s="10">
        <v>85</v>
      </c>
      <c r="I541" s="11">
        <f t="shared" si="72"/>
        <v>85.666666666666671</v>
      </c>
      <c r="J541" s="31">
        <f t="shared" si="73"/>
        <v>0.85670000000000002</v>
      </c>
      <c r="K541" s="32" t="str">
        <f t="shared" si="74"/>
        <v>A</v>
      </c>
      <c r="L541" s="32">
        <v>92</v>
      </c>
      <c r="M541" s="32">
        <v>87</v>
      </c>
      <c r="N541">
        <v>91</v>
      </c>
      <c r="O541" s="30">
        <f t="shared" si="75"/>
        <v>90</v>
      </c>
      <c r="P541" s="31">
        <f t="shared" si="76"/>
        <v>0.9</v>
      </c>
      <c r="Q541" s="32" t="str">
        <f t="shared" si="77"/>
        <v>A</v>
      </c>
      <c r="R541" s="30">
        <v>84</v>
      </c>
      <c r="S541" s="26">
        <v>88</v>
      </c>
      <c r="T541">
        <v>89</v>
      </c>
      <c r="U541" s="30">
        <f t="shared" si="78"/>
        <v>87</v>
      </c>
      <c r="V541" s="31">
        <f t="shared" si="79"/>
        <v>0.87</v>
      </c>
      <c r="W541" t="str">
        <f t="shared" si="80"/>
        <v>A</v>
      </c>
    </row>
    <row r="542" spans="1:23" ht="14.25" customHeight="1" x14ac:dyDescent="0.3">
      <c r="A542" s="43"/>
      <c r="B542" s="43"/>
      <c r="C542" s="43"/>
      <c r="D542" s="5" t="s">
        <v>21</v>
      </c>
      <c r="E542" s="5" t="s">
        <v>103</v>
      </c>
      <c r="F542" s="5">
        <v>92</v>
      </c>
      <c r="G542" s="10">
        <v>95</v>
      </c>
      <c r="H542" s="10">
        <v>97</v>
      </c>
      <c r="I542" s="11">
        <f t="shared" si="72"/>
        <v>94.666666666666671</v>
      </c>
      <c r="J542" s="31">
        <f t="shared" si="73"/>
        <v>0.94669999999999999</v>
      </c>
      <c r="K542" s="32" t="str">
        <f t="shared" si="74"/>
        <v>A</v>
      </c>
      <c r="L542" s="32">
        <v>88</v>
      </c>
      <c r="M542" s="32">
        <v>88</v>
      </c>
      <c r="N542">
        <v>94</v>
      </c>
      <c r="O542" s="30">
        <f t="shared" si="75"/>
        <v>90</v>
      </c>
      <c r="P542" s="31">
        <f t="shared" si="76"/>
        <v>0.9</v>
      </c>
      <c r="Q542" s="32" t="str">
        <f t="shared" si="77"/>
        <v>A</v>
      </c>
      <c r="R542" s="30">
        <v>97</v>
      </c>
      <c r="S542" s="26">
        <v>98</v>
      </c>
      <c r="T542">
        <v>95</v>
      </c>
      <c r="U542" s="30">
        <f t="shared" si="78"/>
        <v>96.666666666666671</v>
      </c>
      <c r="V542" s="31">
        <f t="shared" si="79"/>
        <v>0.9667</v>
      </c>
      <c r="W542" t="str">
        <f t="shared" si="80"/>
        <v>A</v>
      </c>
    </row>
    <row r="543" spans="1:23" ht="14.25" customHeight="1" x14ac:dyDescent="0.3">
      <c r="A543" s="43"/>
      <c r="B543" s="43"/>
      <c r="C543" s="43"/>
      <c r="D543" s="5" t="s">
        <v>23</v>
      </c>
      <c r="E543" s="5" t="s">
        <v>104</v>
      </c>
      <c r="F543" s="5">
        <v>79</v>
      </c>
      <c r="G543" s="10">
        <v>86</v>
      </c>
      <c r="H543" s="10">
        <v>84</v>
      </c>
      <c r="I543" s="11">
        <f t="shared" si="72"/>
        <v>83</v>
      </c>
      <c r="J543" s="31">
        <f t="shared" si="73"/>
        <v>0.83</v>
      </c>
      <c r="K543" s="32" t="str">
        <f t="shared" si="74"/>
        <v>A</v>
      </c>
      <c r="L543" s="32">
        <v>76</v>
      </c>
      <c r="M543" s="32">
        <v>93</v>
      </c>
      <c r="N543">
        <v>86</v>
      </c>
      <c r="O543" s="30">
        <f t="shared" si="75"/>
        <v>85</v>
      </c>
      <c r="P543" s="31">
        <f t="shared" si="76"/>
        <v>0.85</v>
      </c>
      <c r="Q543" s="32" t="str">
        <f t="shared" si="77"/>
        <v>A</v>
      </c>
      <c r="R543" s="30">
        <v>86</v>
      </c>
      <c r="S543" s="26">
        <v>84</v>
      </c>
      <c r="T543">
        <v>84</v>
      </c>
      <c r="U543" s="30">
        <f t="shared" si="78"/>
        <v>84.666666666666671</v>
      </c>
      <c r="V543" s="31">
        <f t="shared" si="79"/>
        <v>0.84670000000000001</v>
      </c>
      <c r="W543" t="str">
        <f t="shared" si="80"/>
        <v>A</v>
      </c>
    </row>
    <row r="544" spans="1:23" ht="14.25" customHeight="1" x14ac:dyDescent="0.3">
      <c r="A544" s="43"/>
      <c r="B544" s="43"/>
      <c r="C544" s="43"/>
      <c r="D544" s="5" t="s">
        <v>25</v>
      </c>
      <c r="E544" s="5" t="s">
        <v>105</v>
      </c>
      <c r="F544" s="5">
        <v>79</v>
      </c>
      <c r="G544" s="10">
        <v>90</v>
      </c>
      <c r="H544" s="10">
        <v>91</v>
      </c>
      <c r="I544" s="11">
        <f t="shared" si="72"/>
        <v>86.666666666666671</v>
      </c>
      <c r="J544" s="31">
        <f t="shared" si="73"/>
        <v>0.86670000000000003</v>
      </c>
      <c r="K544" s="32" t="str">
        <f t="shared" si="74"/>
        <v>A</v>
      </c>
      <c r="L544" s="32">
        <v>95</v>
      </c>
      <c r="M544" s="32">
        <v>95</v>
      </c>
      <c r="N544">
        <v>84</v>
      </c>
      <c r="O544" s="30">
        <f t="shared" si="75"/>
        <v>91.333333333333329</v>
      </c>
      <c r="P544" s="31">
        <f t="shared" si="76"/>
        <v>0.9133</v>
      </c>
      <c r="Q544" s="32" t="str">
        <f t="shared" si="77"/>
        <v>A</v>
      </c>
      <c r="R544" s="30">
        <v>88</v>
      </c>
      <c r="S544" s="26">
        <v>92</v>
      </c>
      <c r="T544">
        <v>98</v>
      </c>
      <c r="U544" s="30">
        <f t="shared" si="78"/>
        <v>92.666666666666671</v>
      </c>
      <c r="V544" s="31">
        <f t="shared" si="79"/>
        <v>0.92669999999999997</v>
      </c>
      <c r="W544" t="str">
        <f t="shared" si="80"/>
        <v>A</v>
      </c>
    </row>
    <row r="545" spans="1:23" ht="14.25" customHeight="1" x14ac:dyDescent="0.3">
      <c r="A545" s="43"/>
      <c r="B545" s="43"/>
      <c r="C545" s="43"/>
      <c r="D545" s="5" t="s">
        <v>27</v>
      </c>
      <c r="E545" s="5" t="s">
        <v>106</v>
      </c>
      <c r="F545" s="5">
        <v>85</v>
      </c>
      <c r="G545" s="10">
        <v>76</v>
      </c>
      <c r="H545" s="10">
        <v>78</v>
      </c>
      <c r="I545" s="11">
        <f t="shared" si="72"/>
        <v>79.666666666666671</v>
      </c>
      <c r="J545" s="31">
        <f t="shared" si="73"/>
        <v>0.79669999999999996</v>
      </c>
      <c r="K545" s="32" t="str">
        <f t="shared" si="74"/>
        <v>B</v>
      </c>
      <c r="L545" s="32">
        <v>79</v>
      </c>
      <c r="M545" s="32">
        <v>82</v>
      </c>
      <c r="N545">
        <v>81</v>
      </c>
      <c r="O545" s="30">
        <f t="shared" si="75"/>
        <v>80.666666666666671</v>
      </c>
      <c r="P545" s="31">
        <f t="shared" si="76"/>
        <v>0.80669999999999997</v>
      </c>
      <c r="Q545" s="32" t="str">
        <f t="shared" si="77"/>
        <v>A</v>
      </c>
      <c r="R545" s="30">
        <v>87</v>
      </c>
      <c r="S545" s="26">
        <v>82</v>
      </c>
      <c r="T545">
        <v>83</v>
      </c>
      <c r="U545" s="30">
        <f t="shared" si="78"/>
        <v>84</v>
      </c>
      <c r="V545" s="31">
        <f t="shared" si="79"/>
        <v>0.84</v>
      </c>
      <c r="W545" t="str">
        <f t="shared" si="80"/>
        <v>A</v>
      </c>
    </row>
    <row r="546" spans="1:23" ht="14.25" customHeight="1" x14ac:dyDescent="0.3">
      <c r="A546" s="43" t="s">
        <v>272</v>
      </c>
      <c r="B546" s="43" t="s">
        <v>273</v>
      </c>
      <c r="C546" s="43" t="s">
        <v>435</v>
      </c>
      <c r="D546" s="5" t="s">
        <v>12</v>
      </c>
      <c r="E546" s="5" t="s">
        <v>95</v>
      </c>
      <c r="F546" s="5">
        <v>53</v>
      </c>
      <c r="G546" s="10">
        <v>54</v>
      </c>
      <c r="H546" s="10">
        <v>58</v>
      </c>
      <c r="I546" s="11">
        <f t="shared" si="72"/>
        <v>55</v>
      </c>
      <c r="J546" s="31">
        <f t="shared" si="73"/>
        <v>0.55000000000000004</v>
      </c>
      <c r="K546" s="32" t="str">
        <f t="shared" si="74"/>
        <v>D</v>
      </c>
      <c r="L546" s="32">
        <v>52</v>
      </c>
      <c r="M546" s="32">
        <v>59</v>
      </c>
      <c r="N546">
        <v>57</v>
      </c>
      <c r="O546" s="30">
        <f t="shared" si="75"/>
        <v>56</v>
      </c>
      <c r="P546" s="31">
        <f t="shared" si="76"/>
        <v>0.56000000000000005</v>
      </c>
      <c r="Q546" s="32" t="str">
        <f t="shared" si="77"/>
        <v>D</v>
      </c>
      <c r="R546" s="30">
        <v>58</v>
      </c>
      <c r="S546" s="26">
        <v>53</v>
      </c>
      <c r="T546">
        <v>64</v>
      </c>
      <c r="U546" s="30">
        <f t="shared" si="78"/>
        <v>58.333333333333336</v>
      </c>
      <c r="V546" s="31">
        <f t="shared" si="79"/>
        <v>0.58330000000000004</v>
      </c>
      <c r="W546" t="str">
        <f t="shared" si="80"/>
        <v>D</v>
      </c>
    </row>
    <row r="547" spans="1:23" ht="14.25" customHeight="1" x14ac:dyDescent="0.3">
      <c r="A547" s="43"/>
      <c r="B547" s="43"/>
      <c r="C547" s="43"/>
      <c r="D547" s="5" t="s">
        <v>13</v>
      </c>
      <c r="E547" s="5" t="s">
        <v>99</v>
      </c>
      <c r="F547" s="5">
        <v>52</v>
      </c>
      <c r="G547" s="10">
        <v>55</v>
      </c>
      <c r="H547" s="10">
        <v>57</v>
      </c>
      <c r="I547" s="11">
        <f t="shared" si="72"/>
        <v>54.666666666666664</v>
      </c>
      <c r="J547" s="31">
        <f t="shared" si="73"/>
        <v>0.54669999999999996</v>
      </c>
      <c r="K547" s="32" t="str">
        <f t="shared" si="74"/>
        <v>D</v>
      </c>
      <c r="L547" s="32">
        <v>62</v>
      </c>
      <c r="M547" s="32">
        <v>63</v>
      </c>
      <c r="N547">
        <v>66</v>
      </c>
      <c r="O547" s="30">
        <f t="shared" si="75"/>
        <v>63.666666666666664</v>
      </c>
      <c r="P547" s="31">
        <f t="shared" si="76"/>
        <v>0.63670000000000004</v>
      </c>
      <c r="Q547" s="32" t="str">
        <f t="shared" si="77"/>
        <v>C</v>
      </c>
      <c r="R547" s="30">
        <v>63</v>
      </c>
      <c r="S547" s="26">
        <v>65</v>
      </c>
      <c r="T547">
        <v>59</v>
      </c>
      <c r="U547" s="30">
        <f t="shared" si="78"/>
        <v>62.333333333333336</v>
      </c>
      <c r="V547" s="31">
        <f t="shared" si="79"/>
        <v>0.62329999999999997</v>
      </c>
      <c r="W547" t="str">
        <f t="shared" si="80"/>
        <v>C</v>
      </c>
    </row>
    <row r="548" spans="1:23" ht="14.25" customHeight="1" x14ac:dyDescent="0.3">
      <c r="A548" s="43"/>
      <c r="B548" s="43"/>
      <c r="C548" s="43"/>
      <c r="D548" s="5" t="s">
        <v>15</v>
      </c>
      <c r="E548" s="5" t="s">
        <v>100</v>
      </c>
      <c r="F548" s="5">
        <v>68</v>
      </c>
      <c r="G548" s="10">
        <v>60</v>
      </c>
      <c r="H548" s="10">
        <v>65</v>
      </c>
      <c r="I548" s="11">
        <f t="shared" si="72"/>
        <v>64.333333333333329</v>
      </c>
      <c r="J548" s="31">
        <f t="shared" si="73"/>
        <v>0.64329999999999998</v>
      </c>
      <c r="K548" s="32" t="str">
        <f t="shared" si="74"/>
        <v>C</v>
      </c>
      <c r="L548" s="32">
        <v>69</v>
      </c>
      <c r="M548" s="32">
        <v>65</v>
      </c>
      <c r="N548">
        <v>65</v>
      </c>
      <c r="O548" s="30">
        <f t="shared" si="75"/>
        <v>66.333333333333329</v>
      </c>
      <c r="P548" s="31">
        <f t="shared" si="76"/>
        <v>0.6633</v>
      </c>
      <c r="Q548" s="32" t="str">
        <f t="shared" si="77"/>
        <v>C</v>
      </c>
      <c r="R548" s="30">
        <v>72</v>
      </c>
      <c r="S548" s="26">
        <v>72</v>
      </c>
      <c r="T548">
        <v>71</v>
      </c>
      <c r="U548" s="30">
        <f t="shared" si="78"/>
        <v>71.666666666666671</v>
      </c>
      <c r="V548" s="31">
        <f t="shared" si="79"/>
        <v>0.7167</v>
      </c>
      <c r="W548" t="str">
        <f t="shared" si="80"/>
        <v>B</v>
      </c>
    </row>
    <row r="549" spans="1:23" ht="14.25" customHeight="1" x14ac:dyDescent="0.3">
      <c r="A549" s="43"/>
      <c r="B549" s="43"/>
      <c r="C549" s="43"/>
      <c r="D549" s="5" t="s">
        <v>17</v>
      </c>
      <c r="E549" s="5" t="s">
        <v>101</v>
      </c>
      <c r="F549" s="5">
        <v>49</v>
      </c>
      <c r="G549" s="10">
        <v>53</v>
      </c>
      <c r="H549" s="10">
        <v>57</v>
      </c>
      <c r="I549" s="11">
        <f t="shared" si="72"/>
        <v>53</v>
      </c>
      <c r="J549" s="31">
        <f t="shared" si="73"/>
        <v>0.53</v>
      </c>
      <c r="K549" s="32" t="str">
        <f t="shared" si="74"/>
        <v>D</v>
      </c>
      <c r="L549" s="32">
        <v>54</v>
      </c>
      <c r="M549" s="32">
        <v>57</v>
      </c>
      <c r="N549">
        <v>55</v>
      </c>
      <c r="O549" s="30">
        <f t="shared" si="75"/>
        <v>55.333333333333336</v>
      </c>
      <c r="P549" s="31">
        <f t="shared" si="76"/>
        <v>0.55330000000000001</v>
      </c>
      <c r="Q549" s="32" t="str">
        <f t="shared" si="77"/>
        <v>D</v>
      </c>
      <c r="R549" s="30">
        <v>53</v>
      </c>
      <c r="S549" s="26">
        <v>56</v>
      </c>
      <c r="T549">
        <v>60</v>
      </c>
      <c r="U549" s="30">
        <f t="shared" si="78"/>
        <v>56.333333333333336</v>
      </c>
      <c r="V549" s="31">
        <f t="shared" si="79"/>
        <v>0.56330000000000002</v>
      </c>
      <c r="W549" t="str">
        <f t="shared" si="80"/>
        <v>D</v>
      </c>
    </row>
    <row r="550" spans="1:23" ht="14.25" customHeight="1" x14ac:dyDescent="0.3">
      <c r="A550" s="43"/>
      <c r="B550" s="43"/>
      <c r="C550" s="43"/>
      <c r="D550" s="5" t="s">
        <v>19</v>
      </c>
      <c r="E550" s="5" t="s">
        <v>102</v>
      </c>
      <c r="F550" s="5">
        <v>59</v>
      </c>
      <c r="G550" s="10">
        <v>60</v>
      </c>
      <c r="H550" s="10">
        <v>67</v>
      </c>
      <c r="I550" s="11">
        <f t="shared" si="72"/>
        <v>62</v>
      </c>
      <c r="J550" s="31">
        <f t="shared" si="73"/>
        <v>0.62</v>
      </c>
      <c r="K550" s="32" t="str">
        <f t="shared" si="74"/>
        <v>C</v>
      </c>
      <c r="L550" s="32">
        <v>54</v>
      </c>
      <c r="M550" s="32">
        <v>62</v>
      </c>
      <c r="N550">
        <v>57</v>
      </c>
      <c r="O550" s="30">
        <f t="shared" si="75"/>
        <v>57.666666666666664</v>
      </c>
      <c r="P550" s="31">
        <f t="shared" si="76"/>
        <v>0.57669999999999999</v>
      </c>
      <c r="Q550" s="32" t="str">
        <f t="shared" si="77"/>
        <v>D</v>
      </c>
      <c r="R550" s="30">
        <v>70</v>
      </c>
      <c r="S550" s="26">
        <v>69</v>
      </c>
      <c r="T550">
        <v>62</v>
      </c>
      <c r="U550" s="30">
        <f t="shared" si="78"/>
        <v>67</v>
      </c>
      <c r="V550" s="31">
        <f t="shared" si="79"/>
        <v>0.67</v>
      </c>
      <c r="W550" t="str">
        <f t="shared" si="80"/>
        <v>C</v>
      </c>
    </row>
    <row r="551" spans="1:23" ht="14.25" customHeight="1" x14ac:dyDescent="0.3">
      <c r="A551" s="43"/>
      <c r="B551" s="43"/>
      <c r="C551" s="43"/>
      <c r="D551" s="5" t="s">
        <v>21</v>
      </c>
      <c r="E551" s="5" t="s">
        <v>103</v>
      </c>
      <c r="F551" s="5">
        <v>59</v>
      </c>
      <c r="G551" s="10">
        <v>64</v>
      </c>
      <c r="H551" s="10">
        <v>68</v>
      </c>
      <c r="I551" s="11">
        <f t="shared" si="72"/>
        <v>63.666666666666664</v>
      </c>
      <c r="J551" s="31">
        <f t="shared" si="73"/>
        <v>0.63670000000000004</v>
      </c>
      <c r="K551" s="32" t="str">
        <f t="shared" si="74"/>
        <v>C</v>
      </c>
      <c r="L551" s="32">
        <v>70</v>
      </c>
      <c r="M551" s="32">
        <v>76</v>
      </c>
      <c r="N551">
        <v>62</v>
      </c>
      <c r="O551" s="30">
        <f t="shared" si="75"/>
        <v>69.333333333333329</v>
      </c>
      <c r="P551" s="31">
        <f t="shared" si="76"/>
        <v>0.69330000000000003</v>
      </c>
      <c r="Q551" s="32" t="str">
        <f t="shared" si="77"/>
        <v>C</v>
      </c>
      <c r="R551" s="30">
        <v>69</v>
      </c>
      <c r="S551" s="26">
        <v>66</v>
      </c>
      <c r="T551">
        <v>71</v>
      </c>
      <c r="U551" s="30">
        <f t="shared" si="78"/>
        <v>68.666666666666671</v>
      </c>
      <c r="V551" s="31">
        <f t="shared" si="79"/>
        <v>0.68669999999999998</v>
      </c>
      <c r="W551" t="str">
        <f t="shared" si="80"/>
        <v>C</v>
      </c>
    </row>
    <row r="552" spans="1:23" ht="14.25" customHeight="1" x14ac:dyDescent="0.3">
      <c r="A552" s="43"/>
      <c r="B552" s="43"/>
      <c r="C552" s="43"/>
      <c r="D552" s="5" t="s">
        <v>23</v>
      </c>
      <c r="E552" s="5" t="s">
        <v>104</v>
      </c>
      <c r="F552" s="5">
        <v>53</v>
      </c>
      <c r="G552" s="10">
        <v>57</v>
      </c>
      <c r="H552" s="10">
        <v>60</v>
      </c>
      <c r="I552" s="11">
        <f t="shared" si="72"/>
        <v>56.666666666666664</v>
      </c>
      <c r="J552" s="31">
        <f t="shared" si="73"/>
        <v>0.56669999999999998</v>
      </c>
      <c r="K552" s="32" t="str">
        <f t="shared" si="74"/>
        <v>D</v>
      </c>
      <c r="L552" s="32">
        <v>56</v>
      </c>
      <c r="M552" s="32">
        <v>55</v>
      </c>
      <c r="N552">
        <v>60</v>
      </c>
      <c r="O552" s="30">
        <f t="shared" si="75"/>
        <v>57</v>
      </c>
      <c r="P552" s="31">
        <f t="shared" si="76"/>
        <v>0.56999999999999995</v>
      </c>
      <c r="Q552" s="32" t="str">
        <f t="shared" si="77"/>
        <v>D</v>
      </c>
      <c r="R552" s="30">
        <v>56</v>
      </c>
      <c r="S552" s="26">
        <v>63</v>
      </c>
      <c r="T552">
        <v>64</v>
      </c>
      <c r="U552" s="30">
        <f t="shared" si="78"/>
        <v>61</v>
      </c>
      <c r="V552" s="31">
        <f t="shared" si="79"/>
        <v>0.61</v>
      </c>
      <c r="W552" t="str">
        <f t="shared" si="80"/>
        <v>C</v>
      </c>
    </row>
    <row r="553" spans="1:23" ht="14.25" customHeight="1" x14ac:dyDescent="0.3">
      <c r="A553" s="43"/>
      <c r="B553" s="43"/>
      <c r="C553" s="43"/>
      <c r="D553" s="5" t="s">
        <v>46</v>
      </c>
      <c r="E553" s="5" t="s">
        <v>116</v>
      </c>
      <c r="F553" s="5">
        <v>67</v>
      </c>
      <c r="G553" s="10">
        <v>66</v>
      </c>
      <c r="H553" s="10">
        <v>61</v>
      </c>
      <c r="I553" s="11">
        <f t="shared" si="72"/>
        <v>64.666666666666671</v>
      </c>
      <c r="J553" s="31">
        <f t="shared" si="73"/>
        <v>0.64670000000000005</v>
      </c>
      <c r="K553" s="32" t="str">
        <f t="shared" si="74"/>
        <v>C</v>
      </c>
      <c r="L553" s="32">
        <v>56</v>
      </c>
      <c r="M553" s="32">
        <v>70</v>
      </c>
      <c r="N553">
        <v>62</v>
      </c>
      <c r="O553" s="30">
        <f t="shared" si="75"/>
        <v>62.666666666666664</v>
      </c>
      <c r="P553" s="31">
        <f t="shared" si="76"/>
        <v>0.62670000000000003</v>
      </c>
      <c r="Q553" s="32" t="str">
        <f t="shared" si="77"/>
        <v>C</v>
      </c>
      <c r="R553" s="30">
        <v>63</v>
      </c>
      <c r="S553" s="26">
        <v>69</v>
      </c>
      <c r="T553">
        <v>73</v>
      </c>
      <c r="U553" s="30">
        <f t="shared" si="78"/>
        <v>68.333333333333329</v>
      </c>
      <c r="V553" s="31">
        <f t="shared" si="79"/>
        <v>0.68330000000000002</v>
      </c>
      <c r="W553" t="str">
        <f t="shared" si="80"/>
        <v>C</v>
      </c>
    </row>
    <row r="554" spans="1:23" ht="14.25" customHeight="1" x14ac:dyDescent="0.3">
      <c r="A554" s="43"/>
      <c r="B554" s="43"/>
      <c r="C554" s="43"/>
      <c r="D554" s="5" t="s">
        <v>34</v>
      </c>
      <c r="E554" s="5" t="s">
        <v>109</v>
      </c>
      <c r="F554" s="5">
        <v>51</v>
      </c>
      <c r="G554" s="10">
        <v>55</v>
      </c>
      <c r="H554" s="10">
        <v>48</v>
      </c>
      <c r="I554" s="11">
        <f t="shared" si="72"/>
        <v>51.333333333333336</v>
      </c>
      <c r="J554" s="31">
        <f t="shared" si="73"/>
        <v>0.51329999999999998</v>
      </c>
      <c r="K554" s="32" t="str">
        <f t="shared" si="74"/>
        <v>D</v>
      </c>
      <c r="L554" s="32">
        <v>53</v>
      </c>
      <c r="M554" s="32">
        <v>54</v>
      </c>
      <c r="N554">
        <v>51</v>
      </c>
      <c r="O554" s="30">
        <f t="shared" si="75"/>
        <v>52.666666666666664</v>
      </c>
      <c r="P554" s="31">
        <f t="shared" si="76"/>
        <v>0.52669999999999995</v>
      </c>
      <c r="Q554" s="32" t="str">
        <f t="shared" si="77"/>
        <v>D</v>
      </c>
      <c r="R554" s="30">
        <v>60</v>
      </c>
      <c r="S554" s="26">
        <v>57</v>
      </c>
      <c r="T554">
        <v>57</v>
      </c>
      <c r="U554" s="30">
        <f t="shared" si="78"/>
        <v>58</v>
      </c>
      <c r="V554" s="31">
        <f t="shared" si="79"/>
        <v>0.57999999999999996</v>
      </c>
      <c r="W554" t="str">
        <f t="shared" si="80"/>
        <v>D</v>
      </c>
    </row>
    <row r="555" spans="1:23" ht="14.25" customHeight="1" x14ac:dyDescent="0.3">
      <c r="A555" s="43" t="s">
        <v>276</v>
      </c>
      <c r="B555" s="43" t="s">
        <v>277</v>
      </c>
      <c r="C555" s="43" t="s">
        <v>435</v>
      </c>
      <c r="D555" s="5" t="s">
        <v>12</v>
      </c>
      <c r="E555" s="5" t="s">
        <v>95</v>
      </c>
      <c r="F555" s="5">
        <v>67</v>
      </c>
      <c r="G555" s="10">
        <v>64</v>
      </c>
      <c r="H555" s="10">
        <v>64</v>
      </c>
      <c r="I555" s="11">
        <f t="shared" si="72"/>
        <v>65</v>
      </c>
      <c r="J555" s="31">
        <f t="shared" si="73"/>
        <v>0.65</v>
      </c>
      <c r="K555" s="32" t="str">
        <f t="shared" si="74"/>
        <v>C</v>
      </c>
      <c r="L555" s="32">
        <v>69</v>
      </c>
      <c r="M555" s="32">
        <v>74</v>
      </c>
      <c r="N555">
        <v>69</v>
      </c>
      <c r="O555" s="30">
        <f t="shared" si="75"/>
        <v>70.666666666666671</v>
      </c>
      <c r="P555" s="31">
        <f t="shared" si="76"/>
        <v>0.70669999999999999</v>
      </c>
      <c r="Q555" s="32" t="str">
        <f t="shared" si="77"/>
        <v>B</v>
      </c>
      <c r="R555" s="30">
        <v>64</v>
      </c>
      <c r="S555" s="26">
        <v>75</v>
      </c>
      <c r="T555">
        <v>79</v>
      </c>
      <c r="U555" s="30">
        <f t="shared" si="78"/>
        <v>72.666666666666671</v>
      </c>
      <c r="V555" s="31">
        <f t="shared" si="79"/>
        <v>0.72670000000000001</v>
      </c>
      <c r="W555" t="str">
        <f t="shared" si="80"/>
        <v>B</v>
      </c>
    </row>
    <row r="556" spans="1:23" ht="14.25" customHeight="1" x14ac:dyDescent="0.3">
      <c r="A556" s="43"/>
      <c r="B556" s="43"/>
      <c r="C556" s="43"/>
      <c r="D556" s="5" t="s">
        <v>13</v>
      </c>
      <c r="E556" s="5" t="s">
        <v>99</v>
      </c>
      <c r="F556" s="5">
        <v>75</v>
      </c>
      <c r="G556" s="10">
        <v>70</v>
      </c>
      <c r="H556" s="10">
        <v>80</v>
      </c>
      <c r="I556" s="11">
        <f t="shared" si="72"/>
        <v>75</v>
      </c>
      <c r="J556" s="31">
        <f t="shared" si="73"/>
        <v>0.75</v>
      </c>
      <c r="K556" s="32" t="str">
        <f t="shared" si="74"/>
        <v>B</v>
      </c>
      <c r="L556" s="32">
        <v>69</v>
      </c>
      <c r="M556" s="32">
        <v>74</v>
      </c>
      <c r="N556">
        <v>78</v>
      </c>
      <c r="O556" s="30">
        <f t="shared" si="75"/>
        <v>73.666666666666671</v>
      </c>
      <c r="P556" s="31">
        <f t="shared" si="76"/>
        <v>0.73670000000000002</v>
      </c>
      <c r="Q556" s="32" t="str">
        <f t="shared" si="77"/>
        <v>B</v>
      </c>
      <c r="R556" s="30">
        <v>75</v>
      </c>
      <c r="S556" s="26">
        <v>72</v>
      </c>
      <c r="T556">
        <v>73</v>
      </c>
      <c r="U556" s="30">
        <f t="shared" si="78"/>
        <v>73.333333333333329</v>
      </c>
      <c r="V556" s="31">
        <f t="shared" si="79"/>
        <v>0.73329999999999995</v>
      </c>
      <c r="W556" t="str">
        <f t="shared" si="80"/>
        <v>B</v>
      </c>
    </row>
    <row r="557" spans="1:23" ht="14.25" customHeight="1" x14ac:dyDescent="0.3">
      <c r="A557" s="43"/>
      <c r="B557" s="43"/>
      <c r="C557" s="43"/>
      <c r="D557" s="5" t="s">
        <v>15</v>
      </c>
      <c r="E557" s="5" t="s">
        <v>100</v>
      </c>
      <c r="F557" s="5">
        <v>79</v>
      </c>
      <c r="G557" s="10">
        <v>79</v>
      </c>
      <c r="H557" s="10">
        <v>78</v>
      </c>
      <c r="I557" s="11">
        <f t="shared" si="72"/>
        <v>78.666666666666671</v>
      </c>
      <c r="J557" s="31">
        <f t="shared" si="73"/>
        <v>0.78669999999999995</v>
      </c>
      <c r="K557" s="32" t="str">
        <f t="shared" si="74"/>
        <v>B</v>
      </c>
      <c r="L557" s="32">
        <v>75</v>
      </c>
      <c r="M557" s="32">
        <v>87</v>
      </c>
      <c r="N557">
        <v>83</v>
      </c>
      <c r="O557" s="30">
        <f t="shared" si="75"/>
        <v>81.666666666666671</v>
      </c>
      <c r="P557" s="31">
        <f t="shared" si="76"/>
        <v>0.81669999999999998</v>
      </c>
      <c r="Q557" s="32" t="str">
        <f t="shared" si="77"/>
        <v>A</v>
      </c>
      <c r="R557" s="30">
        <v>75</v>
      </c>
      <c r="S557" s="26">
        <v>87</v>
      </c>
      <c r="T557">
        <v>90</v>
      </c>
      <c r="U557" s="30">
        <f t="shared" si="78"/>
        <v>84</v>
      </c>
      <c r="V557" s="31">
        <f t="shared" si="79"/>
        <v>0.84</v>
      </c>
      <c r="W557" t="str">
        <f t="shared" si="80"/>
        <v>A</v>
      </c>
    </row>
    <row r="558" spans="1:23" ht="14.25" customHeight="1" x14ac:dyDescent="0.3">
      <c r="A558" s="43"/>
      <c r="B558" s="43"/>
      <c r="C558" s="43"/>
      <c r="D558" s="5" t="s">
        <v>17</v>
      </c>
      <c r="E558" s="5" t="s">
        <v>101</v>
      </c>
      <c r="F558" s="5">
        <v>65</v>
      </c>
      <c r="G558" s="10">
        <v>66</v>
      </c>
      <c r="H558" s="10">
        <v>66</v>
      </c>
      <c r="I558" s="11">
        <f t="shared" si="72"/>
        <v>65.666666666666671</v>
      </c>
      <c r="J558" s="31">
        <f t="shared" si="73"/>
        <v>0.65669999999999995</v>
      </c>
      <c r="K558" s="32" t="str">
        <f t="shared" si="74"/>
        <v>C</v>
      </c>
      <c r="L558" s="32">
        <v>77</v>
      </c>
      <c r="M558" s="32">
        <v>79</v>
      </c>
      <c r="N558">
        <v>69</v>
      </c>
      <c r="O558" s="30">
        <f t="shared" si="75"/>
        <v>75</v>
      </c>
      <c r="P558" s="31">
        <f t="shared" si="76"/>
        <v>0.75</v>
      </c>
      <c r="Q558" s="32" t="str">
        <f t="shared" si="77"/>
        <v>B</v>
      </c>
      <c r="R558" s="30">
        <v>77</v>
      </c>
      <c r="S558" s="26">
        <v>75</v>
      </c>
      <c r="T558">
        <v>81</v>
      </c>
      <c r="U558" s="30">
        <f t="shared" si="78"/>
        <v>77.666666666666671</v>
      </c>
      <c r="V558" s="31">
        <f t="shared" si="79"/>
        <v>0.77669999999999995</v>
      </c>
      <c r="W558" t="str">
        <f t="shared" si="80"/>
        <v>B</v>
      </c>
    </row>
    <row r="559" spans="1:23" ht="14.25" customHeight="1" x14ac:dyDescent="0.3">
      <c r="A559" s="43"/>
      <c r="B559" s="43"/>
      <c r="C559" s="43"/>
      <c r="D559" s="5" t="s">
        <v>19</v>
      </c>
      <c r="E559" s="5" t="s">
        <v>102</v>
      </c>
      <c r="F559" s="5">
        <v>70</v>
      </c>
      <c r="G559" s="10">
        <v>78</v>
      </c>
      <c r="H559" s="10">
        <v>82</v>
      </c>
      <c r="I559" s="11">
        <f t="shared" si="72"/>
        <v>76.666666666666671</v>
      </c>
      <c r="J559" s="31">
        <f t="shared" si="73"/>
        <v>0.76670000000000005</v>
      </c>
      <c r="K559" s="32" t="str">
        <f t="shared" si="74"/>
        <v>B</v>
      </c>
      <c r="L559" s="32">
        <v>73</v>
      </c>
      <c r="M559" s="32">
        <v>75</v>
      </c>
      <c r="N559">
        <v>81</v>
      </c>
      <c r="O559" s="30">
        <f t="shared" si="75"/>
        <v>76.333333333333329</v>
      </c>
      <c r="P559" s="31">
        <f t="shared" si="76"/>
        <v>0.76329999999999998</v>
      </c>
      <c r="Q559" s="32" t="str">
        <f t="shared" si="77"/>
        <v>B</v>
      </c>
      <c r="R559" s="30">
        <v>73</v>
      </c>
      <c r="S559" s="26">
        <v>78</v>
      </c>
      <c r="T559">
        <v>81</v>
      </c>
      <c r="U559" s="30">
        <f t="shared" si="78"/>
        <v>77.333333333333329</v>
      </c>
      <c r="V559" s="31">
        <f t="shared" si="79"/>
        <v>0.77329999999999999</v>
      </c>
      <c r="W559" t="str">
        <f t="shared" si="80"/>
        <v>B</v>
      </c>
    </row>
    <row r="560" spans="1:23" ht="14.25" customHeight="1" x14ac:dyDescent="0.3">
      <c r="A560" s="43"/>
      <c r="B560" s="43"/>
      <c r="C560" s="43"/>
      <c r="D560" s="5" t="s">
        <v>21</v>
      </c>
      <c r="E560" s="5" t="s">
        <v>103</v>
      </c>
      <c r="F560" s="5">
        <v>80</v>
      </c>
      <c r="G560" s="10">
        <v>83</v>
      </c>
      <c r="H560" s="10">
        <v>82</v>
      </c>
      <c r="I560" s="11">
        <f t="shared" si="72"/>
        <v>81.666666666666671</v>
      </c>
      <c r="J560" s="31">
        <f t="shared" si="73"/>
        <v>0.81669999999999998</v>
      </c>
      <c r="K560" s="32" t="str">
        <f t="shared" si="74"/>
        <v>A</v>
      </c>
      <c r="L560" s="32">
        <v>81</v>
      </c>
      <c r="M560" s="32">
        <v>87</v>
      </c>
      <c r="N560">
        <v>86</v>
      </c>
      <c r="O560" s="30">
        <f t="shared" si="75"/>
        <v>84.666666666666671</v>
      </c>
      <c r="P560" s="31">
        <f t="shared" si="76"/>
        <v>0.84670000000000001</v>
      </c>
      <c r="Q560" s="32" t="str">
        <f t="shared" si="77"/>
        <v>A</v>
      </c>
      <c r="R560" s="30">
        <v>83</v>
      </c>
      <c r="S560" s="26">
        <v>92</v>
      </c>
      <c r="T560">
        <v>80</v>
      </c>
      <c r="U560" s="30">
        <f t="shared" si="78"/>
        <v>85</v>
      </c>
      <c r="V560" s="31">
        <f t="shared" si="79"/>
        <v>0.85</v>
      </c>
      <c r="W560" t="str">
        <f t="shared" si="80"/>
        <v>A</v>
      </c>
    </row>
    <row r="561" spans="1:23" ht="14.25" customHeight="1" x14ac:dyDescent="0.3">
      <c r="A561" s="43"/>
      <c r="B561" s="43"/>
      <c r="C561" s="43"/>
      <c r="D561" s="5" t="s">
        <v>23</v>
      </c>
      <c r="E561" s="5" t="s">
        <v>104</v>
      </c>
      <c r="F561" s="5">
        <v>73</v>
      </c>
      <c r="G561" s="10">
        <v>72</v>
      </c>
      <c r="H561" s="10">
        <v>78</v>
      </c>
      <c r="I561" s="11">
        <f t="shared" si="72"/>
        <v>74.333333333333329</v>
      </c>
      <c r="J561" s="31">
        <f t="shared" si="73"/>
        <v>0.74329999999999996</v>
      </c>
      <c r="K561" s="32" t="str">
        <f t="shared" si="74"/>
        <v>B</v>
      </c>
      <c r="L561" s="32">
        <v>67</v>
      </c>
      <c r="M561" s="32">
        <v>78</v>
      </c>
      <c r="N561">
        <v>68</v>
      </c>
      <c r="O561" s="30">
        <f t="shared" si="75"/>
        <v>71</v>
      </c>
      <c r="P561" s="31">
        <f t="shared" si="76"/>
        <v>0.71</v>
      </c>
      <c r="Q561" s="32" t="str">
        <f t="shared" si="77"/>
        <v>B</v>
      </c>
      <c r="R561" s="30">
        <v>77</v>
      </c>
      <c r="S561" s="26">
        <v>75</v>
      </c>
      <c r="T561">
        <v>80</v>
      </c>
      <c r="U561" s="30">
        <f t="shared" si="78"/>
        <v>77.333333333333329</v>
      </c>
      <c r="V561" s="31">
        <f t="shared" si="79"/>
        <v>0.77329999999999999</v>
      </c>
      <c r="W561" t="str">
        <f t="shared" si="80"/>
        <v>B</v>
      </c>
    </row>
    <row r="562" spans="1:23" ht="14.25" customHeight="1" x14ac:dyDescent="0.3">
      <c r="A562" s="43"/>
      <c r="B562" s="43"/>
      <c r="C562" s="43"/>
      <c r="D562" s="5" t="s">
        <v>25</v>
      </c>
      <c r="E562" s="5" t="s">
        <v>105</v>
      </c>
      <c r="F562" s="5">
        <v>70</v>
      </c>
      <c r="G562" s="10">
        <v>72</v>
      </c>
      <c r="H562" s="10">
        <v>72</v>
      </c>
      <c r="I562" s="11">
        <f t="shared" si="72"/>
        <v>71.333333333333329</v>
      </c>
      <c r="J562" s="31">
        <f t="shared" si="73"/>
        <v>0.71330000000000005</v>
      </c>
      <c r="K562" s="32" t="str">
        <f t="shared" si="74"/>
        <v>B</v>
      </c>
      <c r="L562" s="32">
        <v>79</v>
      </c>
      <c r="M562" s="32">
        <v>80</v>
      </c>
      <c r="N562">
        <v>83</v>
      </c>
      <c r="O562" s="30">
        <f t="shared" si="75"/>
        <v>80.666666666666671</v>
      </c>
      <c r="P562" s="31">
        <f t="shared" si="76"/>
        <v>0.80669999999999997</v>
      </c>
      <c r="Q562" s="32" t="str">
        <f t="shared" si="77"/>
        <v>A</v>
      </c>
      <c r="R562" s="30">
        <v>79</v>
      </c>
      <c r="S562" s="26">
        <v>83</v>
      </c>
      <c r="T562">
        <v>76</v>
      </c>
      <c r="U562" s="30">
        <f t="shared" si="78"/>
        <v>79.333333333333329</v>
      </c>
      <c r="V562" s="31">
        <f t="shared" si="79"/>
        <v>0.79330000000000001</v>
      </c>
      <c r="W562" t="str">
        <f t="shared" si="80"/>
        <v>B</v>
      </c>
    </row>
    <row r="563" spans="1:23" ht="14.25" customHeight="1" x14ac:dyDescent="0.3">
      <c r="A563" s="43"/>
      <c r="B563" s="43"/>
      <c r="C563" s="43"/>
      <c r="D563" s="5" t="s">
        <v>27</v>
      </c>
      <c r="E563" s="5" t="s">
        <v>106</v>
      </c>
      <c r="F563" s="5">
        <v>63</v>
      </c>
      <c r="G563" s="10">
        <v>64</v>
      </c>
      <c r="H563" s="10">
        <v>64</v>
      </c>
      <c r="I563" s="11">
        <f t="shared" si="72"/>
        <v>63.666666666666664</v>
      </c>
      <c r="J563" s="31">
        <f t="shared" si="73"/>
        <v>0.63670000000000004</v>
      </c>
      <c r="K563" s="32" t="str">
        <f t="shared" si="74"/>
        <v>C</v>
      </c>
      <c r="L563" s="32">
        <v>64</v>
      </c>
      <c r="M563" s="32">
        <v>79</v>
      </c>
      <c r="N563">
        <v>69</v>
      </c>
      <c r="O563" s="30">
        <f t="shared" si="75"/>
        <v>70.666666666666671</v>
      </c>
      <c r="P563" s="31">
        <f t="shared" si="76"/>
        <v>0.70669999999999999</v>
      </c>
      <c r="Q563" s="32" t="str">
        <f t="shared" si="77"/>
        <v>B</v>
      </c>
      <c r="R563" s="30">
        <v>69</v>
      </c>
      <c r="S563" s="26">
        <v>80</v>
      </c>
      <c r="T563">
        <v>79</v>
      </c>
      <c r="U563" s="30">
        <f t="shared" si="78"/>
        <v>76</v>
      </c>
      <c r="V563" s="31">
        <f t="shared" si="79"/>
        <v>0.76</v>
      </c>
      <c r="W563" t="str">
        <f t="shared" si="80"/>
        <v>B</v>
      </c>
    </row>
    <row r="564" spans="1:23" ht="14.25" customHeight="1" x14ac:dyDescent="0.3">
      <c r="A564" s="43" t="s">
        <v>280</v>
      </c>
      <c r="B564" s="43" t="s">
        <v>281</v>
      </c>
      <c r="C564" s="43" t="s">
        <v>435</v>
      </c>
      <c r="D564" s="5" t="s">
        <v>12</v>
      </c>
      <c r="E564" s="5" t="s">
        <v>95</v>
      </c>
      <c r="F564" s="5">
        <v>75</v>
      </c>
      <c r="G564" s="10">
        <v>86</v>
      </c>
      <c r="H564" s="10">
        <v>77</v>
      </c>
      <c r="I564" s="11">
        <f t="shared" si="72"/>
        <v>79.333333333333329</v>
      </c>
      <c r="J564" s="31">
        <f t="shared" si="73"/>
        <v>0.79330000000000001</v>
      </c>
      <c r="K564" s="32" t="str">
        <f t="shared" si="74"/>
        <v>B</v>
      </c>
      <c r="L564" s="32">
        <v>82</v>
      </c>
      <c r="M564" s="32">
        <v>88</v>
      </c>
      <c r="N564">
        <v>77</v>
      </c>
      <c r="O564" s="30">
        <f t="shared" si="75"/>
        <v>82.333333333333329</v>
      </c>
      <c r="P564" s="31">
        <f t="shared" si="76"/>
        <v>0.82330000000000003</v>
      </c>
      <c r="Q564" s="32" t="str">
        <f t="shared" si="77"/>
        <v>A</v>
      </c>
      <c r="R564" s="30">
        <v>79</v>
      </c>
      <c r="S564" s="26">
        <v>93</v>
      </c>
      <c r="T564">
        <v>84</v>
      </c>
      <c r="U564" s="30">
        <f t="shared" si="78"/>
        <v>85.333333333333329</v>
      </c>
      <c r="V564" s="31">
        <f t="shared" si="79"/>
        <v>0.85329999999999995</v>
      </c>
      <c r="W564" t="str">
        <f t="shared" si="80"/>
        <v>A</v>
      </c>
    </row>
    <row r="565" spans="1:23" ht="14.25" customHeight="1" x14ac:dyDescent="0.3">
      <c r="A565" s="43"/>
      <c r="B565" s="43"/>
      <c r="C565" s="43"/>
      <c r="D565" s="5" t="s">
        <v>13</v>
      </c>
      <c r="E565" s="5" t="s">
        <v>99</v>
      </c>
      <c r="F565" s="5">
        <v>85</v>
      </c>
      <c r="G565" s="10">
        <v>95</v>
      </c>
      <c r="H565" s="10">
        <v>88</v>
      </c>
      <c r="I565" s="11">
        <f t="shared" si="72"/>
        <v>89.333333333333329</v>
      </c>
      <c r="J565" s="31">
        <f t="shared" si="73"/>
        <v>0.89329999999999998</v>
      </c>
      <c r="K565" s="32" t="str">
        <f t="shared" si="74"/>
        <v>A</v>
      </c>
      <c r="L565" s="32">
        <v>82</v>
      </c>
      <c r="M565" s="32">
        <v>90</v>
      </c>
      <c r="N565">
        <v>94</v>
      </c>
      <c r="O565" s="30">
        <f t="shared" si="75"/>
        <v>88.666666666666671</v>
      </c>
      <c r="P565" s="31">
        <f t="shared" si="76"/>
        <v>0.88670000000000004</v>
      </c>
      <c r="Q565" s="32" t="str">
        <f t="shared" si="77"/>
        <v>A</v>
      </c>
      <c r="R565" s="30">
        <v>96</v>
      </c>
      <c r="S565" s="26">
        <v>92</v>
      </c>
      <c r="T565">
        <v>96</v>
      </c>
      <c r="U565" s="30">
        <f t="shared" si="78"/>
        <v>94.666666666666671</v>
      </c>
      <c r="V565" s="31">
        <f t="shared" si="79"/>
        <v>0.94669999999999999</v>
      </c>
      <c r="W565" t="str">
        <f t="shared" si="80"/>
        <v>A</v>
      </c>
    </row>
    <row r="566" spans="1:23" ht="14.25" customHeight="1" x14ac:dyDescent="0.3">
      <c r="A566" s="43"/>
      <c r="B566" s="43"/>
      <c r="C566" s="43"/>
      <c r="D566" s="5" t="s">
        <v>15</v>
      </c>
      <c r="E566" s="5" t="s">
        <v>100</v>
      </c>
      <c r="F566" s="5">
        <v>88</v>
      </c>
      <c r="G566" s="10">
        <v>96</v>
      </c>
      <c r="H566" s="10">
        <v>96</v>
      </c>
      <c r="I566" s="11">
        <f t="shared" si="72"/>
        <v>93.333333333333329</v>
      </c>
      <c r="J566" s="31">
        <f t="shared" si="73"/>
        <v>0.93330000000000002</v>
      </c>
      <c r="K566" s="32" t="str">
        <f t="shared" si="74"/>
        <v>A</v>
      </c>
      <c r="L566" s="32">
        <v>96</v>
      </c>
      <c r="M566" s="32">
        <v>89</v>
      </c>
      <c r="N566">
        <v>98</v>
      </c>
      <c r="O566" s="30">
        <f t="shared" si="75"/>
        <v>94.333333333333329</v>
      </c>
      <c r="P566" s="31">
        <f t="shared" si="76"/>
        <v>0.94330000000000003</v>
      </c>
      <c r="Q566" s="32" t="str">
        <f t="shared" si="77"/>
        <v>A</v>
      </c>
      <c r="R566" s="30">
        <v>98</v>
      </c>
      <c r="S566" s="26">
        <v>97</v>
      </c>
      <c r="T566">
        <v>98</v>
      </c>
      <c r="U566" s="30">
        <f t="shared" si="78"/>
        <v>97.666666666666671</v>
      </c>
      <c r="V566" s="31">
        <f t="shared" si="79"/>
        <v>0.97670000000000001</v>
      </c>
      <c r="W566" t="str">
        <f t="shared" si="80"/>
        <v>A</v>
      </c>
    </row>
    <row r="567" spans="1:23" ht="14.25" customHeight="1" x14ac:dyDescent="0.3">
      <c r="A567" s="43"/>
      <c r="B567" s="43"/>
      <c r="C567" s="43"/>
      <c r="D567" s="5" t="s">
        <v>17</v>
      </c>
      <c r="E567" s="5" t="s">
        <v>101</v>
      </c>
      <c r="F567" s="5">
        <v>78</v>
      </c>
      <c r="G567" s="10">
        <v>89</v>
      </c>
      <c r="H567" s="10">
        <v>82</v>
      </c>
      <c r="I567" s="11">
        <f t="shared" si="72"/>
        <v>83</v>
      </c>
      <c r="J567" s="31">
        <f t="shared" si="73"/>
        <v>0.83</v>
      </c>
      <c r="K567" s="32" t="str">
        <f t="shared" si="74"/>
        <v>A</v>
      </c>
      <c r="L567" s="32">
        <v>80</v>
      </c>
      <c r="M567" s="32">
        <v>87</v>
      </c>
      <c r="N567">
        <v>79</v>
      </c>
      <c r="O567" s="30">
        <f t="shared" si="75"/>
        <v>82</v>
      </c>
      <c r="P567" s="31">
        <f t="shared" si="76"/>
        <v>0.82</v>
      </c>
      <c r="Q567" s="32" t="str">
        <f t="shared" si="77"/>
        <v>A</v>
      </c>
      <c r="R567" s="30">
        <v>80</v>
      </c>
      <c r="S567" s="26">
        <v>87</v>
      </c>
      <c r="T567">
        <v>82</v>
      </c>
      <c r="U567" s="30">
        <f t="shared" si="78"/>
        <v>83</v>
      </c>
      <c r="V567" s="31">
        <f t="shared" si="79"/>
        <v>0.83</v>
      </c>
      <c r="W567" t="str">
        <f t="shared" si="80"/>
        <v>A</v>
      </c>
    </row>
    <row r="568" spans="1:23" ht="14.25" customHeight="1" x14ac:dyDescent="0.3">
      <c r="A568" s="43"/>
      <c r="B568" s="43"/>
      <c r="C568" s="43"/>
      <c r="D568" s="5" t="s">
        <v>19</v>
      </c>
      <c r="E568" s="5" t="s">
        <v>102</v>
      </c>
      <c r="F568" s="5">
        <v>88</v>
      </c>
      <c r="G568" s="10">
        <v>84</v>
      </c>
      <c r="H568" s="10">
        <v>94</v>
      </c>
      <c r="I568" s="11">
        <f t="shared" si="72"/>
        <v>88.666666666666671</v>
      </c>
      <c r="J568" s="31">
        <f t="shared" si="73"/>
        <v>0.88670000000000004</v>
      </c>
      <c r="K568" s="32" t="str">
        <f t="shared" si="74"/>
        <v>A</v>
      </c>
      <c r="L568" s="32">
        <v>85</v>
      </c>
      <c r="M568" s="32">
        <v>86</v>
      </c>
      <c r="N568">
        <v>90</v>
      </c>
      <c r="O568" s="30">
        <f t="shared" si="75"/>
        <v>87</v>
      </c>
      <c r="P568" s="31">
        <f t="shared" si="76"/>
        <v>0.87</v>
      </c>
      <c r="Q568" s="32" t="str">
        <f t="shared" si="77"/>
        <v>A</v>
      </c>
      <c r="R568" s="30">
        <v>89</v>
      </c>
      <c r="S568" s="26">
        <v>98</v>
      </c>
      <c r="T568">
        <v>94</v>
      </c>
      <c r="U568" s="30">
        <f t="shared" si="78"/>
        <v>93.666666666666671</v>
      </c>
      <c r="V568" s="31">
        <f t="shared" si="79"/>
        <v>0.93669999999999998</v>
      </c>
      <c r="W568" t="str">
        <f t="shared" si="80"/>
        <v>A</v>
      </c>
    </row>
    <row r="569" spans="1:23" ht="14.25" customHeight="1" x14ac:dyDescent="0.3">
      <c r="A569" s="43"/>
      <c r="B569" s="43"/>
      <c r="C569" s="43"/>
      <c r="D569" s="5" t="s">
        <v>21</v>
      </c>
      <c r="E569" s="5" t="s">
        <v>103</v>
      </c>
      <c r="F569" s="5">
        <v>93</v>
      </c>
      <c r="G569" s="10">
        <v>90</v>
      </c>
      <c r="H569" s="10">
        <v>87</v>
      </c>
      <c r="I569" s="11">
        <f t="shared" si="72"/>
        <v>90</v>
      </c>
      <c r="J569" s="31">
        <f t="shared" si="73"/>
        <v>0.9</v>
      </c>
      <c r="K569" s="32" t="str">
        <f t="shared" si="74"/>
        <v>A</v>
      </c>
      <c r="L569" s="32">
        <v>91</v>
      </c>
      <c r="M569" s="32">
        <v>92</v>
      </c>
      <c r="N569">
        <v>96</v>
      </c>
      <c r="O569" s="30">
        <f t="shared" si="75"/>
        <v>93</v>
      </c>
      <c r="P569" s="31">
        <f t="shared" si="76"/>
        <v>0.93</v>
      </c>
      <c r="Q569" s="32" t="str">
        <f t="shared" si="77"/>
        <v>A</v>
      </c>
      <c r="R569" s="30">
        <v>98</v>
      </c>
      <c r="S569" s="26">
        <v>98</v>
      </c>
      <c r="T569">
        <v>98</v>
      </c>
      <c r="U569" s="30">
        <f t="shared" si="78"/>
        <v>98</v>
      </c>
      <c r="V569" s="31">
        <f t="shared" si="79"/>
        <v>0.98</v>
      </c>
      <c r="W569" t="str">
        <f t="shared" si="80"/>
        <v>A</v>
      </c>
    </row>
    <row r="570" spans="1:23" ht="14.25" customHeight="1" x14ac:dyDescent="0.3">
      <c r="A570" s="43"/>
      <c r="B570" s="43"/>
      <c r="C570" s="43"/>
      <c r="D570" s="5" t="s">
        <v>23</v>
      </c>
      <c r="E570" s="5" t="s">
        <v>104</v>
      </c>
      <c r="F570" s="5">
        <v>78</v>
      </c>
      <c r="G570" s="10">
        <v>85</v>
      </c>
      <c r="H570" s="10">
        <v>81</v>
      </c>
      <c r="I570" s="11">
        <f t="shared" si="72"/>
        <v>81.333333333333329</v>
      </c>
      <c r="J570" s="31">
        <f t="shared" si="73"/>
        <v>0.81330000000000002</v>
      </c>
      <c r="K570" s="32" t="str">
        <f t="shared" si="74"/>
        <v>A</v>
      </c>
      <c r="L570" s="32">
        <v>86</v>
      </c>
      <c r="M570" s="32">
        <v>89</v>
      </c>
      <c r="N570">
        <v>92</v>
      </c>
      <c r="O570" s="30">
        <f t="shared" si="75"/>
        <v>89</v>
      </c>
      <c r="P570" s="31">
        <f t="shared" si="76"/>
        <v>0.89</v>
      </c>
      <c r="Q570" s="32" t="str">
        <f t="shared" si="77"/>
        <v>A</v>
      </c>
      <c r="R570" s="30">
        <v>82</v>
      </c>
      <c r="S570" s="26">
        <v>97</v>
      </c>
      <c r="T570">
        <v>85</v>
      </c>
      <c r="U570" s="30">
        <f t="shared" si="78"/>
        <v>88</v>
      </c>
      <c r="V570" s="31">
        <f t="shared" si="79"/>
        <v>0.88</v>
      </c>
      <c r="W570" t="str">
        <f t="shared" si="80"/>
        <v>A</v>
      </c>
    </row>
    <row r="571" spans="1:23" ht="14.25" customHeight="1" x14ac:dyDescent="0.3">
      <c r="A571" s="43"/>
      <c r="B571" s="43"/>
      <c r="C571" s="43"/>
      <c r="D571" s="5" t="s">
        <v>32</v>
      </c>
      <c r="E571" s="5" t="s">
        <v>127</v>
      </c>
      <c r="F571" s="5">
        <v>90</v>
      </c>
      <c r="G571" s="10">
        <v>90</v>
      </c>
      <c r="H571" s="10">
        <v>84</v>
      </c>
      <c r="I571" s="11">
        <f t="shared" si="72"/>
        <v>88</v>
      </c>
      <c r="J571" s="31">
        <f t="shared" si="73"/>
        <v>0.88</v>
      </c>
      <c r="K571" s="32" t="str">
        <f t="shared" si="74"/>
        <v>A</v>
      </c>
      <c r="L571" s="32">
        <v>86</v>
      </c>
      <c r="M571" s="32">
        <v>93</v>
      </c>
      <c r="N571">
        <v>92</v>
      </c>
      <c r="O571" s="30">
        <f t="shared" si="75"/>
        <v>90.333333333333329</v>
      </c>
      <c r="P571" s="31">
        <f t="shared" si="76"/>
        <v>0.90329999999999999</v>
      </c>
      <c r="Q571" s="32" t="str">
        <f t="shared" si="77"/>
        <v>A</v>
      </c>
      <c r="R571" s="30">
        <v>91</v>
      </c>
      <c r="S571" s="26">
        <v>92</v>
      </c>
      <c r="T571">
        <v>98</v>
      </c>
      <c r="U571" s="30">
        <f t="shared" si="78"/>
        <v>93.666666666666671</v>
      </c>
      <c r="V571" s="31">
        <f t="shared" si="79"/>
        <v>0.93669999999999998</v>
      </c>
      <c r="W571" t="str">
        <f t="shared" si="80"/>
        <v>A</v>
      </c>
    </row>
    <row r="572" spans="1:23" ht="14.25" customHeight="1" x14ac:dyDescent="0.3">
      <c r="A572" s="43"/>
      <c r="B572" s="43"/>
      <c r="C572" s="43"/>
      <c r="D572" s="5" t="s">
        <v>27</v>
      </c>
      <c r="E572" s="5" t="s">
        <v>106</v>
      </c>
      <c r="F572" s="5">
        <v>77</v>
      </c>
      <c r="G572" s="10">
        <v>91</v>
      </c>
      <c r="H572" s="10">
        <v>77</v>
      </c>
      <c r="I572" s="11">
        <f t="shared" si="72"/>
        <v>81.666666666666671</v>
      </c>
      <c r="J572" s="31">
        <f t="shared" si="73"/>
        <v>0.81669999999999998</v>
      </c>
      <c r="K572" s="32" t="str">
        <f t="shared" si="74"/>
        <v>A</v>
      </c>
      <c r="L572" s="32">
        <v>85</v>
      </c>
      <c r="M572" s="32">
        <v>84</v>
      </c>
      <c r="N572">
        <v>92</v>
      </c>
      <c r="O572" s="30">
        <f t="shared" si="75"/>
        <v>87</v>
      </c>
      <c r="P572" s="31">
        <f t="shared" si="76"/>
        <v>0.87</v>
      </c>
      <c r="Q572" s="32" t="str">
        <f t="shared" si="77"/>
        <v>A</v>
      </c>
      <c r="R572" s="30">
        <v>93</v>
      </c>
      <c r="S572" s="26">
        <v>95</v>
      </c>
      <c r="T572">
        <v>89</v>
      </c>
      <c r="U572" s="30">
        <f t="shared" si="78"/>
        <v>92.333333333333329</v>
      </c>
      <c r="V572" s="31">
        <f t="shared" si="79"/>
        <v>0.92330000000000001</v>
      </c>
      <c r="W572" t="str">
        <f t="shared" si="80"/>
        <v>A</v>
      </c>
    </row>
    <row r="573" spans="1:23" ht="14.25" customHeight="1" x14ac:dyDescent="0.3">
      <c r="A573" s="43" t="s">
        <v>282</v>
      </c>
      <c r="B573" s="43" t="s">
        <v>283</v>
      </c>
      <c r="C573" s="43" t="s">
        <v>435</v>
      </c>
      <c r="D573" s="5" t="s">
        <v>12</v>
      </c>
      <c r="E573" s="5" t="s">
        <v>95</v>
      </c>
      <c r="F573" s="5">
        <v>49</v>
      </c>
      <c r="G573" s="10">
        <v>64</v>
      </c>
      <c r="H573" s="10">
        <v>61</v>
      </c>
      <c r="I573" s="11">
        <f t="shared" si="72"/>
        <v>58</v>
      </c>
      <c r="J573" s="31">
        <f t="shared" si="73"/>
        <v>0.57999999999999996</v>
      </c>
      <c r="K573" s="32" t="str">
        <f t="shared" si="74"/>
        <v>D</v>
      </c>
      <c r="L573" s="32">
        <v>56</v>
      </c>
      <c r="M573" s="32">
        <v>61</v>
      </c>
      <c r="N573">
        <v>52</v>
      </c>
      <c r="O573" s="30">
        <f t="shared" si="75"/>
        <v>56.333333333333336</v>
      </c>
      <c r="P573" s="31">
        <f t="shared" si="76"/>
        <v>0.56330000000000002</v>
      </c>
      <c r="Q573" s="32" t="str">
        <f t="shared" si="77"/>
        <v>D</v>
      </c>
      <c r="R573" s="30">
        <v>53</v>
      </c>
      <c r="S573" s="26">
        <v>57</v>
      </c>
      <c r="T573">
        <v>61</v>
      </c>
      <c r="U573" s="30">
        <f t="shared" si="78"/>
        <v>57</v>
      </c>
      <c r="V573" s="31">
        <f t="shared" si="79"/>
        <v>0.56999999999999995</v>
      </c>
      <c r="W573" t="str">
        <f t="shared" si="80"/>
        <v>D</v>
      </c>
    </row>
    <row r="574" spans="1:23" ht="14.25" customHeight="1" x14ac:dyDescent="0.3">
      <c r="A574" s="43"/>
      <c r="B574" s="43"/>
      <c r="C574" s="43"/>
      <c r="D574" s="5" t="s">
        <v>13</v>
      </c>
      <c r="E574" s="5" t="s">
        <v>99</v>
      </c>
      <c r="F574" s="5">
        <v>58</v>
      </c>
      <c r="G574" s="10">
        <v>63</v>
      </c>
      <c r="H574" s="10">
        <v>63</v>
      </c>
      <c r="I574" s="11">
        <f t="shared" si="72"/>
        <v>61.333333333333336</v>
      </c>
      <c r="J574" s="31">
        <f t="shared" si="73"/>
        <v>0.61329999999999996</v>
      </c>
      <c r="K574" s="32" t="str">
        <f t="shared" si="74"/>
        <v>C</v>
      </c>
      <c r="L574" s="32">
        <v>60</v>
      </c>
      <c r="M574" s="32">
        <v>64</v>
      </c>
      <c r="N574">
        <v>66</v>
      </c>
      <c r="O574" s="30">
        <f t="shared" si="75"/>
        <v>63.333333333333336</v>
      </c>
      <c r="P574" s="31">
        <f t="shared" si="76"/>
        <v>0.63329999999999997</v>
      </c>
      <c r="Q574" s="32" t="str">
        <f t="shared" si="77"/>
        <v>C</v>
      </c>
      <c r="R574" s="30">
        <v>66</v>
      </c>
      <c r="S574" s="26">
        <v>69</v>
      </c>
      <c r="T574">
        <v>73</v>
      </c>
      <c r="U574" s="30">
        <f t="shared" si="78"/>
        <v>69.333333333333329</v>
      </c>
      <c r="V574" s="31">
        <f t="shared" si="79"/>
        <v>0.69330000000000003</v>
      </c>
      <c r="W574" t="str">
        <f t="shared" si="80"/>
        <v>C</v>
      </c>
    </row>
    <row r="575" spans="1:23" ht="14.25" customHeight="1" x14ac:dyDescent="0.3">
      <c r="A575" s="43"/>
      <c r="B575" s="43"/>
      <c r="C575" s="43"/>
      <c r="D575" s="5" t="s">
        <v>15</v>
      </c>
      <c r="E575" s="5" t="s">
        <v>100</v>
      </c>
      <c r="F575" s="5">
        <v>59</v>
      </c>
      <c r="G575" s="10">
        <v>63</v>
      </c>
      <c r="H575" s="10">
        <v>71</v>
      </c>
      <c r="I575" s="11">
        <f t="shared" si="72"/>
        <v>64.333333333333329</v>
      </c>
      <c r="J575" s="31">
        <f t="shared" si="73"/>
        <v>0.64329999999999998</v>
      </c>
      <c r="K575" s="32" t="str">
        <f t="shared" si="74"/>
        <v>C</v>
      </c>
      <c r="L575" s="32">
        <v>71</v>
      </c>
      <c r="M575" s="32">
        <v>77</v>
      </c>
      <c r="N575">
        <v>74</v>
      </c>
      <c r="O575" s="30">
        <f t="shared" si="75"/>
        <v>74</v>
      </c>
      <c r="P575" s="31">
        <f t="shared" si="76"/>
        <v>0.74</v>
      </c>
      <c r="Q575" s="32" t="str">
        <f t="shared" si="77"/>
        <v>B</v>
      </c>
      <c r="R575" s="30">
        <v>69</v>
      </c>
      <c r="S575" s="26">
        <v>71</v>
      </c>
      <c r="T575">
        <v>65</v>
      </c>
      <c r="U575" s="30">
        <f t="shared" si="78"/>
        <v>68.333333333333329</v>
      </c>
      <c r="V575" s="31">
        <f t="shared" si="79"/>
        <v>0.68330000000000002</v>
      </c>
      <c r="W575" t="str">
        <f t="shared" si="80"/>
        <v>C</v>
      </c>
    </row>
    <row r="576" spans="1:23" ht="14.25" customHeight="1" x14ac:dyDescent="0.3">
      <c r="A576" s="43"/>
      <c r="B576" s="43"/>
      <c r="C576" s="43"/>
      <c r="D576" s="5" t="s">
        <v>17</v>
      </c>
      <c r="E576" s="5" t="s">
        <v>101</v>
      </c>
      <c r="F576" s="5">
        <v>62</v>
      </c>
      <c r="G576" s="10">
        <v>62</v>
      </c>
      <c r="H576" s="10">
        <v>66</v>
      </c>
      <c r="I576" s="11">
        <f t="shared" si="72"/>
        <v>63.333333333333336</v>
      </c>
      <c r="J576" s="31">
        <f t="shared" si="73"/>
        <v>0.63329999999999997</v>
      </c>
      <c r="K576" s="32" t="str">
        <f t="shared" si="74"/>
        <v>C</v>
      </c>
      <c r="L576" s="32">
        <v>61</v>
      </c>
      <c r="M576" s="32">
        <v>62</v>
      </c>
      <c r="N576">
        <v>56</v>
      </c>
      <c r="O576" s="30">
        <f t="shared" si="75"/>
        <v>59.666666666666664</v>
      </c>
      <c r="P576" s="31">
        <f t="shared" si="76"/>
        <v>0.59670000000000001</v>
      </c>
      <c r="Q576" s="32" t="str">
        <f t="shared" si="77"/>
        <v>D</v>
      </c>
      <c r="R576" s="30">
        <v>69</v>
      </c>
      <c r="S576" s="26">
        <v>72</v>
      </c>
      <c r="T576">
        <v>64</v>
      </c>
      <c r="U576" s="30">
        <f t="shared" si="78"/>
        <v>68.333333333333329</v>
      </c>
      <c r="V576" s="31">
        <f t="shared" si="79"/>
        <v>0.68330000000000002</v>
      </c>
      <c r="W576" t="str">
        <f t="shared" si="80"/>
        <v>C</v>
      </c>
    </row>
    <row r="577" spans="1:23" ht="14.25" customHeight="1" x14ac:dyDescent="0.3">
      <c r="A577" s="43"/>
      <c r="B577" s="43"/>
      <c r="C577" s="43"/>
      <c r="D577" s="5" t="s">
        <v>19</v>
      </c>
      <c r="E577" s="5" t="s">
        <v>102</v>
      </c>
      <c r="F577" s="5">
        <v>61</v>
      </c>
      <c r="G577" s="10">
        <v>66</v>
      </c>
      <c r="H577" s="10">
        <v>62</v>
      </c>
      <c r="I577" s="11">
        <f t="shared" si="72"/>
        <v>63</v>
      </c>
      <c r="J577" s="31">
        <f t="shared" si="73"/>
        <v>0.63</v>
      </c>
      <c r="K577" s="32" t="str">
        <f t="shared" si="74"/>
        <v>C</v>
      </c>
      <c r="L577" s="32">
        <v>61</v>
      </c>
      <c r="M577" s="32">
        <v>71</v>
      </c>
      <c r="N577">
        <v>70</v>
      </c>
      <c r="O577" s="30">
        <f t="shared" si="75"/>
        <v>67.333333333333329</v>
      </c>
      <c r="P577" s="31">
        <f t="shared" si="76"/>
        <v>0.67330000000000001</v>
      </c>
      <c r="Q577" s="32" t="str">
        <f t="shared" si="77"/>
        <v>C</v>
      </c>
      <c r="R577" s="30">
        <v>69</v>
      </c>
      <c r="S577" s="26">
        <v>66</v>
      </c>
      <c r="T577">
        <v>64</v>
      </c>
      <c r="U577" s="30">
        <f t="shared" si="78"/>
        <v>66.333333333333329</v>
      </c>
      <c r="V577" s="31">
        <f t="shared" si="79"/>
        <v>0.6633</v>
      </c>
      <c r="W577" t="str">
        <f t="shared" si="80"/>
        <v>C</v>
      </c>
    </row>
    <row r="578" spans="1:23" ht="14.25" customHeight="1" x14ac:dyDescent="0.3">
      <c r="A578" s="43"/>
      <c r="B578" s="43"/>
      <c r="C578" s="43"/>
      <c r="D578" s="5" t="s">
        <v>21</v>
      </c>
      <c r="E578" s="5" t="s">
        <v>103</v>
      </c>
      <c r="F578" s="5">
        <v>62</v>
      </c>
      <c r="G578" s="10">
        <v>73</v>
      </c>
      <c r="H578" s="10">
        <v>67</v>
      </c>
      <c r="I578" s="11">
        <f t="shared" si="72"/>
        <v>67.333333333333329</v>
      </c>
      <c r="J578" s="31">
        <f t="shared" si="73"/>
        <v>0.67330000000000001</v>
      </c>
      <c r="K578" s="32" t="str">
        <f t="shared" si="74"/>
        <v>C</v>
      </c>
      <c r="L578" s="32">
        <v>74</v>
      </c>
      <c r="M578" s="32">
        <v>72</v>
      </c>
      <c r="N578">
        <v>68</v>
      </c>
      <c r="O578" s="30">
        <f t="shared" si="75"/>
        <v>71.333333333333329</v>
      </c>
      <c r="P578" s="31">
        <f t="shared" si="76"/>
        <v>0.71330000000000005</v>
      </c>
      <c r="Q578" s="32" t="str">
        <f t="shared" si="77"/>
        <v>B</v>
      </c>
      <c r="R578" s="30">
        <v>72</v>
      </c>
      <c r="S578" s="26">
        <v>70</v>
      </c>
      <c r="T578">
        <v>77</v>
      </c>
      <c r="U578" s="30">
        <f t="shared" si="78"/>
        <v>73</v>
      </c>
      <c r="V578" s="31">
        <f t="shared" si="79"/>
        <v>0.73</v>
      </c>
      <c r="W578" t="str">
        <f t="shared" si="80"/>
        <v>B</v>
      </c>
    </row>
    <row r="579" spans="1:23" ht="14.25" customHeight="1" x14ac:dyDescent="0.3">
      <c r="A579" s="43"/>
      <c r="B579" s="43"/>
      <c r="C579" s="43"/>
      <c r="D579" s="5" t="s">
        <v>23</v>
      </c>
      <c r="E579" s="5" t="s">
        <v>104</v>
      </c>
      <c r="F579" s="5">
        <v>62</v>
      </c>
      <c r="G579" s="10">
        <v>66</v>
      </c>
      <c r="H579" s="10">
        <v>68</v>
      </c>
      <c r="I579" s="11">
        <f t="shared" si="72"/>
        <v>65.333333333333329</v>
      </c>
      <c r="J579" s="31">
        <f t="shared" si="73"/>
        <v>0.65329999999999999</v>
      </c>
      <c r="K579" s="32" t="str">
        <f t="shared" si="74"/>
        <v>C</v>
      </c>
      <c r="L579" s="32">
        <v>61</v>
      </c>
      <c r="M579" s="32">
        <v>66</v>
      </c>
      <c r="N579">
        <v>57</v>
      </c>
      <c r="O579" s="30">
        <f t="shared" si="75"/>
        <v>61.333333333333336</v>
      </c>
      <c r="P579" s="31">
        <f t="shared" si="76"/>
        <v>0.61329999999999996</v>
      </c>
      <c r="Q579" s="32" t="str">
        <f t="shared" si="77"/>
        <v>C</v>
      </c>
      <c r="R579" s="30">
        <v>69</v>
      </c>
      <c r="S579" s="26">
        <v>61</v>
      </c>
      <c r="T579">
        <v>70</v>
      </c>
      <c r="U579" s="30">
        <f t="shared" si="78"/>
        <v>66.666666666666671</v>
      </c>
      <c r="V579" s="31">
        <f t="shared" si="79"/>
        <v>0.66669999999999996</v>
      </c>
      <c r="W579" t="str">
        <f t="shared" si="80"/>
        <v>C</v>
      </c>
    </row>
    <row r="580" spans="1:23" ht="14.25" customHeight="1" x14ac:dyDescent="0.3">
      <c r="A580" s="43"/>
      <c r="B580" s="43"/>
      <c r="C580" s="43"/>
      <c r="D580" s="5" t="s">
        <v>25</v>
      </c>
      <c r="E580" s="5" t="s">
        <v>105</v>
      </c>
      <c r="F580" s="5">
        <v>67</v>
      </c>
      <c r="G580" s="10">
        <v>72</v>
      </c>
      <c r="H580" s="10">
        <v>59</v>
      </c>
      <c r="I580" s="11">
        <f t="shared" si="72"/>
        <v>66</v>
      </c>
      <c r="J580" s="31">
        <f t="shared" si="73"/>
        <v>0.66</v>
      </c>
      <c r="K580" s="32" t="str">
        <f t="shared" si="74"/>
        <v>C</v>
      </c>
      <c r="L580" s="32">
        <v>61</v>
      </c>
      <c r="M580" s="32">
        <v>70</v>
      </c>
      <c r="N580">
        <v>67</v>
      </c>
      <c r="O580" s="30">
        <f t="shared" si="75"/>
        <v>66</v>
      </c>
      <c r="P580" s="31">
        <f t="shared" si="76"/>
        <v>0.66</v>
      </c>
      <c r="Q580" s="32" t="str">
        <f t="shared" si="77"/>
        <v>C</v>
      </c>
      <c r="R580" s="30">
        <v>76</v>
      </c>
      <c r="S580" s="26">
        <v>79</v>
      </c>
      <c r="T580">
        <v>77</v>
      </c>
      <c r="U580" s="30">
        <f t="shared" si="78"/>
        <v>77.333333333333329</v>
      </c>
      <c r="V580" s="31">
        <f t="shared" si="79"/>
        <v>0.77329999999999999</v>
      </c>
      <c r="W580" t="str">
        <f t="shared" si="80"/>
        <v>B</v>
      </c>
    </row>
    <row r="581" spans="1:23" ht="14.25" customHeight="1" x14ac:dyDescent="0.3">
      <c r="A581" s="43"/>
      <c r="B581" s="43"/>
      <c r="C581" s="43"/>
      <c r="D581" s="5" t="s">
        <v>27</v>
      </c>
      <c r="E581" s="5" t="s">
        <v>106</v>
      </c>
      <c r="F581" s="5">
        <v>49</v>
      </c>
      <c r="G581" s="10">
        <v>58</v>
      </c>
      <c r="H581" s="10">
        <v>65</v>
      </c>
      <c r="I581" s="11">
        <f t="shared" si="72"/>
        <v>57.333333333333336</v>
      </c>
      <c r="J581" s="31">
        <f t="shared" si="73"/>
        <v>0.57330000000000003</v>
      </c>
      <c r="K581" s="32" t="str">
        <f t="shared" si="74"/>
        <v>D</v>
      </c>
      <c r="L581" s="32">
        <v>56</v>
      </c>
      <c r="M581" s="32">
        <v>59</v>
      </c>
      <c r="N581">
        <v>62</v>
      </c>
      <c r="O581" s="30">
        <f t="shared" si="75"/>
        <v>59</v>
      </c>
      <c r="P581" s="31">
        <f t="shared" si="76"/>
        <v>0.59</v>
      </c>
      <c r="Q581" s="32" t="str">
        <f t="shared" si="77"/>
        <v>D</v>
      </c>
      <c r="R581" s="30">
        <v>60</v>
      </c>
      <c r="S581" s="26">
        <v>70</v>
      </c>
      <c r="T581">
        <v>56</v>
      </c>
      <c r="U581" s="30">
        <f t="shared" si="78"/>
        <v>62</v>
      </c>
      <c r="V581" s="31">
        <f t="shared" si="79"/>
        <v>0.62</v>
      </c>
      <c r="W581" t="str">
        <f t="shared" si="80"/>
        <v>C</v>
      </c>
    </row>
    <row r="582" spans="1:23" ht="14.25" customHeight="1" x14ac:dyDescent="0.3">
      <c r="A582" s="43" t="s">
        <v>286</v>
      </c>
      <c r="B582" s="43" t="s">
        <v>287</v>
      </c>
      <c r="C582" s="43" t="s">
        <v>435</v>
      </c>
      <c r="D582" s="5" t="s">
        <v>12</v>
      </c>
      <c r="E582" s="5" t="s">
        <v>95</v>
      </c>
      <c r="F582" s="5">
        <v>66</v>
      </c>
      <c r="G582" s="10">
        <v>77</v>
      </c>
      <c r="H582" s="10">
        <v>64</v>
      </c>
      <c r="I582" s="11">
        <f t="shared" ref="I582:I645" si="81">IF(COUNT(F582:H582)=0,"",AVERAGE(F582:H582))</f>
        <v>69</v>
      </c>
      <c r="J582" s="31">
        <f t="shared" ref="J582:J645" si="82">IF(I582="","",ROUND(I582/100,4))</f>
        <v>0.69</v>
      </c>
      <c r="K582" s="32" t="str">
        <f t="shared" ref="K582:K645" si="83">IF(I582="","",IF(I582&gt;=80,"A",IF(I582&gt;=70,"B",IF(I582&gt;=60,"C",IF(I582&gt;=50,"D","F")))))</f>
        <v>C</v>
      </c>
      <c r="L582" s="32">
        <v>77</v>
      </c>
      <c r="M582" s="32">
        <v>78</v>
      </c>
      <c r="N582">
        <v>74</v>
      </c>
      <c r="O582" s="30">
        <f t="shared" ref="O582:O645" si="84">IF(COUNT(L582:N582)=0,"",AVERAGE(L582:N582))</f>
        <v>76.333333333333329</v>
      </c>
      <c r="P582" s="31">
        <f t="shared" ref="P582:P645" si="85">IF(O582="","",ROUND(O582/100,4))</f>
        <v>0.76329999999999998</v>
      </c>
      <c r="Q582" s="32" t="str">
        <f t="shared" ref="Q582:Q645" si="86">IF(O582="","",IF(O582&gt;=80,"A",IF(O582&gt;=70,"B",IF(O582&gt;=60,"C",IF(O582&gt;=50,"D","F")))))</f>
        <v>B</v>
      </c>
      <c r="R582" s="30">
        <v>80</v>
      </c>
      <c r="S582" s="26">
        <v>74</v>
      </c>
      <c r="T582">
        <v>77</v>
      </c>
      <c r="U582" s="30">
        <f t="shared" ref="U582:U645" si="87">IF(COUNT(R582:T582)=0,"",AVERAGE(R582:T582))</f>
        <v>77</v>
      </c>
      <c r="V582" s="31">
        <f t="shared" ref="V582:V645" si="88">IF(U582="","",ROUND(U582/100,4))</f>
        <v>0.77</v>
      </c>
      <c r="W582" t="str">
        <f t="shared" ref="W582:W645" si="89">IF(U582="","",IF(U582&gt;=80,"A",IF(U582&gt;=70,"B",IF(U582&gt;=60,"C",IF(U582&gt;=50,"D","F")))))</f>
        <v>B</v>
      </c>
    </row>
    <row r="583" spans="1:23" ht="14.25" customHeight="1" x14ac:dyDescent="0.3">
      <c r="A583" s="43"/>
      <c r="B583" s="43"/>
      <c r="C583" s="43"/>
      <c r="D583" s="5" t="s">
        <v>13</v>
      </c>
      <c r="E583" s="5" t="s">
        <v>99</v>
      </c>
      <c r="F583" s="5">
        <v>81</v>
      </c>
      <c r="G583" s="10">
        <v>71</v>
      </c>
      <c r="H583" s="10">
        <v>83</v>
      </c>
      <c r="I583" s="11">
        <f t="shared" si="81"/>
        <v>78.333333333333329</v>
      </c>
      <c r="J583" s="31">
        <f t="shared" si="82"/>
        <v>0.7833</v>
      </c>
      <c r="K583" s="32" t="str">
        <f t="shared" si="83"/>
        <v>B</v>
      </c>
      <c r="L583" s="32">
        <v>72</v>
      </c>
      <c r="M583" s="32">
        <v>77</v>
      </c>
      <c r="N583">
        <v>74</v>
      </c>
      <c r="O583" s="30">
        <f t="shared" si="84"/>
        <v>74.333333333333329</v>
      </c>
      <c r="P583" s="31">
        <f t="shared" si="85"/>
        <v>0.74329999999999996</v>
      </c>
      <c r="Q583" s="32" t="str">
        <f t="shared" si="86"/>
        <v>B</v>
      </c>
      <c r="R583" s="30">
        <v>85</v>
      </c>
      <c r="S583" s="26">
        <v>86</v>
      </c>
      <c r="T583">
        <v>81</v>
      </c>
      <c r="U583" s="30">
        <f t="shared" si="87"/>
        <v>84</v>
      </c>
      <c r="V583" s="31">
        <f t="shared" si="88"/>
        <v>0.84</v>
      </c>
      <c r="W583" t="str">
        <f t="shared" si="89"/>
        <v>A</v>
      </c>
    </row>
    <row r="584" spans="1:23" ht="14.25" customHeight="1" x14ac:dyDescent="0.3">
      <c r="A584" s="43"/>
      <c r="B584" s="43"/>
      <c r="C584" s="43"/>
      <c r="D584" s="5" t="s">
        <v>15</v>
      </c>
      <c r="E584" s="5" t="s">
        <v>100</v>
      </c>
      <c r="F584" s="5">
        <v>86</v>
      </c>
      <c r="G584" s="10">
        <v>84</v>
      </c>
      <c r="H584" s="10">
        <v>78</v>
      </c>
      <c r="I584" s="11">
        <f t="shared" si="81"/>
        <v>82.666666666666671</v>
      </c>
      <c r="J584" s="31">
        <f t="shared" si="82"/>
        <v>0.82669999999999999</v>
      </c>
      <c r="K584" s="32" t="str">
        <f t="shared" si="83"/>
        <v>A</v>
      </c>
      <c r="L584" s="32">
        <v>74</v>
      </c>
      <c r="M584" s="32">
        <v>81</v>
      </c>
      <c r="N584">
        <v>88</v>
      </c>
      <c r="O584" s="30">
        <f t="shared" si="84"/>
        <v>81</v>
      </c>
      <c r="P584" s="31">
        <f t="shared" si="85"/>
        <v>0.81</v>
      </c>
      <c r="Q584" s="32" t="str">
        <f t="shared" si="86"/>
        <v>A</v>
      </c>
      <c r="R584" s="30">
        <v>83</v>
      </c>
      <c r="S584" s="26">
        <v>88</v>
      </c>
      <c r="T584">
        <v>88</v>
      </c>
      <c r="U584" s="30">
        <f t="shared" si="87"/>
        <v>86.333333333333329</v>
      </c>
      <c r="V584" s="31">
        <f t="shared" si="88"/>
        <v>0.86329999999999996</v>
      </c>
      <c r="W584" t="str">
        <f t="shared" si="89"/>
        <v>A</v>
      </c>
    </row>
    <row r="585" spans="1:23" ht="14.25" customHeight="1" x14ac:dyDescent="0.3">
      <c r="A585" s="43"/>
      <c r="B585" s="43"/>
      <c r="C585" s="43"/>
      <c r="D585" s="5" t="s">
        <v>17</v>
      </c>
      <c r="E585" s="5" t="s">
        <v>101</v>
      </c>
      <c r="F585" s="5">
        <v>73</v>
      </c>
      <c r="G585" s="10">
        <v>78</v>
      </c>
      <c r="H585" s="10">
        <v>75</v>
      </c>
      <c r="I585" s="11">
        <f t="shared" si="81"/>
        <v>75.333333333333329</v>
      </c>
      <c r="J585" s="31">
        <f t="shared" si="82"/>
        <v>0.75329999999999997</v>
      </c>
      <c r="K585" s="32" t="str">
        <f t="shared" si="83"/>
        <v>B</v>
      </c>
      <c r="L585" s="32">
        <v>75</v>
      </c>
      <c r="M585" s="32">
        <v>70</v>
      </c>
      <c r="N585">
        <v>82</v>
      </c>
      <c r="O585" s="30">
        <f t="shared" si="84"/>
        <v>75.666666666666671</v>
      </c>
      <c r="P585" s="31">
        <f t="shared" si="85"/>
        <v>0.75670000000000004</v>
      </c>
      <c r="Q585" s="32" t="str">
        <f t="shared" si="86"/>
        <v>B</v>
      </c>
      <c r="R585" s="30">
        <v>79</v>
      </c>
      <c r="S585" s="26">
        <v>85</v>
      </c>
      <c r="T585">
        <v>80</v>
      </c>
      <c r="U585" s="30">
        <f t="shared" si="87"/>
        <v>81.333333333333329</v>
      </c>
      <c r="V585" s="31">
        <f t="shared" si="88"/>
        <v>0.81330000000000002</v>
      </c>
      <c r="W585" t="str">
        <f t="shared" si="89"/>
        <v>A</v>
      </c>
    </row>
    <row r="586" spans="1:23" ht="14.25" customHeight="1" x14ac:dyDescent="0.3">
      <c r="A586" s="43"/>
      <c r="B586" s="43"/>
      <c r="C586" s="43"/>
      <c r="D586" s="5" t="s">
        <v>19</v>
      </c>
      <c r="E586" s="5" t="s">
        <v>102</v>
      </c>
      <c r="F586" s="5">
        <v>74</v>
      </c>
      <c r="G586" s="10">
        <v>81</v>
      </c>
      <c r="H586" s="10">
        <v>71</v>
      </c>
      <c r="I586" s="11">
        <f t="shared" si="81"/>
        <v>75.333333333333329</v>
      </c>
      <c r="J586" s="31">
        <f t="shared" si="82"/>
        <v>0.75329999999999997</v>
      </c>
      <c r="K586" s="32" t="str">
        <f t="shared" si="83"/>
        <v>B</v>
      </c>
      <c r="L586" s="32">
        <v>84</v>
      </c>
      <c r="M586" s="32">
        <v>76</v>
      </c>
      <c r="N586">
        <v>82</v>
      </c>
      <c r="O586" s="30">
        <f t="shared" si="84"/>
        <v>80.666666666666671</v>
      </c>
      <c r="P586" s="31">
        <f t="shared" si="85"/>
        <v>0.80669999999999997</v>
      </c>
      <c r="Q586" s="32" t="str">
        <f t="shared" si="86"/>
        <v>A</v>
      </c>
      <c r="R586" s="30">
        <v>82</v>
      </c>
      <c r="S586" s="26">
        <v>88</v>
      </c>
      <c r="T586">
        <v>83</v>
      </c>
      <c r="U586" s="30">
        <f t="shared" si="87"/>
        <v>84.333333333333329</v>
      </c>
      <c r="V586" s="31">
        <f t="shared" si="88"/>
        <v>0.84330000000000005</v>
      </c>
      <c r="W586" t="str">
        <f t="shared" si="89"/>
        <v>A</v>
      </c>
    </row>
    <row r="587" spans="1:23" ht="14.25" customHeight="1" x14ac:dyDescent="0.3">
      <c r="A587" s="43"/>
      <c r="B587" s="43"/>
      <c r="C587" s="43"/>
      <c r="D587" s="5" t="s">
        <v>21</v>
      </c>
      <c r="E587" s="5" t="s">
        <v>103</v>
      </c>
      <c r="F587" s="5">
        <v>78</v>
      </c>
      <c r="G587" s="10">
        <v>86</v>
      </c>
      <c r="H587" s="10">
        <v>81</v>
      </c>
      <c r="I587" s="11">
        <f t="shared" si="81"/>
        <v>81.666666666666671</v>
      </c>
      <c r="J587" s="31">
        <f t="shared" si="82"/>
        <v>0.81669999999999998</v>
      </c>
      <c r="K587" s="32" t="str">
        <f t="shared" si="83"/>
        <v>A</v>
      </c>
      <c r="L587" s="32">
        <v>85</v>
      </c>
      <c r="M587" s="32">
        <v>86</v>
      </c>
      <c r="N587">
        <v>86</v>
      </c>
      <c r="O587" s="30">
        <f t="shared" si="84"/>
        <v>85.666666666666671</v>
      </c>
      <c r="P587" s="31">
        <f t="shared" si="85"/>
        <v>0.85670000000000002</v>
      </c>
      <c r="Q587" s="32" t="str">
        <f t="shared" si="86"/>
        <v>A</v>
      </c>
      <c r="R587" s="30">
        <v>89</v>
      </c>
      <c r="S587" s="26">
        <v>87</v>
      </c>
      <c r="T587">
        <v>83</v>
      </c>
      <c r="U587" s="30">
        <f t="shared" si="87"/>
        <v>86.333333333333329</v>
      </c>
      <c r="V587" s="31">
        <f t="shared" si="88"/>
        <v>0.86329999999999996</v>
      </c>
      <c r="W587" t="str">
        <f t="shared" si="89"/>
        <v>A</v>
      </c>
    </row>
    <row r="588" spans="1:23" ht="14.25" customHeight="1" x14ac:dyDescent="0.3">
      <c r="A588" s="43"/>
      <c r="B588" s="43"/>
      <c r="C588" s="43"/>
      <c r="D588" s="5" t="s">
        <v>23</v>
      </c>
      <c r="E588" s="5" t="s">
        <v>104</v>
      </c>
      <c r="F588" s="5">
        <v>72</v>
      </c>
      <c r="G588" s="10">
        <v>76</v>
      </c>
      <c r="H588" s="10">
        <v>79</v>
      </c>
      <c r="I588" s="11">
        <f t="shared" si="81"/>
        <v>75.666666666666671</v>
      </c>
      <c r="J588" s="31">
        <f t="shared" si="82"/>
        <v>0.75670000000000004</v>
      </c>
      <c r="K588" s="32" t="str">
        <f t="shared" si="83"/>
        <v>B</v>
      </c>
      <c r="L588" s="32">
        <v>77</v>
      </c>
      <c r="M588" s="32">
        <v>79</v>
      </c>
      <c r="N588">
        <v>79</v>
      </c>
      <c r="O588" s="30">
        <f t="shared" si="84"/>
        <v>78.333333333333329</v>
      </c>
      <c r="P588" s="31">
        <f t="shared" si="85"/>
        <v>0.7833</v>
      </c>
      <c r="Q588" s="32" t="str">
        <f t="shared" si="86"/>
        <v>B</v>
      </c>
      <c r="R588" s="30">
        <v>74</v>
      </c>
      <c r="S588" s="26">
        <v>87</v>
      </c>
      <c r="T588">
        <v>73</v>
      </c>
      <c r="U588" s="30">
        <f t="shared" si="87"/>
        <v>78</v>
      </c>
      <c r="V588" s="31">
        <f t="shared" si="88"/>
        <v>0.78</v>
      </c>
      <c r="W588" t="str">
        <f t="shared" si="89"/>
        <v>B</v>
      </c>
    </row>
    <row r="589" spans="1:23" ht="14.25" customHeight="1" x14ac:dyDescent="0.3">
      <c r="A589" s="43"/>
      <c r="B589" s="43"/>
      <c r="C589" s="43"/>
      <c r="D589" s="5" t="s">
        <v>32</v>
      </c>
      <c r="E589" s="5" t="s">
        <v>127</v>
      </c>
      <c r="F589" s="5">
        <v>80</v>
      </c>
      <c r="G589" s="10">
        <v>77</v>
      </c>
      <c r="H589" s="10">
        <v>75</v>
      </c>
      <c r="I589" s="11">
        <f t="shared" si="81"/>
        <v>77.333333333333329</v>
      </c>
      <c r="J589" s="31">
        <f t="shared" si="82"/>
        <v>0.77329999999999999</v>
      </c>
      <c r="K589" s="32" t="str">
        <f t="shared" si="83"/>
        <v>B</v>
      </c>
      <c r="L589" s="32">
        <v>82</v>
      </c>
      <c r="M589" s="32">
        <v>76</v>
      </c>
      <c r="N589">
        <v>81</v>
      </c>
      <c r="O589" s="30">
        <f t="shared" si="84"/>
        <v>79.666666666666671</v>
      </c>
      <c r="P589" s="31">
        <f t="shared" si="85"/>
        <v>0.79669999999999996</v>
      </c>
      <c r="Q589" s="32" t="str">
        <f t="shared" si="86"/>
        <v>B</v>
      </c>
      <c r="R589" s="30">
        <v>84</v>
      </c>
      <c r="S589" s="26">
        <v>88</v>
      </c>
      <c r="T589">
        <v>84</v>
      </c>
      <c r="U589" s="30">
        <f t="shared" si="87"/>
        <v>85.333333333333329</v>
      </c>
      <c r="V589" s="31">
        <f t="shared" si="88"/>
        <v>0.85329999999999995</v>
      </c>
      <c r="W589" t="str">
        <f t="shared" si="89"/>
        <v>A</v>
      </c>
    </row>
    <row r="590" spans="1:23" ht="14.25" customHeight="1" x14ac:dyDescent="0.3">
      <c r="A590" s="43"/>
      <c r="B590" s="43"/>
      <c r="C590" s="43"/>
      <c r="D590" s="5" t="s">
        <v>34</v>
      </c>
      <c r="E590" s="5" t="s">
        <v>109</v>
      </c>
      <c r="F590" s="5">
        <v>67</v>
      </c>
      <c r="G590" s="10">
        <v>78</v>
      </c>
      <c r="H590" s="10">
        <v>69</v>
      </c>
      <c r="I590" s="11">
        <f t="shared" si="81"/>
        <v>71.333333333333329</v>
      </c>
      <c r="J590" s="31">
        <f t="shared" si="82"/>
        <v>0.71330000000000005</v>
      </c>
      <c r="K590" s="32" t="str">
        <f t="shared" si="83"/>
        <v>B</v>
      </c>
      <c r="L590" s="32">
        <v>78</v>
      </c>
      <c r="M590" s="32">
        <v>80</v>
      </c>
      <c r="N590">
        <v>81</v>
      </c>
      <c r="O590" s="30">
        <f t="shared" si="84"/>
        <v>79.666666666666671</v>
      </c>
      <c r="P590" s="31">
        <f t="shared" si="85"/>
        <v>0.79669999999999996</v>
      </c>
      <c r="Q590" s="32" t="str">
        <f t="shared" si="86"/>
        <v>B</v>
      </c>
      <c r="R590" s="30">
        <v>79</v>
      </c>
      <c r="S590" s="26">
        <v>80</v>
      </c>
      <c r="T590">
        <v>77</v>
      </c>
      <c r="U590" s="30">
        <f t="shared" si="87"/>
        <v>78.666666666666671</v>
      </c>
      <c r="V590" s="31">
        <f t="shared" si="88"/>
        <v>0.78669999999999995</v>
      </c>
      <c r="W590" t="str">
        <f t="shared" si="89"/>
        <v>B</v>
      </c>
    </row>
    <row r="591" spans="1:23" ht="14.25" customHeight="1" x14ac:dyDescent="0.3">
      <c r="A591" s="43" t="s">
        <v>290</v>
      </c>
      <c r="B591" s="43" t="s">
        <v>291</v>
      </c>
      <c r="C591" s="43" t="s">
        <v>435</v>
      </c>
      <c r="D591" s="5" t="s">
        <v>12</v>
      </c>
      <c r="E591" s="5" t="s">
        <v>95</v>
      </c>
      <c r="F591" s="5">
        <v>44</v>
      </c>
      <c r="G591" s="10">
        <v>50</v>
      </c>
      <c r="H591" s="10">
        <v>57</v>
      </c>
      <c r="I591" s="11">
        <f t="shared" si="81"/>
        <v>50.333333333333336</v>
      </c>
      <c r="J591" s="31">
        <f t="shared" si="82"/>
        <v>0.50329999999999997</v>
      </c>
      <c r="K591" s="32" t="str">
        <f t="shared" si="83"/>
        <v>D</v>
      </c>
      <c r="L591" s="32">
        <v>54</v>
      </c>
      <c r="M591" s="32">
        <v>60</v>
      </c>
      <c r="N591">
        <v>59</v>
      </c>
      <c r="O591" s="30">
        <f t="shared" si="84"/>
        <v>57.666666666666664</v>
      </c>
      <c r="P591" s="31">
        <f t="shared" si="85"/>
        <v>0.57669999999999999</v>
      </c>
      <c r="Q591" s="32" t="str">
        <f t="shared" si="86"/>
        <v>D</v>
      </c>
      <c r="R591" s="30">
        <v>62</v>
      </c>
      <c r="S591" s="26">
        <v>55</v>
      </c>
      <c r="T591">
        <v>59</v>
      </c>
      <c r="U591" s="30">
        <f t="shared" si="87"/>
        <v>58.666666666666664</v>
      </c>
      <c r="V591" s="31">
        <f t="shared" si="88"/>
        <v>0.5867</v>
      </c>
      <c r="W591" t="str">
        <f t="shared" si="89"/>
        <v>D</v>
      </c>
    </row>
    <row r="592" spans="1:23" ht="14.25" customHeight="1" x14ac:dyDescent="0.3">
      <c r="A592" s="43"/>
      <c r="B592" s="43"/>
      <c r="C592" s="43"/>
      <c r="D592" s="5" t="s">
        <v>13</v>
      </c>
      <c r="E592" s="5" t="s">
        <v>99</v>
      </c>
      <c r="F592" s="5">
        <v>61</v>
      </c>
      <c r="G592" s="10">
        <v>58</v>
      </c>
      <c r="H592" s="10">
        <v>58</v>
      </c>
      <c r="I592" s="11">
        <f t="shared" si="81"/>
        <v>59</v>
      </c>
      <c r="J592" s="31">
        <f t="shared" si="82"/>
        <v>0.59</v>
      </c>
      <c r="K592" s="32" t="str">
        <f t="shared" si="83"/>
        <v>D</v>
      </c>
      <c r="L592" s="32">
        <v>58</v>
      </c>
      <c r="M592" s="32">
        <v>60</v>
      </c>
      <c r="N592">
        <v>62</v>
      </c>
      <c r="O592" s="30">
        <f t="shared" si="84"/>
        <v>60</v>
      </c>
      <c r="P592" s="31">
        <f t="shared" si="85"/>
        <v>0.6</v>
      </c>
      <c r="Q592" s="32" t="str">
        <f t="shared" si="86"/>
        <v>C</v>
      </c>
      <c r="R592" s="30">
        <v>65</v>
      </c>
      <c r="S592" s="26">
        <v>68</v>
      </c>
      <c r="T592">
        <v>61</v>
      </c>
      <c r="U592" s="30">
        <f t="shared" si="87"/>
        <v>64.666666666666671</v>
      </c>
      <c r="V592" s="31">
        <f t="shared" si="88"/>
        <v>0.64670000000000005</v>
      </c>
      <c r="W592" t="str">
        <f t="shared" si="89"/>
        <v>C</v>
      </c>
    </row>
    <row r="593" spans="1:23" ht="14.25" customHeight="1" x14ac:dyDescent="0.3">
      <c r="A593" s="43"/>
      <c r="B593" s="43"/>
      <c r="C593" s="43"/>
      <c r="D593" s="5" t="s">
        <v>15</v>
      </c>
      <c r="E593" s="5" t="s">
        <v>100</v>
      </c>
      <c r="F593" s="5">
        <v>60</v>
      </c>
      <c r="G593" s="10">
        <v>70</v>
      </c>
      <c r="H593" s="10">
        <v>67</v>
      </c>
      <c r="I593" s="11">
        <f t="shared" si="81"/>
        <v>65.666666666666671</v>
      </c>
      <c r="J593" s="31">
        <f t="shared" si="82"/>
        <v>0.65669999999999995</v>
      </c>
      <c r="K593" s="32" t="str">
        <f t="shared" si="83"/>
        <v>C</v>
      </c>
      <c r="L593" s="32">
        <v>60</v>
      </c>
      <c r="M593" s="32">
        <v>71</v>
      </c>
      <c r="N593">
        <v>62</v>
      </c>
      <c r="O593" s="30">
        <f t="shared" si="84"/>
        <v>64.333333333333329</v>
      </c>
      <c r="P593" s="31">
        <f t="shared" si="85"/>
        <v>0.64329999999999998</v>
      </c>
      <c r="Q593" s="32" t="str">
        <f t="shared" si="86"/>
        <v>C</v>
      </c>
      <c r="R593" s="30">
        <v>68</v>
      </c>
      <c r="S593" s="26">
        <v>72</v>
      </c>
      <c r="T593">
        <v>72</v>
      </c>
      <c r="U593" s="30">
        <f t="shared" si="87"/>
        <v>70.666666666666671</v>
      </c>
      <c r="V593" s="31">
        <f t="shared" si="88"/>
        <v>0.70669999999999999</v>
      </c>
      <c r="W593" t="str">
        <f t="shared" si="89"/>
        <v>B</v>
      </c>
    </row>
    <row r="594" spans="1:23" ht="14.25" customHeight="1" x14ac:dyDescent="0.3">
      <c r="A594" s="43"/>
      <c r="B594" s="43"/>
      <c r="C594" s="43"/>
      <c r="D594" s="5" t="s">
        <v>17</v>
      </c>
      <c r="E594" s="5" t="s">
        <v>101</v>
      </c>
      <c r="F594" s="5">
        <v>60</v>
      </c>
      <c r="G594" s="10">
        <v>49</v>
      </c>
      <c r="H594" s="10">
        <v>50</v>
      </c>
      <c r="I594" s="11">
        <f t="shared" si="81"/>
        <v>53</v>
      </c>
      <c r="J594" s="31">
        <f t="shared" si="82"/>
        <v>0.53</v>
      </c>
      <c r="K594" s="32" t="str">
        <f t="shared" si="83"/>
        <v>D</v>
      </c>
      <c r="L594" s="32">
        <v>55</v>
      </c>
      <c r="M594" s="32">
        <v>55</v>
      </c>
      <c r="N594">
        <v>63</v>
      </c>
      <c r="O594" s="30">
        <f t="shared" si="84"/>
        <v>57.666666666666664</v>
      </c>
      <c r="P594" s="31">
        <f t="shared" si="85"/>
        <v>0.57669999999999999</v>
      </c>
      <c r="Q594" s="32" t="str">
        <f t="shared" si="86"/>
        <v>D</v>
      </c>
      <c r="R594" s="30">
        <v>61</v>
      </c>
      <c r="S594" s="26">
        <v>61</v>
      </c>
      <c r="T594">
        <v>66</v>
      </c>
      <c r="U594" s="30">
        <f t="shared" si="87"/>
        <v>62.666666666666664</v>
      </c>
      <c r="V594" s="31">
        <f t="shared" si="88"/>
        <v>0.62670000000000003</v>
      </c>
      <c r="W594" t="str">
        <f t="shared" si="89"/>
        <v>C</v>
      </c>
    </row>
    <row r="595" spans="1:23" ht="14.25" customHeight="1" x14ac:dyDescent="0.3">
      <c r="A595" s="43"/>
      <c r="B595" s="43"/>
      <c r="C595" s="43"/>
      <c r="D595" s="5" t="s">
        <v>19</v>
      </c>
      <c r="E595" s="5" t="s">
        <v>102</v>
      </c>
      <c r="F595" s="5">
        <v>51</v>
      </c>
      <c r="G595" s="10">
        <v>65</v>
      </c>
      <c r="H595" s="10">
        <v>56</v>
      </c>
      <c r="I595" s="11">
        <f t="shared" si="81"/>
        <v>57.333333333333336</v>
      </c>
      <c r="J595" s="31">
        <f t="shared" si="82"/>
        <v>0.57330000000000003</v>
      </c>
      <c r="K595" s="32" t="str">
        <f t="shared" si="83"/>
        <v>D</v>
      </c>
      <c r="L595" s="32">
        <v>54</v>
      </c>
      <c r="M595" s="32">
        <v>64</v>
      </c>
      <c r="N595">
        <v>62</v>
      </c>
      <c r="O595" s="30">
        <f t="shared" si="84"/>
        <v>60</v>
      </c>
      <c r="P595" s="31">
        <f t="shared" si="85"/>
        <v>0.6</v>
      </c>
      <c r="Q595" s="32" t="str">
        <f t="shared" si="86"/>
        <v>C</v>
      </c>
      <c r="R595" s="30">
        <v>69</v>
      </c>
      <c r="S595" s="26">
        <v>66</v>
      </c>
      <c r="T595">
        <v>71</v>
      </c>
      <c r="U595" s="30">
        <f t="shared" si="87"/>
        <v>68.666666666666671</v>
      </c>
      <c r="V595" s="31">
        <f t="shared" si="88"/>
        <v>0.68669999999999998</v>
      </c>
      <c r="W595" t="str">
        <f t="shared" si="89"/>
        <v>C</v>
      </c>
    </row>
    <row r="596" spans="1:23" ht="14.25" customHeight="1" x14ac:dyDescent="0.3">
      <c r="A596" s="43"/>
      <c r="B596" s="43"/>
      <c r="C596" s="43"/>
      <c r="D596" s="5" t="s">
        <v>21</v>
      </c>
      <c r="E596" s="5" t="s">
        <v>103</v>
      </c>
      <c r="F596" s="5">
        <v>56</v>
      </c>
      <c r="G596" s="10">
        <v>72</v>
      </c>
      <c r="H596" s="10">
        <v>67</v>
      </c>
      <c r="I596" s="11">
        <f t="shared" si="81"/>
        <v>65</v>
      </c>
      <c r="J596" s="31">
        <f t="shared" si="82"/>
        <v>0.65</v>
      </c>
      <c r="K596" s="32" t="str">
        <f t="shared" si="83"/>
        <v>C</v>
      </c>
      <c r="L596" s="32">
        <v>66</v>
      </c>
      <c r="M596" s="32">
        <v>66</v>
      </c>
      <c r="N596">
        <v>70</v>
      </c>
      <c r="O596" s="30">
        <f t="shared" si="84"/>
        <v>67.333333333333329</v>
      </c>
      <c r="P596" s="31">
        <f t="shared" si="85"/>
        <v>0.67330000000000001</v>
      </c>
      <c r="Q596" s="32" t="str">
        <f t="shared" si="86"/>
        <v>C</v>
      </c>
      <c r="R596" s="30">
        <v>65</v>
      </c>
      <c r="S596" s="26">
        <v>68</v>
      </c>
      <c r="T596">
        <v>73</v>
      </c>
      <c r="U596" s="30">
        <f t="shared" si="87"/>
        <v>68.666666666666671</v>
      </c>
      <c r="V596" s="31">
        <f t="shared" si="88"/>
        <v>0.68669999999999998</v>
      </c>
      <c r="W596" t="str">
        <f t="shared" si="89"/>
        <v>C</v>
      </c>
    </row>
    <row r="597" spans="1:23" ht="14.25" customHeight="1" x14ac:dyDescent="0.3">
      <c r="A597" s="43"/>
      <c r="B597" s="43"/>
      <c r="C597" s="43"/>
      <c r="D597" s="5" t="s">
        <v>23</v>
      </c>
      <c r="E597" s="5" t="s">
        <v>104</v>
      </c>
      <c r="F597" s="5">
        <v>61</v>
      </c>
      <c r="G597" s="10">
        <v>58</v>
      </c>
      <c r="H597" s="10">
        <v>55</v>
      </c>
      <c r="I597" s="11">
        <f t="shared" si="81"/>
        <v>58</v>
      </c>
      <c r="J597" s="31">
        <f t="shared" si="82"/>
        <v>0.57999999999999996</v>
      </c>
      <c r="K597" s="32" t="str">
        <f t="shared" si="83"/>
        <v>D</v>
      </c>
      <c r="L597" s="32">
        <v>51</v>
      </c>
      <c r="M597" s="32">
        <v>67</v>
      </c>
      <c r="N597">
        <v>56</v>
      </c>
      <c r="O597" s="30">
        <f t="shared" si="84"/>
        <v>58</v>
      </c>
      <c r="P597" s="31">
        <f t="shared" si="85"/>
        <v>0.57999999999999996</v>
      </c>
      <c r="Q597" s="32" t="str">
        <f t="shared" si="86"/>
        <v>D</v>
      </c>
      <c r="R597" s="30">
        <v>65</v>
      </c>
      <c r="S597" s="26">
        <v>67</v>
      </c>
      <c r="T597">
        <v>63</v>
      </c>
      <c r="U597" s="30">
        <f t="shared" si="87"/>
        <v>65</v>
      </c>
      <c r="V597" s="31">
        <f t="shared" si="88"/>
        <v>0.65</v>
      </c>
      <c r="W597" t="str">
        <f t="shared" si="89"/>
        <v>C</v>
      </c>
    </row>
    <row r="598" spans="1:23" ht="14.25" customHeight="1" x14ac:dyDescent="0.3">
      <c r="A598" s="43"/>
      <c r="B598" s="43"/>
      <c r="C598" s="43"/>
      <c r="D598" s="5" t="s">
        <v>25</v>
      </c>
      <c r="E598" s="5" t="s">
        <v>105</v>
      </c>
      <c r="F598" s="5">
        <v>54</v>
      </c>
      <c r="G598" s="10">
        <v>66</v>
      </c>
      <c r="H598" s="10">
        <v>57</v>
      </c>
      <c r="I598" s="11">
        <f t="shared" si="81"/>
        <v>59</v>
      </c>
      <c r="J598" s="31">
        <f t="shared" si="82"/>
        <v>0.59</v>
      </c>
      <c r="K598" s="32" t="str">
        <f t="shared" si="83"/>
        <v>D</v>
      </c>
      <c r="L598" s="32">
        <v>63</v>
      </c>
      <c r="M598" s="32">
        <v>68</v>
      </c>
      <c r="N598">
        <v>58</v>
      </c>
      <c r="O598" s="30">
        <f t="shared" si="84"/>
        <v>63</v>
      </c>
      <c r="P598" s="31">
        <f t="shared" si="85"/>
        <v>0.63</v>
      </c>
      <c r="Q598" s="32" t="str">
        <f t="shared" si="86"/>
        <v>C</v>
      </c>
      <c r="R598" s="30">
        <v>68</v>
      </c>
      <c r="S598" s="26">
        <v>63</v>
      </c>
      <c r="T598">
        <v>71</v>
      </c>
      <c r="U598" s="30">
        <f t="shared" si="87"/>
        <v>67.333333333333329</v>
      </c>
      <c r="V598" s="31">
        <f t="shared" si="88"/>
        <v>0.67330000000000001</v>
      </c>
      <c r="W598" t="str">
        <f t="shared" si="89"/>
        <v>C</v>
      </c>
    </row>
    <row r="599" spans="1:23" ht="14.25" customHeight="1" x14ac:dyDescent="0.3">
      <c r="A599" s="43"/>
      <c r="B599" s="43"/>
      <c r="C599" s="43"/>
      <c r="D599" s="5" t="s">
        <v>27</v>
      </c>
      <c r="E599" s="5" t="s">
        <v>106</v>
      </c>
      <c r="F599" s="5">
        <v>51</v>
      </c>
      <c r="G599" s="10">
        <v>59</v>
      </c>
      <c r="H599" s="10">
        <v>51</v>
      </c>
      <c r="I599" s="11">
        <f t="shared" si="81"/>
        <v>53.666666666666664</v>
      </c>
      <c r="J599" s="31">
        <f t="shared" si="82"/>
        <v>0.53669999999999995</v>
      </c>
      <c r="K599" s="32" t="str">
        <f t="shared" si="83"/>
        <v>D</v>
      </c>
      <c r="L599" s="32">
        <v>52</v>
      </c>
      <c r="M599" s="32">
        <v>52</v>
      </c>
      <c r="N599">
        <v>51</v>
      </c>
      <c r="O599" s="30">
        <f t="shared" si="84"/>
        <v>51.666666666666664</v>
      </c>
      <c r="P599" s="31">
        <f t="shared" si="85"/>
        <v>0.51670000000000005</v>
      </c>
      <c r="Q599" s="32" t="str">
        <f t="shared" si="86"/>
        <v>D</v>
      </c>
      <c r="R599" s="30">
        <v>62</v>
      </c>
      <c r="S599" s="26">
        <v>63</v>
      </c>
      <c r="T599">
        <v>62</v>
      </c>
      <c r="U599" s="30">
        <f t="shared" si="87"/>
        <v>62.333333333333336</v>
      </c>
      <c r="V599" s="31">
        <f t="shared" si="88"/>
        <v>0.62329999999999997</v>
      </c>
      <c r="W599" t="str">
        <f t="shared" si="89"/>
        <v>C</v>
      </c>
    </row>
    <row r="600" spans="1:23" ht="14.25" customHeight="1" x14ac:dyDescent="0.3">
      <c r="A600" s="43" t="s">
        <v>294</v>
      </c>
      <c r="B600" s="43" t="s">
        <v>295</v>
      </c>
      <c r="C600" s="43" t="s">
        <v>437</v>
      </c>
      <c r="D600" s="5" t="s">
        <v>12</v>
      </c>
      <c r="E600" s="5" t="s">
        <v>2</v>
      </c>
      <c r="F600" s="5">
        <v>53</v>
      </c>
      <c r="G600" s="10">
        <v>61</v>
      </c>
      <c r="H600" s="10">
        <v>55</v>
      </c>
      <c r="I600" s="11">
        <f t="shared" si="81"/>
        <v>56.333333333333336</v>
      </c>
      <c r="J600" s="31">
        <f t="shared" si="82"/>
        <v>0.56330000000000002</v>
      </c>
      <c r="K600" s="32" t="str">
        <f t="shared" si="83"/>
        <v>D</v>
      </c>
      <c r="L600" s="32">
        <v>63</v>
      </c>
      <c r="M600" s="32">
        <v>59</v>
      </c>
      <c r="N600">
        <v>59</v>
      </c>
      <c r="O600" s="30">
        <f t="shared" si="84"/>
        <v>60.333333333333336</v>
      </c>
      <c r="P600" s="31">
        <f t="shared" si="85"/>
        <v>0.60329999999999995</v>
      </c>
      <c r="Q600" s="32" t="str">
        <f t="shared" si="86"/>
        <v>C</v>
      </c>
      <c r="R600" s="30">
        <v>63</v>
      </c>
      <c r="S600" s="26">
        <v>68</v>
      </c>
      <c r="T600">
        <v>69</v>
      </c>
      <c r="U600" s="30">
        <f t="shared" si="87"/>
        <v>66.666666666666671</v>
      </c>
      <c r="V600" s="31">
        <f t="shared" si="88"/>
        <v>0.66669999999999996</v>
      </c>
      <c r="W600" t="str">
        <f t="shared" si="89"/>
        <v>C</v>
      </c>
    </row>
    <row r="601" spans="1:23" ht="14.25" customHeight="1" x14ac:dyDescent="0.3">
      <c r="A601" s="43"/>
      <c r="B601" s="43"/>
      <c r="C601" s="43"/>
      <c r="D601" s="5" t="s">
        <v>13</v>
      </c>
      <c r="E601" s="5" t="s">
        <v>14</v>
      </c>
      <c r="F601" s="5">
        <v>58</v>
      </c>
      <c r="G601" s="10">
        <v>67</v>
      </c>
      <c r="H601" s="10">
        <v>70</v>
      </c>
      <c r="I601" s="11">
        <f t="shared" si="81"/>
        <v>65</v>
      </c>
      <c r="J601" s="31">
        <f t="shared" si="82"/>
        <v>0.65</v>
      </c>
      <c r="K601" s="32" t="str">
        <f t="shared" si="83"/>
        <v>C</v>
      </c>
      <c r="L601" s="32">
        <v>68</v>
      </c>
      <c r="M601" s="32">
        <v>65</v>
      </c>
      <c r="N601">
        <v>67</v>
      </c>
      <c r="O601" s="30">
        <f t="shared" si="84"/>
        <v>66.666666666666671</v>
      </c>
      <c r="P601" s="31">
        <f t="shared" si="85"/>
        <v>0.66669999999999996</v>
      </c>
      <c r="Q601" s="32" t="str">
        <f t="shared" si="86"/>
        <v>C</v>
      </c>
      <c r="R601" s="30">
        <v>74</v>
      </c>
      <c r="S601" s="26">
        <v>71</v>
      </c>
      <c r="T601">
        <v>68</v>
      </c>
      <c r="U601" s="30">
        <f t="shared" si="87"/>
        <v>71</v>
      </c>
      <c r="V601" s="31">
        <f t="shared" si="88"/>
        <v>0.71</v>
      </c>
      <c r="W601" t="str">
        <f t="shared" si="89"/>
        <v>B</v>
      </c>
    </row>
    <row r="602" spans="1:23" ht="14.25" customHeight="1" x14ac:dyDescent="0.3">
      <c r="A602" s="43"/>
      <c r="B602" s="43"/>
      <c r="C602" s="43"/>
      <c r="D602" s="5" t="s">
        <v>15</v>
      </c>
      <c r="E602" s="5" t="s">
        <v>16</v>
      </c>
      <c r="F602" s="5">
        <v>62</v>
      </c>
      <c r="G602" s="10">
        <v>75</v>
      </c>
      <c r="H602" s="10">
        <v>69</v>
      </c>
      <c r="I602" s="11">
        <f t="shared" si="81"/>
        <v>68.666666666666671</v>
      </c>
      <c r="J602" s="31">
        <f t="shared" si="82"/>
        <v>0.68669999999999998</v>
      </c>
      <c r="K602" s="32" t="str">
        <f t="shared" si="83"/>
        <v>C</v>
      </c>
      <c r="L602" s="32">
        <v>64</v>
      </c>
      <c r="M602" s="32">
        <v>71</v>
      </c>
      <c r="N602">
        <v>69</v>
      </c>
      <c r="O602" s="30">
        <f t="shared" si="84"/>
        <v>68</v>
      </c>
      <c r="P602" s="31">
        <f t="shared" si="85"/>
        <v>0.68</v>
      </c>
      <c r="Q602" s="32" t="str">
        <f t="shared" si="86"/>
        <v>C</v>
      </c>
      <c r="R602" s="30">
        <v>70</v>
      </c>
      <c r="S602" s="26">
        <v>76</v>
      </c>
      <c r="T602">
        <v>74</v>
      </c>
      <c r="U602" s="30">
        <f t="shared" si="87"/>
        <v>73.333333333333329</v>
      </c>
      <c r="V602" s="31">
        <f t="shared" si="88"/>
        <v>0.73329999999999995</v>
      </c>
      <c r="W602" t="str">
        <f t="shared" si="89"/>
        <v>B</v>
      </c>
    </row>
    <row r="603" spans="1:23" ht="14.25" customHeight="1" x14ac:dyDescent="0.3">
      <c r="A603" s="43"/>
      <c r="B603" s="43"/>
      <c r="C603" s="43"/>
      <c r="D603" s="5" t="s">
        <v>17</v>
      </c>
      <c r="E603" s="5" t="s">
        <v>18</v>
      </c>
      <c r="F603" s="5">
        <v>61</v>
      </c>
      <c r="G603" s="10">
        <v>62</v>
      </c>
      <c r="H603" s="10">
        <v>68</v>
      </c>
      <c r="I603" s="11">
        <f t="shared" si="81"/>
        <v>63.666666666666664</v>
      </c>
      <c r="J603" s="31">
        <f t="shared" si="82"/>
        <v>0.63670000000000004</v>
      </c>
      <c r="K603" s="32" t="str">
        <f t="shared" si="83"/>
        <v>C</v>
      </c>
      <c r="L603" s="32">
        <v>55</v>
      </c>
      <c r="M603" s="32">
        <v>65</v>
      </c>
      <c r="N603">
        <v>64</v>
      </c>
      <c r="O603" s="30">
        <f t="shared" si="84"/>
        <v>61.333333333333336</v>
      </c>
      <c r="P603" s="31">
        <f t="shared" si="85"/>
        <v>0.61329999999999996</v>
      </c>
      <c r="Q603" s="32" t="str">
        <f t="shared" si="86"/>
        <v>C</v>
      </c>
      <c r="R603" s="30">
        <v>69</v>
      </c>
      <c r="S603" s="26">
        <v>64</v>
      </c>
      <c r="T603">
        <v>70</v>
      </c>
      <c r="U603" s="30">
        <f t="shared" si="87"/>
        <v>67.666666666666671</v>
      </c>
      <c r="V603" s="31">
        <f t="shared" si="88"/>
        <v>0.67669999999999997</v>
      </c>
      <c r="W603" t="str">
        <f t="shared" si="89"/>
        <v>C</v>
      </c>
    </row>
    <row r="604" spans="1:23" ht="14.25" customHeight="1" x14ac:dyDescent="0.3">
      <c r="A604" s="43"/>
      <c r="B604" s="43"/>
      <c r="C604" s="43"/>
      <c r="D604" s="5" t="s">
        <v>19</v>
      </c>
      <c r="E604" s="5" t="s">
        <v>20</v>
      </c>
      <c r="F604" s="5">
        <v>70</v>
      </c>
      <c r="G604" s="10">
        <v>69</v>
      </c>
      <c r="H604" s="10">
        <v>74</v>
      </c>
      <c r="I604" s="11">
        <f t="shared" si="81"/>
        <v>71</v>
      </c>
      <c r="J604" s="31">
        <f t="shared" si="82"/>
        <v>0.71</v>
      </c>
      <c r="K604" s="32" t="str">
        <f t="shared" si="83"/>
        <v>B</v>
      </c>
      <c r="L604" s="32">
        <v>65</v>
      </c>
      <c r="M604" s="32">
        <v>71</v>
      </c>
      <c r="N604">
        <v>73</v>
      </c>
      <c r="O604" s="30">
        <f t="shared" si="84"/>
        <v>69.666666666666671</v>
      </c>
      <c r="P604" s="31">
        <f t="shared" si="85"/>
        <v>0.69669999999999999</v>
      </c>
      <c r="Q604" s="32" t="str">
        <f t="shared" si="86"/>
        <v>C</v>
      </c>
      <c r="R604" s="30">
        <v>72</v>
      </c>
      <c r="S604" s="26">
        <v>68</v>
      </c>
      <c r="T604">
        <v>78</v>
      </c>
      <c r="U604" s="30">
        <f t="shared" si="87"/>
        <v>72.666666666666671</v>
      </c>
      <c r="V604" s="31">
        <f t="shared" si="88"/>
        <v>0.72670000000000001</v>
      </c>
      <c r="W604" t="str">
        <f t="shared" si="89"/>
        <v>B</v>
      </c>
    </row>
    <row r="605" spans="1:23" ht="14.25" customHeight="1" x14ac:dyDescent="0.3">
      <c r="A605" s="43"/>
      <c r="B605" s="43"/>
      <c r="C605" s="43"/>
      <c r="D605" s="5" t="s">
        <v>21</v>
      </c>
      <c r="E605" s="5" t="s">
        <v>22</v>
      </c>
      <c r="F605" s="5">
        <v>74</v>
      </c>
      <c r="G605" s="10">
        <v>75</v>
      </c>
      <c r="H605" s="10">
        <v>79</v>
      </c>
      <c r="I605" s="11">
        <f t="shared" si="81"/>
        <v>76</v>
      </c>
      <c r="J605" s="31">
        <f t="shared" si="82"/>
        <v>0.76</v>
      </c>
      <c r="K605" s="32" t="str">
        <f t="shared" si="83"/>
        <v>B</v>
      </c>
      <c r="L605" s="32">
        <v>78</v>
      </c>
      <c r="M605" s="32">
        <v>70</v>
      </c>
      <c r="N605">
        <v>71</v>
      </c>
      <c r="O605" s="30">
        <f t="shared" si="84"/>
        <v>73</v>
      </c>
      <c r="P605" s="31">
        <f t="shared" si="85"/>
        <v>0.73</v>
      </c>
      <c r="Q605" s="32" t="str">
        <f t="shared" si="86"/>
        <v>B</v>
      </c>
      <c r="R605" s="30">
        <v>71</v>
      </c>
      <c r="S605" s="26">
        <v>85</v>
      </c>
      <c r="T605">
        <v>73</v>
      </c>
      <c r="U605" s="30">
        <f t="shared" si="87"/>
        <v>76.333333333333329</v>
      </c>
      <c r="V605" s="31">
        <f t="shared" si="88"/>
        <v>0.76329999999999998</v>
      </c>
      <c r="W605" t="str">
        <f t="shared" si="89"/>
        <v>B</v>
      </c>
    </row>
    <row r="606" spans="1:23" ht="14.25" customHeight="1" x14ac:dyDescent="0.3">
      <c r="A606" s="43"/>
      <c r="B606" s="43"/>
      <c r="C606" s="43"/>
      <c r="D606" s="5" t="s">
        <v>23</v>
      </c>
      <c r="E606" s="5" t="s">
        <v>24</v>
      </c>
      <c r="F606" s="5">
        <v>63</v>
      </c>
      <c r="G606" s="10">
        <v>66</v>
      </c>
      <c r="H606" s="10">
        <v>71</v>
      </c>
      <c r="I606" s="11">
        <f t="shared" si="81"/>
        <v>66.666666666666671</v>
      </c>
      <c r="J606" s="31">
        <f t="shared" si="82"/>
        <v>0.66669999999999996</v>
      </c>
      <c r="K606" s="32" t="str">
        <f t="shared" si="83"/>
        <v>C</v>
      </c>
      <c r="L606" s="32">
        <v>71</v>
      </c>
      <c r="M606" s="32">
        <v>65</v>
      </c>
      <c r="N606">
        <v>61</v>
      </c>
      <c r="O606" s="30">
        <f t="shared" si="84"/>
        <v>65.666666666666671</v>
      </c>
      <c r="P606" s="31">
        <f t="shared" si="85"/>
        <v>0.65669999999999995</v>
      </c>
      <c r="Q606" s="32" t="str">
        <f t="shared" si="86"/>
        <v>C</v>
      </c>
      <c r="R606" s="30">
        <v>64</v>
      </c>
      <c r="S606" s="26">
        <v>68</v>
      </c>
      <c r="T606">
        <v>71</v>
      </c>
      <c r="U606" s="30">
        <f t="shared" si="87"/>
        <v>67.666666666666671</v>
      </c>
      <c r="V606" s="31">
        <f t="shared" si="88"/>
        <v>0.67669999999999997</v>
      </c>
      <c r="W606" t="str">
        <f t="shared" si="89"/>
        <v>C</v>
      </c>
    </row>
    <row r="607" spans="1:23" ht="14.25" customHeight="1" x14ac:dyDescent="0.3">
      <c r="A607" s="43"/>
      <c r="B607" s="43"/>
      <c r="C607" s="43"/>
      <c r="D607" s="5" t="s">
        <v>32</v>
      </c>
      <c r="E607" s="5" t="s">
        <v>33</v>
      </c>
      <c r="F607" s="5">
        <v>60</v>
      </c>
      <c r="G607" s="10">
        <v>70</v>
      </c>
      <c r="H607" s="10">
        <v>74</v>
      </c>
      <c r="I607" s="11">
        <f t="shared" si="81"/>
        <v>68</v>
      </c>
      <c r="J607" s="31">
        <f t="shared" si="82"/>
        <v>0.68</v>
      </c>
      <c r="K607" s="32" t="str">
        <f t="shared" si="83"/>
        <v>C</v>
      </c>
      <c r="L607" s="32">
        <v>74</v>
      </c>
      <c r="M607" s="32">
        <v>77</v>
      </c>
      <c r="N607">
        <v>70</v>
      </c>
      <c r="O607" s="30">
        <f t="shared" si="84"/>
        <v>73.666666666666671</v>
      </c>
      <c r="P607" s="31">
        <f t="shared" si="85"/>
        <v>0.73670000000000002</v>
      </c>
      <c r="Q607" s="32" t="str">
        <f t="shared" si="86"/>
        <v>B</v>
      </c>
      <c r="R607" s="30">
        <v>77</v>
      </c>
      <c r="S607" s="26">
        <v>71</v>
      </c>
      <c r="T607">
        <v>75</v>
      </c>
      <c r="U607" s="30">
        <f t="shared" si="87"/>
        <v>74.333333333333329</v>
      </c>
      <c r="V607" s="31">
        <f t="shared" si="88"/>
        <v>0.74329999999999996</v>
      </c>
      <c r="W607" t="str">
        <f t="shared" si="89"/>
        <v>B</v>
      </c>
    </row>
    <row r="608" spans="1:23" ht="14.25" customHeight="1" x14ac:dyDescent="0.3">
      <c r="A608" s="43"/>
      <c r="B608" s="43"/>
      <c r="C608" s="43"/>
      <c r="D608" s="5" t="s">
        <v>27</v>
      </c>
      <c r="E608" s="5" t="s">
        <v>28</v>
      </c>
      <c r="F608" s="5">
        <v>66</v>
      </c>
      <c r="G608" s="10">
        <v>67</v>
      </c>
      <c r="H608" s="10">
        <v>66</v>
      </c>
      <c r="I608" s="11">
        <f t="shared" si="81"/>
        <v>66.333333333333329</v>
      </c>
      <c r="J608" s="31">
        <f t="shared" si="82"/>
        <v>0.6633</v>
      </c>
      <c r="K608" s="32" t="str">
        <f t="shared" si="83"/>
        <v>C</v>
      </c>
      <c r="L608" s="32">
        <v>62</v>
      </c>
      <c r="M608" s="32">
        <v>62</v>
      </c>
      <c r="N608">
        <v>63</v>
      </c>
      <c r="O608" s="30">
        <f t="shared" si="84"/>
        <v>62.333333333333336</v>
      </c>
      <c r="P608" s="31">
        <f t="shared" si="85"/>
        <v>0.62329999999999997</v>
      </c>
      <c r="Q608" s="32" t="str">
        <f t="shared" si="86"/>
        <v>C</v>
      </c>
      <c r="R608" s="30">
        <v>70</v>
      </c>
      <c r="S608" s="26">
        <v>65</v>
      </c>
      <c r="T608">
        <v>59</v>
      </c>
      <c r="U608" s="30">
        <f t="shared" si="87"/>
        <v>64.666666666666671</v>
      </c>
      <c r="V608" s="31">
        <f t="shared" si="88"/>
        <v>0.64670000000000005</v>
      </c>
      <c r="W608" t="str">
        <f t="shared" si="89"/>
        <v>C</v>
      </c>
    </row>
    <row r="609" spans="1:23" ht="14.25" customHeight="1" x14ac:dyDescent="0.3">
      <c r="A609" s="43" t="s">
        <v>296</v>
      </c>
      <c r="B609" s="43" t="s">
        <v>297</v>
      </c>
      <c r="C609" s="43" t="s">
        <v>437</v>
      </c>
      <c r="D609" s="5" t="s">
        <v>12</v>
      </c>
      <c r="E609" s="5" t="s">
        <v>2</v>
      </c>
      <c r="F609" s="5">
        <v>61</v>
      </c>
      <c r="G609" s="10">
        <v>68</v>
      </c>
      <c r="H609" s="10">
        <v>63</v>
      </c>
      <c r="I609" s="11">
        <f t="shared" si="81"/>
        <v>64</v>
      </c>
      <c r="J609" s="31">
        <f t="shared" si="82"/>
        <v>0.64</v>
      </c>
      <c r="K609" s="32" t="str">
        <f t="shared" si="83"/>
        <v>C</v>
      </c>
      <c r="L609" s="32">
        <v>67</v>
      </c>
      <c r="M609" s="32">
        <v>64</v>
      </c>
      <c r="N609">
        <v>73</v>
      </c>
      <c r="O609" s="30">
        <f t="shared" si="84"/>
        <v>68</v>
      </c>
      <c r="P609" s="31">
        <f t="shared" si="85"/>
        <v>0.68</v>
      </c>
      <c r="Q609" s="32" t="str">
        <f t="shared" si="86"/>
        <v>C</v>
      </c>
      <c r="R609" s="30">
        <v>72</v>
      </c>
      <c r="S609" s="26">
        <v>80</v>
      </c>
      <c r="T609">
        <v>74</v>
      </c>
      <c r="U609" s="30">
        <f t="shared" si="87"/>
        <v>75.333333333333329</v>
      </c>
      <c r="V609" s="31">
        <f t="shared" si="88"/>
        <v>0.75329999999999997</v>
      </c>
      <c r="W609" t="str">
        <f t="shared" si="89"/>
        <v>B</v>
      </c>
    </row>
    <row r="610" spans="1:23" ht="14.25" customHeight="1" x14ac:dyDescent="0.3">
      <c r="A610" s="43"/>
      <c r="B610" s="43"/>
      <c r="C610" s="43"/>
      <c r="D610" s="5" t="s">
        <v>13</v>
      </c>
      <c r="E610" s="5" t="s">
        <v>14</v>
      </c>
      <c r="F610" s="5">
        <v>66</v>
      </c>
      <c r="G610" s="10">
        <v>75</v>
      </c>
      <c r="H610" s="10">
        <v>70</v>
      </c>
      <c r="I610" s="11">
        <f t="shared" si="81"/>
        <v>70.333333333333329</v>
      </c>
      <c r="J610" s="31">
        <f t="shared" si="82"/>
        <v>0.70330000000000004</v>
      </c>
      <c r="K610" s="32" t="str">
        <f t="shared" si="83"/>
        <v>B</v>
      </c>
      <c r="L610" s="32">
        <v>79</v>
      </c>
      <c r="M610" s="32">
        <v>74</v>
      </c>
      <c r="N610">
        <v>68</v>
      </c>
      <c r="O610" s="30">
        <f t="shared" si="84"/>
        <v>73.666666666666671</v>
      </c>
      <c r="P610" s="31">
        <f t="shared" si="85"/>
        <v>0.73670000000000002</v>
      </c>
      <c r="Q610" s="32" t="str">
        <f t="shared" si="86"/>
        <v>B</v>
      </c>
      <c r="R610" s="30">
        <v>70</v>
      </c>
      <c r="S610" s="26">
        <v>75</v>
      </c>
      <c r="T610">
        <v>80</v>
      </c>
      <c r="U610" s="30">
        <f t="shared" si="87"/>
        <v>75</v>
      </c>
      <c r="V610" s="31">
        <f t="shared" si="88"/>
        <v>0.75</v>
      </c>
      <c r="W610" t="str">
        <f t="shared" si="89"/>
        <v>B</v>
      </c>
    </row>
    <row r="611" spans="1:23" ht="14.25" customHeight="1" x14ac:dyDescent="0.3">
      <c r="A611" s="43"/>
      <c r="B611" s="43"/>
      <c r="C611" s="43"/>
      <c r="D611" s="5" t="s">
        <v>15</v>
      </c>
      <c r="E611" s="5" t="s">
        <v>16</v>
      </c>
      <c r="F611" s="5">
        <v>78</v>
      </c>
      <c r="G611" s="10">
        <v>80</v>
      </c>
      <c r="H611" s="10">
        <v>83</v>
      </c>
      <c r="I611" s="11">
        <f t="shared" si="81"/>
        <v>80.333333333333329</v>
      </c>
      <c r="J611" s="31">
        <f t="shared" si="82"/>
        <v>0.80330000000000001</v>
      </c>
      <c r="K611" s="32" t="str">
        <f t="shared" si="83"/>
        <v>A</v>
      </c>
      <c r="L611" s="32">
        <v>70</v>
      </c>
      <c r="M611" s="32">
        <v>75</v>
      </c>
      <c r="N611">
        <v>82</v>
      </c>
      <c r="O611" s="30">
        <f t="shared" si="84"/>
        <v>75.666666666666671</v>
      </c>
      <c r="P611" s="31">
        <f t="shared" si="85"/>
        <v>0.75670000000000004</v>
      </c>
      <c r="Q611" s="32" t="str">
        <f t="shared" si="86"/>
        <v>B</v>
      </c>
      <c r="R611" s="30">
        <v>86</v>
      </c>
      <c r="S611" s="26">
        <v>79</v>
      </c>
      <c r="T611">
        <v>83</v>
      </c>
      <c r="U611" s="30">
        <f t="shared" si="87"/>
        <v>82.666666666666671</v>
      </c>
      <c r="V611" s="31">
        <f t="shared" si="88"/>
        <v>0.82669999999999999</v>
      </c>
      <c r="W611" t="str">
        <f t="shared" si="89"/>
        <v>A</v>
      </c>
    </row>
    <row r="612" spans="1:23" ht="14.25" customHeight="1" x14ac:dyDescent="0.3">
      <c r="A612" s="43"/>
      <c r="B612" s="43"/>
      <c r="C612" s="43"/>
      <c r="D612" s="5" t="s">
        <v>17</v>
      </c>
      <c r="E612" s="5" t="s">
        <v>18</v>
      </c>
      <c r="F612" s="5">
        <v>66</v>
      </c>
      <c r="G612" s="10">
        <v>68</v>
      </c>
      <c r="H612" s="10">
        <v>73</v>
      </c>
      <c r="I612" s="11">
        <f t="shared" si="81"/>
        <v>69</v>
      </c>
      <c r="J612" s="31">
        <f t="shared" si="82"/>
        <v>0.69</v>
      </c>
      <c r="K612" s="32" t="str">
        <f t="shared" si="83"/>
        <v>C</v>
      </c>
      <c r="L612" s="32">
        <v>75</v>
      </c>
      <c r="M612" s="32">
        <v>77</v>
      </c>
      <c r="N612">
        <v>76</v>
      </c>
      <c r="O612" s="30">
        <f t="shared" si="84"/>
        <v>76</v>
      </c>
      <c r="P612" s="31">
        <f t="shared" si="85"/>
        <v>0.76</v>
      </c>
      <c r="Q612" s="32" t="str">
        <f t="shared" si="86"/>
        <v>B</v>
      </c>
      <c r="R612" s="30">
        <v>77</v>
      </c>
      <c r="S612" s="26">
        <v>76</v>
      </c>
      <c r="T612">
        <v>75</v>
      </c>
      <c r="U612" s="30">
        <f t="shared" si="87"/>
        <v>76</v>
      </c>
      <c r="V612" s="31">
        <f t="shared" si="88"/>
        <v>0.76</v>
      </c>
      <c r="W612" t="str">
        <f t="shared" si="89"/>
        <v>B</v>
      </c>
    </row>
    <row r="613" spans="1:23" ht="14.25" customHeight="1" x14ac:dyDescent="0.3">
      <c r="A613" s="43"/>
      <c r="B613" s="43"/>
      <c r="C613" s="43"/>
      <c r="D613" s="5" t="s">
        <v>19</v>
      </c>
      <c r="E613" s="5" t="s">
        <v>20</v>
      </c>
      <c r="F613" s="5">
        <v>68</v>
      </c>
      <c r="G613" s="10">
        <v>74</v>
      </c>
      <c r="H613" s="10">
        <v>72</v>
      </c>
      <c r="I613" s="11">
        <f t="shared" si="81"/>
        <v>71.333333333333329</v>
      </c>
      <c r="J613" s="31">
        <f t="shared" si="82"/>
        <v>0.71330000000000005</v>
      </c>
      <c r="K613" s="32" t="str">
        <f t="shared" si="83"/>
        <v>B</v>
      </c>
      <c r="L613" s="32">
        <v>80</v>
      </c>
      <c r="M613" s="32">
        <v>80</v>
      </c>
      <c r="N613">
        <v>73</v>
      </c>
      <c r="O613" s="30">
        <f t="shared" si="84"/>
        <v>77.666666666666671</v>
      </c>
      <c r="P613" s="31">
        <f t="shared" si="85"/>
        <v>0.77669999999999995</v>
      </c>
      <c r="Q613" s="32" t="str">
        <f t="shared" si="86"/>
        <v>B</v>
      </c>
      <c r="R613" s="30">
        <v>70</v>
      </c>
      <c r="S613" s="26">
        <v>84</v>
      </c>
      <c r="T613">
        <v>77</v>
      </c>
      <c r="U613" s="30">
        <f t="shared" si="87"/>
        <v>77</v>
      </c>
      <c r="V613" s="31">
        <f t="shared" si="88"/>
        <v>0.77</v>
      </c>
      <c r="W613" t="str">
        <f t="shared" si="89"/>
        <v>B</v>
      </c>
    </row>
    <row r="614" spans="1:23" ht="14.25" customHeight="1" x14ac:dyDescent="0.3">
      <c r="A614" s="43"/>
      <c r="B614" s="43"/>
      <c r="C614" s="43"/>
      <c r="D614" s="5" t="s">
        <v>21</v>
      </c>
      <c r="E614" s="5" t="s">
        <v>22</v>
      </c>
      <c r="F614" s="5">
        <v>75</v>
      </c>
      <c r="G614" s="10">
        <v>86</v>
      </c>
      <c r="H614" s="10">
        <v>76</v>
      </c>
      <c r="I614" s="11">
        <f t="shared" si="81"/>
        <v>79</v>
      </c>
      <c r="J614" s="31">
        <f t="shared" si="82"/>
        <v>0.79</v>
      </c>
      <c r="K614" s="32" t="str">
        <f t="shared" si="83"/>
        <v>B</v>
      </c>
      <c r="L614" s="32">
        <v>77</v>
      </c>
      <c r="M614" s="32">
        <v>87</v>
      </c>
      <c r="N614">
        <v>85</v>
      </c>
      <c r="O614" s="30">
        <f t="shared" si="84"/>
        <v>83</v>
      </c>
      <c r="P614" s="31">
        <f t="shared" si="85"/>
        <v>0.83</v>
      </c>
      <c r="Q614" s="32" t="str">
        <f t="shared" si="86"/>
        <v>A</v>
      </c>
      <c r="R614" s="30">
        <v>87</v>
      </c>
      <c r="S614" s="26">
        <v>79</v>
      </c>
      <c r="T614">
        <v>84</v>
      </c>
      <c r="U614" s="30">
        <f t="shared" si="87"/>
        <v>83.333333333333329</v>
      </c>
      <c r="V614" s="31">
        <f t="shared" si="88"/>
        <v>0.83330000000000004</v>
      </c>
      <c r="W614" t="str">
        <f t="shared" si="89"/>
        <v>A</v>
      </c>
    </row>
    <row r="615" spans="1:23" ht="14.25" customHeight="1" x14ac:dyDescent="0.3">
      <c r="A615" s="43"/>
      <c r="B615" s="43"/>
      <c r="C615" s="43"/>
      <c r="D615" s="5" t="s">
        <v>23</v>
      </c>
      <c r="E615" s="5" t="s">
        <v>24</v>
      </c>
      <c r="F615" s="5">
        <v>70</v>
      </c>
      <c r="G615" s="10">
        <v>70</v>
      </c>
      <c r="H615" s="10">
        <v>69</v>
      </c>
      <c r="I615" s="11">
        <f t="shared" si="81"/>
        <v>69.666666666666671</v>
      </c>
      <c r="J615" s="31">
        <f t="shared" si="82"/>
        <v>0.69669999999999999</v>
      </c>
      <c r="K615" s="32" t="str">
        <f t="shared" si="83"/>
        <v>C</v>
      </c>
      <c r="L615" s="32">
        <v>72</v>
      </c>
      <c r="M615" s="32">
        <v>74</v>
      </c>
      <c r="N615">
        <v>72</v>
      </c>
      <c r="O615" s="30">
        <f t="shared" si="84"/>
        <v>72.666666666666671</v>
      </c>
      <c r="P615" s="31">
        <f t="shared" si="85"/>
        <v>0.72670000000000001</v>
      </c>
      <c r="Q615" s="32" t="str">
        <f t="shared" si="86"/>
        <v>B</v>
      </c>
      <c r="R615" s="30">
        <v>79</v>
      </c>
      <c r="S615" s="26">
        <v>72</v>
      </c>
      <c r="T615">
        <v>82</v>
      </c>
      <c r="U615" s="30">
        <f t="shared" si="87"/>
        <v>77.666666666666671</v>
      </c>
      <c r="V615" s="31">
        <f t="shared" si="88"/>
        <v>0.77669999999999995</v>
      </c>
      <c r="W615" t="str">
        <f t="shared" si="89"/>
        <v>B</v>
      </c>
    </row>
    <row r="616" spans="1:23" ht="14.25" customHeight="1" x14ac:dyDescent="0.3">
      <c r="A616" s="43"/>
      <c r="B616" s="43"/>
      <c r="C616" s="43"/>
      <c r="D616" s="5" t="s">
        <v>25</v>
      </c>
      <c r="E616" s="5" t="s">
        <v>26</v>
      </c>
      <c r="F616" s="5">
        <v>80</v>
      </c>
      <c r="G616" s="10">
        <v>74</v>
      </c>
      <c r="H616" s="10">
        <v>78</v>
      </c>
      <c r="I616" s="11">
        <f t="shared" si="81"/>
        <v>77.333333333333329</v>
      </c>
      <c r="J616" s="31">
        <f t="shared" si="82"/>
        <v>0.77329999999999999</v>
      </c>
      <c r="K616" s="32" t="str">
        <f t="shared" si="83"/>
        <v>B</v>
      </c>
      <c r="L616" s="32">
        <v>71</v>
      </c>
      <c r="M616" s="32">
        <v>84</v>
      </c>
      <c r="N616">
        <v>71</v>
      </c>
      <c r="O616" s="30">
        <f t="shared" si="84"/>
        <v>75.333333333333329</v>
      </c>
      <c r="P616" s="31">
        <f t="shared" si="85"/>
        <v>0.75329999999999997</v>
      </c>
      <c r="Q616" s="32" t="str">
        <f t="shared" si="86"/>
        <v>B</v>
      </c>
      <c r="R616" s="30">
        <v>83</v>
      </c>
      <c r="S616" s="26">
        <v>82</v>
      </c>
      <c r="T616">
        <v>81</v>
      </c>
      <c r="U616" s="30">
        <f t="shared" si="87"/>
        <v>82</v>
      </c>
      <c r="V616" s="31">
        <f t="shared" si="88"/>
        <v>0.82</v>
      </c>
      <c r="W616" t="str">
        <f t="shared" si="89"/>
        <v>A</v>
      </c>
    </row>
    <row r="617" spans="1:23" ht="14.25" customHeight="1" x14ac:dyDescent="0.3">
      <c r="A617" s="43"/>
      <c r="B617" s="43"/>
      <c r="C617" s="43"/>
      <c r="D617" s="5" t="s">
        <v>27</v>
      </c>
      <c r="E617" s="5" t="s">
        <v>28</v>
      </c>
      <c r="F617" s="5">
        <v>73</v>
      </c>
      <c r="G617" s="10">
        <v>69</v>
      </c>
      <c r="H617" s="10">
        <v>65</v>
      </c>
      <c r="I617" s="11">
        <f t="shared" si="81"/>
        <v>69</v>
      </c>
      <c r="J617" s="31">
        <f t="shared" si="82"/>
        <v>0.69</v>
      </c>
      <c r="K617" s="32" t="str">
        <f t="shared" si="83"/>
        <v>C</v>
      </c>
      <c r="L617" s="32">
        <v>69</v>
      </c>
      <c r="M617" s="32">
        <v>66</v>
      </c>
      <c r="N617">
        <v>77</v>
      </c>
      <c r="O617" s="30">
        <f t="shared" si="84"/>
        <v>70.666666666666671</v>
      </c>
      <c r="P617" s="31">
        <f t="shared" si="85"/>
        <v>0.70669999999999999</v>
      </c>
      <c r="Q617" s="32" t="str">
        <f t="shared" si="86"/>
        <v>B</v>
      </c>
      <c r="R617" s="30">
        <v>68</v>
      </c>
      <c r="S617" s="26">
        <v>68</v>
      </c>
      <c r="T617">
        <v>74</v>
      </c>
      <c r="U617" s="30">
        <f t="shared" si="87"/>
        <v>70</v>
      </c>
      <c r="V617" s="31">
        <f t="shared" si="88"/>
        <v>0.7</v>
      </c>
      <c r="W617" t="str">
        <f t="shared" si="89"/>
        <v>B</v>
      </c>
    </row>
    <row r="618" spans="1:23" ht="14.25" customHeight="1" x14ac:dyDescent="0.3">
      <c r="A618" s="43" t="s">
        <v>302</v>
      </c>
      <c r="B618" s="43" t="s">
        <v>303</v>
      </c>
      <c r="C618" s="43" t="s">
        <v>437</v>
      </c>
      <c r="D618" s="5" t="s">
        <v>12</v>
      </c>
      <c r="E618" s="5" t="s">
        <v>2</v>
      </c>
      <c r="F618" s="5">
        <v>56</v>
      </c>
      <c r="G618" s="10">
        <v>57</v>
      </c>
      <c r="H618" s="10">
        <v>58</v>
      </c>
      <c r="I618" s="11">
        <f t="shared" si="81"/>
        <v>57</v>
      </c>
      <c r="J618" s="31">
        <f t="shared" si="82"/>
        <v>0.56999999999999995</v>
      </c>
      <c r="K618" s="32" t="str">
        <f t="shared" si="83"/>
        <v>D</v>
      </c>
      <c r="L618" s="32">
        <v>57</v>
      </c>
      <c r="M618" s="32">
        <v>64</v>
      </c>
      <c r="N618">
        <v>52</v>
      </c>
      <c r="O618" s="30">
        <f t="shared" si="84"/>
        <v>57.666666666666664</v>
      </c>
      <c r="P618" s="31">
        <f t="shared" si="85"/>
        <v>0.57669999999999999</v>
      </c>
      <c r="Q618" s="32" t="str">
        <f t="shared" si="86"/>
        <v>D</v>
      </c>
      <c r="R618" s="30">
        <v>57</v>
      </c>
      <c r="S618" s="26">
        <v>63</v>
      </c>
      <c r="T618">
        <v>62</v>
      </c>
      <c r="U618" s="30">
        <f t="shared" si="87"/>
        <v>60.666666666666664</v>
      </c>
      <c r="V618" s="31">
        <f t="shared" si="88"/>
        <v>0.60670000000000002</v>
      </c>
      <c r="W618" t="str">
        <f t="shared" si="89"/>
        <v>C</v>
      </c>
    </row>
    <row r="619" spans="1:23" ht="14.25" customHeight="1" x14ac:dyDescent="0.3">
      <c r="A619" s="43"/>
      <c r="B619" s="43"/>
      <c r="C619" s="43"/>
      <c r="D619" s="5" t="s">
        <v>13</v>
      </c>
      <c r="E619" s="5" t="s">
        <v>14</v>
      </c>
      <c r="F619" s="5">
        <v>65</v>
      </c>
      <c r="G619" s="10">
        <v>56</v>
      </c>
      <c r="H619" s="10">
        <v>55</v>
      </c>
      <c r="I619" s="11">
        <f t="shared" si="81"/>
        <v>58.666666666666664</v>
      </c>
      <c r="J619" s="31">
        <f t="shared" si="82"/>
        <v>0.5867</v>
      </c>
      <c r="K619" s="32" t="str">
        <f t="shared" si="83"/>
        <v>D</v>
      </c>
      <c r="L619" s="32">
        <v>57</v>
      </c>
      <c r="M619" s="32">
        <v>61</v>
      </c>
      <c r="N619">
        <v>56</v>
      </c>
      <c r="O619" s="30">
        <f t="shared" si="84"/>
        <v>58</v>
      </c>
      <c r="P619" s="31">
        <f t="shared" si="85"/>
        <v>0.57999999999999996</v>
      </c>
      <c r="Q619" s="32" t="str">
        <f t="shared" si="86"/>
        <v>D</v>
      </c>
      <c r="R619" s="30">
        <v>69</v>
      </c>
      <c r="S619" s="26">
        <v>70</v>
      </c>
      <c r="T619">
        <v>60</v>
      </c>
      <c r="U619" s="30">
        <f t="shared" si="87"/>
        <v>66.333333333333329</v>
      </c>
      <c r="V619" s="31">
        <f t="shared" si="88"/>
        <v>0.6633</v>
      </c>
      <c r="W619" t="str">
        <f t="shared" si="89"/>
        <v>C</v>
      </c>
    </row>
    <row r="620" spans="1:23" ht="14.25" customHeight="1" x14ac:dyDescent="0.3">
      <c r="A620" s="43"/>
      <c r="B620" s="43"/>
      <c r="C620" s="43"/>
      <c r="D620" s="5" t="s">
        <v>15</v>
      </c>
      <c r="E620" s="5" t="s">
        <v>16</v>
      </c>
      <c r="F620" s="5">
        <v>67</v>
      </c>
      <c r="G620" s="10">
        <v>66</v>
      </c>
      <c r="H620" s="10">
        <v>71</v>
      </c>
      <c r="I620" s="11">
        <f t="shared" si="81"/>
        <v>68</v>
      </c>
      <c r="J620" s="31">
        <f t="shared" si="82"/>
        <v>0.68</v>
      </c>
      <c r="K620" s="32" t="str">
        <f t="shared" si="83"/>
        <v>C</v>
      </c>
      <c r="L620" s="32">
        <v>71</v>
      </c>
      <c r="M620" s="32">
        <v>72</v>
      </c>
      <c r="N620">
        <v>70</v>
      </c>
      <c r="O620" s="30">
        <f t="shared" si="84"/>
        <v>71</v>
      </c>
      <c r="P620" s="31">
        <f t="shared" si="85"/>
        <v>0.71</v>
      </c>
      <c r="Q620" s="32" t="str">
        <f t="shared" si="86"/>
        <v>B</v>
      </c>
      <c r="R620" s="30">
        <v>64</v>
      </c>
      <c r="S620" s="26">
        <v>66</v>
      </c>
      <c r="T620">
        <v>66</v>
      </c>
      <c r="U620" s="30">
        <f t="shared" si="87"/>
        <v>65.333333333333329</v>
      </c>
      <c r="V620" s="31">
        <f t="shared" si="88"/>
        <v>0.65329999999999999</v>
      </c>
      <c r="W620" t="str">
        <f t="shared" si="89"/>
        <v>C</v>
      </c>
    </row>
    <row r="621" spans="1:23" ht="14.25" customHeight="1" x14ac:dyDescent="0.3">
      <c r="A621" s="43"/>
      <c r="B621" s="43"/>
      <c r="C621" s="43"/>
      <c r="D621" s="5" t="s">
        <v>17</v>
      </c>
      <c r="E621" s="5" t="s">
        <v>18</v>
      </c>
      <c r="F621" s="5">
        <v>49</v>
      </c>
      <c r="G621" s="10">
        <v>55</v>
      </c>
      <c r="H621" s="10">
        <v>52</v>
      </c>
      <c r="I621" s="11">
        <f t="shared" si="81"/>
        <v>52</v>
      </c>
      <c r="J621" s="31">
        <f t="shared" si="82"/>
        <v>0.52</v>
      </c>
      <c r="K621" s="32" t="str">
        <f t="shared" si="83"/>
        <v>D</v>
      </c>
      <c r="L621" s="32">
        <v>57</v>
      </c>
      <c r="M621" s="32">
        <v>63</v>
      </c>
      <c r="N621">
        <v>61</v>
      </c>
      <c r="O621" s="30">
        <f t="shared" si="84"/>
        <v>60.333333333333336</v>
      </c>
      <c r="P621" s="31">
        <f t="shared" si="85"/>
        <v>0.60329999999999995</v>
      </c>
      <c r="Q621" s="32" t="str">
        <f t="shared" si="86"/>
        <v>C</v>
      </c>
      <c r="R621" s="30">
        <v>60</v>
      </c>
      <c r="S621" s="26">
        <v>71</v>
      </c>
      <c r="T621">
        <v>63</v>
      </c>
      <c r="U621" s="30">
        <f t="shared" si="87"/>
        <v>64.666666666666671</v>
      </c>
      <c r="V621" s="31">
        <f t="shared" si="88"/>
        <v>0.64670000000000005</v>
      </c>
      <c r="W621" t="str">
        <f t="shared" si="89"/>
        <v>C</v>
      </c>
    </row>
    <row r="622" spans="1:23" ht="14.25" customHeight="1" x14ac:dyDescent="0.3">
      <c r="A622" s="43"/>
      <c r="B622" s="43"/>
      <c r="C622" s="43"/>
      <c r="D622" s="5" t="s">
        <v>19</v>
      </c>
      <c r="E622" s="5" t="s">
        <v>20</v>
      </c>
      <c r="F622" s="5">
        <v>58</v>
      </c>
      <c r="G622" s="10">
        <v>67</v>
      </c>
      <c r="H622" s="10">
        <v>57</v>
      </c>
      <c r="I622" s="11">
        <f t="shared" si="81"/>
        <v>60.666666666666664</v>
      </c>
      <c r="J622" s="31">
        <f t="shared" si="82"/>
        <v>0.60670000000000002</v>
      </c>
      <c r="K622" s="32" t="str">
        <f t="shared" si="83"/>
        <v>C</v>
      </c>
      <c r="L622" s="32">
        <v>60</v>
      </c>
      <c r="M622" s="32">
        <v>65</v>
      </c>
      <c r="N622">
        <v>69</v>
      </c>
      <c r="O622" s="30">
        <f t="shared" si="84"/>
        <v>64.666666666666671</v>
      </c>
      <c r="P622" s="31">
        <f t="shared" si="85"/>
        <v>0.64670000000000005</v>
      </c>
      <c r="Q622" s="32" t="str">
        <f t="shared" si="86"/>
        <v>C</v>
      </c>
      <c r="R622" s="30">
        <v>73</v>
      </c>
      <c r="S622" s="26">
        <v>72</v>
      </c>
      <c r="T622">
        <v>75</v>
      </c>
      <c r="U622" s="30">
        <f t="shared" si="87"/>
        <v>73.333333333333329</v>
      </c>
      <c r="V622" s="31">
        <f t="shared" si="88"/>
        <v>0.73329999999999995</v>
      </c>
      <c r="W622" t="str">
        <f t="shared" si="89"/>
        <v>B</v>
      </c>
    </row>
    <row r="623" spans="1:23" ht="14.25" customHeight="1" x14ac:dyDescent="0.3">
      <c r="A623" s="43"/>
      <c r="B623" s="43"/>
      <c r="C623" s="43"/>
      <c r="D623" s="5" t="s">
        <v>21</v>
      </c>
      <c r="E623" s="5" t="s">
        <v>22</v>
      </c>
      <c r="F623" s="5">
        <v>70</v>
      </c>
      <c r="G623" s="10">
        <v>68</v>
      </c>
      <c r="H623" s="10">
        <v>62</v>
      </c>
      <c r="I623" s="11">
        <f t="shared" si="81"/>
        <v>66.666666666666671</v>
      </c>
      <c r="J623" s="31">
        <f t="shared" si="82"/>
        <v>0.66669999999999996</v>
      </c>
      <c r="K623" s="32" t="str">
        <f t="shared" si="83"/>
        <v>C</v>
      </c>
      <c r="L623" s="32">
        <v>62</v>
      </c>
      <c r="M623" s="32">
        <v>76</v>
      </c>
      <c r="N623">
        <v>77</v>
      </c>
      <c r="O623" s="30">
        <f t="shared" si="84"/>
        <v>71.666666666666671</v>
      </c>
      <c r="P623" s="31">
        <f t="shared" si="85"/>
        <v>0.7167</v>
      </c>
      <c r="Q623" s="32" t="str">
        <f t="shared" si="86"/>
        <v>B</v>
      </c>
      <c r="R623" s="30">
        <v>75</v>
      </c>
      <c r="S623" s="26">
        <v>67</v>
      </c>
      <c r="T623">
        <v>76</v>
      </c>
      <c r="U623" s="30">
        <f t="shared" si="87"/>
        <v>72.666666666666671</v>
      </c>
      <c r="V623" s="31">
        <f t="shared" si="88"/>
        <v>0.72670000000000001</v>
      </c>
      <c r="W623" t="str">
        <f t="shared" si="89"/>
        <v>B</v>
      </c>
    </row>
    <row r="624" spans="1:23" ht="14.25" customHeight="1" x14ac:dyDescent="0.3">
      <c r="A624" s="43"/>
      <c r="B624" s="43"/>
      <c r="C624" s="43"/>
      <c r="D624" s="5" t="s">
        <v>23</v>
      </c>
      <c r="E624" s="5" t="s">
        <v>24</v>
      </c>
      <c r="F624" s="5">
        <v>54</v>
      </c>
      <c r="G624" s="10">
        <v>63</v>
      </c>
      <c r="H624" s="10">
        <v>64</v>
      </c>
      <c r="I624" s="11">
        <f t="shared" si="81"/>
        <v>60.333333333333336</v>
      </c>
      <c r="J624" s="31">
        <f t="shared" si="82"/>
        <v>0.60329999999999995</v>
      </c>
      <c r="K624" s="32" t="str">
        <f t="shared" si="83"/>
        <v>C</v>
      </c>
      <c r="L624" s="32">
        <v>57</v>
      </c>
      <c r="M624" s="32">
        <v>63</v>
      </c>
      <c r="N624">
        <v>60</v>
      </c>
      <c r="O624" s="30">
        <f t="shared" si="84"/>
        <v>60</v>
      </c>
      <c r="P624" s="31">
        <f t="shared" si="85"/>
        <v>0.6</v>
      </c>
      <c r="Q624" s="32" t="str">
        <f t="shared" si="86"/>
        <v>C</v>
      </c>
      <c r="R624" s="30">
        <v>57</v>
      </c>
      <c r="S624" s="26">
        <v>64</v>
      </c>
      <c r="T624">
        <v>64</v>
      </c>
      <c r="U624" s="30">
        <f t="shared" si="87"/>
        <v>61.666666666666664</v>
      </c>
      <c r="V624" s="31">
        <f t="shared" si="88"/>
        <v>0.61670000000000003</v>
      </c>
      <c r="W624" t="str">
        <f t="shared" si="89"/>
        <v>C</v>
      </c>
    </row>
    <row r="625" spans="1:23" ht="14.25" customHeight="1" x14ac:dyDescent="0.3">
      <c r="A625" s="43"/>
      <c r="B625" s="43"/>
      <c r="C625" s="43"/>
      <c r="D625" s="5" t="s">
        <v>25</v>
      </c>
      <c r="E625" s="5" t="s">
        <v>26</v>
      </c>
      <c r="F625" s="5">
        <v>69</v>
      </c>
      <c r="G625" s="10">
        <v>66</v>
      </c>
      <c r="H625" s="10">
        <v>60</v>
      </c>
      <c r="I625" s="11">
        <f t="shared" si="81"/>
        <v>65</v>
      </c>
      <c r="J625" s="31">
        <f t="shared" si="82"/>
        <v>0.65</v>
      </c>
      <c r="K625" s="32" t="str">
        <f t="shared" si="83"/>
        <v>C</v>
      </c>
      <c r="L625" s="32">
        <v>61</v>
      </c>
      <c r="M625" s="32">
        <v>68</v>
      </c>
      <c r="N625">
        <v>73</v>
      </c>
      <c r="O625" s="30">
        <f t="shared" si="84"/>
        <v>67.333333333333329</v>
      </c>
      <c r="P625" s="31">
        <f t="shared" si="85"/>
        <v>0.67330000000000001</v>
      </c>
      <c r="Q625" s="32" t="str">
        <f t="shared" si="86"/>
        <v>C</v>
      </c>
      <c r="R625" s="30">
        <v>69</v>
      </c>
      <c r="S625" s="26">
        <v>67</v>
      </c>
      <c r="T625">
        <v>66</v>
      </c>
      <c r="U625" s="30">
        <f t="shared" si="87"/>
        <v>67.333333333333329</v>
      </c>
      <c r="V625" s="31">
        <f t="shared" si="88"/>
        <v>0.67330000000000001</v>
      </c>
      <c r="W625" t="str">
        <f t="shared" si="89"/>
        <v>C</v>
      </c>
    </row>
    <row r="626" spans="1:23" ht="14.25" customHeight="1" x14ac:dyDescent="0.3">
      <c r="A626" s="43"/>
      <c r="B626" s="43"/>
      <c r="C626" s="43"/>
      <c r="D626" s="5" t="s">
        <v>34</v>
      </c>
      <c r="E626" s="5" t="s">
        <v>35</v>
      </c>
      <c r="F626" s="5">
        <v>56</v>
      </c>
      <c r="G626" s="10">
        <v>52</v>
      </c>
      <c r="H626" s="10">
        <v>64</v>
      </c>
      <c r="I626" s="11">
        <f t="shared" si="81"/>
        <v>57.333333333333336</v>
      </c>
      <c r="J626" s="31">
        <f t="shared" si="82"/>
        <v>0.57330000000000003</v>
      </c>
      <c r="K626" s="32" t="str">
        <f t="shared" si="83"/>
        <v>D</v>
      </c>
      <c r="L626" s="32">
        <v>56</v>
      </c>
      <c r="M626" s="32">
        <v>60</v>
      </c>
      <c r="N626">
        <v>61</v>
      </c>
      <c r="O626" s="30">
        <f t="shared" si="84"/>
        <v>59</v>
      </c>
      <c r="P626" s="31">
        <f t="shared" si="85"/>
        <v>0.59</v>
      </c>
      <c r="Q626" s="32" t="str">
        <f t="shared" si="86"/>
        <v>D</v>
      </c>
      <c r="R626" s="30">
        <v>53</v>
      </c>
      <c r="S626" s="26">
        <v>66</v>
      </c>
      <c r="T626">
        <v>61</v>
      </c>
      <c r="U626" s="30">
        <f t="shared" si="87"/>
        <v>60</v>
      </c>
      <c r="V626" s="31">
        <f t="shared" si="88"/>
        <v>0.6</v>
      </c>
      <c r="W626" t="str">
        <f t="shared" si="89"/>
        <v>C</v>
      </c>
    </row>
    <row r="627" spans="1:23" ht="14.25" customHeight="1" x14ac:dyDescent="0.3">
      <c r="A627" s="43" t="s">
        <v>306</v>
      </c>
      <c r="B627" s="43" t="s">
        <v>307</v>
      </c>
      <c r="C627" s="43" t="s">
        <v>437</v>
      </c>
      <c r="D627" s="5" t="s">
        <v>12</v>
      </c>
      <c r="E627" s="5" t="s">
        <v>2</v>
      </c>
      <c r="F627" s="5">
        <v>68</v>
      </c>
      <c r="G627" s="10">
        <v>70</v>
      </c>
      <c r="H627" s="10">
        <v>71</v>
      </c>
      <c r="I627" s="11">
        <f t="shared" si="81"/>
        <v>69.666666666666671</v>
      </c>
      <c r="J627" s="31">
        <f t="shared" si="82"/>
        <v>0.69669999999999999</v>
      </c>
      <c r="K627" s="32" t="str">
        <f t="shared" si="83"/>
        <v>C</v>
      </c>
      <c r="L627" s="32">
        <v>73</v>
      </c>
      <c r="M627" s="32">
        <v>76</v>
      </c>
      <c r="N627">
        <v>67</v>
      </c>
      <c r="O627" s="30">
        <f t="shared" si="84"/>
        <v>72</v>
      </c>
      <c r="P627" s="31">
        <f t="shared" si="85"/>
        <v>0.72</v>
      </c>
      <c r="Q627" s="32" t="str">
        <f t="shared" si="86"/>
        <v>B</v>
      </c>
      <c r="R627" s="30">
        <v>68</v>
      </c>
      <c r="S627" s="26">
        <v>73</v>
      </c>
      <c r="T627">
        <v>77</v>
      </c>
      <c r="U627" s="30">
        <f t="shared" si="87"/>
        <v>72.666666666666671</v>
      </c>
      <c r="V627" s="31">
        <f t="shared" si="88"/>
        <v>0.72670000000000001</v>
      </c>
      <c r="W627" t="str">
        <f t="shared" si="89"/>
        <v>B</v>
      </c>
    </row>
    <row r="628" spans="1:23" ht="14.25" customHeight="1" x14ac:dyDescent="0.3">
      <c r="A628" s="43"/>
      <c r="B628" s="43"/>
      <c r="C628" s="43"/>
      <c r="D628" s="5" t="s">
        <v>13</v>
      </c>
      <c r="E628" s="5" t="s">
        <v>14</v>
      </c>
      <c r="F628" s="5">
        <v>70</v>
      </c>
      <c r="G628" s="10">
        <v>77</v>
      </c>
      <c r="H628" s="10">
        <v>79</v>
      </c>
      <c r="I628" s="11">
        <f t="shared" si="81"/>
        <v>75.333333333333329</v>
      </c>
      <c r="J628" s="31">
        <f t="shared" si="82"/>
        <v>0.75329999999999997</v>
      </c>
      <c r="K628" s="32" t="str">
        <f t="shared" si="83"/>
        <v>B</v>
      </c>
      <c r="L628" s="32">
        <v>71</v>
      </c>
      <c r="M628" s="32">
        <v>78</v>
      </c>
      <c r="N628">
        <v>73</v>
      </c>
      <c r="O628" s="30">
        <f t="shared" si="84"/>
        <v>74</v>
      </c>
      <c r="P628" s="31">
        <f t="shared" si="85"/>
        <v>0.74</v>
      </c>
      <c r="Q628" s="32" t="str">
        <f t="shared" si="86"/>
        <v>B</v>
      </c>
      <c r="R628" s="30">
        <v>74</v>
      </c>
      <c r="S628" s="26">
        <v>86</v>
      </c>
      <c r="T628">
        <v>84</v>
      </c>
      <c r="U628" s="30">
        <f t="shared" si="87"/>
        <v>81.333333333333329</v>
      </c>
      <c r="V628" s="31">
        <f t="shared" si="88"/>
        <v>0.81330000000000002</v>
      </c>
      <c r="W628" t="str">
        <f t="shared" si="89"/>
        <v>A</v>
      </c>
    </row>
    <row r="629" spans="1:23" ht="14.25" customHeight="1" x14ac:dyDescent="0.3">
      <c r="A629" s="43"/>
      <c r="B629" s="43"/>
      <c r="C629" s="43"/>
      <c r="D629" s="5" t="s">
        <v>15</v>
      </c>
      <c r="E629" s="5" t="s">
        <v>16</v>
      </c>
      <c r="F629" s="5">
        <v>83</v>
      </c>
      <c r="G629" s="10">
        <v>85</v>
      </c>
      <c r="H629" s="10">
        <v>86</v>
      </c>
      <c r="I629" s="11">
        <f t="shared" si="81"/>
        <v>84.666666666666671</v>
      </c>
      <c r="J629" s="31">
        <f t="shared" si="82"/>
        <v>0.84670000000000001</v>
      </c>
      <c r="K629" s="32" t="str">
        <f t="shared" si="83"/>
        <v>A</v>
      </c>
      <c r="L629" s="32">
        <v>87</v>
      </c>
      <c r="M629" s="32">
        <v>77</v>
      </c>
      <c r="N629">
        <v>85</v>
      </c>
      <c r="O629" s="30">
        <f t="shared" si="84"/>
        <v>83</v>
      </c>
      <c r="P629" s="31">
        <f t="shared" si="85"/>
        <v>0.83</v>
      </c>
      <c r="Q629" s="32" t="str">
        <f t="shared" si="86"/>
        <v>A</v>
      </c>
      <c r="R629" s="30">
        <v>76</v>
      </c>
      <c r="S629" s="26">
        <v>81</v>
      </c>
      <c r="T629">
        <v>89</v>
      </c>
      <c r="U629" s="30">
        <f t="shared" si="87"/>
        <v>82</v>
      </c>
      <c r="V629" s="31">
        <f t="shared" si="88"/>
        <v>0.82</v>
      </c>
      <c r="W629" t="str">
        <f t="shared" si="89"/>
        <v>A</v>
      </c>
    </row>
    <row r="630" spans="1:23" ht="14.25" customHeight="1" x14ac:dyDescent="0.3">
      <c r="A630" s="43"/>
      <c r="B630" s="43"/>
      <c r="C630" s="43"/>
      <c r="D630" s="5" t="s">
        <v>17</v>
      </c>
      <c r="E630" s="5" t="s">
        <v>18</v>
      </c>
      <c r="F630" s="5">
        <v>75</v>
      </c>
      <c r="G630" s="10">
        <v>70</v>
      </c>
      <c r="H630" s="10">
        <v>74</v>
      </c>
      <c r="I630" s="11">
        <f t="shared" si="81"/>
        <v>73</v>
      </c>
      <c r="J630" s="31">
        <f t="shared" si="82"/>
        <v>0.73</v>
      </c>
      <c r="K630" s="32" t="str">
        <f t="shared" si="83"/>
        <v>B</v>
      </c>
      <c r="L630" s="32">
        <v>69</v>
      </c>
      <c r="M630" s="32">
        <v>80</v>
      </c>
      <c r="N630">
        <v>70</v>
      </c>
      <c r="O630" s="30">
        <f t="shared" si="84"/>
        <v>73</v>
      </c>
      <c r="P630" s="31">
        <f t="shared" si="85"/>
        <v>0.73</v>
      </c>
      <c r="Q630" s="32" t="str">
        <f t="shared" si="86"/>
        <v>B</v>
      </c>
      <c r="R630" s="30">
        <v>78</v>
      </c>
      <c r="S630" s="26">
        <v>79</v>
      </c>
      <c r="T630">
        <v>70</v>
      </c>
      <c r="U630" s="30">
        <f t="shared" si="87"/>
        <v>75.666666666666671</v>
      </c>
      <c r="V630" s="31">
        <f t="shared" si="88"/>
        <v>0.75670000000000004</v>
      </c>
      <c r="W630" t="str">
        <f t="shared" si="89"/>
        <v>B</v>
      </c>
    </row>
    <row r="631" spans="1:23" ht="14.25" customHeight="1" x14ac:dyDescent="0.3">
      <c r="A631" s="43"/>
      <c r="B631" s="43"/>
      <c r="C631" s="43"/>
      <c r="D631" s="5" t="s">
        <v>19</v>
      </c>
      <c r="E631" s="5" t="s">
        <v>20</v>
      </c>
      <c r="F631" s="5">
        <v>74</v>
      </c>
      <c r="G631" s="10">
        <v>81</v>
      </c>
      <c r="H631" s="10">
        <v>76</v>
      </c>
      <c r="I631" s="11">
        <f t="shared" si="81"/>
        <v>77</v>
      </c>
      <c r="J631" s="31">
        <f t="shared" si="82"/>
        <v>0.77</v>
      </c>
      <c r="K631" s="32" t="str">
        <f t="shared" si="83"/>
        <v>B</v>
      </c>
      <c r="L631" s="32">
        <v>75</v>
      </c>
      <c r="M631" s="32">
        <v>73</v>
      </c>
      <c r="N631">
        <v>85</v>
      </c>
      <c r="O631" s="30">
        <f t="shared" si="84"/>
        <v>77.666666666666671</v>
      </c>
      <c r="P631" s="31">
        <f t="shared" si="85"/>
        <v>0.77669999999999995</v>
      </c>
      <c r="Q631" s="32" t="str">
        <f t="shared" si="86"/>
        <v>B</v>
      </c>
      <c r="R631" s="30">
        <v>85</v>
      </c>
      <c r="S631" s="26">
        <v>88</v>
      </c>
      <c r="T631">
        <v>84</v>
      </c>
      <c r="U631" s="30">
        <f t="shared" si="87"/>
        <v>85.666666666666671</v>
      </c>
      <c r="V631" s="31">
        <f t="shared" si="88"/>
        <v>0.85670000000000002</v>
      </c>
      <c r="W631" t="str">
        <f t="shared" si="89"/>
        <v>A</v>
      </c>
    </row>
    <row r="632" spans="1:23" ht="14.25" customHeight="1" x14ac:dyDescent="0.3">
      <c r="A632" s="43"/>
      <c r="B632" s="43"/>
      <c r="C632" s="43"/>
      <c r="D632" s="5" t="s">
        <v>21</v>
      </c>
      <c r="E632" s="5" t="s">
        <v>22</v>
      </c>
      <c r="F632" s="5">
        <v>86</v>
      </c>
      <c r="G632" s="10">
        <v>77</v>
      </c>
      <c r="H632" s="10">
        <v>84</v>
      </c>
      <c r="I632" s="11">
        <f t="shared" si="81"/>
        <v>82.333333333333329</v>
      </c>
      <c r="J632" s="31">
        <f t="shared" si="82"/>
        <v>0.82330000000000003</v>
      </c>
      <c r="K632" s="32" t="str">
        <f t="shared" si="83"/>
        <v>A</v>
      </c>
      <c r="L632" s="32">
        <v>75</v>
      </c>
      <c r="M632" s="32">
        <v>78</v>
      </c>
      <c r="N632">
        <v>90</v>
      </c>
      <c r="O632" s="30">
        <f t="shared" si="84"/>
        <v>81</v>
      </c>
      <c r="P632" s="31">
        <f t="shared" si="85"/>
        <v>0.81</v>
      </c>
      <c r="Q632" s="32" t="str">
        <f t="shared" si="86"/>
        <v>A</v>
      </c>
      <c r="R632" s="30">
        <v>86</v>
      </c>
      <c r="S632" s="26">
        <v>87</v>
      </c>
      <c r="T632">
        <v>94</v>
      </c>
      <c r="U632" s="30">
        <f t="shared" si="87"/>
        <v>89</v>
      </c>
      <c r="V632" s="31">
        <f t="shared" si="88"/>
        <v>0.89</v>
      </c>
      <c r="W632" t="str">
        <f t="shared" si="89"/>
        <v>A</v>
      </c>
    </row>
    <row r="633" spans="1:23" ht="14.25" customHeight="1" x14ac:dyDescent="0.3">
      <c r="A633" s="43"/>
      <c r="B633" s="43"/>
      <c r="C633" s="43"/>
      <c r="D633" s="5" t="s">
        <v>23</v>
      </c>
      <c r="E633" s="5" t="s">
        <v>24</v>
      </c>
      <c r="F633" s="5">
        <v>77</v>
      </c>
      <c r="G633" s="10">
        <v>77</v>
      </c>
      <c r="H633" s="10">
        <v>69</v>
      </c>
      <c r="I633" s="11">
        <f t="shared" si="81"/>
        <v>74.333333333333329</v>
      </c>
      <c r="J633" s="31">
        <f t="shared" si="82"/>
        <v>0.74329999999999996</v>
      </c>
      <c r="K633" s="32" t="str">
        <f t="shared" si="83"/>
        <v>B</v>
      </c>
      <c r="L633" s="32">
        <v>74</v>
      </c>
      <c r="M633" s="32">
        <v>70</v>
      </c>
      <c r="N633">
        <v>76</v>
      </c>
      <c r="O633" s="30">
        <f t="shared" si="84"/>
        <v>73.333333333333329</v>
      </c>
      <c r="P633" s="31">
        <f t="shared" si="85"/>
        <v>0.73329999999999995</v>
      </c>
      <c r="Q633" s="32" t="str">
        <f t="shared" si="86"/>
        <v>B</v>
      </c>
      <c r="R633" s="30">
        <v>73</v>
      </c>
      <c r="S633" s="26">
        <v>83</v>
      </c>
      <c r="T633">
        <v>72</v>
      </c>
      <c r="U633" s="30">
        <f t="shared" si="87"/>
        <v>76</v>
      </c>
      <c r="V633" s="31">
        <f t="shared" si="88"/>
        <v>0.76</v>
      </c>
      <c r="W633" t="str">
        <f t="shared" si="89"/>
        <v>B</v>
      </c>
    </row>
    <row r="634" spans="1:23" ht="14.25" customHeight="1" x14ac:dyDescent="0.3">
      <c r="A634" s="43"/>
      <c r="B634" s="43"/>
      <c r="C634" s="43"/>
      <c r="D634" s="5" t="s">
        <v>32</v>
      </c>
      <c r="E634" s="5" t="s">
        <v>33</v>
      </c>
      <c r="F634" s="5">
        <v>73</v>
      </c>
      <c r="G634" s="10">
        <v>77</v>
      </c>
      <c r="H634" s="10">
        <v>78</v>
      </c>
      <c r="I634" s="11">
        <f t="shared" si="81"/>
        <v>76</v>
      </c>
      <c r="J634" s="31">
        <f t="shared" si="82"/>
        <v>0.76</v>
      </c>
      <c r="K634" s="32" t="str">
        <f t="shared" si="83"/>
        <v>B</v>
      </c>
      <c r="L634" s="32">
        <v>84</v>
      </c>
      <c r="M634" s="32">
        <v>86</v>
      </c>
      <c r="N634">
        <v>80</v>
      </c>
      <c r="O634" s="30">
        <f t="shared" si="84"/>
        <v>83.333333333333329</v>
      </c>
      <c r="P634" s="31">
        <f t="shared" si="85"/>
        <v>0.83330000000000004</v>
      </c>
      <c r="Q634" s="32" t="str">
        <f t="shared" si="86"/>
        <v>A</v>
      </c>
      <c r="R634" s="30">
        <v>83</v>
      </c>
      <c r="S634" s="26">
        <v>80</v>
      </c>
      <c r="T634">
        <v>78</v>
      </c>
      <c r="U634" s="30">
        <f t="shared" si="87"/>
        <v>80.333333333333329</v>
      </c>
      <c r="V634" s="31">
        <f t="shared" si="88"/>
        <v>0.80330000000000001</v>
      </c>
      <c r="W634" t="str">
        <f t="shared" si="89"/>
        <v>A</v>
      </c>
    </row>
    <row r="635" spans="1:23" ht="14.25" customHeight="1" x14ac:dyDescent="0.3">
      <c r="A635" s="43"/>
      <c r="B635" s="43"/>
      <c r="C635" s="43"/>
      <c r="D635" s="5" t="s">
        <v>34</v>
      </c>
      <c r="E635" s="5" t="s">
        <v>35</v>
      </c>
      <c r="F635" s="5">
        <v>71</v>
      </c>
      <c r="G635" s="10">
        <v>71</v>
      </c>
      <c r="H635" s="10">
        <v>71</v>
      </c>
      <c r="I635" s="11">
        <f t="shared" si="81"/>
        <v>71</v>
      </c>
      <c r="J635" s="31">
        <f t="shared" si="82"/>
        <v>0.71</v>
      </c>
      <c r="K635" s="32" t="str">
        <f t="shared" si="83"/>
        <v>B</v>
      </c>
      <c r="L635" s="32">
        <v>64</v>
      </c>
      <c r="M635" s="32">
        <v>78</v>
      </c>
      <c r="N635">
        <v>79</v>
      </c>
      <c r="O635" s="30">
        <f t="shared" si="84"/>
        <v>73.666666666666671</v>
      </c>
      <c r="P635" s="31">
        <f t="shared" si="85"/>
        <v>0.73670000000000002</v>
      </c>
      <c r="Q635" s="32" t="str">
        <f t="shared" si="86"/>
        <v>B</v>
      </c>
      <c r="R635" s="30">
        <v>68</v>
      </c>
      <c r="S635" s="26">
        <v>71</v>
      </c>
      <c r="T635">
        <v>83</v>
      </c>
      <c r="U635" s="30">
        <f t="shared" si="87"/>
        <v>74</v>
      </c>
      <c r="V635" s="31">
        <f t="shared" si="88"/>
        <v>0.74</v>
      </c>
      <c r="W635" t="str">
        <f t="shared" si="89"/>
        <v>B</v>
      </c>
    </row>
    <row r="636" spans="1:23" ht="14.25" customHeight="1" x14ac:dyDescent="0.3">
      <c r="A636" s="43" t="s">
        <v>310</v>
      </c>
      <c r="B636" s="43" t="s">
        <v>311</v>
      </c>
      <c r="C636" s="43" t="s">
        <v>437</v>
      </c>
      <c r="D636" s="5" t="s">
        <v>12</v>
      </c>
      <c r="E636" s="5" t="s">
        <v>2</v>
      </c>
      <c r="F636" s="5">
        <v>56</v>
      </c>
      <c r="G636" s="10">
        <v>57</v>
      </c>
      <c r="H636" s="10">
        <v>51</v>
      </c>
      <c r="I636" s="11">
        <f t="shared" si="81"/>
        <v>54.666666666666664</v>
      </c>
      <c r="J636" s="31">
        <f t="shared" si="82"/>
        <v>0.54669999999999996</v>
      </c>
      <c r="K636" s="32" t="str">
        <f t="shared" si="83"/>
        <v>D</v>
      </c>
      <c r="L636" s="32">
        <v>53</v>
      </c>
      <c r="M636" s="32">
        <v>61</v>
      </c>
      <c r="N636">
        <v>56</v>
      </c>
      <c r="O636" s="30">
        <f t="shared" si="84"/>
        <v>56.666666666666664</v>
      </c>
      <c r="P636" s="31">
        <f t="shared" si="85"/>
        <v>0.56669999999999998</v>
      </c>
      <c r="Q636" s="32" t="str">
        <f t="shared" si="86"/>
        <v>D</v>
      </c>
      <c r="R636" s="30">
        <v>50</v>
      </c>
      <c r="S636" s="26">
        <v>54</v>
      </c>
      <c r="T636">
        <v>54</v>
      </c>
      <c r="U636" s="30">
        <f t="shared" si="87"/>
        <v>52.666666666666664</v>
      </c>
      <c r="V636" s="31">
        <f t="shared" si="88"/>
        <v>0.52669999999999995</v>
      </c>
      <c r="W636" t="str">
        <f t="shared" si="89"/>
        <v>D</v>
      </c>
    </row>
    <row r="637" spans="1:23" ht="14.25" customHeight="1" x14ac:dyDescent="0.3">
      <c r="A637" s="43"/>
      <c r="B637" s="43"/>
      <c r="C637" s="43"/>
      <c r="D637" s="5" t="s">
        <v>13</v>
      </c>
      <c r="E637" s="5" t="s">
        <v>14</v>
      </c>
      <c r="F637" s="5">
        <v>48</v>
      </c>
      <c r="G637" s="10">
        <v>54</v>
      </c>
      <c r="H637" s="10">
        <v>52</v>
      </c>
      <c r="I637" s="11">
        <f t="shared" si="81"/>
        <v>51.333333333333336</v>
      </c>
      <c r="J637" s="31">
        <f t="shared" si="82"/>
        <v>0.51329999999999998</v>
      </c>
      <c r="K637" s="32" t="str">
        <f t="shared" si="83"/>
        <v>D</v>
      </c>
      <c r="L637" s="32">
        <v>55</v>
      </c>
      <c r="M637" s="32">
        <v>53</v>
      </c>
      <c r="N637">
        <v>58</v>
      </c>
      <c r="O637" s="30">
        <f t="shared" si="84"/>
        <v>55.333333333333336</v>
      </c>
      <c r="P637" s="31">
        <f t="shared" si="85"/>
        <v>0.55330000000000001</v>
      </c>
      <c r="Q637" s="32" t="str">
        <f t="shared" si="86"/>
        <v>D</v>
      </c>
      <c r="R637" s="30">
        <v>66</v>
      </c>
      <c r="S637" s="26">
        <v>66</v>
      </c>
      <c r="T637">
        <v>56</v>
      </c>
      <c r="U637" s="30">
        <f t="shared" si="87"/>
        <v>62.666666666666664</v>
      </c>
      <c r="V637" s="31">
        <f t="shared" si="88"/>
        <v>0.62670000000000003</v>
      </c>
      <c r="W637" t="str">
        <f t="shared" si="89"/>
        <v>C</v>
      </c>
    </row>
    <row r="638" spans="1:23" ht="14.25" customHeight="1" x14ac:dyDescent="0.3">
      <c r="A638" s="43"/>
      <c r="B638" s="43"/>
      <c r="C638" s="43"/>
      <c r="D638" s="5" t="s">
        <v>15</v>
      </c>
      <c r="E638" s="5" t="s">
        <v>16</v>
      </c>
      <c r="F638" s="5">
        <v>58</v>
      </c>
      <c r="G638" s="10">
        <v>66</v>
      </c>
      <c r="H638" s="10">
        <v>57</v>
      </c>
      <c r="I638" s="11">
        <f t="shared" si="81"/>
        <v>60.333333333333336</v>
      </c>
      <c r="J638" s="31">
        <f t="shared" si="82"/>
        <v>0.60329999999999995</v>
      </c>
      <c r="K638" s="32" t="str">
        <f t="shared" si="83"/>
        <v>C</v>
      </c>
      <c r="L638" s="32">
        <v>61</v>
      </c>
      <c r="M638" s="32">
        <v>62</v>
      </c>
      <c r="N638">
        <v>66</v>
      </c>
      <c r="O638" s="30">
        <f t="shared" si="84"/>
        <v>63</v>
      </c>
      <c r="P638" s="31">
        <f t="shared" si="85"/>
        <v>0.63</v>
      </c>
      <c r="Q638" s="32" t="str">
        <f t="shared" si="86"/>
        <v>C</v>
      </c>
      <c r="R638" s="30">
        <v>68</v>
      </c>
      <c r="S638" s="26">
        <v>65</v>
      </c>
      <c r="T638">
        <v>69</v>
      </c>
      <c r="U638" s="30">
        <f t="shared" si="87"/>
        <v>67.333333333333329</v>
      </c>
      <c r="V638" s="31">
        <f t="shared" si="88"/>
        <v>0.67330000000000001</v>
      </c>
      <c r="W638" t="str">
        <f t="shared" si="89"/>
        <v>C</v>
      </c>
    </row>
    <row r="639" spans="1:23" ht="14.25" customHeight="1" x14ac:dyDescent="0.3">
      <c r="A639" s="43"/>
      <c r="B639" s="43"/>
      <c r="C639" s="43"/>
      <c r="D639" s="5" t="s">
        <v>17</v>
      </c>
      <c r="E639" s="5" t="s">
        <v>18</v>
      </c>
      <c r="F639" s="5">
        <v>49</v>
      </c>
      <c r="G639" s="10">
        <v>55</v>
      </c>
      <c r="H639" s="10">
        <v>47</v>
      </c>
      <c r="I639" s="11">
        <f t="shared" si="81"/>
        <v>50.333333333333336</v>
      </c>
      <c r="J639" s="31">
        <f t="shared" si="82"/>
        <v>0.50329999999999997</v>
      </c>
      <c r="K639" s="32" t="str">
        <f t="shared" si="83"/>
        <v>D</v>
      </c>
      <c r="L639" s="32">
        <v>58</v>
      </c>
      <c r="M639" s="32">
        <v>59</v>
      </c>
      <c r="N639">
        <v>61</v>
      </c>
      <c r="O639" s="30">
        <f t="shared" si="84"/>
        <v>59.333333333333336</v>
      </c>
      <c r="P639" s="31">
        <f t="shared" si="85"/>
        <v>0.59330000000000005</v>
      </c>
      <c r="Q639" s="32" t="str">
        <f t="shared" si="86"/>
        <v>D</v>
      </c>
      <c r="R639" s="30">
        <v>51</v>
      </c>
      <c r="S639" s="26">
        <v>57</v>
      </c>
      <c r="T639">
        <v>66</v>
      </c>
      <c r="U639" s="30">
        <f t="shared" si="87"/>
        <v>58</v>
      </c>
      <c r="V639" s="31">
        <f t="shared" si="88"/>
        <v>0.57999999999999996</v>
      </c>
      <c r="W639" t="str">
        <f t="shared" si="89"/>
        <v>D</v>
      </c>
    </row>
    <row r="640" spans="1:23" ht="14.25" customHeight="1" x14ac:dyDescent="0.3">
      <c r="A640" s="43"/>
      <c r="B640" s="43"/>
      <c r="C640" s="43"/>
      <c r="D640" s="5" t="s">
        <v>19</v>
      </c>
      <c r="E640" s="5" t="s">
        <v>20</v>
      </c>
      <c r="F640" s="5">
        <v>63</v>
      </c>
      <c r="G640" s="10">
        <v>59</v>
      </c>
      <c r="H640" s="10">
        <v>52</v>
      </c>
      <c r="I640" s="11">
        <f t="shared" si="81"/>
        <v>58</v>
      </c>
      <c r="J640" s="31">
        <f t="shared" si="82"/>
        <v>0.57999999999999996</v>
      </c>
      <c r="K640" s="32" t="str">
        <f t="shared" si="83"/>
        <v>D</v>
      </c>
      <c r="L640" s="32">
        <v>65</v>
      </c>
      <c r="M640" s="32">
        <v>56</v>
      </c>
      <c r="N640">
        <v>58</v>
      </c>
      <c r="O640" s="30">
        <f t="shared" si="84"/>
        <v>59.666666666666664</v>
      </c>
      <c r="P640" s="31">
        <f t="shared" si="85"/>
        <v>0.59670000000000001</v>
      </c>
      <c r="Q640" s="32" t="str">
        <f t="shared" si="86"/>
        <v>D</v>
      </c>
      <c r="R640" s="30">
        <v>59</v>
      </c>
      <c r="S640" s="26">
        <v>65</v>
      </c>
      <c r="T640">
        <v>69</v>
      </c>
      <c r="U640" s="30">
        <f t="shared" si="87"/>
        <v>64.333333333333329</v>
      </c>
      <c r="V640" s="31">
        <f t="shared" si="88"/>
        <v>0.64329999999999998</v>
      </c>
      <c r="W640" t="str">
        <f t="shared" si="89"/>
        <v>C</v>
      </c>
    </row>
    <row r="641" spans="1:23" ht="14.25" customHeight="1" x14ac:dyDescent="0.3">
      <c r="A641" s="43"/>
      <c r="B641" s="43"/>
      <c r="C641" s="43"/>
      <c r="D641" s="5" t="s">
        <v>21</v>
      </c>
      <c r="E641" s="5" t="s">
        <v>22</v>
      </c>
      <c r="F641" s="5">
        <v>61</v>
      </c>
      <c r="G641" s="10">
        <v>60</v>
      </c>
      <c r="H641" s="10">
        <v>62</v>
      </c>
      <c r="I641" s="11">
        <f t="shared" si="81"/>
        <v>61</v>
      </c>
      <c r="J641" s="31">
        <f t="shared" si="82"/>
        <v>0.61</v>
      </c>
      <c r="K641" s="32" t="str">
        <f t="shared" si="83"/>
        <v>C</v>
      </c>
      <c r="L641" s="32">
        <v>66</v>
      </c>
      <c r="M641" s="32">
        <v>66</v>
      </c>
      <c r="N641">
        <v>64</v>
      </c>
      <c r="O641" s="30">
        <f t="shared" si="84"/>
        <v>65.333333333333329</v>
      </c>
      <c r="P641" s="31">
        <f t="shared" si="85"/>
        <v>0.65329999999999999</v>
      </c>
      <c r="Q641" s="32" t="str">
        <f t="shared" si="86"/>
        <v>C</v>
      </c>
      <c r="R641" s="30">
        <v>65</v>
      </c>
      <c r="S641" s="26">
        <v>68</v>
      </c>
      <c r="T641">
        <v>67</v>
      </c>
      <c r="U641" s="30">
        <f t="shared" si="87"/>
        <v>66.666666666666671</v>
      </c>
      <c r="V641" s="31">
        <f t="shared" si="88"/>
        <v>0.66669999999999996</v>
      </c>
      <c r="W641" t="str">
        <f t="shared" si="89"/>
        <v>C</v>
      </c>
    </row>
    <row r="642" spans="1:23" ht="14.25" customHeight="1" x14ac:dyDescent="0.3">
      <c r="A642" s="43"/>
      <c r="B642" s="43"/>
      <c r="C642" s="43"/>
      <c r="D642" s="5" t="s">
        <v>23</v>
      </c>
      <c r="E642" s="5" t="s">
        <v>24</v>
      </c>
      <c r="F642" s="5">
        <v>47</v>
      </c>
      <c r="G642" s="10">
        <v>64</v>
      </c>
      <c r="H642" s="10">
        <v>61</v>
      </c>
      <c r="I642" s="11">
        <f t="shared" si="81"/>
        <v>57.333333333333336</v>
      </c>
      <c r="J642" s="31">
        <f t="shared" si="82"/>
        <v>0.57330000000000003</v>
      </c>
      <c r="K642" s="32" t="str">
        <f t="shared" si="83"/>
        <v>D</v>
      </c>
      <c r="L642" s="32">
        <v>49</v>
      </c>
      <c r="M642" s="32">
        <v>58</v>
      </c>
      <c r="N642">
        <v>61</v>
      </c>
      <c r="O642" s="30">
        <f t="shared" si="84"/>
        <v>56</v>
      </c>
      <c r="P642" s="31">
        <f t="shared" si="85"/>
        <v>0.56000000000000005</v>
      </c>
      <c r="Q642" s="32" t="str">
        <f t="shared" si="86"/>
        <v>D</v>
      </c>
      <c r="R642" s="30">
        <v>57</v>
      </c>
      <c r="S642" s="26">
        <v>55</v>
      </c>
      <c r="T642">
        <v>60</v>
      </c>
      <c r="U642" s="30">
        <f t="shared" si="87"/>
        <v>57.333333333333336</v>
      </c>
      <c r="V642" s="31">
        <f t="shared" si="88"/>
        <v>0.57330000000000003</v>
      </c>
      <c r="W642" t="str">
        <f t="shared" si="89"/>
        <v>D</v>
      </c>
    </row>
    <row r="643" spans="1:23" ht="14.25" customHeight="1" x14ac:dyDescent="0.3">
      <c r="A643" s="43"/>
      <c r="B643" s="43"/>
      <c r="C643" s="43"/>
      <c r="D643" s="5" t="s">
        <v>25</v>
      </c>
      <c r="E643" s="5" t="s">
        <v>26</v>
      </c>
      <c r="F643" s="5">
        <v>66</v>
      </c>
      <c r="G643" s="10">
        <v>58</v>
      </c>
      <c r="H643" s="10">
        <v>63</v>
      </c>
      <c r="I643" s="11">
        <f t="shared" si="81"/>
        <v>62.333333333333336</v>
      </c>
      <c r="J643" s="31">
        <f t="shared" si="82"/>
        <v>0.62329999999999997</v>
      </c>
      <c r="K643" s="32" t="str">
        <f t="shared" si="83"/>
        <v>C</v>
      </c>
      <c r="L643" s="32">
        <v>68</v>
      </c>
      <c r="M643" s="32">
        <v>66</v>
      </c>
      <c r="N643">
        <v>58</v>
      </c>
      <c r="O643" s="30">
        <f t="shared" si="84"/>
        <v>64</v>
      </c>
      <c r="P643" s="31">
        <f t="shared" si="85"/>
        <v>0.64</v>
      </c>
      <c r="Q643" s="32" t="str">
        <f t="shared" si="86"/>
        <v>C</v>
      </c>
      <c r="R643" s="30">
        <v>57</v>
      </c>
      <c r="S643" s="26">
        <v>71</v>
      </c>
      <c r="T643">
        <v>68</v>
      </c>
      <c r="U643" s="30">
        <f t="shared" si="87"/>
        <v>65.333333333333329</v>
      </c>
      <c r="V643" s="31">
        <f t="shared" si="88"/>
        <v>0.65329999999999999</v>
      </c>
      <c r="W643" t="str">
        <f t="shared" si="89"/>
        <v>C</v>
      </c>
    </row>
    <row r="644" spans="1:23" ht="14.25" customHeight="1" x14ac:dyDescent="0.3">
      <c r="A644" s="43"/>
      <c r="B644" s="43"/>
      <c r="C644" s="43"/>
      <c r="D644" s="5" t="s">
        <v>34</v>
      </c>
      <c r="E644" s="5" t="s">
        <v>35</v>
      </c>
      <c r="F644" s="5">
        <v>46</v>
      </c>
      <c r="G644" s="10">
        <v>55</v>
      </c>
      <c r="H644" s="10">
        <v>51</v>
      </c>
      <c r="I644" s="11">
        <f t="shared" si="81"/>
        <v>50.666666666666664</v>
      </c>
      <c r="J644" s="31">
        <f t="shared" si="82"/>
        <v>0.50670000000000004</v>
      </c>
      <c r="K644" s="32" t="str">
        <f t="shared" si="83"/>
        <v>D</v>
      </c>
      <c r="L644" s="32">
        <v>50</v>
      </c>
      <c r="M644" s="32">
        <v>54</v>
      </c>
      <c r="N644">
        <v>56</v>
      </c>
      <c r="O644" s="30">
        <f t="shared" si="84"/>
        <v>53.333333333333336</v>
      </c>
      <c r="P644" s="31">
        <f t="shared" si="85"/>
        <v>0.5333</v>
      </c>
      <c r="Q644" s="32" t="str">
        <f t="shared" si="86"/>
        <v>D</v>
      </c>
      <c r="R644" s="30">
        <v>63</v>
      </c>
      <c r="S644" s="26">
        <v>64</v>
      </c>
      <c r="T644">
        <v>52</v>
      </c>
      <c r="U644" s="30">
        <f t="shared" si="87"/>
        <v>59.666666666666664</v>
      </c>
      <c r="V644" s="31">
        <f t="shared" si="88"/>
        <v>0.59670000000000001</v>
      </c>
      <c r="W644" t="str">
        <f t="shared" si="89"/>
        <v>D</v>
      </c>
    </row>
    <row r="645" spans="1:23" ht="14.25" customHeight="1" x14ac:dyDescent="0.3">
      <c r="A645" s="43" t="s">
        <v>314</v>
      </c>
      <c r="B645" s="43" t="s">
        <v>315</v>
      </c>
      <c r="C645" s="43" t="s">
        <v>437</v>
      </c>
      <c r="D645" s="5" t="s">
        <v>12</v>
      </c>
      <c r="E645" s="5" t="s">
        <v>2</v>
      </c>
      <c r="F645" s="5">
        <v>57</v>
      </c>
      <c r="G645" s="10">
        <v>70</v>
      </c>
      <c r="H645" s="10">
        <v>62</v>
      </c>
      <c r="I645" s="11">
        <f t="shared" si="81"/>
        <v>63</v>
      </c>
      <c r="J645" s="31">
        <f t="shared" si="82"/>
        <v>0.63</v>
      </c>
      <c r="K645" s="32" t="str">
        <f t="shared" si="83"/>
        <v>C</v>
      </c>
      <c r="L645" s="32">
        <v>73</v>
      </c>
      <c r="M645" s="32">
        <v>72</v>
      </c>
      <c r="N645">
        <v>70</v>
      </c>
      <c r="O645" s="30">
        <f t="shared" si="84"/>
        <v>71.666666666666671</v>
      </c>
      <c r="P645" s="31">
        <f t="shared" si="85"/>
        <v>0.7167</v>
      </c>
      <c r="Q645" s="32" t="str">
        <f t="shared" si="86"/>
        <v>B</v>
      </c>
      <c r="R645" s="30">
        <v>71</v>
      </c>
      <c r="S645" s="26">
        <v>73</v>
      </c>
      <c r="T645">
        <v>76</v>
      </c>
      <c r="U645" s="30">
        <f t="shared" si="87"/>
        <v>73.333333333333329</v>
      </c>
      <c r="V645" s="31">
        <f t="shared" si="88"/>
        <v>0.73329999999999995</v>
      </c>
      <c r="W645" t="str">
        <f t="shared" si="89"/>
        <v>B</v>
      </c>
    </row>
    <row r="646" spans="1:23" ht="14.25" customHeight="1" x14ac:dyDescent="0.3">
      <c r="A646" s="43"/>
      <c r="B646" s="43"/>
      <c r="C646" s="43"/>
      <c r="D646" s="5" t="s">
        <v>13</v>
      </c>
      <c r="E646" s="5" t="s">
        <v>14</v>
      </c>
      <c r="F646" s="5">
        <v>73</v>
      </c>
      <c r="G646" s="10">
        <v>79</v>
      </c>
      <c r="H646" s="10">
        <v>69</v>
      </c>
      <c r="I646" s="11">
        <f t="shared" ref="I646:I709" si="90">IF(COUNT(F646:H646)=0,"",AVERAGE(F646:H646))</f>
        <v>73.666666666666671</v>
      </c>
      <c r="J646" s="31">
        <f t="shared" ref="J646:J709" si="91">IF(I646="","",ROUND(I646/100,4))</f>
        <v>0.73670000000000002</v>
      </c>
      <c r="K646" s="32" t="str">
        <f t="shared" ref="K646:K709" si="92">IF(I646="","",IF(I646&gt;=80,"A",IF(I646&gt;=70,"B",IF(I646&gt;=60,"C",IF(I646&gt;=50,"D","F")))))</f>
        <v>B</v>
      </c>
      <c r="L646" s="32">
        <v>69</v>
      </c>
      <c r="M646" s="32">
        <v>71</v>
      </c>
      <c r="N646">
        <v>80</v>
      </c>
      <c r="O646" s="30">
        <f t="shared" ref="O646:O709" si="93">IF(COUNT(L646:N646)=0,"",AVERAGE(L646:N646))</f>
        <v>73.333333333333329</v>
      </c>
      <c r="P646" s="31">
        <f t="shared" ref="P646:P709" si="94">IF(O646="","",ROUND(O646/100,4))</f>
        <v>0.73329999999999995</v>
      </c>
      <c r="Q646" s="32" t="str">
        <f t="shared" ref="Q646:Q709" si="95">IF(O646="","",IF(O646&gt;=80,"A",IF(O646&gt;=70,"B",IF(O646&gt;=60,"C",IF(O646&gt;=50,"D","F")))))</f>
        <v>B</v>
      </c>
      <c r="R646" s="30">
        <v>77</v>
      </c>
      <c r="S646" s="26">
        <v>71</v>
      </c>
      <c r="T646">
        <v>69</v>
      </c>
      <c r="U646" s="30">
        <f t="shared" ref="U646:U709" si="96">IF(COUNT(R646:T646)=0,"",AVERAGE(R646:T646))</f>
        <v>72.333333333333329</v>
      </c>
      <c r="V646" s="31">
        <f t="shared" ref="V646:V709" si="97">IF(U646="","",ROUND(U646/100,4))</f>
        <v>0.72330000000000005</v>
      </c>
      <c r="W646" t="str">
        <f t="shared" ref="W646:W709" si="98">IF(U646="","",IF(U646&gt;=80,"A",IF(U646&gt;=70,"B",IF(U646&gt;=60,"C",IF(U646&gt;=50,"D","F")))))</f>
        <v>B</v>
      </c>
    </row>
    <row r="647" spans="1:23" ht="14.25" customHeight="1" x14ac:dyDescent="0.3">
      <c r="A647" s="43"/>
      <c r="B647" s="43"/>
      <c r="C647" s="43"/>
      <c r="D647" s="5" t="s">
        <v>15</v>
      </c>
      <c r="E647" s="5" t="s">
        <v>16</v>
      </c>
      <c r="F647" s="5">
        <v>80</v>
      </c>
      <c r="G647" s="10">
        <v>83</v>
      </c>
      <c r="H647" s="10">
        <v>69</v>
      </c>
      <c r="I647" s="11">
        <f t="shared" si="90"/>
        <v>77.333333333333329</v>
      </c>
      <c r="J647" s="31">
        <f t="shared" si="91"/>
        <v>0.77329999999999999</v>
      </c>
      <c r="K647" s="32" t="str">
        <f t="shared" si="92"/>
        <v>B</v>
      </c>
      <c r="L647" s="32">
        <v>74</v>
      </c>
      <c r="M647" s="32">
        <v>81</v>
      </c>
      <c r="N647">
        <v>77</v>
      </c>
      <c r="O647" s="30">
        <f t="shared" si="93"/>
        <v>77.333333333333329</v>
      </c>
      <c r="P647" s="31">
        <f t="shared" si="94"/>
        <v>0.77329999999999999</v>
      </c>
      <c r="Q647" s="32" t="str">
        <f t="shared" si="95"/>
        <v>B</v>
      </c>
      <c r="R647" s="30">
        <v>76</v>
      </c>
      <c r="S647" s="26">
        <v>78</v>
      </c>
      <c r="T647">
        <v>75</v>
      </c>
      <c r="U647" s="30">
        <f t="shared" si="96"/>
        <v>76.333333333333329</v>
      </c>
      <c r="V647" s="31">
        <f t="shared" si="97"/>
        <v>0.76329999999999998</v>
      </c>
      <c r="W647" t="str">
        <f t="shared" si="98"/>
        <v>B</v>
      </c>
    </row>
    <row r="648" spans="1:23" ht="14.25" customHeight="1" x14ac:dyDescent="0.3">
      <c r="A648" s="43"/>
      <c r="B648" s="43"/>
      <c r="C648" s="43"/>
      <c r="D648" s="5" t="s">
        <v>17</v>
      </c>
      <c r="E648" s="5" t="s">
        <v>18</v>
      </c>
      <c r="F648" s="5">
        <v>59</v>
      </c>
      <c r="G648" s="10">
        <v>72</v>
      </c>
      <c r="H648" s="10">
        <v>62</v>
      </c>
      <c r="I648" s="11">
        <f t="shared" si="90"/>
        <v>64.333333333333329</v>
      </c>
      <c r="J648" s="31">
        <f t="shared" si="91"/>
        <v>0.64329999999999998</v>
      </c>
      <c r="K648" s="32" t="str">
        <f t="shared" si="92"/>
        <v>C</v>
      </c>
      <c r="L648" s="32">
        <v>66</v>
      </c>
      <c r="M648" s="32">
        <v>65</v>
      </c>
      <c r="N648">
        <v>77</v>
      </c>
      <c r="O648" s="30">
        <f t="shared" si="93"/>
        <v>69.333333333333329</v>
      </c>
      <c r="P648" s="31">
        <f t="shared" si="94"/>
        <v>0.69330000000000003</v>
      </c>
      <c r="Q648" s="32" t="str">
        <f t="shared" si="95"/>
        <v>C</v>
      </c>
      <c r="R648" s="30">
        <v>64</v>
      </c>
      <c r="S648" s="26">
        <v>75</v>
      </c>
      <c r="T648">
        <v>73</v>
      </c>
      <c r="U648" s="30">
        <f t="shared" si="96"/>
        <v>70.666666666666671</v>
      </c>
      <c r="V648" s="31">
        <f t="shared" si="97"/>
        <v>0.70669999999999999</v>
      </c>
      <c r="W648" t="str">
        <f t="shared" si="98"/>
        <v>B</v>
      </c>
    </row>
    <row r="649" spans="1:23" ht="14.25" customHeight="1" x14ac:dyDescent="0.3">
      <c r="A649" s="43"/>
      <c r="B649" s="43"/>
      <c r="C649" s="43"/>
      <c r="D649" s="5" t="s">
        <v>19</v>
      </c>
      <c r="E649" s="5" t="s">
        <v>20</v>
      </c>
      <c r="F649" s="5">
        <v>66</v>
      </c>
      <c r="G649" s="10">
        <v>77</v>
      </c>
      <c r="H649" s="10">
        <v>66</v>
      </c>
      <c r="I649" s="11">
        <f t="shared" si="90"/>
        <v>69.666666666666671</v>
      </c>
      <c r="J649" s="31">
        <f t="shared" si="91"/>
        <v>0.69669999999999999</v>
      </c>
      <c r="K649" s="32" t="str">
        <f t="shared" si="92"/>
        <v>C</v>
      </c>
      <c r="L649" s="32">
        <v>67</v>
      </c>
      <c r="M649" s="32">
        <v>76</v>
      </c>
      <c r="N649">
        <v>68</v>
      </c>
      <c r="O649" s="30">
        <f t="shared" si="93"/>
        <v>70.333333333333329</v>
      </c>
      <c r="P649" s="31">
        <f t="shared" si="94"/>
        <v>0.70330000000000004</v>
      </c>
      <c r="Q649" s="32" t="str">
        <f t="shared" si="95"/>
        <v>B</v>
      </c>
      <c r="R649" s="30">
        <v>82</v>
      </c>
      <c r="S649" s="26">
        <v>79</v>
      </c>
      <c r="T649">
        <v>74</v>
      </c>
      <c r="U649" s="30">
        <f t="shared" si="96"/>
        <v>78.333333333333329</v>
      </c>
      <c r="V649" s="31">
        <f t="shared" si="97"/>
        <v>0.7833</v>
      </c>
      <c r="W649" t="str">
        <f t="shared" si="98"/>
        <v>B</v>
      </c>
    </row>
    <row r="650" spans="1:23" ht="14.25" customHeight="1" x14ac:dyDescent="0.3">
      <c r="A650" s="43"/>
      <c r="B650" s="43"/>
      <c r="C650" s="43"/>
      <c r="D650" s="5" t="s">
        <v>21</v>
      </c>
      <c r="E650" s="5" t="s">
        <v>22</v>
      </c>
      <c r="F650" s="5">
        <v>81</v>
      </c>
      <c r="G650" s="10">
        <v>82</v>
      </c>
      <c r="H650" s="10">
        <v>74</v>
      </c>
      <c r="I650" s="11">
        <f t="shared" si="90"/>
        <v>79</v>
      </c>
      <c r="J650" s="31">
        <f t="shared" si="91"/>
        <v>0.79</v>
      </c>
      <c r="K650" s="32" t="str">
        <f t="shared" si="92"/>
        <v>B</v>
      </c>
      <c r="L650" s="32">
        <v>81</v>
      </c>
      <c r="M650" s="32">
        <v>83</v>
      </c>
      <c r="N650">
        <v>83</v>
      </c>
      <c r="O650" s="30">
        <f t="shared" si="93"/>
        <v>82.333333333333329</v>
      </c>
      <c r="P650" s="31">
        <f t="shared" si="94"/>
        <v>0.82330000000000003</v>
      </c>
      <c r="Q650" s="32" t="str">
        <f t="shared" si="95"/>
        <v>A</v>
      </c>
      <c r="R650" s="30">
        <v>79</v>
      </c>
      <c r="S650" s="26">
        <v>87</v>
      </c>
      <c r="T650">
        <v>89</v>
      </c>
      <c r="U650" s="30">
        <f t="shared" si="96"/>
        <v>85</v>
      </c>
      <c r="V650" s="31">
        <f t="shared" si="97"/>
        <v>0.85</v>
      </c>
      <c r="W650" t="str">
        <f t="shared" si="98"/>
        <v>A</v>
      </c>
    </row>
    <row r="651" spans="1:23" ht="14.25" customHeight="1" x14ac:dyDescent="0.3">
      <c r="A651" s="43"/>
      <c r="B651" s="43"/>
      <c r="C651" s="43"/>
      <c r="D651" s="5" t="s">
        <v>23</v>
      </c>
      <c r="E651" s="5" t="s">
        <v>24</v>
      </c>
      <c r="F651" s="5">
        <v>72</v>
      </c>
      <c r="G651" s="10">
        <v>73</v>
      </c>
      <c r="H651" s="10">
        <v>73</v>
      </c>
      <c r="I651" s="11">
        <f t="shared" si="90"/>
        <v>72.666666666666671</v>
      </c>
      <c r="J651" s="31">
        <f t="shared" si="91"/>
        <v>0.72670000000000001</v>
      </c>
      <c r="K651" s="32" t="str">
        <f t="shared" si="92"/>
        <v>B</v>
      </c>
      <c r="L651" s="32">
        <v>63</v>
      </c>
      <c r="M651" s="32">
        <v>77</v>
      </c>
      <c r="N651">
        <v>66</v>
      </c>
      <c r="O651" s="30">
        <f t="shared" si="93"/>
        <v>68.666666666666671</v>
      </c>
      <c r="P651" s="31">
        <f t="shared" si="94"/>
        <v>0.68669999999999998</v>
      </c>
      <c r="Q651" s="32" t="str">
        <f t="shared" si="95"/>
        <v>C</v>
      </c>
      <c r="R651" s="30">
        <v>68</v>
      </c>
      <c r="S651" s="26">
        <v>82</v>
      </c>
      <c r="T651">
        <v>78</v>
      </c>
      <c r="U651" s="30">
        <f t="shared" si="96"/>
        <v>76</v>
      </c>
      <c r="V651" s="31">
        <f t="shared" si="97"/>
        <v>0.76</v>
      </c>
      <c r="W651" t="str">
        <f t="shared" si="98"/>
        <v>B</v>
      </c>
    </row>
    <row r="652" spans="1:23" ht="14.25" customHeight="1" x14ac:dyDescent="0.3">
      <c r="A652" s="43"/>
      <c r="B652" s="43"/>
      <c r="C652" s="43"/>
      <c r="D652" s="5" t="s">
        <v>46</v>
      </c>
      <c r="E652" s="5" t="s">
        <v>47</v>
      </c>
      <c r="F652" s="5">
        <v>71</v>
      </c>
      <c r="G652" s="10">
        <v>78</v>
      </c>
      <c r="H652" s="10">
        <v>78</v>
      </c>
      <c r="I652" s="11">
        <f t="shared" si="90"/>
        <v>75.666666666666671</v>
      </c>
      <c r="J652" s="31">
        <f t="shared" si="91"/>
        <v>0.75670000000000004</v>
      </c>
      <c r="K652" s="32" t="str">
        <f t="shared" si="92"/>
        <v>B</v>
      </c>
      <c r="L652" s="32">
        <v>78</v>
      </c>
      <c r="M652" s="32">
        <v>72</v>
      </c>
      <c r="N652">
        <v>77</v>
      </c>
      <c r="O652" s="30">
        <f t="shared" si="93"/>
        <v>75.666666666666671</v>
      </c>
      <c r="P652" s="31">
        <f t="shared" si="94"/>
        <v>0.75670000000000004</v>
      </c>
      <c r="Q652" s="32" t="str">
        <f t="shared" si="95"/>
        <v>B</v>
      </c>
      <c r="R652" s="30">
        <v>81</v>
      </c>
      <c r="S652" s="26">
        <v>83</v>
      </c>
      <c r="T652">
        <v>78</v>
      </c>
      <c r="U652" s="30">
        <f t="shared" si="96"/>
        <v>80.666666666666671</v>
      </c>
      <c r="V652" s="31">
        <f t="shared" si="97"/>
        <v>0.80669999999999997</v>
      </c>
      <c r="W652" t="str">
        <f t="shared" si="98"/>
        <v>A</v>
      </c>
    </row>
    <row r="653" spans="1:23" ht="14.25" customHeight="1" x14ac:dyDescent="0.3">
      <c r="A653" s="43"/>
      <c r="B653" s="43"/>
      <c r="C653" s="43"/>
      <c r="D653" s="5" t="s">
        <v>34</v>
      </c>
      <c r="E653" s="5" t="s">
        <v>35</v>
      </c>
      <c r="F653" s="5">
        <v>58</v>
      </c>
      <c r="G653" s="10">
        <v>68</v>
      </c>
      <c r="H653" s="10">
        <v>64</v>
      </c>
      <c r="I653" s="11">
        <f t="shared" si="90"/>
        <v>63.333333333333336</v>
      </c>
      <c r="J653" s="31">
        <f t="shared" si="91"/>
        <v>0.63329999999999997</v>
      </c>
      <c r="K653" s="32" t="str">
        <f t="shared" si="92"/>
        <v>C</v>
      </c>
      <c r="L653" s="32">
        <v>64</v>
      </c>
      <c r="M653" s="32">
        <v>74</v>
      </c>
      <c r="N653">
        <v>64</v>
      </c>
      <c r="O653" s="30">
        <f t="shared" si="93"/>
        <v>67.333333333333329</v>
      </c>
      <c r="P653" s="31">
        <f t="shared" si="94"/>
        <v>0.67330000000000001</v>
      </c>
      <c r="Q653" s="32" t="str">
        <f t="shared" si="95"/>
        <v>C</v>
      </c>
      <c r="R653" s="30">
        <v>75</v>
      </c>
      <c r="S653" s="26">
        <v>79</v>
      </c>
      <c r="T653">
        <v>67</v>
      </c>
      <c r="U653" s="30">
        <f t="shared" si="96"/>
        <v>73.666666666666671</v>
      </c>
      <c r="V653" s="31">
        <f t="shared" si="97"/>
        <v>0.73670000000000002</v>
      </c>
      <c r="W653" t="str">
        <f t="shared" si="98"/>
        <v>B</v>
      </c>
    </row>
    <row r="654" spans="1:23" ht="14.25" customHeight="1" x14ac:dyDescent="0.3">
      <c r="A654" s="43" t="s">
        <v>316</v>
      </c>
      <c r="B654" s="43" t="s">
        <v>317</v>
      </c>
      <c r="C654" s="43" t="s">
        <v>437</v>
      </c>
      <c r="D654" s="5" t="s">
        <v>12</v>
      </c>
      <c r="E654" s="5" t="s">
        <v>2</v>
      </c>
      <c r="F654" s="5">
        <v>72</v>
      </c>
      <c r="G654" s="10">
        <v>77</v>
      </c>
      <c r="H654" s="10">
        <v>66</v>
      </c>
      <c r="I654" s="11">
        <f t="shared" si="90"/>
        <v>71.666666666666671</v>
      </c>
      <c r="J654" s="31">
        <f t="shared" si="91"/>
        <v>0.7167</v>
      </c>
      <c r="K654" s="32" t="str">
        <f t="shared" si="92"/>
        <v>B</v>
      </c>
      <c r="L654" s="32">
        <v>77</v>
      </c>
      <c r="M654" s="32">
        <v>81</v>
      </c>
      <c r="N654">
        <v>79</v>
      </c>
      <c r="O654" s="30">
        <f t="shared" si="93"/>
        <v>79</v>
      </c>
      <c r="P654" s="31">
        <f t="shared" si="94"/>
        <v>0.79</v>
      </c>
      <c r="Q654" s="32" t="str">
        <f t="shared" si="95"/>
        <v>B</v>
      </c>
      <c r="R654" s="30">
        <v>76</v>
      </c>
      <c r="S654" s="26">
        <v>85</v>
      </c>
      <c r="T654">
        <v>78</v>
      </c>
      <c r="U654" s="30">
        <f t="shared" si="96"/>
        <v>79.666666666666671</v>
      </c>
      <c r="V654" s="31">
        <f t="shared" si="97"/>
        <v>0.79669999999999996</v>
      </c>
      <c r="W654" t="str">
        <f t="shared" si="98"/>
        <v>B</v>
      </c>
    </row>
    <row r="655" spans="1:23" ht="14.25" customHeight="1" x14ac:dyDescent="0.3">
      <c r="A655" s="43"/>
      <c r="B655" s="43"/>
      <c r="C655" s="43"/>
      <c r="D655" s="5" t="s">
        <v>13</v>
      </c>
      <c r="E655" s="5" t="s">
        <v>14</v>
      </c>
      <c r="F655" s="5">
        <v>80</v>
      </c>
      <c r="G655" s="10">
        <v>74</v>
      </c>
      <c r="H655" s="10">
        <v>79</v>
      </c>
      <c r="I655" s="11">
        <f t="shared" si="90"/>
        <v>77.666666666666671</v>
      </c>
      <c r="J655" s="31">
        <f t="shared" si="91"/>
        <v>0.77669999999999995</v>
      </c>
      <c r="K655" s="32" t="str">
        <f t="shared" si="92"/>
        <v>B</v>
      </c>
      <c r="L655" s="32">
        <v>73</v>
      </c>
      <c r="M655" s="32">
        <v>78</v>
      </c>
      <c r="N655">
        <v>83</v>
      </c>
      <c r="O655" s="30">
        <f t="shared" si="93"/>
        <v>78</v>
      </c>
      <c r="P655" s="31">
        <f t="shared" si="94"/>
        <v>0.78</v>
      </c>
      <c r="Q655" s="32" t="str">
        <f t="shared" si="95"/>
        <v>B</v>
      </c>
      <c r="R655" s="30">
        <v>77</v>
      </c>
      <c r="S655" s="26">
        <v>81</v>
      </c>
      <c r="T655">
        <v>76</v>
      </c>
      <c r="U655" s="30">
        <f t="shared" si="96"/>
        <v>78</v>
      </c>
      <c r="V655" s="31">
        <f t="shared" si="97"/>
        <v>0.78</v>
      </c>
      <c r="W655" t="str">
        <f t="shared" si="98"/>
        <v>B</v>
      </c>
    </row>
    <row r="656" spans="1:23" ht="14.25" customHeight="1" x14ac:dyDescent="0.3">
      <c r="A656" s="43"/>
      <c r="B656" s="43"/>
      <c r="C656" s="43"/>
      <c r="D656" s="5" t="s">
        <v>15</v>
      </c>
      <c r="E656" s="5" t="s">
        <v>16</v>
      </c>
      <c r="F656" s="5">
        <v>74</v>
      </c>
      <c r="G656" s="10">
        <v>87</v>
      </c>
      <c r="H656" s="10">
        <v>85</v>
      </c>
      <c r="I656" s="11">
        <f t="shared" si="90"/>
        <v>82</v>
      </c>
      <c r="J656" s="31">
        <f t="shared" si="91"/>
        <v>0.82</v>
      </c>
      <c r="K656" s="32" t="str">
        <f t="shared" si="92"/>
        <v>A</v>
      </c>
      <c r="L656" s="32">
        <v>82</v>
      </c>
      <c r="M656" s="32">
        <v>92</v>
      </c>
      <c r="N656">
        <v>81</v>
      </c>
      <c r="O656" s="30">
        <f t="shared" si="93"/>
        <v>85</v>
      </c>
      <c r="P656" s="31">
        <f t="shared" si="94"/>
        <v>0.85</v>
      </c>
      <c r="Q656" s="32" t="str">
        <f t="shared" si="95"/>
        <v>A</v>
      </c>
      <c r="R656" s="30">
        <v>93</v>
      </c>
      <c r="S656" s="26">
        <v>91</v>
      </c>
      <c r="T656">
        <v>93</v>
      </c>
      <c r="U656" s="30">
        <f t="shared" si="96"/>
        <v>92.333333333333329</v>
      </c>
      <c r="V656" s="31">
        <f t="shared" si="97"/>
        <v>0.92330000000000001</v>
      </c>
      <c r="W656" t="str">
        <f t="shared" si="98"/>
        <v>A</v>
      </c>
    </row>
    <row r="657" spans="1:23" ht="14.25" customHeight="1" x14ac:dyDescent="0.3">
      <c r="A657" s="43"/>
      <c r="B657" s="43"/>
      <c r="C657" s="43"/>
      <c r="D657" s="5" t="s">
        <v>17</v>
      </c>
      <c r="E657" s="5" t="s">
        <v>18</v>
      </c>
      <c r="F657" s="5">
        <v>78</v>
      </c>
      <c r="G657" s="10">
        <v>81</v>
      </c>
      <c r="H657" s="10">
        <v>81</v>
      </c>
      <c r="I657" s="11">
        <f t="shared" si="90"/>
        <v>80</v>
      </c>
      <c r="J657" s="31">
        <f t="shared" si="91"/>
        <v>0.8</v>
      </c>
      <c r="K657" s="32" t="str">
        <f t="shared" si="92"/>
        <v>A</v>
      </c>
      <c r="L657" s="32">
        <v>71</v>
      </c>
      <c r="M657" s="32">
        <v>72</v>
      </c>
      <c r="N657">
        <v>77</v>
      </c>
      <c r="O657" s="30">
        <f t="shared" si="93"/>
        <v>73.333333333333329</v>
      </c>
      <c r="P657" s="31">
        <f t="shared" si="94"/>
        <v>0.73329999999999995</v>
      </c>
      <c r="Q657" s="32" t="str">
        <f t="shared" si="95"/>
        <v>B</v>
      </c>
      <c r="R657" s="30">
        <v>82</v>
      </c>
      <c r="S657" s="26">
        <v>82</v>
      </c>
      <c r="T657">
        <v>76</v>
      </c>
      <c r="U657" s="30">
        <f t="shared" si="96"/>
        <v>80</v>
      </c>
      <c r="V657" s="31">
        <f t="shared" si="97"/>
        <v>0.8</v>
      </c>
      <c r="W657" t="str">
        <f t="shared" si="98"/>
        <v>A</v>
      </c>
    </row>
    <row r="658" spans="1:23" ht="14.25" customHeight="1" x14ac:dyDescent="0.3">
      <c r="A658" s="43"/>
      <c r="B658" s="43"/>
      <c r="C658" s="43"/>
      <c r="D658" s="5" t="s">
        <v>19</v>
      </c>
      <c r="E658" s="5" t="s">
        <v>20</v>
      </c>
      <c r="F658" s="5">
        <v>77</v>
      </c>
      <c r="G658" s="10">
        <v>83</v>
      </c>
      <c r="H658" s="10">
        <v>76</v>
      </c>
      <c r="I658" s="11">
        <f t="shared" si="90"/>
        <v>78.666666666666671</v>
      </c>
      <c r="J658" s="31">
        <f t="shared" si="91"/>
        <v>0.78669999999999995</v>
      </c>
      <c r="K658" s="32" t="str">
        <f t="shared" si="92"/>
        <v>B</v>
      </c>
      <c r="L658" s="32">
        <v>79</v>
      </c>
      <c r="M658" s="32">
        <v>87</v>
      </c>
      <c r="N658">
        <v>79</v>
      </c>
      <c r="O658" s="30">
        <f t="shared" si="93"/>
        <v>81.666666666666671</v>
      </c>
      <c r="P658" s="31">
        <f t="shared" si="94"/>
        <v>0.81669999999999998</v>
      </c>
      <c r="Q658" s="32" t="str">
        <f t="shared" si="95"/>
        <v>A</v>
      </c>
      <c r="R658" s="30">
        <v>82</v>
      </c>
      <c r="S658" s="26">
        <v>93</v>
      </c>
      <c r="T658">
        <v>80</v>
      </c>
      <c r="U658" s="30">
        <f t="shared" si="96"/>
        <v>85</v>
      </c>
      <c r="V658" s="31">
        <f t="shared" si="97"/>
        <v>0.85</v>
      </c>
      <c r="W658" t="str">
        <f t="shared" si="98"/>
        <v>A</v>
      </c>
    </row>
    <row r="659" spans="1:23" ht="14.25" customHeight="1" x14ac:dyDescent="0.3">
      <c r="A659" s="43"/>
      <c r="B659" s="43"/>
      <c r="C659" s="43"/>
      <c r="D659" s="5" t="s">
        <v>21</v>
      </c>
      <c r="E659" s="5" t="s">
        <v>22</v>
      </c>
      <c r="F659" s="5">
        <v>79</v>
      </c>
      <c r="G659" s="10">
        <v>93</v>
      </c>
      <c r="H659" s="10">
        <v>87</v>
      </c>
      <c r="I659" s="11">
        <f t="shared" si="90"/>
        <v>86.333333333333329</v>
      </c>
      <c r="J659" s="31">
        <f t="shared" si="91"/>
        <v>0.86329999999999996</v>
      </c>
      <c r="K659" s="32" t="str">
        <f t="shared" si="92"/>
        <v>A</v>
      </c>
      <c r="L659" s="32">
        <v>89</v>
      </c>
      <c r="M659" s="32">
        <v>93</v>
      </c>
      <c r="N659">
        <v>85</v>
      </c>
      <c r="O659" s="30">
        <f t="shared" si="93"/>
        <v>89</v>
      </c>
      <c r="P659" s="31">
        <f t="shared" si="94"/>
        <v>0.89</v>
      </c>
      <c r="Q659" s="32" t="str">
        <f t="shared" si="95"/>
        <v>A</v>
      </c>
      <c r="R659" s="30">
        <v>90</v>
      </c>
      <c r="S659" s="26">
        <v>91</v>
      </c>
      <c r="T659">
        <v>84</v>
      </c>
      <c r="U659" s="30">
        <f t="shared" si="96"/>
        <v>88.333333333333329</v>
      </c>
      <c r="V659" s="31">
        <f t="shared" si="97"/>
        <v>0.88329999999999997</v>
      </c>
      <c r="W659" t="str">
        <f t="shared" si="98"/>
        <v>A</v>
      </c>
    </row>
    <row r="660" spans="1:23" ht="14.25" customHeight="1" x14ac:dyDescent="0.3">
      <c r="A660" s="43"/>
      <c r="B660" s="43"/>
      <c r="C660" s="43"/>
      <c r="D660" s="5" t="s">
        <v>23</v>
      </c>
      <c r="E660" s="5" t="s">
        <v>24</v>
      </c>
      <c r="F660" s="5">
        <v>75</v>
      </c>
      <c r="G660" s="10">
        <v>74</v>
      </c>
      <c r="H660" s="10">
        <v>83</v>
      </c>
      <c r="I660" s="11">
        <f t="shared" si="90"/>
        <v>77.333333333333329</v>
      </c>
      <c r="J660" s="31">
        <f t="shared" si="91"/>
        <v>0.77329999999999999</v>
      </c>
      <c r="K660" s="32" t="str">
        <f t="shared" si="92"/>
        <v>B</v>
      </c>
      <c r="L660" s="32">
        <v>83</v>
      </c>
      <c r="M660" s="32">
        <v>80</v>
      </c>
      <c r="N660">
        <v>85</v>
      </c>
      <c r="O660" s="30">
        <f t="shared" si="93"/>
        <v>82.666666666666671</v>
      </c>
      <c r="P660" s="31">
        <f t="shared" si="94"/>
        <v>0.82669999999999999</v>
      </c>
      <c r="Q660" s="32" t="str">
        <f t="shared" si="95"/>
        <v>A</v>
      </c>
      <c r="R660" s="30">
        <v>76</v>
      </c>
      <c r="S660" s="26">
        <v>76</v>
      </c>
      <c r="T660">
        <v>77</v>
      </c>
      <c r="U660" s="30">
        <f t="shared" si="96"/>
        <v>76.333333333333329</v>
      </c>
      <c r="V660" s="31">
        <f t="shared" si="97"/>
        <v>0.76329999999999998</v>
      </c>
      <c r="W660" t="str">
        <f t="shared" si="98"/>
        <v>B</v>
      </c>
    </row>
    <row r="661" spans="1:23" ht="14.25" customHeight="1" x14ac:dyDescent="0.3">
      <c r="A661" s="43"/>
      <c r="B661" s="43"/>
      <c r="C661" s="43"/>
      <c r="D661" s="5" t="s">
        <v>32</v>
      </c>
      <c r="E661" s="5" t="s">
        <v>33</v>
      </c>
      <c r="F661" s="5">
        <v>73</v>
      </c>
      <c r="G661" s="10">
        <v>84</v>
      </c>
      <c r="H661" s="10">
        <v>77</v>
      </c>
      <c r="I661" s="11">
        <f t="shared" si="90"/>
        <v>78</v>
      </c>
      <c r="J661" s="31">
        <f t="shared" si="91"/>
        <v>0.78</v>
      </c>
      <c r="K661" s="32" t="str">
        <f t="shared" si="92"/>
        <v>B</v>
      </c>
      <c r="L661" s="32">
        <v>83</v>
      </c>
      <c r="M661" s="32">
        <v>82</v>
      </c>
      <c r="N661">
        <v>86</v>
      </c>
      <c r="O661" s="30">
        <f t="shared" si="93"/>
        <v>83.666666666666671</v>
      </c>
      <c r="P661" s="31">
        <f t="shared" si="94"/>
        <v>0.8367</v>
      </c>
      <c r="Q661" s="32" t="str">
        <f t="shared" si="95"/>
        <v>A</v>
      </c>
      <c r="R661" s="30">
        <v>88</v>
      </c>
      <c r="S661" s="26">
        <v>84</v>
      </c>
      <c r="T661">
        <v>90</v>
      </c>
      <c r="U661" s="30">
        <f t="shared" si="96"/>
        <v>87.333333333333329</v>
      </c>
      <c r="V661" s="31">
        <f t="shared" si="97"/>
        <v>0.87329999999999997</v>
      </c>
      <c r="W661" t="str">
        <f t="shared" si="98"/>
        <v>A</v>
      </c>
    </row>
    <row r="662" spans="1:23" ht="14.25" customHeight="1" x14ac:dyDescent="0.3">
      <c r="A662" s="43"/>
      <c r="B662" s="43"/>
      <c r="C662" s="43"/>
      <c r="D662" s="5" t="s">
        <v>27</v>
      </c>
      <c r="E662" s="5" t="s">
        <v>28</v>
      </c>
      <c r="F662" s="5">
        <v>75</v>
      </c>
      <c r="G662" s="10">
        <v>68</v>
      </c>
      <c r="H662" s="10">
        <v>70</v>
      </c>
      <c r="I662" s="11">
        <f t="shared" si="90"/>
        <v>71</v>
      </c>
      <c r="J662" s="31">
        <f t="shared" si="91"/>
        <v>0.71</v>
      </c>
      <c r="K662" s="32" t="str">
        <f t="shared" si="92"/>
        <v>B</v>
      </c>
      <c r="L662" s="32">
        <v>69</v>
      </c>
      <c r="M662" s="32">
        <v>83</v>
      </c>
      <c r="N662">
        <v>78</v>
      </c>
      <c r="O662" s="30">
        <f t="shared" si="93"/>
        <v>76.666666666666671</v>
      </c>
      <c r="P662" s="31">
        <f t="shared" si="94"/>
        <v>0.76670000000000005</v>
      </c>
      <c r="Q662" s="32" t="str">
        <f t="shared" si="95"/>
        <v>B</v>
      </c>
      <c r="R662" s="30">
        <v>73</v>
      </c>
      <c r="S662" s="26">
        <v>79</v>
      </c>
      <c r="T662">
        <v>81</v>
      </c>
      <c r="U662" s="30">
        <f t="shared" si="96"/>
        <v>77.666666666666671</v>
      </c>
      <c r="V662" s="31">
        <f t="shared" si="97"/>
        <v>0.77669999999999995</v>
      </c>
      <c r="W662" t="str">
        <f t="shared" si="98"/>
        <v>B</v>
      </c>
    </row>
    <row r="663" spans="1:23" ht="14.25" customHeight="1" x14ac:dyDescent="0.3">
      <c r="A663" s="43" t="s">
        <v>320</v>
      </c>
      <c r="B663" s="43" t="s">
        <v>321</v>
      </c>
      <c r="C663" s="43" t="s">
        <v>437</v>
      </c>
      <c r="D663" s="5" t="s">
        <v>12</v>
      </c>
      <c r="E663" s="5" t="s">
        <v>2</v>
      </c>
      <c r="F663" s="5">
        <v>48</v>
      </c>
      <c r="G663" s="10">
        <v>53</v>
      </c>
      <c r="H663" s="10">
        <v>62</v>
      </c>
      <c r="I663" s="11">
        <f t="shared" si="90"/>
        <v>54.333333333333336</v>
      </c>
      <c r="J663" s="31">
        <f t="shared" si="91"/>
        <v>0.54330000000000001</v>
      </c>
      <c r="K663" s="32" t="str">
        <f t="shared" si="92"/>
        <v>D</v>
      </c>
      <c r="L663" s="32">
        <v>56</v>
      </c>
      <c r="M663" s="32">
        <v>56</v>
      </c>
      <c r="N663">
        <v>50</v>
      </c>
      <c r="O663" s="30">
        <f t="shared" si="93"/>
        <v>54</v>
      </c>
      <c r="P663" s="31">
        <f t="shared" si="94"/>
        <v>0.54</v>
      </c>
      <c r="Q663" s="32" t="str">
        <f t="shared" si="95"/>
        <v>D</v>
      </c>
      <c r="R663" s="30">
        <v>63</v>
      </c>
      <c r="S663" s="26">
        <v>67</v>
      </c>
      <c r="T663">
        <v>53</v>
      </c>
      <c r="U663" s="30">
        <f t="shared" si="96"/>
        <v>61</v>
      </c>
      <c r="V663" s="31">
        <f t="shared" si="97"/>
        <v>0.61</v>
      </c>
      <c r="W663" t="str">
        <f t="shared" si="98"/>
        <v>C</v>
      </c>
    </row>
    <row r="664" spans="1:23" ht="14.25" customHeight="1" x14ac:dyDescent="0.3">
      <c r="A664" s="43"/>
      <c r="B664" s="43"/>
      <c r="C664" s="43"/>
      <c r="D664" s="5" t="s">
        <v>13</v>
      </c>
      <c r="E664" s="5" t="s">
        <v>14</v>
      </c>
      <c r="F664" s="5">
        <v>54</v>
      </c>
      <c r="G664" s="10">
        <v>54</v>
      </c>
      <c r="H664" s="10">
        <v>58</v>
      </c>
      <c r="I664" s="11">
        <f t="shared" si="90"/>
        <v>55.333333333333336</v>
      </c>
      <c r="J664" s="31">
        <f t="shared" si="91"/>
        <v>0.55330000000000001</v>
      </c>
      <c r="K664" s="32" t="str">
        <f t="shared" si="92"/>
        <v>D</v>
      </c>
      <c r="L664" s="32">
        <v>66</v>
      </c>
      <c r="M664" s="32">
        <v>67</v>
      </c>
      <c r="N664">
        <v>57</v>
      </c>
      <c r="O664" s="30">
        <f t="shared" si="93"/>
        <v>63.333333333333336</v>
      </c>
      <c r="P664" s="31">
        <f t="shared" si="94"/>
        <v>0.63329999999999997</v>
      </c>
      <c r="Q664" s="32" t="str">
        <f t="shared" si="95"/>
        <v>C</v>
      </c>
      <c r="R664" s="30">
        <v>68</v>
      </c>
      <c r="S664" s="26">
        <v>67</v>
      </c>
      <c r="T664">
        <v>64</v>
      </c>
      <c r="U664" s="30">
        <f t="shared" si="96"/>
        <v>66.333333333333329</v>
      </c>
      <c r="V664" s="31">
        <f t="shared" si="97"/>
        <v>0.6633</v>
      </c>
      <c r="W664" t="str">
        <f t="shared" si="98"/>
        <v>C</v>
      </c>
    </row>
    <row r="665" spans="1:23" ht="14.25" customHeight="1" x14ac:dyDescent="0.3">
      <c r="A665" s="43"/>
      <c r="B665" s="43"/>
      <c r="C665" s="43"/>
      <c r="D665" s="5" t="s">
        <v>15</v>
      </c>
      <c r="E665" s="5" t="s">
        <v>16</v>
      </c>
      <c r="F665" s="5">
        <v>70</v>
      </c>
      <c r="G665" s="10">
        <v>70</v>
      </c>
      <c r="H665" s="10">
        <v>66</v>
      </c>
      <c r="I665" s="11">
        <f t="shared" si="90"/>
        <v>68.666666666666671</v>
      </c>
      <c r="J665" s="31">
        <f t="shared" si="91"/>
        <v>0.68669999999999998</v>
      </c>
      <c r="K665" s="32" t="str">
        <f t="shared" si="92"/>
        <v>C</v>
      </c>
      <c r="L665" s="32">
        <v>69</v>
      </c>
      <c r="M665" s="32">
        <v>65</v>
      </c>
      <c r="N665">
        <v>70</v>
      </c>
      <c r="O665" s="30">
        <f t="shared" si="93"/>
        <v>68</v>
      </c>
      <c r="P665" s="31">
        <f t="shared" si="94"/>
        <v>0.68</v>
      </c>
      <c r="Q665" s="32" t="str">
        <f t="shared" si="95"/>
        <v>C</v>
      </c>
      <c r="R665" s="30">
        <v>67</v>
      </c>
      <c r="S665" s="26">
        <v>75</v>
      </c>
      <c r="T665">
        <v>64</v>
      </c>
      <c r="U665" s="30">
        <f t="shared" si="96"/>
        <v>68.666666666666671</v>
      </c>
      <c r="V665" s="31">
        <f t="shared" si="97"/>
        <v>0.68669999999999998</v>
      </c>
      <c r="W665" t="str">
        <f t="shared" si="98"/>
        <v>C</v>
      </c>
    </row>
    <row r="666" spans="1:23" ht="14.25" customHeight="1" x14ac:dyDescent="0.3">
      <c r="A666" s="43"/>
      <c r="B666" s="43"/>
      <c r="C666" s="43"/>
      <c r="D666" s="5" t="s">
        <v>17</v>
      </c>
      <c r="E666" s="5" t="s">
        <v>18</v>
      </c>
      <c r="F666" s="5">
        <v>53</v>
      </c>
      <c r="G666" s="10">
        <v>52</v>
      </c>
      <c r="H666" s="10">
        <v>63</v>
      </c>
      <c r="I666" s="11">
        <f t="shared" si="90"/>
        <v>56</v>
      </c>
      <c r="J666" s="31">
        <f t="shared" si="91"/>
        <v>0.56000000000000005</v>
      </c>
      <c r="K666" s="32" t="str">
        <f t="shared" si="92"/>
        <v>D</v>
      </c>
      <c r="L666" s="32">
        <v>62</v>
      </c>
      <c r="M666" s="32">
        <v>61</v>
      </c>
      <c r="N666">
        <v>61</v>
      </c>
      <c r="O666" s="30">
        <f t="shared" si="93"/>
        <v>61.333333333333336</v>
      </c>
      <c r="P666" s="31">
        <f t="shared" si="94"/>
        <v>0.61329999999999996</v>
      </c>
      <c r="Q666" s="32" t="str">
        <f t="shared" si="95"/>
        <v>C</v>
      </c>
      <c r="R666" s="30">
        <v>55</v>
      </c>
      <c r="S666" s="26">
        <v>62</v>
      </c>
      <c r="T666">
        <v>64</v>
      </c>
      <c r="U666" s="30">
        <f t="shared" si="96"/>
        <v>60.333333333333336</v>
      </c>
      <c r="V666" s="31">
        <f t="shared" si="97"/>
        <v>0.60329999999999995</v>
      </c>
      <c r="W666" t="str">
        <f t="shared" si="98"/>
        <v>C</v>
      </c>
    </row>
    <row r="667" spans="1:23" ht="14.25" customHeight="1" x14ac:dyDescent="0.3">
      <c r="A667" s="43"/>
      <c r="B667" s="43"/>
      <c r="C667" s="43"/>
      <c r="D667" s="5" t="s">
        <v>19</v>
      </c>
      <c r="E667" s="5" t="s">
        <v>20</v>
      </c>
      <c r="F667" s="5">
        <v>62</v>
      </c>
      <c r="G667" s="10">
        <v>69</v>
      </c>
      <c r="H667" s="10">
        <v>55</v>
      </c>
      <c r="I667" s="11">
        <f t="shared" si="90"/>
        <v>62</v>
      </c>
      <c r="J667" s="31">
        <f t="shared" si="91"/>
        <v>0.62</v>
      </c>
      <c r="K667" s="32" t="str">
        <f t="shared" si="92"/>
        <v>C</v>
      </c>
      <c r="L667" s="32">
        <v>68</v>
      </c>
      <c r="M667" s="32">
        <v>63</v>
      </c>
      <c r="N667">
        <v>60</v>
      </c>
      <c r="O667" s="30">
        <f t="shared" si="93"/>
        <v>63.666666666666664</v>
      </c>
      <c r="P667" s="31">
        <f t="shared" si="94"/>
        <v>0.63670000000000004</v>
      </c>
      <c r="Q667" s="32" t="str">
        <f t="shared" si="95"/>
        <v>C</v>
      </c>
      <c r="R667" s="30">
        <v>60</v>
      </c>
      <c r="S667" s="26">
        <v>66</v>
      </c>
      <c r="T667">
        <v>63</v>
      </c>
      <c r="U667" s="30">
        <f t="shared" si="96"/>
        <v>63</v>
      </c>
      <c r="V667" s="31">
        <f t="shared" si="97"/>
        <v>0.63</v>
      </c>
      <c r="W667" t="str">
        <f t="shared" si="98"/>
        <v>C</v>
      </c>
    </row>
    <row r="668" spans="1:23" ht="14.25" customHeight="1" x14ac:dyDescent="0.3">
      <c r="A668" s="43"/>
      <c r="B668" s="43"/>
      <c r="C668" s="43"/>
      <c r="D668" s="5" t="s">
        <v>21</v>
      </c>
      <c r="E668" s="5" t="s">
        <v>22</v>
      </c>
      <c r="F668" s="5">
        <v>60</v>
      </c>
      <c r="G668" s="10">
        <v>68</v>
      </c>
      <c r="H668" s="10">
        <v>66</v>
      </c>
      <c r="I668" s="11">
        <f t="shared" si="90"/>
        <v>64.666666666666671</v>
      </c>
      <c r="J668" s="31">
        <f t="shared" si="91"/>
        <v>0.64670000000000005</v>
      </c>
      <c r="K668" s="32" t="str">
        <f t="shared" si="92"/>
        <v>C</v>
      </c>
      <c r="L668" s="32">
        <v>74</v>
      </c>
      <c r="M668" s="32">
        <v>68</v>
      </c>
      <c r="N668">
        <v>68</v>
      </c>
      <c r="O668" s="30">
        <f t="shared" si="93"/>
        <v>70</v>
      </c>
      <c r="P668" s="31">
        <f t="shared" si="94"/>
        <v>0.7</v>
      </c>
      <c r="Q668" s="32" t="str">
        <f t="shared" si="95"/>
        <v>B</v>
      </c>
      <c r="R668" s="30">
        <v>68</v>
      </c>
      <c r="S668" s="26">
        <v>80</v>
      </c>
      <c r="T668">
        <v>72</v>
      </c>
      <c r="U668" s="30">
        <f t="shared" si="96"/>
        <v>73.333333333333329</v>
      </c>
      <c r="V668" s="31">
        <f t="shared" si="97"/>
        <v>0.73329999999999995</v>
      </c>
      <c r="W668" t="str">
        <f t="shared" si="98"/>
        <v>B</v>
      </c>
    </row>
    <row r="669" spans="1:23" ht="14.25" customHeight="1" x14ac:dyDescent="0.3">
      <c r="A669" s="43"/>
      <c r="B669" s="43"/>
      <c r="C669" s="43"/>
      <c r="D669" s="5" t="s">
        <v>23</v>
      </c>
      <c r="E669" s="5" t="s">
        <v>24</v>
      </c>
      <c r="F669" s="5">
        <v>51</v>
      </c>
      <c r="G669" s="10">
        <v>65</v>
      </c>
      <c r="H669" s="10">
        <v>56</v>
      </c>
      <c r="I669" s="11">
        <f t="shared" si="90"/>
        <v>57.333333333333336</v>
      </c>
      <c r="J669" s="31">
        <f t="shared" si="91"/>
        <v>0.57330000000000003</v>
      </c>
      <c r="K669" s="32" t="str">
        <f t="shared" si="92"/>
        <v>D</v>
      </c>
      <c r="L669" s="32">
        <v>55</v>
      </c>
      <c r="M669" s="32">
        <v>59</v>
      </c>
      <c r="N669">
        <v>60</v>
      </c>
      <c r="O669" s="30">
        <f t="shared" si="93"/>
        <v>58</v>
      </c>
      <c r="P669" s="31">
        <f t="shared" si="94"/>
        <v>0.57999999999999996</v>
      </c>
      <c r="Q669" s="32" t="str">
        <f t="shared" si="95"/>
        <v>D</v>
      </c>
      <c r="R669" s="30">
        <v>55</v>
      </c>
      <c r="S669" s="26">
        <v>64</v>
      </c>
      <c r="T669">
        <v>68</v>
      </c>
      <c r="U669" s="30">
        <f t="shared" si="96"/>
        <v>62.333333333333336</v>
      </c>
      <c r="V669" s="31">
        <f t="shared" si="97"/>
        <v>0.62329999999999997</v>
      </c>
      <c r="W669" t="str">
        <f t="shared" si="98"/>
        <v>C</v>
      </c>
    </row>
    <row r="670" spans="1:23" ht="14.25" customHeight="1" x14ac:dyDescent="0.3">
      <c r="A670" s="43"/>
      <c r="B670" s="43"/>
      <c r="C670" s="43"/>
      <c r="D670" s="5" t="s">
        <v>46</v>
      </c>
      <c r="E670" s="5" t="s">
        <v>47</v>
      </c>
      <c r="F670" s="5">
        <v>61</v>
      </c>
      <c r="G670" s="10">
        <v>66</v>
      </c>
      <c r="H670" s="10">
        <v>70</v>
      </c>
      <c r="I670" s="11">
        <f t="shared" si="90"/>
        <v>65.666666666666671</v>
      </c>
      <c r="J670" s="31">
        <f t="shared" si="91"/>
        <v>0.65669999999999995</v>
      </c>
      <c r="K670" s="32" t="str">
        <f t="shared" si="92"/>
        <v>C</v>
      </c>
      <c r="L670" s="32">
        <v>60</v>
      </c>
      <c r="M670" s="32">
        <v>69</v>
      </c>
      <c r="N670">
        <v>64</v>
      </c>
      <c r="O670" s="30">
        <f t="shared" si="93"/>
        <v>64.333333333333329</v>
      </c>
      <c r="P670" s="31">
        <f t="shared" si="94"/>
        <v>0.64329999999999998</v>
      </c>
      <c r="Q670" s="32" t="str">
        <f t="shared" si="95"/>
        <v>C</v>
      </c>
      <c r="R670" s="30">
        <v>64</v>
      </c>
      <c r="S670" s="26">
        <v>71</v>
      </c>
      <c r="T670">
        <v>70</v>
      </c>
      <c r="U670" s="30">
        <f t="shared" si="96"/>
        <v>68.333333333333329</v>
      </c>
      <c r="V670" s="31">
        <f t="shared" si="97"/>
        <v>0.68330000000000002</v>
      </c>
      <c r="W670" t="str">
        <f t="shared" si="98"/>
        <v>C</v>
      </c>
    </row>
    <row r="671" spans="1:23" ht="14.25" customHeight="1" x14ac:dyDescent="0.3">
      <c r="A671" s="43"/>
      <c r="B671" s="43"/>
      <c r="C671" s="43"/>
      <c r="D671" s="5" t="s">
        <v>34</v>
      </c>
      <c r="E671" s="5" t="s">
        <v>35</v>
      </c>
      <c r="F671" s="5">
        <v>61</v>
      </c>
      <c r="G671" s="10">
        <v>60</v>
      </c>
      <c r="H671" s="10">
        <v>51</v>
      </c>
      <c r="I671" s="11">
        <f t="shared" si="90"/>
        <v>57.333333333333336</v>
      </c>
      <c r="J671" s="31">
        <f t="shared" si="91"/>
        <v>0.57330000000000003</v>
      </c>
      <c r="K671" s="32" t="str">
        <f t="shared" si="92"/>
        <v>D</v>
      </c>
      <c r="L671" s="32">
        <v>56</v>
      </c>
      <c r="M671" s="32">
        <v>52</v>
      </c>
      <c r="N671">
        <v>60</v>
      </c>
      <c r="O671" s="30">
        <f t="shared" si="93"/>
        <v>56</v>
      </c>
      <c r="P671" s="31">
        <f t="shared" si="94"/>
        <v>0.56000000000000005</v>
      </c>
      <c r="Q671" s="32" t="str">
        <f t="shared" si="95"/>
        <v>D</v>
      </c>
      <c r="R671" s="30">
        <v>57</v>
      </c>
      <c r="S671" s="26">
        <v>61</v>
      </c>
      <c r="T671">
        <v>62</v>
      </c>
      <c r="U671" s="30">
        <f t="shared" si="96"/>
        <v>60</v>
      </c>
      <c r="V671" s="31">
        <f t="shared" si="97"/>
        <v>0.6</v>
      </c>
      <c r="W671" t="str">
        <f t="shared" si="98"/>
        <v>C</v>
      </c>
    </row>
    <row r="672" spans="1:23" ht="14.25" customHeight="1" x14ac:dyDescent="0.3">
      <c r="A672" s="43" t="s">
        <v>322</v>
      </c>
      <c r="B672" s="43" t="s">
        <v>323</v>
      </c>
      <c r="C672" s="43" t="s">
        <v>437</v>
      </c>
      <c r="D672" s="5" t="s">
        <v>12</v>
      </c>
      <c r="E672" s="5" t="s">
        <v>2</v>
      </c>
      <c r="F672" s="5">
        <v>62</v>
      </c>
      <c r="G672" s="10">
        <v>60</v>
      </c>
      <c r="H672" s="10">
        <v>60</v>
      </c>
      <c r="I672" s="11">
        <f t="shared" si="90"/>
        <v>60.666666666666664</v>
      </c>
      <c r="J672" s="31">
        <f t="shared" si="91"/>
        <v>0.60670000000000002</v>
      </c>
      <c r="K672" s="32" t="str">
        <f t="shared" si="92"/>
        <v>C</v>
      </c>
      <c r="L672" s="32">
        <v>64</v>
      </c>
      <c r="M672" s="32">
        <v>62</v>
      </c>
      <c r="N672">
        <v>71</v>
      </c>
      <c r="O672" s="30">
        <f t="shared" si="93"/>
        <v>65.666666666666671</v>
      </c>
      <c r="P672" s="31">
        <f t="shared" si="94"/>
        <v>0.65669999999999995</v>
      </c>
      <c r="Q672" s="32" t="str">
        <f t="shared" si="95"/>
        <v>C</v>
      </c>
      <c r="R672" s="30">
        <v>58</v>
      </c>
      <c r="S672" s="26">
        <v>67</v>
      </c>
      <c r="T672">
        <v>61</v>
      </c>
      <c r="U672" s="30">
        <f t="shared" si="96"/>
        <v>62</v>
      </c>
      <c r="V672" s="31">
        <f t="shared" si="97"/>
        <v>0.62</v>
      </c>
      <c r="W672" t="str">
        <f t="shared" si="98"/>
        <v>C</v>
      </c>
    </row>
    <row r="673" spans="1:23" ht="14.25" customHeight="1" x14ac:dyDescent="0.3">
      <c r="A673" s="43"/>
      <c r="B673" s="43"/>
      <c r="C673" s="43"/>
      <c r="D673" s="5" t="s">
        <v>13</v>
      </c>
      <c r="E673" s="5" t="s">
        <v>14</v>
      </c>
      <c r="F673" s="5">
        <v>71</v>
      </c>
      <c r="G673" s="10">
        <v>68</v>
      </c>
      <c r="H673" s="10">
        <v>68</v>
      </c>
      <c r="I673" s="11">
        <f t="shared" si="90"/>
        <v>69</v>
      </c>
      <c r="J673" s="31">
        <f t="shared" si="91"/>
        <v>0.69</v>
      </c>
      <c r="K673" s="32" t="str">
        <f t="shared" si="92"/>
        <v>C</v>
      </c>
      <c r="L673" s="32">
        <v>72</v>
      </c>
      <c r="M673" s="32">
        <v>77</v>
      </c>
      <c r="N673">
        <v>76</v>
      </c>
      <c r="O673" s="30">
        <f t="shared" si="93"/>
        <v>75</v>
      </c>
      <c r="P673" s="31">
        <f t="shared" si="94"/>
        <v>0.75</v>
      </c>
      <c r="Q673" s="32" t="str">
        <f t="shared" si="95"/>
        <v>B</v>
      </c>
      <c r="R673" s="30">
        <v>66</v>
      </c>
      <c r="S673" s="26">
        <v>71</v>
      </c>
      <c r="T673">
        <v>73</v>
      </c>
      <c r="U673" s="30">
        <f t="shared" si="96"/>
        <v>70</v>
      </c>
      <c r="V673" s="31">
        <f t="shared" si="97"/>
        <v>0.7</v>
      </c>
      <c r="W673" t="str">
        <f t="shared" si="98"/>
        <v>B</v>
      </c>
    </row>
    <row r="674" spans="1:23" ht="14.25" customHeight="1" x14ac:dyDescent="0.3">
      <c r="A674" s="43"/>
      <c r="B674" s="43"/>
      <c r="C674" s="43"/>
      <c r="D674" s="5" t="s">
        <v>15</v>
      </c>
      <c r="E674" s="5" t="s">
        <v>16</v>
      </c>
      <c r="F674" s="5">
        <v>66</v>
      </c>
      <c r="G674" s="10">
        <v>74</v>
      </c>
      <c r="H674" s="10">
        <v>74</v>
      </c>
      <c r="I674" s="11">
        <f t="shared" si="90"/>
        <v>71.333333333333329</v>
      </c>
      <c r="J674" s="31">
        <f t="shared" si="91"/>
        <v>0.71330000000000005</v>
      </c>
      <c r="K674" s="32" t="str">
        <f t="shared" si="92"/>
        <v>B</v>
      </c>
      <c r="L674" s="32">
        <v>71</v>
      </c>
      <c r="M674" s="32">
        <v>71</v>
      </c>
      <c r="N674">
        <v>80</v>
      </c>
      <c r="O674" s="30">
        <f t="shared" si="93"/>
        <v>74</v>
      </c>
      <c r="P674" s="31">
        <f t="shared" si="94"/>
        <v>0.74</v>
      </c>
      <c r="Q674" s="32" t="str">
        <f t="shared" si="95"/>
        <v>B</v>
      </c>
      <c r="R674" s="30">
        <v>70</v>
      </c>
      <c r="S674" s="26">
        <v>84</v>
      </c>
      <c r="T674">
        <v>82</v>
      </c>
      <c r="U674" s="30">
        <f t="shared" si="96"/>
        <v>78.666666666666671</v>
      </c>
      <c r="V674" s="31">
        <f t="shared" si="97"/>
        <v>0.78669999999999995</v>
      </c>
      <c r="W674" t="str">
        <f t="shared" si="98"/>
        <v>B</v>
      </c>
    </row>
    <row r="675" spans="1:23" ht="14.25" customHeight="1" x14ac:dyDescent="0.3">
      <c r="A675" s="43"/>
      <c r="B675" s="43"/>
      <c r="C675" s="43"/>
      <c r="D675" s="5" t="s">
        <v>17</v>
      </c>
      <c r="E675" s="5" t="s">
        <v>18</v>
      </c>
      <c r="F675" s="5">
        <v>62</v>
      </c>
      <c r="G675" s="10">
        <v>71</v>
      </c>
      <c r="H675" s="10">
        <v>59</v>
      </c>
      <c r="I675" s="11">
        <f t="shared" si="90"/>
        <v>64</v>
      </c>
      <c r="J675" s="31">
        <f t="shared" si="91"/>
        <v>0.64</v>
      </c>
      <c r="K675" s="32" t="str">
        <f t="shared" si="92"/>
        <v>C</v>
      </c>
      <c r="L675" s="32">
        <v>58</v>
      </c>
      <c r="M675" s="32">
        <v>72</v>
      </c>
      <c r="N675">
        <v>66</v>
      </c>
      <c r="O675" s="30">
        <f t="shared" si="93"/>
        <v>65.333333333333329</v>
      </c>
      <c r="P675" s="31">
        <f t="shared" si="94"/>
        <v>0.65329999999999999</v>
      </c>
      <c r="Q675" s="32" t="str">
        <f t="shared" si="95"/>
        <v>C</v>
      </c>
      <c r="R675" s="30">
        <v>63</v>
      </c>
      <c r="S675" s="26">
        <v>77</v>
      </c>
      <c r="T675">
        <v>73</v>
      </c>
      <c r="U675" s="30">
        <f t="shared" si="96"/>
        <v>71</v>
      </c>
      <c r="V675" s="31">
        <f t="shared" si="97"/>
        <v>0.71</v>
      </c>
      <c r="W675" t="str">
        <f t="shared" si="98"/>
        <v>B</v>
      </c>
    </row>
    <row r="676" spans="1:23" ht="14.25" customHeight="1" x14ac:dyDescent="0.3">
      <c r="A676" s="43"/>
      <c r="B676" s="43"/>
      <c r="C676" s="43"/>
      <c r="D676" s="5" t="s">
        <v>19</v>
      </c>
      <c r="E676" s="5" t="s">
        <v>20</v>
      </c>
      <c r="F676" s="5">
        <v>61</v>
      </c>
      <c r="G676" s="10">
        <v>67</v>
      </c>
      <c r="H676" s="10">
        <v>69</v>
      </c>
      <c r="I676" s="11">
        <f t="shared" si="90"/>
        <v>65.666666666666671</v>
      </c>
      <c r="J676" s="31">
        <f t="shared" si="91"/>
        <v>0.65669999999999995</v>
      </c>
      <c r="K676" s="32" t="str">
        <f t="shared" si="92"/>
        <v>C</v>
      </c>
      <c r="L676" s="32">
        <v>69</v>
      </c>
      <c r="M676" s="32">
        <v>75</v>
      </c>
      <c r="N676">
        <v>72</v>
      </c>
      <c r="O676" s="30">
        <f t="shared" si="93"/>
        <v>72</v>
      </c>
      <c r="P676" s="31">
        <f t="shared" si="94"/>
        <v>0.72</v>
      </c>
      <c r="Q676" s="32" t="str">
        <f t="shared" si="95"/>
        <v>B</v>
      </c>
      <c r="R676" s="30">
        <v>79</v>
      </c>
      <c r="S676" s="26">
        <v>81</v>
      </c>
      <c r="T676">
        <v>68</v>
      </c>
      <c r="U676" s="30">
        <f t="shared" si="96"/>
        <v>76</v>
      </c>
      <c r="V676" s="31">
        <f t="shared" si="97"/>
        <v>0.76</v>
      </c>
      <c r="W676" t="str">
        <f t="shared" si="98"/>
        <v>B</v>
      </c>
    </row>
    <row r="677" spans="1:23" ht="14.25" customHeight="1" x14ac:dyDescent="0.3">
      <c r="A677" s="43"/>
      <c r="B677" s="43"/>
      <c r="C677" s="43"/>
      <c r="D677" s="5" t="s">
        <v>21</v>
      </c>
      <c r="E677" s="5" t="s">
        <v>22</v>
      </c>
      <c r="F677" s="5">
        <v>67</v>
      </c>
      <c r="G677" s="10">
        <v>68</v>
      </c>
      <c r="H677" s="10">
        <v>75</v>
      </c>
      <c r="I677" s="11">
        <f t="shared" si="90"/>
        <v>70</v>
      </c>
      <c r="J677" s="31">
        <f t="shared" si="91"/>
        <v>0.7</v>
      </c>
      <c r="K677" s="32" t="str">
        <f t="shared" si="92"/>
        <v>B</v>
      </c>
      <c r="L677" s="32">
        <v>71</v>
      </c>
      <c r="M677" s="32">
        <v>84</v>
      </c>
      <c r="N677">
        <v>82</v>
      </c>
      <c r="O677" s="30">
        <f t="shared" si="93"/>
        <v>79</v>
      </c>
      <c r="P677" s="31">
        <f t="shared" si="94"/>
        <v>0.79</v>
      </c>
      <c r="Q677" s="32" t="str">
        <f t="shared" si="95"/>
        <v>B</v>
      </c>
      <c r="R677" s="30">
        <v>84</v>
      </c>
      <c r="S677" s="26">
        <v>75</v>
      </c>
      <c r="T677">
        <v>77</v>
      </c>
      <c r="U677" s="30">
        <f t="shared" si="96"/>
        <v>78.666666666666671</v>
      </c>
      <c r="V677" s="31">
        <f t="shared" si="97"/>
        <v>0.78669999999999995</v>
      </c>
      <c r="W677" t="str">
        <f t="shared" si="98"/>
        <v>B</v>
      </c>
    </row>
    <row r="678" spans="1:23" ht="14.25" customHeight="1" x14ac:dyDescent="0.3">
      <c r="A678" s="43"/>
      <c r="B678" s="43"/>
      <c r="C678" s="43"/>
      <c r="D678" s="5" t="s">
        <v>23</v>
      </c>
      <c r="E678" s="5" t="s">
        <v>24</v>
      </c>
      <c r="F678" s="5">
        <v>62</v>
      </c>
      <c r="G678" s="10">
        <v>61</v>
      </c>
      <c r="H678" s="10">
        <v>68</v>
      </c>
      <c r="I678" s="11">
        <f t="shared" si="90"/>
        <v>63.666666666666664</v>
      </c>
      <c r="J678" s="31">
        <f t="shared" si="91"/>
        <v>0.63670000000000004</v>
      </c>
      <c r="K678" s="32" t="str">
        <f t="shared" si="92"/>
        <v>C</v>
      </c>
      <c r="L678" s="32">
        <v>66</v>
      </c>
      <c r="M678" s="32">
        <v>75</v>
      </c>
      <c r="N678">
        <v>64</v>
      </c>
      <c r="O678" s="30">
        <f t="shared" si="93"/>
        <v>68.333333333333329</v>
      </c>
      <c r="P678" s="31">
        <f t="shared" si="94"/>
        <v>0.68330000000000002</v>
      </c>
      <c r="Q678" s="32" t="str">
        <f t="shared" si="95"/>
        <v>C</v>
      </c>
      <c r="R678" s="30">
        <v>65</v>
      </c>
      <c r="S678" s="26">
        <v>74</v>
      </c>
      <c r="T678">
        <v>67</v>
      </c>
      <c r="U678" s="30">
        <f t="shared" si="96"/>
        <v>68.666666666666671</v>
      </c>
      <c r="V678" s="31">
        <f t="shared" si="97"/>
        <v>0.68669999999999998</v>
      </c>
      <c r="W678" t="str">
        <f t="shared" si="98"/>
        <v>C</v>
      </c>
    </row>
    <row r="679" spans="1:23" ht="14.25" customHeight="1" x14ac:dyDescent="0.3">
      <c r="A679" s="43"/>
      <c r="B679" s="43"/>
      <c r="C679" s="43"/>
      <c r="D679" s="5" t="s">
        <v>46</v>
      </c>
      <c r="E679" s="5" t="s">
        <v>47</v>
      </c>
      <c r="F679" s="5">
        <v>66</v>
      </c>
      <c r="G679" s="10">
        <v>68</v>
      </c>
      <c r="H679" s="10">
        <v>66</v>
      </c>
      <c r="I679" s="11">
        <f t="shared" si="90"/>
        <v>66.666666666666671</v>
      </c>
      <c r="J679" s="31">
        <f t="shared" si="91"/>
        <v>0.66669999999999996</v>
      </c>
      <c r="K679" s="32" t="str">
        <f t="shared" si="92"/>
        <v>C</v>
      </c>
      <c r="L679" s="32">
        <v>78</v>
      </c>
      <c r="M679" s="32">
        <v>73</v>
      </c>
      <c r="N679">
        <v>80</v>
      </c>
      <c r="O679" s="30">
        <f t="shared" si="93"/>
        <v>77</v>
      </c>
      <c r="P679" s="31">
        <f t="shared" si="94"/>
        <v>0.77</v>
      </c>
      <c r="Q679" s="32" t="str">
        <f t="shared" si="95"/>
        <v>B</v>
      </c>
      <c r="R679" s="30">
        <v>74</v>
      </c>
      <c r="S679" s="26">
        <v>81</v>
      </c>
      <c r="T679">
        <v>80</v>
      </c>
      <c r="U679" s="30">
        <f t="shared" si="96"/>
        <v>78.333333333333329</v>
      </c>
      <c r="V679" s="31">
        <f t="shared" si="97"/>
        <v>0.7833</v>
      </c>
      <c r="W679" t="str">
        <f t="shared" si="98"/>
        <v>B</v>
      </c>
    </row>
    <row r="680" spans="1:23" ht="14.25" customHeight="1" x14ac:dyDescent="0.3">
      <c r="A680" s="43"/>
      <c r="B680" s="43"/>
      <c r="C680" s="43"/>
      <c r="D680" s="5" t="s">
        <v>27</v>
      </c>
      <c r="E680" s="5" t="s">
        <v>28</v>
      </c>
      <c r="F680" s="5">
        <v>62</v>
      </c>
      <c r="G680" s="10">
        <v>70</v>
      </c>
      <c r="H680" s="10">
        <v>66</v>
      </c>
      <c r="I680" s="11">
        <f t="shared" si="90"/>
        <v>66</v>
      </c>
      <c r="J680" s="31">
        <f t="shared" si="91"/>
        <v>0.66</v>
      </c>
      <c r="K680" s="32" t="str">
        <f t="shared" si="92"/>
        <v>C</v>
      </c>
      <c r="L680" s="32">
        <v>68</v>
      </c>
      <c r="M680" s="32">
        <v>65</v>
      </c>
      <c r="N680">
        <v>66</v>
      </c>
      <c r="O680" s="30">
        <f t="shared" si="93"/>
        <v>66.333333333333329</v>
      </c>
      <c r="P680" s="31">
        <f t="shared" si="94"/>
        <v>0.6633</v>
      </c>
      <c r="Q680" s="32" t="str">
        <f t="shared" si="95"/>
        <v>C</v>
      </c>
      <c r="R680" s="30">
        <v>65</v>
      </c>
      <c r="S680" s="26">
        <v>74</v>
      </c>
      <c r="T680">
        <v>69</v>
      </c>
      <c r="U680" s="30">
        <f t="shared" si="96"/>
        <v>69.333333333333329</v>
      </c>
      <c r="V680" s="31">
        <f t="shared" si="97"/>
        <v>0.69330000000000003</v>
      </c>
      <c r="W680" t="str">
        <f t="shared" si="98"/>
        <v>C</v>
      </c>
    </row>
    <row r="681" spans="1:23" ht="14.25" customHeight="1" x14ac:dyDescent="0.3">
      <c r="A681" s="43" t="s">
        <v>328</v>
      </c>
      <c r="B681" s="43" t="s">
        <v>329</v>
      </c>
      <c r="C681" s="43" t="s">
        <v>437</v>
      </c>
      <c r="D681" s="5" t="s">
        <v>12</v>
      </c>
      <c r="E681" s="5" t="s">
        <v>2</v>
      </c>
      <c r="F681" s="5">
        <v>83</v>
      </c>
      <c r="G681" s="10">
        <v>82</v>
      </c>
      <c r="H681" s="10">
        <v>84</v>
      </c>
      <c r="I681" s="11">
        <f t="shared" si="90"/>
        <v>83</v>
      </c>
      <c r="J681" s="31">
        <f t="shared" si="91"/>
        <v>0.83</v>
      </c>
      <c r="K681" s="32" t="str">
        <f t="shared" si="92"/>
        <v>A</v>
      </c>
      <c r="L681" s="32">
        <v>85</v>
      </c>
      <c r="M681" s="32">
        <v>91</v>
      </c>
      <c r="N681">
        <v>82</v>
      </c>
      <c r="O681" s="30">
        <f t="shared" si="93"/>
        <v>86</v>
      </c>
      <c r="P681" s="31">
        <f t="shared" si="94"/>
        <v>0.86</v>
      </c>
      <c r="Q681" s="32" t="str">
        <f t="shared" si="95"/>
        <v>A</v>
      </c>
      <c r="R681" s="30">
        <v>89</v>
      </c>
      <c r="S681" s="26">
        <v>87</v>
      </c>
      <c r="T681">
        <v>91</v>
      </c>
      <c r="U681" s="30">
        <f t="shared" si="96"/>
        <v>89</v>
      </c>
      <c r="V681" s="31">
        <f t="shared" si="97"/>
        <v>0.89</v>
      </c>
      <c r="W681" t="str">
        <f t="shared" si="98"/>
        <v>A</v>
      </c>
    </row>
    <row r="682" spans="1:23" ht="14.25" customHeight="1" x14ac:dyDescent="0.3">
      <c r="A682" s="43"/>
      <c r="B682" s="43"/>
      <c r="C682" s="43"/>
      <c r="D682" s="5" t="s">
        <v>13</v>
      </c>
      <c r="E682" s="5" t="s">
        <v>14</v>
      </c>
      <c r="F682" s="5">
        <v>80</v>
      </c>
      <c r="G682" s="10">
        <v>94</v>
      </c>
      <c r="H682" s="10">
        <v>93</v>
      </c>
      <c r="I682" s="11">
        <f t="shared" si="90"/>
        <v>89</v>
      </c>
      <c r="J682" s="31">
        <f t="shared" si="91"/>
        <v>0.89</v>
      </c>
      <c r="K682" s="32" t="str">
        <f t="shared" si="92"/>
        <v>A</v>
      </c>
      <c r="L682" s="32">
        <v>90</v>
      </c>
      <c r="M682" s="32">
        <v>87</v>
      </c>
      <c r="N682">
        <v>85</v>
      </c>
      <c r="O682" s="30">
        <f t="shared" si="93"/>
        <v>87.333333333333329</v>
      </c>
      <c r="P682" s="31">
        <f t="shared" si="94"/>
        <v>0.87329999999999997</v>
      </c>
      <c r="Q682" s="32" t="str">
        <f t="shared" si="95"/>
        <v>A</v>
      </c>
      <c r="R682" s="30">
        <v>84</v>
      </c>
      <c r="S682" s="26">
        <v>90</v>
      </c>
      <c r="T682">
        <v>98</v>
      </c>
      <c r="U682" s="30">
        <f t="shared" si="96"/>
        <v>90.666666666666671</v>
      </c>
      <c r="V682" s="31">
        <f t="shared" si="97"/>
        <v>0.90669999999999995</v>
      </c>
      <c r="W682" t="str">
        <f t="shared" si="98"/>
        <v>A</v>
      </c>
    </row>
    <row r="683" spans="1:23" ht="14.25" customHeight="1" x14ac:dyDescent="0.3">
      <c r="A683" s="43"/>
      <c r="B683" s="43"/>
      <c r="C683" s="43"/>
      <c r="D683" s="5" t="s">
        <v>15</v>
      </c>
      <c r="E683" s="5" t="s">
        <v>16</v>
      </c>
      <c r="F683" s="5">
        <v>86</v>
      </c>
      <c r="G683" s="10">
        <v>88</v>
      </c>
      <c r="H683" s="10">
        <v>93</v>
      </c>
      <c r="I683" s="11">
        <f t="shared" si="90"/>
        <v>89</v>
      </c>
      <c r="J683" s="31">
        <f t="shared" si="91"/>
        <v>0.89</v>
      </c>
      <c r="K683" s="32" t="str">
        <f t="shared" si="92"/>
        <v>A</v>
      </c>
      <c r="L683" s="32">
        <v>97</v>
      </c>
      <c r="M683" s="32">
        <v>98</v>
      </c>
      <c r="N683">
        <v>93</v>
      </c>
      <c r="O683" s="30">
        <f t="shared" si="93"/>
        <v>96</v>
      </c>
      <c r="P683" s="31">
        <f t="shared" si="94"/>
        <v>0.96</v>
      </c>
      <c r="Q683" s="32" t="str">
        <f t="shared" si="95"/>
        <v>A</v>
      </c>
      <c r="R683" s="30">
        <v>95</v>
      </c>
      <c r="S683" s="26">
        <v>98</v>
      </c>
      <c r="T683">
        <v>98</v>
      </c>
      <c r="U683" s="30">
        <f t="shared" si="96"/>
        <v>97</v>
      </c>
      <c r="V683" s="31">
        <f t="shared" si="97"/>
        <v>0.97</v>
      </c>
      <c r="W683" t="str">
        <f t="shared" si="98"/>
        <v>A</v>
      </c>
    </row>
    <row r="684" spans="1:23" ht="14.25" customHeight="1" x14ac:dyDescent="0.3">
      <c r="A684" s="43"/>
      <c r="B684" s="43"/>
      <c r="C684" s="43"/>
      <c r="D684" s="5" t="s">
        <v>17</v>
      </c>
      <c r="E684" s="5" t="s">
        <v>18</v>
      </c>
      <c r="F684" s="5">
        <v>80</v>
      </c>
      <c r="G684" s="10">
        <v>80</v>
      </c>
      <c r="H684" s="10">
        <v>81</v>
      </c>
      <c r="I684" s="11">
        <f t="shared" si="90"/>
        <v>80.333333333333329</v>
      </c>
      <c r="J684" s="31">
        <f t="shared" si="91"/>
        <v>0.80330000000000001</v>
      </c>
      <c r="K684" s="32" t="str">
        <f t="shared" si="92"/>
        <v>A</v>
      </c>
      <c r="L684" s="32">
        <v>78</v>
      </c>
      <c r="M684" s="32">
        <v>95</v>
      </c>
      <c r="N684">
        <v>86</v>
      </c>
      <c r="O684" s="30">
        <f t="shared" si="93"/>
        <v>86.333333333333329</v>
      </c>
      <c r="P684" s="31">
        <f t="shared" si="94"/>
        <v>0.86329999999999996</v>
      </c>
      <c r="Q684" s="32" t="str">
        <f t="shared" si="95"/>
        <v>A</v>
      </c>
      <c r="R684" s="30">
        <v>92</v>
      </c>
      <c r="S684" s="26">
        <v>93</v>
      </c>
      <c r="T684">
        <v>95</v>
      </c>
      <c r="U684" s="30">
        <f t="shared" si="96"/>
        <v>93.333333333333329</v>
      </c>
      <c r="V684" s="31">
        <f t="shared" si="97"/>
        <v>0.93330000000000002</v>
      </c>
      <c r="W684" t="str">
        <f t="shared" si="98"/>
        <v>A</v>
      </c>
    </row>
    <row r="685" spans="1:23" ht="14.25" customHeight="1" x14ac:dyDescent="0.3">
      <c r="A685" s="43"/>
      <c r="B685" s="43"/>
      <c r="C685" s="43"/>
      <c r="D685" s="5" t="s">
        <v>19</v>
      </c>
      <c r="E685" s="5" t="s">
        <v>20</v>
      </c>
      <c r="F685" s="5">
        <v>93</v>
      </c>
      <c r="G685" s="10">
        <v>89</v>
      </c>
      <c r="H685" s="10">
        <v>94</v>
      </c>
      <c r="I685" s="11">
        <f t="shared" si="90"/>
        <v>92</v>
      </c>
      <c r="J685" s="31">
        <f t="shared" si="91"/>
        <v>0.92</v>
      </c>
      <c r="K685" s="32" t="str">
        <f t="shared" si="92"/>
        <v>A</v>
      </c>
      <c r="L685" s="32">
        <v>89</v>
      </c>
      <c r="M685" s="32">
        <v>98</v>
      </c>
      <c r="N685">
        <v>98</v>
      </c>
      <c r="O685" s="30">
        <f t="shared" si="93"/>
        <v>95</v>
      </c>
      <c r="P685" s="31">
        <f t="shared" si="94"/>
        <v>0.95</v>
      </c>
      <c r="Q685" s="32" t="str">
        <f t="shared" si="95"/>
        <v>A</v>
      </c>
      <c r="R685" s="30">
        <v>98</v>
      </c>
      <c r="S685" s="26">
        <v>89</v>
      </c>
      <c r="T685">
        <v>98</v>
      </c>
      <c r="U685" s="30">
        <f t="shared" si="96"/>
        <v>95</v>
      </c>
      <c r="V685" s="31">
        <f t="shared" si="97"/>
        <v>0.95</v>
      </c>
      <c r="W685" t="str">
        <f t="shared" si="98"/>
        <v>A</v>
      </c>
    </row>
    <row r="686" spans="1:23" ht="14.25" customHeight="1" x14ac:dyDescent="0.3">
      <c r="A686" s="43"/>
      <c r="B686" s="43"/>
      <c r="C686" s="43"/>
      <c r="D686" s="5" t="s">
        <v>21</v>
      </c>
      <c r="E686" s="5" t="s">
        <v>22</v>
      </c>
      <c r="F686" s="5">
        <v>92</v>
      </c>
      <c r="G686" s="10">
        <v>95</v>
      </c>
      <c r="H686" s="10">
        <v>89</v>
      </c>
      <c r="I686" s="11">
        <f t="shared" si="90"/>
        <v>92</v>
      </c>
      <c r="J686" s="31">
        <f t="shared" si="91"/>
        <v>0.92</v>
      </c>
      <c r="K686" s="32" t="str">
        <f t="shared" si="92"/>
        <v>A</v>
      </c>
      <c r="L686" s="32">
        <v>98</v>
      </c>
      <c r="M686" s="32">
        <v>96</v>
      </c>
      <c r="N686">
        <v>96</v>
      </c>
      <c r="O686" s="30">
        <f t="shared" si="93"/>
        <v>96.666666666666671</v>
      </c>
      <c r="P686" s="31">
        <f t="shared" si="94"/>
        <v>0.9667</v>
      </c>
      <c r="Q686" s="32" t="str">
        <f t="shared" si="95"/>
        <v>A</v>
      </c>
      <c r="R686" s="30">
        <v>96</v>
      </c>
      <c r="S686" s="26">
        <v>98</v>
      </c>
      <c r="T686">
        <v>96</v>
      </c>
      <c r="U686" s="30">
        <f t="shared" si="96"/>
        <v>96.666666666666671</v>
      </c>
      <c r="V686" s="31">
        <f t="shared" si="97"/>
        <v>0.9667</v>
      </c>
      <c r="W686" t="str">
        <f t="shared" si="98"/>
        <v>A</v>
      </c>
    </row>
    <row r="687" spans="1:23" ht="14.25" customHeight="1" x14ac:dyDescent="0.3">
      <c r="A687" s="43"/>
      <c r="B687" s="43"/>
      <c r="C687" s="43"/>
      <c r="D687" s="5" t="s">
        <v>23</v>
      </c>
      <c r="E687" s="5" t="s">
        <v>24</v>
      </c>
      <c r="F687" s="5">
        <v>88</v>
      </c>
      <c r="G687" s="10">
        <v>90</v>
      </c>
      <c r="H687" s="10">
        <v>86</v>
      </c>
      <c r="I687" s="11">
        <f t="shared" si="90"/>
        <v>88</v>
      </c>
      <c r="J687" s="31">
        <f t="shared" si="91"/>
        <v>0.88</v>
      </c>
      <c r="K687" s="32" t="str">
        <f t="shared" si="92"/>
        <v>A</v>
      </c>
      <c r="L687" s="32">
        <v>91</v>
      </c>
      <c r="M687" s="32">
        <v>95</v>
      </c>
      <c r="N687">
        <v>89</v>
      </c>
      <c r="O687" s="30">
        <f t="shared" si="93"/>
        <v>91.666666666666671</v>
      </c>
      <c r="P687" s="31">
        <f t="shared" si="94"/>
        <v>0.91669999999999996</v>
      </c>
      <c r="Q687" s="32" t="str">
        <f t="shared" si="95"/>
        <v>A</v>
      </c>
      <c r="R687" s="30">
        <v>86</v>
      </c>
      <c r="S687" s="26">
        <v>86</v>
      </c>
      <c r="T687">
        <v>95</v>
      </c>
      <c r="U687" s="30">
        <f t="shared" si="96"/>
        <v>89</v>
      </c>
      <c r="V687" s="31">
        <f t="shared" si="97"/>
        <v>0.89</v>
      </c>
      <c r="W687" t="str">
        <f t="shared" si="98"/>
        <v>A</v>
      </c>
    </row>
    <row r="688" spans="1:23" ht="14.25" customHeight="1" x14ac:dyDescent="0.3">
      <c r="A688" s="43"/>
      <c r="B688" s="43"/>
      <c r="C688" s="43"/>
      <c r="D688" s="5" t="s">
        <v>46</v>
      </c>
      <c r="E688" s="5" t="s">
        <v>47</v>
      </c>
      <c r="F688" s="5">
        <v>93</v>
      </c>
      <c r="G688" s="10">
        <v>98</v>
      </c>
      <c r="H688" s="10">
        <v>94</v>
      </c>
      <c r="I688" s="11">
        <f t="shared" si="90"/>
        <v>95</v>
      </c>
      <c r="J688" s="31">
        <f t="shared" si="91"/>
        <v>0.95</v>
      </c>
      <c r="K688" s="32" t="str">
        <f t="shared" si="92"/>
        <v>A</v>
      </c>
      <c r="L688" s="32">
        <v>96</v>
      </c>
      <c r="M688" s="32">
        <v>91</v>
      </c>
      <c r="N688">
        <v>93</v>
      </c>
      <c r="O688" s="30">
        <f t="shared" si="93"/>
        <v>93.333333333333329</v>
      </c>
      <c r="P688" s="31">
        <f t="shared" si="94"/>
        <v>0.93330000000000002</v>
      </c>
      <c r="Q688" s="32" t="str">
        <f t="shared" si="95"/>
        <v>A</v>
      </c>
      <c r="R688" s="30">
        <v>98</v>
      </c>
      <c r="S688" s="26">
        <v>97</v>
      </c>
      <c r="T688">
        <v>94</v>
      </c>
      <c r="U688" s="30">
        <f t="shared" si="96"/>
        <v>96.333333333333329</v>
      </c>
      <c r="V688" s="31">
        <f t="shared" si="97"/>
        <v>0.96330000000000005</v>
      </c>
      <c r="W688" t="str">
        <f t="shared" si="98"/>
        <v>A</v>
      </c>
    </row>
    <row r="689" spans="1:23" ht="14.25" customHeight="1" x14ac:dyDescent="0.3">
      <c r="A689" s="43"/>
      <c r="B689" s="43"/>
      <c r="C689" s="43"/>
      <c r="D689" s="5" t="s">
        <v>27</v>
      </c>
      <c r="E689" s="5" t="s">
        <v>28</v>
      </c>
      <c r="F689" s="5">
        <v>78</v>
      </c>
      <c r="G689" s="10">
        <v>87</v>
      </c>
      <c r="H689" s="10">
        <v>90</v>
      </c>
      <c r="I689" s="11">
        <f t="shared" si="90"/>
        <v>85</v>
      </c>
      <c r="J689" s="31">
        <f t="shared" si="91"/>
        <v>0.85</v>
      </c>
      <c r="K689" s="32" t="str">
        <f t="shared" si="92"/>
        <v>A</v>
      </c>
      <c r="L689" s="32">
        <v>90</v>
      </c>
      <c r="M689" s="32">
        <v>94</v>
      </c>
      <c r="N689">
        <v>93</v>
      </c>
      <c r="O689" s="30">
        <f t="shared" si="93"/>
        <v>92.333333333333329</v>
      </c>
      <c r="P689" s="31">
        <f t="shared" si="94"/>
        <v>0.92330000000000001</v>
      </c>
      <c r="Q689" s="32" t="str">
        <f t="shared" si="95"/>
        <v>A</v>
      </c>
      <c r="R689" s="30">
        <v>85</v>
      </c>
      <c r="S689" s="26">
        <v>94</v>
      </c>
      <c r="T689">
        <v>94</v>
      </c>
      <c r="U689" s="30">
        <f t="shared" si="96"/>
        <v>91</v>
      </c>
      <c r="V689" s="31">
        <f t="shared" si="97"/>
        <v>0.91</v>
      </c>
      <c r="W689" t="str">
        <f t="shared" si="98"/>
        <v>A</v>
      </c>
    </row>
    <row r="690" spans="1:23" ht="14.25" customHeight="1" x14ac:dyDescent="0.3">
      <c r="A690" s="43" t="s">
        <v>332</v>
      </c>
      <c r="B690" s="43" t="s">
        <v>333</v>
      </c>
      <c r="C690" s="43" t="s">
        <v>437</v>
      </c>
      <c r="D690" s="5" t="s">
        <v>12</v>
      </c>
      <c r="E690" s="5" t="s">
        <v>2</v>
      </c>
      <c r="F690" s="5">
        <v>66</v>
      </c>
      <c r="G690" s="10">
        <v>73</v>
      </c>
      <c r="H690" s="10">
        <v>65</v>
      </c>
      <c r="I690" s="11">
        <f t="shared" si="90"/>
        <v>68</v>
      </c>
      <c r="J690" s="31">
        <f t="shared" si="91"/>
        <v>0.68</v>
      </c>
      <c r="K690" s="32" t="str">
        <f t="shared" si="92"/>
        <v>C</v>
      </c>
      <c r="L690" s="32">
        <v>59</v>
      </c>
      <c r="M690" s="32">
        <v>66</v>
      </c>
      <c r="N690">
        <v>67</v>
      </c>
      <c r="O690" s="30">
        <f t="shared" si="93"/>
        <v>64</v>
      </c>
      <c r="P690" s="31">
        <f t="shared" si="94"/>
        <v>0.64</v>
      </c>
      <c r="Q690" s="32" t="str">
        <f t="shared" si="95"/>
        <v>C</v>
      </c>
      <c r="R690" s="30">
        <v>75</v>
      </c>
      <c r="S690" s="26">
        <v>72</v>
      </c>
      <c r="T690">
        <v>67</v>
      </c>
      <c r="U690" s="30">
        <f t="shared" si="96"/>
        <v>71.333333333333329</v>
      </c>
      <c r="V690" s="31">
        <f t="shared" si="97"/>
        <v>0.71330000000000005</v>
      </c>
      <c r="W690" t="str">
        <f t="shared" si="98"/>
        <v>B</v>
      </c>
    </row>
    <row r="691" spans="1:23" ht="14.25" customHeight="1" x14ac:dyDescent="0.3">
      <c r="A691" s="43"/>
      <c r="B691" s="43"/>
      <c r="C691" s="43"/>
      <c r="D691" s="5" t="s">
        <v>13</v>
      </c>
      <c r="E691" s="5" t="s">
        <v>14</v>
      </c>
      <c r="F691" s="5">
        <v>62</v>
      </c>
      <c r="G691" s="10">
        <v>68</v>
      </c>
      <c r="H691" s="10">
        <v>67</v>
      </c>
      <c r="I691" s="11">
        <f t="shared" si="90"/>
        <v>65.666666666666671</v>
      </c>
      <c r="J691" s="31">
        <f t="shared" si="91"/>
        <v>0.65669999999999995</v>
      </c>
      <c r="K691" s="32" t="str">
        <f t="shared" si="92"/>
        <v>C</v>
      </c>
      <c r="L691" s="32">
        <v>66</v>
      </c>
      <c r="M691" s="32">
        <v>73</v>
      </c>
      <c r="N691">
        <v>78</v>
      </c>
      <c r="O691" s="30">
        <f t="shared" si="93"/>
        <v>72.333333333333329</v>
      </c>
      <c r="P691" s="31">
        <f t="shared" si="94"/>
        <v>0.72330000000000005</v>
      </c>
      <c r="Q691" s="32" t="str">
        <f t="shared" si="95"/>
        <v>B</v>
      </c>
      <c r="R691" s="30">
        <v>69</v>
      </c>
      <c r="S691" s="26">
        <v>76</v>
      </c>
      <c r="T691">
        <v>81</v>
      </c>
      <c r="U691" s="30">
        <f t="shared" si="96"/>
        <v>75.333333333333329</v>
      </c>
      <c r="V691" s="31">
        <f t="shared" si="97"/>
        <v>0.75329999999999997</v>
      </c>
      <c r="W691" t="str">
        <f t="shared" si="98"/>
        <v>B</v>
      </c>
    </row>
    <row r="692" spans="1:23" ht="14.25" customHeight="1" x14ac:dyDescent="0.3">
      <c r="A692" s="43"/>
      <c r="B692" s="43"/>
      <c r="C692" s="43"/>
      <c r="D692" s="5" t="s">
        <v>15</v>
      </c>
      <c r="E692" s="5" t="s">
        <v>16</v>
      </c>
      <c r="F692" s="5">
        <v>72</v>
      </c>
      <c r="G692" s="10">
        <v>74</v>
      </c>
      <c r="H692" s="10">
        <v>73</v>
      </c>
      <c r="I692" s="11">
        <f t="shared" si="90"/>
        <v>73</v>
      </c>
      <c r="J692" s="31">
        <f t="shared" si="91"/>
        <v>0.73</v>
      </c>
      <c r="K692" s="32" t="str">
        <f t="shared" si="92"/>
        <v>B</v>
      </c>
      <c r="L692" s="32">
        <v>69</v>
      </c>
      <c r="M692" s="32">
        <v>80</v>
      </c>
      <c r="N692">
        <v>78</v>
      </c>
      <c r="O692" s="30">
        <f t="shared" si="93"/>
        <v>75.666666666666671</v>
      </c>
      <c r="P692" s="31">
        <f t="shared" si="94"/>
        <v>0.75670000000000004</v>
      </c>
      <c r="Q692" s="32" t="str">
        <f t="shared" si="95"/>
        <v>B</v>
      </c>
      <c r="R692" s="30">
        <v>81</v>
      </c>
      <c r="S692" s="26">
        <v>83</v>
      </c>
      <c r="T692">
        <v>87</v>
      </c>
      <c r="U692" s="30">
        <f t="shared" si="96"/>
        <v>83.666666666666671</v>
      </c>
      <c r="V692" s="31">
        <f t="shared" si="97"/>
        <v>0.8367</v>
      </c>
      <c r="W692" t="str">
        <f t="shared" si="98"/>
        <v>A</v>
      </c>
    </row>
    <row r="693" spans="1:23" ht="14.25" customHeight="1" x14ac:dyDescent="0.3">
      <c r="A693" s="43"/>
      <c r="B693" s="43"/>
      <c r="C693" s="43"/>
      <c r="D693" s="5" t="s">
        <v>17</v>
      </c>
      <c r="E693" s="5" t="s">
        <v>18</v>
      </c>
      <c r="F693" s="5">
        <v>71</v>
      </c>
      <c r="G693" s="10">
        <v>67</v>
      </c>
      <c r="H693" s="10">
        <v>63</v>
      </c>
      <c r="I693" s="11">
        <f t="shared" si="90"/>
        <v>67</v>
      </c>
      <c r="J693" s="31">
        <f t="shared" si="91"/>
        <v>0.67</v>
      </c>
      <c r="K693" s="32" t="str">
        <f t="shared" si="92"/>
        <v>C</v>
      </c>
      <c r="L693" s="32">
        <v>67</v>
      </c>
      <c r="M693" s="32">
        <v>74</v>
      </c>
      <c r="N693">
        <v>74</v>
      </c>
      <c r="O693" s="30">
        <f t="shared" si="93"/>
        <v>71.666666666666671</v>
      </c>
      <c r="P693" s="31">
        <f t="shared" si="94"/>
        <v>0.7167</v>
      </c>
      <c r="Q693" s="32" t="str">
        <f t="shared" si="95"/>
        <v>B</v>
      </c>
      <c r="R693" s="30">
        <v>71</v>
      </c>
      <c r="S693" s="26">
        <v>80</v>
      </c>
      <c r="T693">
        <v>66</v>
      </c>
      <c r="U693" s="30">
        <f t="shared" si="96"/>
        <v>72.333333333333329</v>
      </c>
      <c r="V693" s="31">
        <f t="shared" si="97"/>
        <v>0.72330000000000005</v>
      </c>
      <c r="W693" t="str">
        <f t="shared" si="98"/>
        <v>B</v>
      </c>
    </row>
    <row r="694" spans="1:23" ht="14.25" customHeight="1" x14ac:dyDescent="0.3">
      <c r="A694" s="43"/>
      <c r="B694" s="43"/>
      <c r="C694" s="43"/>
      <c r="D694" s="5" t="s">
        <v>19</v>
      </c>
      <c r="E694" s="5" t="s">
        <v>20</v>
      </c>
      <c r="F694" s="5">
        <v>68</v>
      </c>
      <c r="G694" s="10">
        <v>74</v>
      </c>
      <c r="H694" s="10">
        <v>67</v>
      </c>
      <c r="I694" s="11">
        <f t="shared" si="90"/>
        <v>69.666666666666671</v>
      </c>
      <c r="J694" s="31">
        <f t="shared" si="91"/>
        <v>0.69669999999999999</v>
      </c>
      <c r="K694" s="32" t="str">
        <f t="shared" si="92"/>
        <v>C</v>
      </c>
      <c r="L694" s="32">
        <v>75</v>
      </c>
      <c r="M694" s="32">
        <v>72</v>
      </c>
      <c r="N694">
        <v>69</v>
      </c>
      <c r="O694" s="30">
        <f t="shared" si="93"/>
        <v>72</v>
      </c>
      <c r="P694" s="31">
        <f t="shared" si="94"/>
        <v>0.72</v>
      </c>
      <c r="Q694" s="32" t="str">
        <f t="shared" si="95"/>
        <v>B</v>
      </c>
      <c r="R694" s="30">
        <v>79</v>
      </c>
      <c r="S694" s="26">
        <v>77</v>
      </c>
      <c r="T694">
        <v>81</v>
      </c>
      <c r="U694" s="30">
        <f t="shared" si="96"/>
        <v>79</v>
      </c>
      <c r="V694" s="31">
        <f t="shared" si="97"/>
        <v>0.79</v>
      </c>
      <c r="W694" t="str">
        <f t="shared" si="98"/>
        <v>B</v>
      </c>
    </row>
    <row r="695" spans="1:23" ht="14.25" customHeight="1" x14ac:dyDescent="0.3">
      <c r="A695" s="43"/>
      <c r="B695" s="43"/>
      <c r="C695" s="43"/>
      <c r="D695" s="5" t="s">
        <v>21</v>
      </c>
      <c r="E695" s="5" t="s">
        <v>22</v>
      </c>
      <c r="F695" s="5">
        <v>78</v>
      </c>
      <c r="G695" s="10">
        <v>79</v>
      </c>
      <c r="H695" s="10">
        <v>83</v>
      </c>
      <c r="I695" s="11">
        <f t="shared" si="90"/>
        <v>80</v>
      </c>
      <c r="J695" s="31">
        <f t="shared" si="91"/>
        <v>0.8</v>
      </c>
      <c r="K695" s="32" t="str">
        <f t="shared" si="92"/>
        <v>A</v>
      </c>
      <c r="L695" s="32">
        <v>78</v>
      </c>
      <c r="M695" s="32">
        <v>86</v>
      </c>
      <c r="N695">
        <v>80</v>
      </c>
      <c r="O695" s="30">
        <f t="shared" si="93"/>
        <v>81.333333333333329</v>
      </c>
      <c r="P695" s="31">
        <f t="shared" si="94"/>
        <v>0.81330000000000002</v>
      </c>
      <c r="Q695" s="32" t="str">
        <f t="shared" si="95"/>
        <v>A</v>
      </c>
      <c r="R695" s="30">
        <v>76</v>
      </c>
      <c r="S695" s="26">
        <v>79</v>
      </c>
      <c r="T695">
        <v>77</v>
      </c>
      <c r="U695" s="30">
        <f t="shared" si="96"/>
        <v>77.333333333333329</v>
      </c>
      <c r="V695" s="31">
        <f t="shared" si="97"/>
        <v>0.77329999999999999</v>
      </c>
      <c r="W695" t="str">
        <f t="shared" si="98"/>
        <v>B</v>
      </c>
    </row>
    <row r="696" spans="1:23" ht="14.25" customHeight="1" x14ac:dyDescent="0.3">
      <c r="A696" s="43"/>
      <c r="B696" s="43"/>
      <c r="C696" s="43"/>
      <c r="D696" s="5" t="s">
        <v>23</v>
      </c>
      <c r="E696" s="5" t="s">
        <v>24</v>
      </c>
      <c r="F696" s="5">
        <v>60</v>
      </c>
      <c r="G696" s="10">
        <v>76</v>
      </c>
      <c r="H696" s="10">
        <v>70</v>
      </c>
      <c r="I696" s="11">
        <f t="shared" si="90"/>
        <v>68.666666666666671</v>
      </c>
      <c r="J696" s="31">
        <f t="shared" si="91"/>
        <v>0.68669999999999998</v>
      </c>
      <c r="K696" s="32" t="str">
        <f t="shared" si="92"/>
        <v>C</v>
      </c>
      <c r="L696" s="32">
        <v>72</v>
      </c>
      <c r="M696" s="32">
        <v>66</v>
      </c>
      <c r="N696">
        <v>75</v>
      </c>
      <c r="O696" s="30">
        <f t="shared" si="93"/>
        <v>71</v>
      </c>
      <c r="P696" s="31">
        <f t="shared" si="94"/>
        <v>0.71</v>
      </c>
      <c r="Q696" s="32" t="str">
        <f t="shared" si="95"/>
        <v>B</v>
      </c>
      <c r="R696" s="30">
        <v>71</v>
      </c>
      <c r="S696" s="26">
        <v>81</v>
      </c>
      <c r="T696">
        <v>69</v>
      </c>
      <c r="U696" s="30">
        <f t="shared" si="96"/>
        <v>73.666666666666671</v>
      </c>
      <c r="V696" s="31">
        <f t="shared" si="97"/>
        <v>0.73670000000000002</v>
      </c>
      <c r="W696" t="str">
        <f t="shared" si="98"/>
        <v>B</v>
      </c>
    </row>
    <row r="697" spans="1:23" ht="14.25" customHeight="1" x14ac:dyDescent="0.3">
      <c r="A697" s="43"/>
      <c r="B697" s="43"/>
      <c r="C697" s="43"/>
      <c r="D697" s="5" t="s">
        <v>25</v>
      </c>
      <c r="E697" s="5" t="s">
        <v>26</v>
      </c>
      <c r="F697" s="5">
        <v>70</v>
      </c>
      <c r="G697" s="10">
        <v>80</v>
      </c>
      <c r="H697" s="10">
        <v>76</v>
      </c>
      <c r="I697" s="11">
        <f t="shared" si="90"/>
        <v>75.333333333333329</v>
      </c>
      <c r="J697" s="31">
        <f t="shared" si="91"/>
        <v>0.75329999999999997</v>
      </c>
      <c r="K697" s="32" t="str">
        <f t="shared" si="92"/>
        <v>B</v>
      </c>
      <c r="L697" s="32">
        <v>78</v>
      </c>
      <c r="M697" s="32">
        <v>83</v>
      </c>
      <c r="N697">
        <v>73</v>
      </c>
      <c r="O697" s="30">
        <f t="shared" si="93"/>
        <v>78</v>
      </c>
      <c r="P697" s="31">
        <f t="shared" si="94"/>
        <v>0.78</v>
      </c>
      <c r="Q697" s="32" t="str">
        <f t="shared" si="95"/>
        <v>B</v>
      </c>
      <c r="R697" s="30">
        <v>78</v>
      </c>
      <c r="S697" s="26">
        <v>76</v>
      </c>
      <c r="T697">
        <v>78</v>
      </c>
      <c r="U697" s="30">
        <f t="shared" si="96"/>
        <v>77.333333333333329</v>
      </c>
      <c r="V697" s="31">
        <f t="shared" si="97"/>
        <v>0.77329999999999999</v>
      </c>
      <c r="W697" t="str">
        <f t="shared" si="98"/>
        <v>B</v>
      </c>
    </row>
    <row r="698" spans="1:23" ht="14.25" customHeight="1" x14ac:dyDescent="0.3">
      <c r="A698" s="43"/>
      <c r="B698" s="43"/>
      <c r="C698" s="43"/>
      <c r="D698" s="5" t="s">
        <v>34</v>
      </c>
      <c r="E698" s="5" t="s">
        <v>35</v>
      </c>
      <c r="F698" s="5">
        <v>67</v>
      </c>
      <c r="G698" s="10">
        <v>67</v>
      </c>
      <c r="H698" s="10">
        <v>66</v>
      </c>
      <c r="I698" s="11">
        <f t="shared" si="90"/>
        <v>66.666666666666671</v>
      </c>
      <c r="J698" s="31">
        <f t="shared" si="91"/>
        <v>0.66669999999999996</v>
      </c>
      <c r="K698" s="32" t="str">
        <f t="shared" si="92"/>
        <v>C</v>
      </c>
      <c r="L698" s="32">
        <v>70</v>
      </c>
      <c r="M698" s="32">
        <v>74</v>
      </c>
      <c r="N698">
        <v>69</v>
      </c>
      <c r="O698" s="30">
        <f t="shared" si="93"/>
        <v>71</v>
      </c>
      <c r="P698" s="31">
        <f t="shared" si="94"/>
        <v>0.71</v>
      </c>
      <c r="Q698" s="32" t="str">
        <f t="shared" si="95"/>
        <v>B</v>
      </c>
      <c r="R698" s="30">
        <v>70</v>
      </c>
      <c r="S698" s="26">
        <v>76</v>
      </c>
      <c r="T698">
        <v>66</v>
      </c>
      <c r="U698" s="30">
        <f t="shared" si="96"/>
        <v>70.666666666666671</v>
      </c>
      <c r="V698" s="31">
        <f t="shared" si="97"/>
        <v>0.70669999999999999</v>
      </c>
      <c r="W698" t="str">
        <f t="shared" si="98"/>
        <v>B</v>
      </c>
    </row>
    <row r="699" spans="1:23" ht="14.25" customHeight="1" x14ac:dyDescent="0.3">
      <c r="A699" s="43" t="s">
        <v>336</v>
      </c>
      <c r="B699" s="43" t="s">
        <v>337</v>
      </c>
      <c r="C699" s="43" t="s">
        <v>437</v>
      </c>
      <c r="D699" s="5" t="s">
        <v>12</v>
      </c>
      <c r="E699" s="5" t="s">
        <v>2</v>
      </c>
      <c r="F699" s="5">
        <v>71</v>
      </c>
      <c r="G699" s="10">
        <v>87</v>
      </c>
      <c r="H699" s="10">
        <v>72</v>
      </c>
      <c r="I699" s="11">
        <f t="shared" si="90"/>
        <v>76.666666666666671</v>
      </c>
      <c r="J699" s="31">
        <f t="shared" si="91"/>
        <v>0.76670000000000005</v>
      </c>
      <c r="K699" s="32" t="str">
        <f t="shared" si="92"/>
        <v>B</v>
      </c>
      <c r="L699" s="32">
        <v>75</v>
      </c>
      <c r="M699" s="32">
        <v>77</v>
      </c>
      <c r="N699">
        <v>76</v>
      </c>
      <c r="O699" s="30">
        <f t="shared" si="93"/>
        <v>76</v>
      </c>
      <c r="P699" s="31">
        <f t="shared" si="94"/>
        <v>0.76</v>
      </c>
      <c r="Q699" s="32" t="str">
        <f t="shared" si="95"/>
        <v>B</v>
      </c>
      <c r="R699" s="30">
        <v>81</v>
      </c>
      <c r="S699" s="26">
        <v>87</v>
      </c>
      <c r="T699">
        <v>81</v>
      </c>
      <c r="U699" s="30">
        <f t="shared" si="96"/>
        <v>83</v>
      </c>
      <c r="V699" s="31">
        <f t="shared" si="97"/>
        <v>0.83</v>
      </c>
      <c r="W699" t="str">
        <f t="shared" si="98"/>
        <v>A</v>
      </c>
    </row>
    <row r="700" spans="1:23" ht="14.25" customHeight="1" x14ac:dyDescent="0.3">
      <c r="A700" s="43"/>
      <c r="B700" s="43"/>
      <c r="C700" s="43"/>
      <c r="D700" s="5" t="s">
        <v>13</v>
      </c>
      <c r="E700" s="5" t="s">
        <v>14</v>
      </c>
      <c r="F700" s="5">
        <v>84</v>
      </c>
      <c r="G700" s="10">
        <v>89</v>
      </c>
      <c r="H700" s="10">
        <v>88</v>
      </c>
      <c r="I700" s="11">
        <f t="shared" si="90"/>
        <v>87</v>
      </c>
      <c r="J700" s="31">
        <f t="shared" si="91"/>
        <v>0.87</v>
      </c>
      <c r="K700" s="32" t="str">
        <f t="shared" si="92"/>
        <v>A</v>
      </c>
      <c r="L700" s="32">
        <v>77</v>
      </c>
      <c r="M700" s="32">
        <v>94</v>
      </c>
      <c r="N700">
        <v>81</v>
      </c>
      <c r="O700" s="30">
        <f t="shared" si="93"/>
        <v>84</v>
      </c>
      <c r="P700" s="31">
        <f t="shared" si="94"/>
        <v>0.84</v>
      </c>
      <c r="Q700" s="32" t="str">
        <f t="shared" si="95"/>
        <v>A</v>
      </c>
      <c r="R700" s="30">
        <v>88</v>
      </c>
      <c r="S700" s="26">
        <v>84</v>
      </c>
      <c r="T700">
        <v>92</v>
      </c>
      <c r="U700" s="30">
        <f t="shared" si="96"/>
        <v>88</v>
      </c>
      <c r="V700" s="31">
        <f t="shared" si="97"/>
        <v>0.88</v>
      </c>
      <c r="W700" t="str">
        <f t="shared" si="98"/>
        <v>A</v>
      </c>
    </row>
    <row r="701" spans="1:23" ht="14.25" customHeight="1" x14ac:dyDescent="0.3">
      <c r="A701" s="43"/>
      <c r="B701" s="43"/>
      <c r="C701" s="43"/>
      <c r="D701" s="5" t="s">
        <v>15</v>
      </c>
      <c r="E701" s="5" t="s">
        <v>16</v>
      </c>
      <c r="F701" s="5">
        <v>87</v>
      </c>
      <c r="G701" s="10">
        <v>83</v>
      </c>
      <c r="H701" s="10">
        <v>94</v>
      </c>
      <c r="I701" s="11">
        <f t="shared" si="90"/>
        <v>88</v>
      </c>
      <c r="J701" s="31">
        <f t="shared" si="91"/>
        <v>0.88</v>
      </c>
      <c r="K701" s="32" t="str">
        <f t="shared" si="92"/>
        <v>A</v>
      </c>
      <c r="L701" s="32">
        <v>83</v>
      </c>
      <c r="M701" s="32">
        <v>97</v>
      </c>
      <c r="N701">
        <v>94</v>
      </c>
      <c r="O701" s="30">
        <f t="shared" si="93"/>
        <v>91.333333333333329</v>
      </c>
      <c r="P701" s="31">
        <f t="shared" si="94"/>
        <v>0.9133</v>
      </c>
      <c r="Q701" s="32" t="str">
        <f t="shared" si="95"/>
        <v>A</v>
      </c>
      <c r="R701" s="30">
        <v>88</v>
      </c>
      <c r="S701" s="26">
        <v>97</v>
      </c>
      <c r="T701">
        <v>93</v>
      </c>
      <c r="U701" s="30">
        <f t="shared" si="96"/>
        <v>92.666666666666671</v>
      </c>
      <c r="V701" s="31">
        <f t="shared" si="97"/>
        <v>0.92669999999999997</v>
      </c>
      <c r="W701" t="str">
        <f t="shared" si="98"/>
        <v>A</v>
      </c>
    </row>
    <row r="702" spans="1:23" ht="14.25" customHeight="1" x14ac:dyDescent="0.3">
      <c r="A702" s="43"/>
      <c r="B702" s="43"/>
      <c r="C702" s="43"/>
      <c r="D702" s="5" t="s">
        <v>17</v>
      </c>
      <c r="E702" s="5" t="s">
        <v>18</v>
      </c>
      <c r="F702" s="5">
        <v>85</v>
      </c>
      <c r="G702" s="10">
        <v>76</v>
      </c>
      <c r="H702" s="10">
        <v>79</v>
      </c>
      <c r="I702" s="11">
        <f t="shared" si="90"/>
        <v>80</v>
      </c>
      <c r="J702" s="31">
        <f t="shared" si="91"/>
        <v>0.8</v>
      </c>
      <c r="K702" s="32" t="str">
        <f t="shared" si="92"/>
        <v>A</v>
      </c>
      <c r="L702" s="32">
        <v>78</v>
      </c>
      <c r="M702" s="32">
        <v>78</v>
      </c>
      <c r="N702">
        <v>82</v>
      </c>
      <c r="O702" s="30">
        <f t="shared" si="93"/>
        <v>79.333333333333329</v>
      </c>
      <c r="P702" s="31">
        <f t="shared" si="94"/>
        <v>0.79330000000000001</v>
      </c>
      <c r="Q702" s="32" t="str">
        <f t="shared" si="95"/>
        <v>B</v>
      </c>
      <c r="R702" s="30">
        <v>79</v>
      </c>
      <c r="S702" s="26">
        <v>91</v>
      </c>
      <c r="T702">
        <v>82</v>
      </c>
      <c r="U702" s="30">
        <f t="shared" si="96"/>
        <v>84</v>
      </c>
      <c r="V702" s="31">
        <f t="shared" si="97"/>
        <v>0.84</v>
      </c>
      <c r="W702" t="str">
        <f t="shared" si="98"/>
        <v>A</v>
      </c>
    </row>
    <row r="703" spans="1:23" ht="14.25" customHeight="1" x14ac:dyDescent="0.3">
      <c r="A703" s="43"/>
      <c r="B703" s="43"/>
      <c r="C703" s="43"/>
      <c r="D703" s="5" t="s">
        <v>19</v>
      </c>
      <c r="E703" s="5" t="s">
        <v>20</v>
      </c>
      <c r="F703" s="5">
        <v>79</v>
      </c>
      <c r="G703" s="10">
        <v>87</v>
      </c>
      <c r="H703" s="10">
        <v>82</v>
      </c>
      <c r="I703" s="11">
        <f t="shared" si="90"/>
        <v>82.666666666666671</v>
      </c>
      <c r="J703" s="31">
        <f t="shared" si="91"/>
        <v>0.82669999999999999</v>
      </c>
      <c r="K703" s="32" t="str">
        <f t="shared" si="92"/>
        <v>A</v>
      </c>
      <c r="L703" s="32">
        <v>85</v>
      </c>
      <c r="M703" s="32">
        <v>84</v>
      </c>
      <c r="N703">
        <v>93</v>
      </c>
      <c r="O703" s="30">
        <f t="shared" si="93"/>
        <v>87.333333333333329</v>
      </c>
      <c r="P703" s="31">
        <f t="shared" si="94"/>
        <v>0.87329999999999997</v>
      </c>
      <c r="Q703" s="32" t="str">
        <f t="shared" si="95"/>
        <v>A</v>
      </c>
      <c r="R703" s="30">
        <v>86</v>
      </c>
      <c r="S703" s="26">
        <v>96</v>
      </c>
      <c r="T703">
        <v>95</v>
      </c>
      <c r="U703" s="30">
        <f t="shared" si="96"/>
        <v>92.333333333333329</v>
      </c>
      <c r="V703" s="31">
        <f t="shared" si="97"/>
        <v>0.92330000000000001</v>
      </c>
      <c r="W703" t="str">
        <f t="shared" si="98"/>
        <v>A</v>
      </c>
    </row>
    <row r="704" spans="1:23" ht="14.25" customHeight="1" x14ac:dyDescent="0.3">
      <c r="A704" s="43"/>
      <c r="B704" s="43"/>
      <c r="C704" s="43"/>
      <c r="D704" s="5" t="s">
        <v>21</v>
      </c>
      <c r="E704" s="5" t="s">
        <v>22</v>
      </c>
      <c r="F704" s="5">
        <v>96</v>
      </c>
      <c r="G704" s="10">
        <v>87</v>
      </c>
      <c r="H704" s="10">
        <v>95</v>
      </c>
      <c r="I704" s="11">
        <f t="shared" si="90"/>
        <v>92.666666666666671</v>
      </c>
      <c r="J704" s="31">
        <f t="shared" si="91"/>
        <v>0.92669999999999997</v>
      </c>
      <c r="K704" s="32" t="str">
        <f t="shared" si="92"/>
        <v>A</v>
      </c>
      <c r="L704" s="32">
        <v>86</v>
      </c>
      <c r="M704" s="32">
        <v>88</v>
      </c>
      <c r="N704">
        <v>94</v>
      </c>
      <c r="O704" s="30">
        <f t="shared" si="93"/>
        <v>89.333333333333329</v>
      </c>
      <c r="P704" s="31">
        <f t="shared" si="94"/>
        <v>0.89329999999999998</v>
      </c>
      <c r="Q704" s="32" t="str">
        <f t="shared" si="95"/>
        <v>A</v>
      </c>
      <c r="R704" s="30">
        <v>93</v>
      </c>
      <c r="S704" s="26">
        <v>98</v>
      </c>
      <c r="T704">
        <v>92</v>
      </c>
      <c r="U704" s="30">
        <f t="shared" si="96"/>
        <v>94.333333333333329</v>
      </c>
      <c r="V704" s="31">
        <f t="shared" si="97"/>
        <v>0.94330000000000003</v>
      </c>
      <c r="W704" t="str">
        <f t="shared" si="98"/>
        <v>A</v>
      </c>
    </row>
    <row r="705" spans="1:23" ht="14.25" customHeight="1" x14ac:dyDescent="0.3">
      <c r="A705" s="43"/>
      <c r="B705" s="43"/>
      <c r="C705" s="43"/>
      <c r="D705" s="5" t="s">
        <v>23</v>
      </c>
      <c r="E705" s="5" t="s">
        <v>24</v>
      </c>
      <c r="F705" s="5">
        <v>82</v>
      </c>
      <c r="G705" s="10">
        <v>89</v>
      </c>
      <c r="H705" s="10">
        <v>80</v>
      </c>
      <c r="I705" s="11">
        <f t="shared" si="90"/>
        <v>83.666666666666671</v>
      </c>
      <c r="J705" s="31">
        <f t="shared" si="91"/>
        <v>0.8367</v>
      </c>
      <c r="K705" s="32" t="str">
        <f t="shared" si="92"/>
        <v>A</v>
      </c>
      <c r="L705" s="32">
        <v>85</v>
      </c>
      <c r="M705" s="32">
        <v>85</v>
      </c>
      <c r="N705">
        <v>86</v>
      </c>
      <c r="O705" s="30">
        <f t="shared" si="93"/>
        <v>85.333333333333329</v>
      </c>
      <c r="P705" s="31">
        <f t="shared" si="94"/>
        <v>0.85329999999999995</v>
      </c>
      <c r="Q705" s="32" t="str">
        <f t="shared" si="95"/>
        <v>A</v>
      </c>
      <c r="R705" s="30">
        <v>89</v>
      </c>
      <c r="S705" s="26">
        <v>83</v>
      </c>
      <c r="T705">
        <v>88</v>
      </c>
      <c r="U705" s="30">
        <f t="shared" si="96"/>
        <v>86.666666666666671</v>
      </c>
      <c r="V705" s="31">
        <f t="shared" si="97"/>
        <v>0.86670000000000003</v>
      </c>
      <c r="W705" t="str">
        <f t="shared" si="98"/>
        <v>A</v>
      </c>
    </row>
    <row r="706" spans="1:23" ht="14.25" customHeight="1" x14ac:dyDescent="0.3">
      <c r="A706" s="43"/>
      <c r="B706" s="43"/>
      <c r="C706" s="43"/>
      <c r="D706" s="5" t="s">
        <v>25</v>
      </c>
      <c r="E706" s="5" t="s">
        <v>26</v>
      </c>
      <c r="F706" s="5">
        <v>85</v>
      </c>
      <c r="G706" s="10">
        <v>96</v>
      </c>
      <c r="H706" s="10">
        <v>95</v>
      </c>
      <c r="I706" s="11">
        <f t="shared" si="90"/>
        <v>92</v>
      </c>
      <c r="J706" s="31">
        <f t="shared" si="91"/>
        <v>0.92</v>
      </c>
      <c r="K706" s="32" t="str">
        <f t="shared" si="92"/>
        <v>A</v>
      </c>
      <c r="L706" s="32">
        <v>82</v>
      </c>
      <c r="M706" s="32">
        <v>84</v>
      </c>
      <c r="N706">
        <v>87</v>
      </c>
      <c r="O706" s="30">
        <f t="shared" si="93"/>
        <v>84.333333333333329</v>
      </c>
      <c r="P706" s="31">
        <f t="shared" si="94"/>
        <v>0.84330000000000005</v>
      </c>
      <c r="Q706" s="32" t="str">
        <f t="shared" si="95"/>
        <v>A</v>
      </c>
      <c r="R706" s="30">
        <v>91</v>
      </c>
      <c r="S706" s="26">
        <v>98</v>
      </c>
      <c r="T706">
        <v>93</v>
      </c>
      <c r="U706" s="30">
        <f t="shared" si="96"/>
        <v>94</v>
      </c>
      <c r="V706" s="31">
        <f t="shared" si="97"/>
        <v>0.94</v>
      </c>
      <c r="W706" t="str">
        <f t="shared" si="98"/>
        <v>A</v>
      </c>
    </row>
    <row r="707" spans="1:23" ht="14.25" customHeight="1" x14ac:dyDescent="0.3">
      <c r="A707" s="43"/>
      <c r="B707" s="43"/>
      <c r="C707" s="43"/>
      <c r="D707" s="5" t="s">
        <v>34</v>
      </c>
      <c r="E707" s="5" t="s">
        <v>35</v>
      </c>
      <c r="F707" s="5">
        <v>80</v>
      </c>
      <c r="G707" s="10">
        <v>75</v>
      </c>
      <c r="H707" s="10">
        <v>85</v>
      </c>
      <c r="I707" s="11">
        <f t="shared" si="90"/>
        <v>80</v>
      </c>
      <c r="J707" s="31">
        <f t="shared" si="91"/>
        <v>0.8</v>
      </c>
      <c r="K707" s="32" t="str">
        <f t="shared" si="92"/>
        <v>A</v>
      </c>
      <c r="L707" s="32">
        <v>77</v>
      </c>
      <c r="M707" s="32">
        <v>77</v>
      </c>
      <c r="N707">
        <v>84</v>
      </c>
      <c r="O707" s="30">
        <f t="shared" si="93"/>
        <v>79.333333333333329</v>
      </c>
      <c r="P707" s="31">
        <f t="shared" si="94"/>
        <v>0.79330000000000001</v>
      </c>
      <c r="Q707" s="32" t="str">
        <f t="shared" si="95"/>
        <v>B</v>
      </c>
      <c r="R707" s="30">
        <v>78</v>
      </c>
      <c r="S707" s="26">
        <v>81</v>
      </c>
      <c r="T707">
        <v>89</v>
      </c>
      <c r="U707" s="30">
        <f t="shared" si="96"/>
        <v>82.666666666666671</v>
      </c>
      <c r="V707" s="31">
        <f t="shared" si="97"/>
        <v>0.82669999999999999</v>
      </c>
      <c r="W707" t="str">
        <f t="shared" si="98"/>
        <v>A</v>
      </c>
    </row>
    <row r="708" spans="1:23" ht="14.25" customHeight="1" x14ac:dyDescent="0.3">
      <c r="A708" s="43" t="s">
        <v>338</v>
      </c>
      <c r="B708" s="43" t="s">
        <v>339</v>
      </c>
      <c r="C708" s="43" t="s">
        <v>437</v>
      </c>
      <c r="D708" s="5" t="s">
        <v>12</v>
      </c>
      <c r="E708" s="5" t="s">
        <v>2</v>
      </c>
      <c r="F708" s="5">
        <v>51</v>
      </c>
      <c r="G708" s="10">
        <v>60</v>
      </c>
      <c r="H708" s="10">
        <v>47</v>
      </c>
      <c r="I708" s="11">
        <f t="shared" si="90"/>
        <v>52.666666666666664</v>
      </c>
      <c r="J708" s="31">
        <f t="shared" si="91"/>
        <v>0.52669999999999995</v>
      </c>
      <c r="K708" s="32" t="str">
        <f t="shared" si="92"/>
        <v>D</v>
      </c>
      <c r="L708" s="32">
        <v>47</v>
      </c>
      <c r="M708" s="32">
        <v>64</v>
      </c>
      <c r="N708">
        <v>56</v>
      </c>
      <c r="O708" s="30">
        <f t="shared" si="93"/>
        <v>55.666666666666664</v>
      </c>
      <c r="P708" s="31">
        <f t="shared" si="94"/>
        <v>0.55669999999999997</v>
      </c>
      <c r="Q708" s="32" t="str">
        <f t="shared" si="95"/>
        <v>D</v>
      </c>
      <c r="R708" s="30">
        <v>54</v>
      </c>
      <c r="S708" s="26">
        <v>67</v>
      </c>
      <c r="T708">
        <v>56</v>
      </c>
      <c r="U708" s="30">
        <f t="shared" si="96"/>
        <v>59</v>
      </c>
      <c r="V708" s="31">
        <f t="shared" si="97"/>
        <v>0.59</v>
      </c>
      <c r="W708" t="str">
        <f t="shared" si="98"/>
        <v>D</v>
      </c>
    </row>
    <row r="709" spans="1:23" ht="14.25" customHeight="1" x14ac:dyDescent="0.3">
      <c r="A709" s="43"/>
      <c r="B709" s="43"/>
      <c r="C709" s="43"/>
      <c r="D709" s="5" t="s">
        <v>13</v>
      </c>
      <c r="E709" s="5" t="s">
        <v>14</v>
      </c>
      <c r="F709" s="5">
        <v>59</v>
      </c>
      <c r="G709" s="10">
        <v>58</v>
      </c>
      <c r="H709" s="10">
        <v>66</v>
      </c>
      <c r="I709" s="11">
        <f t="shared" si="90"/>
        <v>61</v>
      </c>
      <c r="J709" s="31">
        <f t="shared" si="91"/>
        <v>0.61</v>
      </c>
      <c r="K709" s="32" t="str">
        <f t="shared" si="92"/>
        <v>C</v>
      </c>
      <c r="L709" s="32">
        <v>55</v>
      </c>
      <c r="M709" s="32">
        <v>66</v>
      </c>
      <c r="N709">
        <v>65</v>
      </c>
      <c r="O709" s="30">
        <f t="shared" si="93"/>
        <v>62</v>
      </c>
      <c r="P709" s="31">
        <f t="shared" si="94"/>
        <v>0.62</v>
      </c>
      <c r="Q709" s="32" t="str">
        <f t="shared" si="95"/>
        <v>C</v>
      </c>
      <c r="R709" s="30">
        <v>69</v>
      </c>
      <c r="S709" s="26">
        <v>71</v>
      </c>
      <c r="T709">
        <v>57</v>
      </c>
      <c r="U709" s="30">
        <f t="shared" si="96"/>
        <v>65.666666666666671</v>
      </c>
      <c r="V709" s="31">
        <f t="shared" si="97"/>
        <v>0.65669999999999995</v>
      </c>
      <c r="W709" t="str">
        <f t="shared" si="98"/>
        <v>C</v>
      </c>
    </row>
    <row r="710" spans="1:23" ht="14.25" customHeight="1" x14ac:dyDescent="0.3">
      <c r="A710" s="43"/>
      <c r="B710" s="43"/>
      <c r="C710" s="43"/>
      <c r="D710" s="5" t="s">
        <v>15</v>
      </c>
      <c r="E710" s="5" t="s">
        <v>16</v>
      </c>
      <c r="F710" s="5">
        <v>57</v>
      </c>
      <c r="G710" s="10">
        <v>61</v>
      </c>
      <c r="H710" s="10">
        <v>70</v>
      </c>
      <c r="I710" s="11">
        <f t="shared" ref="I710:I773" si="99">IF(COUNT(F710:H710)=0,"",AVERAGE(F710:H710))</f>
        <v>62.666666666666664</v>
      </c>
      <c r="J710" s="31">
        <f t="shared" ref="J710:J773" si="100">IF(I710="","",ROUND(I710/100,4))</f>
        <v>0.62670000000000003</v>
      </c>
      <c r="K710" s="32" t="str">
        <f t="shared" ref="K710:K773" si="101">IF(I710="","",IF(I710&gt;=80,"A",IF(I710&gt;=70,"B",IF(I710&gt;=60,"C",IF(I710&gt;=50,"D","F")))))</f>
        <v>C</v>
      </c>
      <c r="L710" s="32">
        <v>58</v>
      </c>
      <c r="M710" s="32">
        <v>64</v>
      </c>
      <c r="N710">
        <v>73</v>
      </c>
      <c r="O710" s="30">
        <f t="shared" ref="O710:O773" si="102">IF(COUNT(L710:N710)=0,"",AVERAGE(L710:N710))</f>
        <v>65</v>
      </c>
      <c r="P710" s="31">
        <f t="shared" ref="P710:P773" si="103">IF(O710="","",ROUND(O710/100,4))</f>
        <v>0.65</v>
      </c>
      <c r="Q710" s="32" t="str">
        <f t="shared" ref="Q710:Q773" si="104">IF(O710="","",IF(O710&gt;=80,"A",IF(O710&gt;=70,"B",IF(O710&gt;=60,"C",IF(O710&gt;=50,"D","F")))))</f>
        <v>C</v>
      </c>
      <c r="R710" s="30">
        <v>69</v>
      </c>
      <c r="S710" s="26">
        <v>72</v>
      </c>
      <c r="T710">
        <v>75</v>
      </c>
      <c r="U710" s="30">
        <f t="shared" ref="U710:U773" si="105">IF(COUNT(R710:T710)=0,"",AVERAGE(R710:T710))</f>
        <v>72</v>
      </c>
      <c r="V710" s="31">
        <f t="shared" ref="V710:V773" si="106">IF(U710="","",ROUND(U710/100,4))</f>
        <v>0.72</v>
      </c>
      <c r="W710" t="str">
        <f t="shared" ref="W710:W773" si="107">IF(U710="","",IF(U710&gt;=80,"A",IF(U710&gt;=70,"B",IF(U710&gt;=60,"C",IF(U710&gt;=50,"D","F")))))</f>
        <v>B</v>
      </c>
    </row>
    <row r="711" spans="1:23" ht="14.25" customHeight="1" x14ac:dyDescent="0.3">
      <c r="A711" s="43"/>
      <c r="B711" s="43"/>
      <c r="C711" s="43"/>
      <c r="D711" s="5" t="s">
        <v>17</v>
      </c>
      <c r="E711" s="5" t="s">
        <v>18</v>
      </c>
      <c r="F711" s="5">
        <v>58</v>
      </c>
      <c r="G711" s="10">
        <v>52</v>
      </c>
      <c r="H711" s="10">
        <v>57</v>
      </c>
      <c r="I711" s="11">
        <f t="shared" si="99"/>
        <v>55.666666666666664</v>
      </c>
      <c r="J711" s="31">
        <f t="shared" si="100"/>
        <v>0.55669999999999997</v>
      </c>
      <c r="K711" s="32" t="str">
        <f t="shared" si="101"/>
        <v>D</v>
      </c>
      <c r="L711" s="32">
        <v>57</v>
      </c>
      <c r="M711" s="32">
        <v>65</v>
      </c>
      <c r="N711">
        <v>60</v>
      </c>
      <c r="O711" s="30">
        <f t="shared" si="102"/>
        <v>60.666666666666664</v>
      </c>
      <c r="P711" s="31">
        <f t="shared" si="103"/>
        <v>0.60670000000000002</v>
      </c>
      <c r="Q711" s="32" t="str">
        <f t="shared" si="104"/>
        <v>C</v>
      </c>
      <c r="R711" s="30">
        <v>60</v>
      </c>
      <c r="S711" s="26">
        <v>66</v>
      </c>
      <c r="T711">
        <v>56</v>
      </c>
      <c r="U711" s="30">
        <f t="shared" si="105"/>
        <v>60.666666666666664</v>
      </c>
      <c r="V711" s="31">
        <f t="shared" si="106"/>
        <v>0.60670000000000002</v>
      </c>
      <c r="W711" t="str">
        <f t="shared" si="107"/>
        <v>C</v>
      </c>
    </row>
    <row r="712" spans="1:23" ht="14.25" customHeight="1" x14ac:dyDescent="0.3">
      <c r="A712" s="43"/>
      <c r="B712" s="43"/>
      <c r="C712" s="43"/>
      <c r="D712" s="5" t="s">
        <v>19</v>
      </c>
      <c r="E712" s="5" t="s">
        <v>20</v>
      </c>
      <c r="F712" s="5">
        <v>64</v>
      </c>
      <c r="G712" s="10">
        <v>57</v>
      </c>
      <c r="H712" s="10">
        <v>61</v>
      </c>
      <c r="I712" s="11">
        <f t="shared" si="99"/>
        <v>60.666666666666664</v>
      </c>
      <c r="J712" s="31">
        <f t="shared" si="100"/>
        <v>0.60670000000000002</v>
      </c>
      <c r="K712" s="32" t="str">
        <f t="shared" si="101"/>
        <v>C</v>
      </c>
      <c r="L712" s="32">
        <v>54</v>
      </c>
      <c r="M712" s="32">
        <v>66</v>
      </c>
      <c r="N712">
        <v>56</v>
      </c>
      <c r="O712" s="30">
        <f t="shared" si="102"/>
        <v>58.666666666666664</v>
      </c>
      <c r="P712" s="31">
        <f t="shared" si="103"/>
        <v>0.5867</v>
      </c>
      <c r="Q712" s="32" t="str">
        <f t="shared" si="104"/>
        <v>D</v>
      </c>
      <c r="R712" s="30">
        <v>63</v>
      </c>
      <c r="S712" s="26">
        <v>67</v>
      </c>
      <c r="T712">
        <v>60</v>
      </c>
      <c r="U712" s="30">
        <f t="shared" si="105"/>
        <v>63.333333333333336</v>
      </c>
      <c r="V712" s="31">
        <f t="shared" si="106"/>
        <v>0.63329999999999997</v>
      </c>
      <c r="W712" t="str">
        <f t="shared" si="107"/>
        <v>C</v>
      </c>
    </row>
    <row r="713" spans="1:23" ht="14.25" customHeight="1" x14ac:dyDescent="0.3">
      <c r="A713" s="43"/>
      <c r="B713" s="43"/>
      <c r="C713" s="43"/>
      <c r="D713" s="5" t="s">
        <v>21</v>
      </c>
      <c r="E713" s="5" t="s">
        <v>22</v>
      </c>
      <c r="F713" s="5">
        <v>59</v>
      </c>
      <c r="G713" s="10">
        <v>62</v>
      </c>
      <c r="H713" s="10">
        <v>61</v>
      </c>
      <c r="I713" s="11">
        <f t="shared" si="99"/>
        <v>60.666666666666664</v>
      </c>
      <c r="J713" s="31">
        <f t="shared" si="100"/>
        <v>0.60670000000000002</v>
      </c>
      <c r="K713" s="32" t="str">
        <f t="shared" si="101"/>
        <v>C</v>
      </c>
      <c r="L713" s="32">
        <v>66</v>
      </c>
      <c r="M713" s="32">
        <v>72</v>
      </c>
      <c r="N713">
        <v>62</v>
      </c>
      <c r="O713" s="30">
        <f t="shared" si="102"/>
        <v>66.666666666666671</v>
      </c>
      <c r="P713" s="31">
        <f t="shared" si="103"/>
        <v>0.66669999999999996</v>
      </c>
      <c r="Q713" s="32" t="str">
        <f t="shared" si="104"/>
        <v>C</v>
      </c>
      <c r="R713" s="30">
        <v>75</v>
      </c>
      <c r="S713" s="26">
        <v>67</v>
      </c>
      <c r="T713">
        <v>76</v>
      </c>
      <c r="U713" s="30">
        <f t="shared" si="105"/>
        <v>72.666666666666671</v>
      </c>
      <c r="V713" s="31">
        <f t="shared" si="106"/>
        <v>0.72670000000000001</v>
      </c>
      <c r="W713" t="str">
        <f t="shared" si="107"/>
        <v>B</v>
      </c>
    </row>
    <row r="714" spans="1:23" ht="14.25" customHeight="1" x14ac:dyDescent="0.3">
      <c r="A714" s="43"/>
      <c r="B714" s="43"/>
      <c r="C714" s="43"/>
      <c r="D714" s="5" t="s">
        <v>23</v>
      </c>
      <c r="E714" s="5" t="s">
        <v>24</v>
      </c>
      <c r="F714" s="5">
        <v>51</v>
      </c>
      <c r="G714" s="10">
        <v>66</v>
      </c>
      <c r="H714" s="10">
        <v>57</v>
      </c>
      <c r="I714" s="11">
        <f t="shared" si="99"/>
        <v>58</v>
      </c>
      <c r="J714" s="31">
        <f t="shared" si="100"/>
        <v>0.57999999999999996</v>
      </c>
      <c r="K714" s="32" t="str">
        <f t="shared" si="101"/>
        <v>D</v>
      </c>
      <c r="L714" s="32">
        <v>64</v>
      </c>
      <c r="M714" s="32">
        <v>57</v>
      </c>
      <c r="N714">
        <v>60</v>
      </c>
      <c r="O714" s="30">
        <f t="shared" si="102"/>
        <v>60.333333333333336</v>
      </c>
      <c r="P714" s="31">
        <f t="shared" si="103"/>
        <v>0.60329999999999995</v>
      </c>
      <c r="Q714" s="32" t="str">
        <f t="shared" si="104"/>
        <v>C</v>
      </c>
      <c r="R714" s="30">
        <v>58</v>
      </c>
      <c r="S714" s="26">
        <v>65</v>
      </c>
      <c r="T714">
        <v>59</v>
      </c>
      <c r="U714" s="30">
        <f t="shared" si="105"/>
        <v>60.666666666666664</v>
      </c>
      <c r="V714" s="31">
        <f t="shared" si="106"/>
        <v>0.60670000000000002</v>
      </c>
      <c r="W714" t="str">
        <f t="shared" si="107"/>
        <v>C</v>
      </c>
    </row>
    <row r="715" spans="1:23" ht="14.25" customHeight="1" x14ac:dyDescent="0.3">
      <c r="A715" s="43"/>
      <c r="B715" s="43"/>
      <c r="C715" s="43"/>
      <c r="D715" s="5" t="s">
        <v>32</v>
      </c>
      <c r="E715" s="5" t="s">
        <v>33</v>
      </c>
      <c r="F715" s="5">
        <v>56</v>
      </c>
      <c r="G715" s="10">
        <v>59</v>
      </c>
      <c r="H715" s="10">
        <v>59</v>
      </c>
      <c r="I715" s="11">
        <f t="shared" si="99"/>
        <v>58</v>
      </c>
      <c r="J715" s="31">
        <f t="shared" si="100"/>
        <v>0.57999999999999996</v>
      </c>
      <c r="K715" s="32" t="str">
        <f t="shared" si="101"/>
        <v>D</v>
      </c>
      <c r="L715" s="32">
        <v>57</v>
      </c>
      <c r="M715" s="32">
        <v>62</v>
      </c>
      <c r="N715">
        <v>72</v>
      </c>
      <c r="O715" s="30">
        <f t="shared" si="102"/>
        <v>63.666666666666664</v>
      </c>
      <c r="P715" s="31">
        <f t="shared" si="103"/>
        <v>0.63670000000000004</v>
      </c>
      <c r="Q715" s="32" t="str">
        <f t="shared" si="104"/>
        <v>C</v>
      </c>
      <c r="R715" s="30">
        <v>62</v>
      </c>
      <c r="S715" s="26">
        <v>66</v>
      </c>
      <c r="T715">
        <v>74</v>
      </c>
      <c r="U715" s="30">
        <f t="shared" si="105"/>
        <v>67.333333333333329</v>
      </c>
      <c r="V715" s="31">
        <f t="shared" si="106"/>
        <v>0.67330000000000001</v>
      </c>
      <c r="W715" t="str">
        <f t="shared" si="107"/>
        <v>C</v>
      </c>
    </row>
    <row r="716" spans="1:23" ht="14.25" customHeight="1" x14ac:dyDescent="0.3">
      <c r="A716" s="43"/>
      <c r="B716" s="43"/>
      <c r="C716" s="43"/>
      <c r="D716" s="5" t="s">
        <v>27</v>
      </c>
      <c r="E716" s="5" t="s">
        <v>28</v>
      </c>
      <c r="F716" s="5">
        <v>49</v>
      </c>
      <c r="G716" s="10">
        <v>53</v>
      </c>
      <c r="H716" s="10">
        <v>62</v>
      </c>
      <c r="I716" s="11">
        <f t="shared" si="99"/>
        <v>54.666666666666664</v>
      </c>
      <c r="J716" s="31">
        <f t="shared" si="100"/>
        <v>0.54669999999999996</v>
      </c>
      <c r="K716" s="32" t="str">
        <f t="shared" si="101"/>
        <v>D</v>
      </c>
      <c r="L716" s="32">
        <v>55</v>
      </c>
      <c r="M716" s="32">
        <v>63</v>
      </c>
      <c r="N716">
        <v>59</v>
      </c>
      <c r="O716" s="30">
        <f t="shared" si="102"/>
        <v>59</v>
      </c>
      <c r="P716" s="31">
        <f t="shared" si="103"/>
        <v>0.59</v>
      </c>
      <c r="Q716" s="32" t="str">
        <f t="shared" si="104"/>
        <v>D</v>
      </c>
      <c r="R716" s="30">
        <v>58</v>
      </c>
      <c r="S716" s="26">
        <v>62</v>
      </c>
      <c r="T716">
        <v>63</v>
      </c>
      <c r="U716" s="30">
        <f t="shared" si="105"/>
        <v>61</v>
      </c>
      <c r="V716" s="31">
        <f t="shared" si="106"/>
        <v>0.61</v>
      </c>
      <c r="W716" t="str">
        <f t="shared" si="107"/>
        <v>C</v>
      </c>
    </row>
    <row r="717" spans="1:23" ht="14.25" customHeight="1" x14ac:dyDescent="0.3">
      <c r="A717" s="43" t="s">
        <v>342</v>
      </c>
      <c r="B717" s="43" t="s">
        <v>343</v>
      </c>
      <c r="C717" s="43" t="s">
        <v>437</v>
      </c>
      <c r="D717" s="5" t="s">
        <v>12</v>
      </c>
      <c r="E717" s="5" t="s">
        <v>2</v>
      </c>
      <c r="F717" s="5">
        <v>73</v>
      </c>
      <c r="G717" s="10">
        <v>64</v>
      </c>
      <c r="H717" s="10">
        <v>65</v>
      </c>
      <c r="I717" s="11">
        <f t="shared" si="99"/>
        <v>67.333333333333329</v>
      </c>
      <c r="J717" s="31">
        <f t="shared" si="100"/>
        <v>0.67330000000000001</v>
      </c>
      <c r="K717" s="32" t="str">
        <f t="shared" si="101"/>
        <v>C</v>
      </c>
      <c r="L717" s="32">
        <v>61</v>
      </c>
      <c r="M717" s="32">
        <v>71</v>
      </c>
      <c r="N717">
        <v>72</v>
      </c>
      <c r="O717" s="30">
        <f t="shared" si="102"/>
        <v>68</v>
      </c>
      <c r="P717" s="31">
        <f t="shared" si="103"/>
        <v>0.68</v>
      </c>
      <c r="Q717" s="32" t="str">
        <f t="shared" si="104"/>
        <v>C</v>
      </c>
      <c r="R717" s="30">
        <v>75</v>
      </c>
      <c r="S717" s="26">
        <v>75</v>
      </c>
      <c r="T717">
        <v>73</v>
      </c>
      <c r="U717" s="30">
        <f t="shared" si="105"/>
        <v>74.333333333333329</v>
      </c>
      <c r="V717" s="31">
        <f t="shared" si="106"/>
        <v>0.74329999999999996</v>
      </c>
      <c r="W717" t="str">
        <f t="shared" si="107"/>
        <v>B</v>
      </c>
    </row>
    <row r="718" spans="1:23" ht="14.25" customHeight="1" x14ac:dyDescent="0.3">
      <c r="A718" s="43"/>
      <c r="B718" s="43"/>
      <c r="C718" s="43"/>
      <c r="D718" s="5" t="s">
        <v>13</v>
      </c>
      <c r="E718" s="5" t="s">
        <v>14</v>
      </c>
      <c r="F718" s="5">
        <v>77</v>
      </c>
      <c r="G718" s="10">
        <v>75</v>
      </c>
      <c r="H718" s="10">
        <v>72</v>
      </c>
      <c r="I718" s="11">
        <f t="shared" si="99"/>
        <v>74.666666666666671</v>
      </c>
      <c r="J718" s="31">
        <f t="shared" si="100"/>
        <v>0.74670000000000003</v>
      </c>
      <c r="K718" s="32" t="str">
        <f t="shared" si="101"/>
        <v>B</v>
      </c>
      <c r="L718" s="32">
        <v>80</v>
      </c>
      <c r="M718" s="32">
        <v>78</v>
      </c>
      <c r="N718">
        <v>70</v>
      </c>
      <c r="O718" s="30">
        <f t="shared" si="102"/>
        <v>76</v>
      </c>
      <c r="P718" s="31">
        <f t="shared" si="103"/>
        <v>0.76</v>
      </c>
      <c r="Q718" s="32" t="str">
        <f t="shared" si="104"/>
        <v>B</v>
      </c>
      <c r="R718" s="30">
        <v>74</v>
      </c>
      <c r="S718" s="26">
        <v>73</v>
      </c>
      <c r="T718">
        <v>73</v>
      </c>
      <c r="U718" s="30">
        <f t="shared" si="105"/>
        <v>73.333333333333329</v>
      </c>
      <c r="V718" s="31">
        <f t="shared" si="106"/>
        <v>0.73329999999999995</v>
      </c>
      <c r="W718" t="str">
        <f t="shared" si="107"/>
        <v>B</v>
      </c>
    </row>
    <row r="719" spans="1:23" ht="14.25" customHeight="1" x14ac:dyDescent="0.3">
      <c r="A719" s="43"/>
      <c r="B719" s="43"/>
      <c r="C719" s="43"/>
      <c r="D719" s="5" t="s">
        <v>15</v>
      </c>
      <c r="E719" s="5" t="s">
        <v>16</v>
      </c>
      <c r="F719" s="5">
        <v>77</v>
      </c>
      <c r="G719" s="10">
        <v>73</v>
      </c>
      <c r="H719" s="10">
        <v>82</v>
      </c>
      <c r="I719" s="11">
        <f t="shared" si="99"/>
        <v>77.333333333333329</v>
      </c>
      <c r="J719" s="31">
        <f t="shared" si="100"/>
        <v>0.77329999999999999</v>
      </c>
      <c r="K719" s="32" t="str">
        <f t="shared" si="101"/>
        <v>B</v>
      </c>
      <c r="L719" s="32">
        <v>79</v>
      </c>
      <c r="M719" s="32">
        <v>80</v>
      </c>
      <c r="N719">
        <v>82</v>
      </c>
      <c r="O719" s="30">
        <f t="shared" si="102"/>
        <v>80.333333333333329</v>
      </c>
      <c r="P719" s="31">
        <f t="shared" si="103"/>
        <v>0.80330000000000001</v>
      </c>
      <c r="Q719" s="32" t="str">
        <f t="shared" si="104"/>
        <v>A</v>
      </c>
      <c r="R719" s="30">
        <v>81</v>
      </c>
      <c r="S719" s="26">
        <v>83</v>
      </c>
      <c r="T719">
        <v>77</v>
      </c>
      <c r="U719" s="30">
        <f t="shared" si="105"/>
        <v>80.333333333333329</v>
      </c>
      <c r="V719" s="31">
        <f t="shared" si="106"/>
        <v>0.80330000000000001</v>
      </c>
      <c r="W719" t="str">
        <f t="shared" si="107"/>
        <v>A</v>
      </c>
    </row>
    <row r="720" spans="1:23" ht="14.25" customHeight="1" x14ac:dyDescent="0.3">
      <c r="A720" s="43"/>
      <c r="B720" s="43"/>
      <c r="C720" s="43"/>
      <c r="D720" s="5" t="s">
        <v>17</v>
      </c>
      <c r="E720" s="5" t="s">
        <v>18</v>
      </c>
      <c r="F720" s="5">
        <v>75</v>
      </c>
      <c r="G720" s="10">
        <v>69</v>
      </c>
      <c r="H720" s="10">
        <v>73</v>
      </c>
      <c r="I720" s="11">
        <f t="shared" si="99"/>
        <v>72.333333333333329</v>
      </c>
      <c r="J720" s="31">
        <f t="shared" si="100"/>
        <v>0.72330000000000005</v>
      </c>
      <c r="K720" s="32" t="str">
        <f t="shared" si="101"/>
        <v>B</v>
      </c>
      <c r="L720" s="32">
        <v>76</v>
      </c>
      <c r="M720" s="32">
        <v>70</v>
      </c>
      <c r="N720">
        <v>78</v>
      </c>
      <c r="O720" s="30">
        <f t="shared" si="102"/>
        <v>74.666666666666671</v>
      </c>
      <c r="P720" s="31">
        <f t="shared" si="103"/>
        <v>0.74670000000000003</v>
      </c>
      <c r="Q720" s="32" t="str">
        <f t="shared" si="104"/>
        <v>B</v>
      </c>
      <c r="R720" s="30">
        <v>67</v>
      </c>
      <c r="S720" s="26">
        <v>70</v>
      </c>
      <c r="T720">
        <v>68</v>
      </c>
      <c r="U720" s="30">
        <f t="shared" si="105"/>
        <v>68.333333333333329</v>
      </c>
      <c r="V720" s="31">
        <f t="shared" si="106"/>
        <v>0.68330000000000002</v>
      </c>
      <c r="W720" t="str">
        <f t="shared" si="107"/>
        <v>C</v>
      </c>
    </row>
    <row r="721" spans="1:23" ht="14.25" customHeight="1" x14ac:dyDescent="0.3">
      <c r="A721" s="43"/>
      <c r="B721" s="43"/>
      <c r="C721" s="43"/>
      <c r="D721" s="5" t="s">
        <v>19</v>
      </c>
      <c r="E721" s="5" t="s">
        <v>20</v>
      </c>
      <c r="F721" s="5">
        <v>67</v>
      </c>
      <c r="G721" s="10">
        <v>80</v>
      </c>
      <c r="H721" s="10">
        <v>79</v>
      </c>
      <c r="I721" s="11">
        <f t="shared" si="99"/>
        <v>75.333333333333329</v>
      </c>
      <c r="J721" s="31">
        <f t="shared" si="100"/>
        <v>0.75329999999999997</v>
      </c>
      <c r="K721" s="32" t="str">
        <f t="shared" si="101"/>
        <v>B</v>
      </c>
      <c r="L721" s="32">
        <v>73</v>
      </c>
      <c r="M721" s="32">
        <v>73</v>
      </c>
      <c r="N721">
        <v>70</v>
      </c>
      <c r="O721" s="30">
        <f t="shared" si="102"/>
        <v>72</v>
      </c>
      <c r="P721" s="31">
        <f t="shared" si="103"/>
        <v>0.72</v>
      </c>
      <c r="Q721" s="32" t="str">
        <f t="shared" si="104"/>
        <v>B</v>
      </c>
      <c r="R721" s="30">
        <v>74</v>
      </c>
      <c r="S721" s="26">
        <v>82</v>
      </c>
      <c r="T721">
        <v>81</v>
      </c>
      <c r="U721" s="30">
        <f t="shared" si="105"/>
        <v>79</v>
      </c>
      <c r="V721" s="31">
        <f t="shared" si="106"/>
        <v>0.79</v>
      </c>
      <c r="W721" t="str">
        <f t="shared" si="107"/>
        <v>B</v>
      </c>
    </row>
    <row r="722" spans="1:23" ht="14.25" customHeight="1" x14ac:dyDescent="0.3">
      <c r="A722" s="43"/>
      <c r="B722" s="43"/>
      <c r="C722" s="43"/>
      <c r="D722" s="5" t="s">
        <v>21</v>
      </c>
      <c r="E722" s="5" t="s">
        <v>22</v>
      </c>
      <c r="F722" s="5">
        <v>72</v>
      </c>
      <c r="G722" s="10">
        <v>78</v>
      </c>
      <c r="H722" s="10">
        <v>74</v>
      </c>
      <c r="I722" s="11">
        <f t="shared" si="99"/>
        <v>74.666666666666671</v>
      </c>
      <c r="J722" s="31">
        <f t="shared" si="100"/>
        <v>0.74670000000000003</v>
      </c>
      <c r="K722" s="32" t="str">
        <f t="shared" si="101"/>
        <v>B</v>
      </c>
      <c r="L722" s="32">
        <v>85</v>
      </c>
      <c r="M722" s="32">
        <v>76</v>
      </c>
      <c r="N722">
        <v>75</v>
      </c>
      <c r="O722" s="30">
        <f t="shared" si="102"/>
        <v>78.666666666666671</v>
      </c>
      <c r="P722" s="31">
        <f t="shared" si="103"/>
        <v>0.78669999999999995</v>
      </c>
      <c r="Q722" s="32" t="str">
        <f t="shared" si="104"/>
        <v>B</v>
      </c>
      <c r="R722" s="30">
        <v>79</v>
      </c>
      <c r="S722" s="26">
        <v>91</v>
      </c>
      <c r="T722">
        <v>82</v>
      </c>
      <c r="U722" s="30">
        <f t="shared" si="105"/>
        <v>84</v>
      </c>
      <c r="V722" s="31">
        <f t="shared" si="106"/>
        <v>0.84</v>
      </c>
      <c r="W722" t="str">
        <f t="shared" si="107"/>
        <v>A</v>
      </c>
    </row>
    <row r="723" spans="1:23" ht="14.25" customHeight="1" x14ac:dyDescent="0.3">
      <c r="A723" s="43"/>
      <c r="B723" s="43"/>
      <c r="C723" s="43"/>
      <c r="D723" s="5" t="s">
        <v>23</v>
      </c>
      <c r="E723" s="5" t="s">
        <v>24</v>
      </c>
      <c r="F723" s="5">
        <v>68</v>
      </c>
      <c r="G723" s="10">
        <v>72</v>
      </c>
      <c r="H723" s="10">
        <v>71</v>
      </c>
      <c r="I723" s="11">
        <f t="shared" si="99"/>
        <v>70.333333333333329</v>
      </c>
      <c r="J723" s="31">
        <f t="shared" si="100"/>
        <v>0.70330000000000004</v>
      </c>
      <c r="K723" s="32" t="str">
        <f t="shared" si="101"/>
        <v>B</v>
      </c>
      <c r="L723" s="32">
        <v>69</v>
      </c>
      <c r="M723" s="32">
        <v>81</v>
      </c>
      <c r="N723">
        <v>79</v>
      </c>
      <c r="O723" s="30">
        <f t="shared" si="102"/>
        <v>76.333333333333329</v>
      </c>
      <c r="P723" s="31">
        <f t="shared" si="103"/>
        <v>0.76329999999999998</v>
      </c>
      <c r="Q723" s="32" t="str">
        <f t="shared" si="104"/>
        <v>B</v>
      </c>
      <c r="R723" s="30">
        <v>71</v>
      </c>
      <c r="S723" s="26">
        <v>80</v>
      </c>
      <c r="T723">
        <v>72</v>
      </c>
      <c r="U723" s="30">
        <f t="shared" si="105"/>
        <v>74.333333333333329</v>
      </c>
      <c r="V723" s="31">
        <f t="shared" si="106"/>
        <v>0.74329999999999996</v>
      </c>
      <c r="W723" t="str">
        <f t="shared" si="107"/>
        <v>B</v>
      </c>
    </row>
    <row r="724" spans="1:23" ht="14.25" customHeight="1" x14ac:dyDescent="0.3">
      <c r="A724" s="43"/>
      <c r="B724" s="43"/>
      <c r="C724" s="43"/>
      <c r="D724" s="5" t="s">
        <v>25</v>
      </c>
      <c r="E724" s="5" t="s">
        <v>26</v>
      </c>
      <c r="F724" s="5">
        <v>77</v>
      </c>
      <c r="G724" s="10">
        <v>78</v>
      </c>
      <c r="H724" s="10">
        <v>82</v>
      </c>
      <c r="I724" s="11">
        <f t="shared" si="99"/>
        <v>79</v>
      </c>
      <c r="J724" s="31">
        <f t="shared" si="100"/>
        <v>0.79</v>
      </c>
      <c r="K724" s="32" t="str">
        <f t="shared" si="101"/>
        <v>B</v>
      </c>
      <c r="L724" s="32">
        <v>77</v>
      </c>
      <c r="M724" s="32">
        <v>75</v>
      </c>
      <c r="N724">
        <v>73</v>
      </c>
      <c r="O724" s="30">
        <f t="shared" si="102"/>
        <v>75</v>
      </c>
      <c r="P724" s="31">
        <f t="shared" si="103"/>
        <v>0.75</v>
      </c>
      <c r="Q724" s="32" t="str">
        <f t="shared" si="104"/>
        <v>B</v>
      </c>
      <c r="R724" s="30">
        <v>83</v>
      </c>
      <c r="S724" s="26">
        <v>90</v>
      </c>
      <c r="T724">
        <v>87</v>
      </c>
      <c r="U724" s="30">
        <f t="shared" si="105"/>
        <v>86.666666666666671</v>
      </c>
      <c r="V724" s="31">
        <f t="shared" si="106"/>
        <v>0.86670000000000003</v>
      </c>
      <c r="W724" t="str">
        <f t="shared" si="107"/>
        <v>A</v>
      </c>
    </row>
    <row r="725" spans="1:23" ht="14.25" customHeight="1" x14ac:dyDescent="0.3">
      <c r="A725" s="43"/>
      <c r="B725" s="43"/>
      <c r="C725" s="43"/>
      <c r="D725" s="5" t="s">
        <v>27</v>
      </c>
      <c r="E725" s="5" t="s">
        <v>28</v>
      </c>
      <c r="F725" s="5">
        <v>73</v>
      </c>
      <c r="G725" s="10">
        <v>74</v>
      </c>
      <c r="H725" s="10">
        <v>67</v>
      </c>
      <c r="I725" s="11">
        <f t="shared" si="99"/>
        <v>71.333333333333329</v>
      </c>
      <c r="J725" s="31">
        <f t="shared" si="100"/>
        <v>0.71330000000000005</v>
      </c>
      <c r="K725" s="32" t="str">
        <f t="shared" si="101"/>
        <v>B</v>
      </c>
      <c r="L725" s="32">
        <v>73</v>
      </c>
      <c r="M725" s="32">
        <v>68</v>
      </c>
      <c r="N725">
        <v>74</v>
      </c>
      <c r="O725" s="30">
        <f t="shared" si="102"/>
        <v>71.666666666666671</v>
      </c>
      <c r="P725" s="31">
        <f t="shared" si="103"/>
        <v>0.7167</v>
      </c>
      <c r="Q725" s="32" t="str">
        <f t="shared" si="104"/>
        <v>B</v>
      </c>
      <c r="R725" s="30">
        <v>68</v>
      </c>
      <c r="S725" s="26">
        <v>76</v>
      </c>
      <c r="T725">
        <v>69</v>
      </c>
      <c r="U725" s="30">
        <f t="shared" si="105"/>
        <v>71</v>
      </c>
      <c r="V725" s="31">
        <f t="shared" si="106"/>
        <v>0.71</v>
      </c>
      <c r="W725" t="str">
        <f t="shared" si="107"/>
        <v>B</v>
      </c>
    </row>
    <row r="726" spans="1:23" ht="14.25" customHeight="1" x14ac:dyDescent="0.3">
      <c r="A726" s="43" t="s">
        <v>344</v>
      </c>
      <c r="B726" s="43" t="s">
        <v>345</v>
      </c>
      <c r="C726" s="43" t="s">
        <v>437</v>
      </c>
      <c r="D726" s="5" t="s">
        <v>12</v>
      </c>
      <c r="E726" s="5" t="s">
        <v>2</v>
      </c>
      <c r="F726" s="5">
        <v>79</v>
      </c>
      <c r="G726" s="10">
        <v>78</v>
      </c>
      <c r="H726" s="10">
        <v>69</v>
      </c>
      <c r="I726" s="11">
        <f t="shared" si="99"/>
        <v>75.333333333333329</v>
      </c>
      <c r="J726" s="31">
        <f t="shared" si="100"/>
        <v>0.75329999999999997</v>
      </c>
      <c r="K726" s="32" t="str">
        <f t="shared" si="101"/>
        <v>B</v>
      </c>
      <c r="L726" s="32">
        <v>70</v>
      </c>
      <c r="M726" s="32">
        <v>71</v>
      </c>
      <c r="N726">
        <v>80</v>
      </c>
      <c r="O726" s="30">
        <f t="shared" si="102"/>
        <v>73.666666666666671</v>
      </c>
      <c r="P726" s="31">
        <f t="shared" si="103"/>
        <v>0.73670000000000002</v>
      </c>
      <c r="Q726" s="32" t="str">
        <f t="shared" si="104"/>
        <v>B</v>
      </c>
      <c r="R726" s="30">
        <v>85</v>
      </c>
      <c r="S726" s="26">
        <v>81</v>
      </c>
      <c r="T726">
        <v>73</v>
      </c>
      <c r="U726" s="30">
        <f t="shared" si="105"/>
        <v>79.666666666666671</v>
      </c>
      <c r="V726" s="31">
        <f t="shared" si="106"/>
        <v>0.79669999999999996</v>
      </c>
      <c r="W726" t="str">
        <f t="shared" si="107"/>
        <v>B</v>
      </c>
    </row>
    <row r="727" spans="1:23" ht="14.25" customHeight="1" x14ac:dyDescent="0.3">
      <c r="A727" s="43"/>
      <c r="B727" s="43"/>
      <c r="C727" s="43"/>
      <c r="D727" s="5" t="s">
        <v>13</v>
      </c>
      <c r="E727" s="5" t="s">
        <v>14</v>
      </c>
      <c r="F727" s="5">
        <v>80</v>
      </c>
      <c r="G727" s="10">
        <v>85</v>
      </c>
      <c r="H727" s="10">
        <v>82</v>
      </c>
      <c r="I727" s="11">
        <f t="shared" si="99"/>
        <v>82.333333333333329</v>
      </c>
      <c r="J727" s="31">
        <f t="shared" si="100"/>
        <v>0.82330000000000003</v>
      </c>
      <c r="K727" s="32" t="str">
        <f t="shared" si="101"/>
        <v>A</v>
      </c>
      <c r="L727" s="32">
        <v>79</v>
      </c>
      <c r="M727" s="32">
        <v>84</v>
      </c>
      <c r="N727">
        <v>79</v>
      </c>
      <c r="O727" s="30">
        <f t="shared" si="102"/>
        <v>80.666666666666671</v>
      </c>
      <c r="P727" s="31">
        <f t="shared" si="103"/>
        <v>0.80669999999999997</v>
      </c>
      <c r="Q727" s="32" t="str">
        <f t="shared" si="104"/>
        <v>A</v>
      </c>
      <c r="R727" s="30">
        <v>90</v>
      </c>
      <c r="S727" s="26">
        <v>88</v>
      </c>
      <c r="T727">
        <v>88</v>
      </c>
      <c r="U727" s="30">
        <f t="shared" si="105"/>
        <v>88.666666666666671</v>
      </c>
      <c r="V727" s="31">
        <f t="shared" si="106"/>
        <v>0.88670000000000004</v>
      </c>
      <c r="W727" t="str">
        <f t="shared" si="107"/>
        <v>A</v>
      </c>
    </row>
    <row r="728" spans="1:23" ht="14.25" customHeight="1" x14ac:dyDescent="0.3">
      <c r="A728" s="43"/>
      <c r="B728" s="43"/>
      <c r="C728" s="43"/>
      <c r="D728" s="5" t="s">
        <v>15</v>
      </c>
      <c r="E728" s="5" t="s">
        <v>16</v>
      </c>
      <c r="F728" s="5">
        <v>77</v>
      </c>
      <c r="G728" s="10">
        <v>84</v>
      </c>
      <c r="H728" s="10">
        <v>86</v>
      </c>
      <c r="I728" s="11">
        <f t="shared" si="99"/>
        <v>82.333333333333329</v>
      </c>
      <c r="J728" s="31">
        <f t="shared" si="100"/>
        <v>0.82330000000000003</v>
      </c>
      <c r="K728" s="32" t="str">
        <f t="shared" si="101"/>
        <v>A</v>
      </c>
      <c r="L728" s="32">
        <v>85</v>
      </c>
      <c r="M728" s="32">
        <v>81</v>
      </c>
      <c r="N728">
        <v>84</v>
      </c>
      <c r="O728" s="30">
        <f t="shared" si="102"/>
        <v>83.333333333333329</v>
      </c>
      <c r="P728" s="31">
        <f t="shared" si="103"/>
        <v>0.83330000000000004</v>
      </c>
      <c r="Q728" s="32" t="str">
        <f t="shared" si="104"/>
        <v>A</v>
      </c>
      <c r="R728" s="30">
        <v>87</v>
      </c>
      <c r="S728" s="26">
        <v>87</v>
      </c>
      <c r="T728">
        <v>89</v>
      </c>
      <c r="U728" s="30">
        <f t="shared" si="105"/>
        <v>87.666666666666671</v>
      </c>
      <c r="V728" s="31">
        <f t="shared" si="106"/>
        <v>0.87670000000000003</v>
      </c>
      <c r="W728" t="str">
        <f t="shared" si="107"/>
        <v>A</v>
      </c>
    </row>
    <row r="729" spans="1:23" ht="14.25" customHeight="1" x14ac:dyDescent="0.3">
      <c r="A729" s="43"/>
      <c r="B729" s="43"/>
      <c r="C729" s="43"/>
      <c r="D729" s="5" t="s">
        <v>17</v>
      </c>
      <c r="E729" s="5" t="s">
        <v>18</v>
      </c>
      <c r="F729" s="5">
        <v>69</v>
      </c>
      <c r="G729" s="10">
        <v>84</v>
      </c>
      <c r="H729" s="10">
        <v>75</v>
      </c>
      <c r="I729" s="11">
        <f t="shared" si="99"/>
        <v>76</v>
      </c>
      <c r="J729" s="31">
        <f t="shared" si="100"/>
        <v>0.76</v>
      </c>
      <c r="K729" s="32" t="str">
        <f t="shared" si="101"/>
        <v>B</v>
      </c>
      <c r="L729" s="32">
        <v>71</v>
      </c>
      <c r="M729" s="32">
        <v>75</v>
      </c>
      <c r="N729">
        <v>75</v>
      </c>
      <c r="O729" s="30">
        <f t="shared" si="102"/>
        <v>73.666666666666671</v>
      </c>
      <c r="P729" s="31">
        <f t="shared" si="103"/>
        <v>0.73670000000000002</v>
      </c>
      <c r="Q729" s="32" t="str">
        <f t="shared" si="104"/>
        <v>B</v>
      </c>
      <c r="R729" s="30">
        <v>74</v>
      </c>
      <c r="S729" s="26">
        <v>88</v>
      </c>
      <c r="T729">
        <v>86</v>
      </c>
      <c r="U729" s="30">
        <f t="shared" si="105"/>
        <v>82.666666666666671</v>
      </c>
      <c r="V729" s="31">
        <f t="shared" si="106"/>
        <v>0.82669999999999999</v>
      </c>
      <c r="W729" t="str">
        <f t="shared" si="107"/>
        <v>A</v>
      </c>
    </row>
    <row r="730" spans="1:23" ht="14.25" customHeight="1" x14ac:dyDescent="0.3">
      <c r="A730" s="43"/>
      <c r="B730" s="43"/>
      <c r="C730" s="43"/>
      <c r="D730" s="5" t="s">
        <v>19</v>
      </c>
      <c r="E730" s="5" t="s">
        <v>20</v>
      </c>
      <c r="F730" s="5">
        <v>73</v>
      </c>
      <c r="G730" s="10">
        <v>80</v>
      </c>
      <c r="H730" s="10">
        <v>81</v>
      </c>
      <c r="I730" s="11">
        <f t="shared" si="99"/>
        <v>78</v>
      </c>
      <c r="J730" s="31">
        <f t="shared" si="100"/>
        <v>0.78</v>
      </c>
      <c r="K730" s="32" t="str">
        <f t="shared" si="101"/>
        <v>B</v>
      </c>
      <c r="L730" s="32">
        <v>81</v>
      </c>
      <c r="M730" s="32">
        <v>84</v>
      </c>
      <c r="N730">
        <v>84</v>
      </c>
      <c r="O730" s="30">
        <f t="shared" si="102"/>
        <v>83</v>
      </c>
      <c r="P730" s="31">
        <f t="shared" si="103"/>
        <v>0.83</v>
      </c>
      <c r="Q730" s="32" t="str">
        <f t="shared" si="104"/>
        <v>A</v>
      </c>
      <c r="R730" s="30">
        <v>91</v>
      </c>
      <c r="S730" s="26">
        <v>82</v>
      </c>
      <c r="T730">
        <v>90</v>
      </c>
      <c r="U730" s="30">
        <f t="shared" si="105"/>
        <v>87.666666666666671</v>
      </c>
      <c r="V730" s="31">
        <f t="shared" si="106"/>
        <v>0.87670000000000003</v>
      </c>
      <c r="W730" t="str">
        <f t="shared" si="107"/>
        <v>A</v>
      </c>
    </row>
    <row r="731" spans="1:23" ht="14.25" customHeight="1" x14ac:dyDescent="0.3">
      <c r="A731" s="43"/>
      <c r="B731" s="43"/>
      <c r="C731" s="43"/>
      <c r="D731" s="5" t="s">
        <v>21</v>
      </c>
      <c r="E731" s="5" t="s">
        <v>22</v>
      </c>
      <c r="F731" s="5">
        <v>79</v>
      </c>
      <c r="G731" s="10">
        <v>90</v>
      </c>
      <c r="H731" s="10">
        <v>84</v>
      </c>
      <c r="I731" s="11">
        <f t="shared" si="99"/>
        <v>84.333333333333329</v>
      </c>
      <c r="J731" s="31">
        <f t="shared" si="100"/>
        <v>0.84330000000000005</v>
      </c>
      <c r="K731" s="32" t="str">
        <f t="shared" si="101"/>
        <v>A</v>
      </c>
      <c r="L731" s="32">
        <v>83</v>
      </c>
      <c r="M731" s="32">
        <v>85</v>
      </c>
      <c r="N731">
        <v>96</v>
      </c>
      <c r="O731" s="30">
        <f t="shared" si="102"/>
        <v>88</v>
      </c>
      <c r="P731" s="31">
        <f t="shared" si="103"/>
        <v>0.88</v>
      </c>
      <c r="Q731" s="32" t="str">
        <f t="shared" si="104"/>
        <v>A</v>
      </c>
      <c r="R731" s="30">
        <v>84</v>
      </c>
      <c r="S731" s="26">
        <v>94</v>
      </c>
      <c r="T731">
        <v>85</v>
      </c>
      <c r="U731" s="30">
        <f t="shared" si="105"/>
        <v>87.666666666666671</v>
      </c>
      <c r="V731" s="31">
        <f t="shared" si="106"/>
        <v>0.87670000000000003</v>
      </c>
      <c r="W731" t="str">
        <f t="shared" si="107"/>
        <v>A</v>
      </c>
    </row>
    <row r="732" spans="1:23" ht="14.25" customHeight="1" x14ac:dyDescent="0.3">
      <c r="A732" s="43"/>
      <c r="B732" s="43"/>
      <c r="C732" s="43"/>
      <c r="D732" s="5" t="s">
        <v>23</v>
      </c>
      <c r="E732" s="5" t="s">
        <v>24</v>
      </c>
      <c r="F732" s="5">
        <v>80</v>
      </c>
      <c r="G732" s="10">
        <v>73</v>
      </c>
      <c r="H732" s="10">
        <v>79</v>
      </c>
      <c r="I732" s="11">
        <f t="shared" si="99"/>
        <v>77.333333333333329</v>
      </c>
      <c r="J732" s="31">
        <f t="shared" si="100"/>
        <v>0.77329999999999999</v>
      </c>
      <c r="K732" s="32" t="str">
        <f t="shared" si="101"/>
        <v>B</v>
      </c>
      <c r="L732" s="32">
        <v>74</v>
      </c>
      <c r="M732" s="32">
        <v>77</v>
      </c>
      <c r="N732">
        <v>75</v>
      </c>
      <c r="O732" s="30">
        <f t="shared" si="102"/>
        <v>75.333333333333329</v>
      </c>
      <c r="P732" s="31">
        <f t="shared" si="103"/>
        <v>0.75329999999999997</v>
      </c>
      <c r="Q732" s="32" t="str">
        <f t="shared" si="104"/>
        <v>B</v>
      </c>
      <c r="R732" s="30">
        <v>75</v>
      </c>
      <c r="S732" s="26">
        <v>80</v>
      </c>
      <c r="T732">
        <v>84</v>
      </c>
      <c r="U732" s="30">
        <f t="shared" si="105"/>
        <v>79.666666666666671</v>
      </c>
      <c r="V732" s="31">
        <f t="shared" si="106"/>
        <v>0.79669999999999996</v>
      </c>
      <c r="W732" t="str">
        <f t="shared" si="107"/>
        <v>B</v>
      </c>
    </row>
    <row r="733" spans="1:23" ht="14.25" customHeight="1" x14ac:dyDescent="0.3">
      <c r="A733" s="43"/>
      <c r="B733" s="43"/>
      <c r="C733" s="43"/>
      <c r="D733" s="5" t="s">
        <v>25</v>
      </c>
      <c r="E733" s="5" t="s">
        <v>26</v>
      </c>
      <c r="F733" s="5">
        <v>89</v>
      </c>
      <c r="G733" s="10">
        <v>90</v>
      </c>
      <c r="H733" s="10">
        <v>82</v>
      </c>
      <c r="I733" s="11">
        <f t="shared" si="99"/>
        <v>87</v>
      </c>
      <c r="J733" s="31">
        <f t="shared" si="100"/>
        <v>0.87</v>
      </c>
      <c r="K733" s="32" t="str">
        <f t="shared" si="101"/>
        <v>A</v>
      </c>
      <c r="L733" s="32">
        <v>87</v>
      </c>
      <c r="M733" s="32">
        <v>88</v>
      </c>
      <c r="N733">
        <v>92</v>
      </c>
      <c r="O733" s="30">
        <f t="shared" si="102"/>
        <v>89</v>
      </c>
      <c r="P733" s="31">
        <f t="shared" si="103"/>
        <v>0.89</v>
      </c>
      <c r="Q733" s="32" t="str">
        <f t="shared" si="104"/>
        <v>A</v>
      </c>
      <c r="R733" s="30">
        <v>92</v>
      </c>
      <c r="S733" s="26">
        <v>90</v>
      </c>
      <c r="T733">
        <v>92</v>
      </c>
      <c r="U733" s="30">
        <f t="shared" si="105"/>
        <v>91.333333333333329</v>
      </c>
      <c r="V733" s="31">
        <f t="shared" si="106"/>
        <v>0.9133</v>
      </c>
      <c r="W733" t="str">
        <f t="shared" si="107"/>
        <v>A</v>
      </c>
    </row>
    <row r="734" spans="1:23" ht="14.25" customHeight="1" x14ac:dyDescent="0.3">
      <c r="A734" s="43"/>
      <c r="B734" s="43"/>
      <c r="C734" s="43"/>
      <c r="D734" s="5" t="s">
        <v>27</v>
      </c>
      <c r="E734" s="5" t="s">
        <v>28</v>
      </c>
      <c r="F734" s="5">
        <v>69</v>
      </c>
      <c r="G734" s="10">
        <v>74</v>
      </c>
      <c r="H734" s="10">
        <v>72</v>
      </c>
      <c r="I734" s="11">
        <f t="shared" si="99"/>
        <v>71.666666666666671</v>
      </c>
      <c r="J734" s="31">
        <f t="shared" si="100"/>
        <v>0.7167</v>
      </c>
      <c r="K734" s="32" t="str">
        <f t="shared" si="101"/>
        <v>B</v>
      </c>
      <c r="L734" s="32">
        <v>81</v>
      </c>
      <c r="M734" s="32">
        <v>76</v>
      </c>
      <c r="N734">
        <v>71</v>
      </c>
      <c r="O734" s="30">
        <f t="shared" si="102"/>
        <v>76</v>
      </c>
      <c r="P734" s="31">
        <f t="shared" si="103"/>
        <v>0.76</v>
      </c>
      <c r="Q734" s="32" t="str">
        <f t="shared" si="104"/>
        <v>B</v>
      </c>
      <c r="R734" s="30">
        <v>74</v>
      </c>
      <c r="S734" s="26">
        <v>88</v>
      </c>
      <c r="T734">
        <v>86</v>
      </c>
      <c r="U734" s="30">
        <f t="shared" si="105"/>
        <v>82.666666666666671</v>
      </c>
      <c r="V734" s="31">
        <f t="shared" si="106"/>
        <v>0.82669999999999999</v>
      </c>
      <c r="W734" t="str">
        <f t="shared" si="107"/>
        <v>A</v>
      </c>
    </row>
    <row r="735" spans="1:23" ht="14.25" customHeight="1" x14ac:dyDescent="0.3">
      <c r="A735" s="43" t="s">
        <v>348</v>
      </c>
      <c r="B735" s="43" t="s">
        <v>349</v>
      </c>
      <c r="C735" s="43" t="s">
        <v>437</v>
      </c>
      <c r="D735" s="5" t="s">
        <v>12</v>
      </c>
      <c r="E735" s="5" t="s">
        <v>2</v>
      </c>
      <c r="F735" s="5">
        <v>50</v>
      </c>
      <c r="G735" s="10">
        <v>58</v>
      </c>
      <c r="H735" s="10">
        <v>51</v>
      </c>
      <c r="I735" s="11">
        <f t="shared" si="99"/>
        <v>53</v>
      </c>
      <c r="J735" s="31">
        <f t="shared" si="100"/>
        <v>0.53</v>
      </c>
      <c r="K735" s="32" t="str">
        <f t="shared" si="101"/>
        <v>D</v>
      </c>
      <c r="L735" s="32">
        <v>52</v>
      </c>
      <c r="M735" s="32">
        <v>56</v>
      </c>
      <c r="N735">
        <v>55</v>
      </c>
      <c r="O735" s="30">
        <f t="shared" si="102"/>
        <v>54.333333333333336</v>
      </c>
      <c r="P735" s="31">
        <f t="shared" si="103"/>
        <v>0.54330000000000001</v>
      </c>
      <c r="Q735" s="32" t="str">
        <f t="shared" si="104"/>
        <v>D</v>
      </c>
      <c r="R735" s="30">
        <v>58</v>
      </c>
      <c r="S735" s="26">
        <v>70</v>
      </c>
      <c r="T735">
        <v>55</v>
      </c>
      <c r="U735" s="30">
        <f t="shared" si="105"/>
        <v>61</v>
      </c>
      <c r="V735" s="31">
        <f t="shared" si="106"/>
        <v>0.61</v>
      </c>
      <c r="W735" t="str">
        <f t="shared" si="107"/>
        <v>C</v>
      </c>
    </row>
    <row r="736" spans="1:23" ht="14.25" customHeight="1" x14ac:dyDescent="0.3">
      <c r="A736" s="43"/>
      <c r="B736" s="43"/>
      <c r="C736" s="43"/>
      <c r="D736" s="5" t="s">
        <v>13</v>
      </c>
      <c r="E736" s="5" t="s">
        <v>14</v>
      </c>
      <c r="F736" s="5">
        <v>57</v>
      </c>
      <c r="G736" s="10">
        <v>70</v>
      </c>
      <c r="H736" s="10">
        <v>61</v>
      </c>
      <c r="I736" s="11">
        <f t="shared" si="99"/>
        <v>62.666666666666664</v>
      </c>
      <c r="J736" s="31">
        <f t="shared" si="100"/>
        <v>0.62670000000000003</v>
      </c>
      <c r="K736" s="32" t="str">
        <f t="shared" si="101"/>
        <v>C</v>
      </c>
      <c r="L736" s="32">
        <v>56</v>
      </c>
      <c r="M736" s="32">
        <v>66</v>
      </c>
      <c r="N736">
        <v>69</v>
      </c>
      <c r="O736" s="30">
        <f t="shared" si="102"/>
        <v>63.666666666666664</v>
      </c>
      <c r="P736" s="31">
        <f t="shared" si="103"/>
        <v>0.63670000000000004</v>
      </c>
      <c r="Q736" s="32" t="str">
        <f t="shared" si="104"/>
        <v>C</v>
      </c>
      <c r="R736" s="30">
        <v>72</v>
      </c>
      <c r="S736" s="26">
        <v>65</v>
      </c>
      <c r="T736">
        <v>60</v>
      </c>
      <c r="U736" s="30">
        <f t="shared" si="105"/>
        <v>65.666666666666671</v>
      </c>
      <c r="V736" s="31">
        <f t="shared" si="106"/>
        <v>0.65669999999999995</v>
      </c>
      <c r="W736" t="str">
        <f t="shared" si="107"/>
        <v>C</v>
      </c>
    </row>
    <row r="737" spans="1:23" ht="14.25" customHeight="1" x14ac:dyDescent="0.3">
      <c r="A737" s="43"/>
      <c r="B737" s="43"/>
      <c r="C737" s="43"/>
      <c r="D737" s="5" t="s">
        <v>15</v>
      </c>
      <c r="E737" s="5" t="s">
        <v>16</v>
      </c>
      <c r="F737" s="5">
        <v>72</v>
      </c>
      <c r="G737" s="10">
        <v>63</v>
      </c>
      <c r="H737" s="10">
        <v>60</v>
      </c>
      <c r="I737" s="11">
        <f t="shared" si="99"/>
        <v>65</v>
      </c>
      <c r="J737" s="31">
        <f t="shared" si="100"/>
        <v>0.65</v>
      </c>
      <c r="K737" s="32" t="str">
        <f t="shared" si="101"/>
        <v>C</v>
      </c>
      <c r="L737" s="32">
        <v>70</v>
      </c>
      <c r="M737" s="32">
        <v>73</v>
      </c>
      <c r="N737">
        <v>64</v>
      </c>
      <c r="O737" s="30">
        <f t="shared" si="102"/>
        <v>69</v>
      </c>
      <c r="P737" s="31">
        <f t="shared" si="103"/>
        <v>0.69</v>
      </c>
      <c r="Q737" s="32" t="str">
        <f t="shared" si="104"/>
        <v>C</v>
      </c>
      <c r="R737" s="30">
        <v>65</v>
      </c>
      <c r="S737" s="26">
        <v>77</v>
      </c>
      <c r="T737">
        <v>78</v>
      </c>
      <c r="U737" s="30">
        <f t="shared" si="105"/>
        <v>73.333333333333329</v>
      </c>
      <c r="V737" s="31">
        <f t="shared" si="106"/>
        <v>0.73329999999999995</v>
      </c>
      <c r="W737" t="str">
        <f t="shared" si="107"/>
        <v>B</v>
      </c>
    </row>
    <row r="738" spans="1:23" ht="14.25" customHeight="1" x14ac:dyDescent="0.3">
      <c r="A738" s="43"/>
      <c r="B738" s="43"/>
      <c r="C738" s="43"/>
      <c r="D738" s="5" t="s">
        <v>17</v>
      </c>
      <c r="E738" s="5" t="s">
        <v>18</v>
      </c>
      <c r="F738" s="5">
        <v>60</v>
      </c>
      <c r="G738" s="10">
        <v>66</v>
      </c>
      <c r="H738" s="10">
        <v>65</v>
      </c>
      <c r="I738" s="11">
        <f t="shared" si="99"/>
        <v>63.666666666666664</v>
      </c>
      <c r="J738" s="31">
        <f t="shared" si="100"/>
        <v>0.63670000000000004</v>
      </c>
      <c r="K738" s="32" t="str">
        <f t="shared" si="101"/>
        <v>C</v>
      </c>
      <c r="L738" s="32">
        <v>56</v>
      </c>
      <c r="M738" s="32">
        <v>65</v>
      </c>
      <c r="N738">
        <v>68</v>
      </c>
      <c r="O738" s="30">
        <f t="shared" si="102"/>
        <v>63</v>
      </c>
      <c r="P738" s="31">
        <f t="shared" si="103"/>
        <v>0.63</v>
      </c>
      <c r="Q738" s="32" t="str">
        <f t="shared" si="104"/>
        <v>C</v>
      </c>
      <c r="R738" s="30">
        <v>59</v>
      </c>
      <c r="S738" s="26">
        <v>65</v>
      </c>
      <c r="T738">
        <v>59</v>
      </c>
      <c r="U738" s="30">
        <f t="shared" si="105"/>
        <v>61</v>
      </c>
      <c r="V738" s="31">
        <f t="shared" si="106"/>
        <v>0.61</v>
      </c>
      <c r="W738" t="str">
        <f t="shared" si="107"/>
        <v>C</v>
      </c>
    </row>
    <row r="739" spans="1:23" ht="14.25" customHeight="1" x14ac:dyDescent="0.3">
      <c r="A739" s="43"/>
      <c r="B739" s="43"/>
      <c r="C739" s="43"/>
      <c r="D739" s="5" t="s">
        <v>19</v>
      </c>
      <c r="E739" s="5" t="s">
        <v>20</v>
      </c>
      <c r="F739" s="5">
        <v>61</v>
      </c>
      <c r="G739" s="10">
        <v>61</v>
      </c>
      <c r="H739" s="10">
        <v>60</v>
      </c>
      <c r="I739" s="11">
        <f t="shared" si="99"/>
        <v>60.666666666666664</v>
      </c>
      <c r="J739" s="31">
        <f t="shared" si="100"/>
        <v>0.60670000000000002</v>
      </c>
      <c r="K739" s="32" t="str">
        <f t="shared" si="101"/>
        <v>C</v>
      </c>
      <c r="L739" s="32">
        <v>67</v>
      </c>
      <c r="M739" s="32">
        <v>74</v>
      </c>
      <c r="N739">
        <v>61</v>
      </c>
      <c r="O739" s="30">
        <f t="shared" si="102"/>
        <v>67.333333333333329</v>
      </c>
      <c r="P739" s="31">
        <f t="shared" si="103"/>
        <v>0.67330000000000001</v>
      </c>
      <c r="Q739" s="32" t="str">
        <f t="shared" si="104"/>
        <v>C</v>
      </c>
      <c r="R739" s="30">
        <v>71</v>
      </c>
      <c r="S739" s="26">
        <v>68</v>
      </c>
      <c r="T739">
        <v>69</v>
      </c>
      <c r="U739" s="30">
        <f t="shared" si="105"/>
        <v>69.333333333333329</v>
      </c>
      <c r="V739" s="31">
        <f t="shared" si="106"/>
        <v>0.69330000000000003</v>
      </c>
      <c r="W739" t="str">
        <f t="shared" si="107"/>
        <v>C</v>
      </c>
    </row>
    <row r="740" spans="1:23" ht="14.25" customHeight="1" x14ac:dyDescent="0.3">
      <c r="A740" s="43"/>
      <c r="B740" s="43"/>
      <c r="C740" s="43"/>
      <c r="D740" s="5" t="s">
        <v>21</v>
      </c>
      <c r="E740" s="5" t="s">
        <v>22</v>
      </c>
      <c r="F740" s="5">
        <v>64</v>
      </c>
      <c r="G740" s="10">
        <v>75</v>
      </c>
      <c r="H740" s="10">
        <v>73</v>
      </c>
      <c r="I740" s="11">
        <f t="shared" si="99"/>
        <v>70.666666666666671</v>
      </c>
      <c r="J740" s="31">
        <f t="shared" si="100"/>
        <v>0.70669999999999999</v>
      </c>
      <c r="K740" s="32" t="str">
        <f t="shared" si="101"/>
        <v>B</v>
      </c>
      <c r="L740" s="32">
        <v>73</v>
      </c>
      <c r="M740" s="32">
        <v>72</v>
      </c>
      <c r="N740">
        <v>69</v>
      </c>
      <c r="O740" s="30">
        <f t="shared" si="102"/>
        <v>71.333333333333329</v>
      </c>
      <c r="P740" s="31">
        <f t="shared" si="103"/>
        <v>0.71330000000000005</v>
      </c>
      <c r="Q740" s="32" t="str">
        <f t="shared" si="104"/>
        <v>B</v>
      </c>
      <c r="R740" s="30">
        <v>67</v>
      </c>
      <c r="S740" s="26">
        <v>68</v>
      </c>
      <c r="T740">
        <v>81</v>
      </c>
      <c r="U740" s="30">
        <f t="shared" si="105"/>
        <v>72</v>
      </c>
      <c r="V740" s="31">
        <f t="shared" si="106"/>
        <v>0.72</v>
      </c>
      <c r="W740" t="str">
        <f t="shared" si="107"/>
        <v>B</v>
      </c>
    </row>
    <row r="741" spans="1:23" ht="14.25" customHeight="1" x14ac:dyDescent="0.3">
      <c r="A741" s="43"/>
      <c r="B741" s="43"/>
      <c r="C741" s="43"/>
      <c r="D741" s="5" t="s">
        <v>23</v>
      </c>
      <c r="E741" s="5" t="s">
        <v>24</v>
      </c>
      <c r="F741" s="5">
        <v>56</v>
      </c>
      <c r="G741" s="10">
        <v>68</v>
      </c>
      <c r="H741" s="10">
        <v>57</v>
      </c>
      <c r="I741" s="11">
        <f t="shared" si="99"/>
        <v>60.333333333333336</v>
      </c>
      <c r="J741" s="31">
        <f t="shared" si="100"/>
        <v>0.60329999999999995</v>
      </c>
      <c r="K741" s="32" t="str">
        <f t="shared" si="101"/>
        <v>C</v>
      </c>
      <c r="L741" s="32">
        <v>67</v>
      </c>
      <c r="M741" s="32">
        <v>65</v>
      </c>
      <c r="N741">
        <v>69</v>
      </c>
      <c r="O741" s="30">
        <f t="shared" si="102"/>
        <v>67</v>
      </c>
      <c r="P741" s="31">
        <f t="shared" si="103"/>
        <v>0.67</v>
      </c>
      <c r="Q741" s="32" t="str">
        <f t="shared" si="104"/>
        <v>C</v>
      </c>
      <c r="R741" s="30">
        <v>60</v>
      </c>
      <c r="S741" s="26">
        <v>74</v>
      </c>
      <c r="T741">
        <v>70</v>
      </c>
      <c r="U741" s="30">
        <f t="shared" si="105"/>
        <v>68</v>
      </c>
      <c r="V741" s="31">
        <f t="shared" si="106"/>
        <v>0.68</v>
      </c>
      <c r="W741" t="str">
        <f t="shared" si="107"/>
        <v>C</v>
      </c>
    </row>
    <row r="742" spans="1:23" ht="14.25" customHeight="1" x14ac:dyDescent="0.3">
      <c r="A742" s="43"/>
      <c r="B742" s="43"/>
      <c r="C742" s="43"/>
      <c r="D742" s="5" t="s">
        <v>25</v>
      </c>
      <c r="E742" s="5" t="s">
        <v>26</v>
      </c>
      <c r="F742" s="5">
        <v>57</v>
      </c>
      <c r="G742" s="10">
        <v>60</v>
      </c>
      <c r="H742" s="10">
        <v>68</v>
      </c>
      <c r="I742" s="11">
        <f t="shared" si="99"/>
        <v>61.666666666666664</v>
      </c>
      <c r="J742" s="31">
        <f t="shared" si="100"/>
        <v>0.61670000000000003</v>
      </c>
      <c r="K742" s="32" t="str">
        <f t="shared" si="101"/>
        <v>C</v>
      </c>
      <c r="L742" s="32">
        <v>63</v>
      </c>
      <c r="M742" s="32">
        <v>73</v>
      </c>
      <c r="N742">
        <v>75</v>
      </c>
      <c r="O742" s="30">
        <f t="shared" si="102"/>
        <v>70.333333333333329</v>
      </c>
      <c r="P742" s="31">
        <f t="shared" si="103"/>
        <v>0.70330000000000004</v>
      </c>
      <c r="Q742" s="32" t="str">
        <f t="shared" si="104"/>
        <v>B</v>
      </c>
      <c r="R742" s="30">
        <v>62</v>
      </c>
      <c r="S742" s="26">
        <v>69</v>
      </c>
      <c r="T742">
        <v>72</v>
      </c>
      <c r="U742" s="30">
        <f t="shared" si="105"/>
        <v>67.666666666666671</v>
      </c>
      <c r="V742" s="31">
        <f t="shared" si="106"/>
        <v>0.67669999999999997</v>
      </c>
      <c r="W742" t="str">
        <f t="shared" si="107"/>
        <v>C</v>
      </c>
    </row>
    <row r="743" spans="1:23" ht="14.25" customHeight="1" x14ac:dyDescent="0.3">
      <c r="A743" s="43"/>
      <c r="B743" s="43"/>
      <c r="C743" s="43"/>
      <c r="D743" s="5" t="s">
        <v>27</v>
      </c>
      <c r="E743" s="5" t="s">
        <v>28</v>
      </c>
      <c r="F743" s="5">
        <v>59</v>
      </c>
      <c r="G743" s="10">
        <v>65</v>
      </c>
      <c r="H743" s="10">
        <v>62</v>
      </c>
      <c r="I743" s="11">
        <f t="shared" si="99"/>
        <v>62</v>
      </c>
      <c r="J743" s="31">
        <f t="shared" si="100"/>
        <v>0.62</v>
      </c>
      <c r="K743" s="32" t="str">
        <f t="shared" si="101"/>
        <v>C</v>
      </c>
      <c r="L743" s="32">
        <v>64</v>
      </c>
      <c r="M743" s="32">
        <v>68</v>
      </c>
      <c r="N743">
        <v>53</v>
      </c>
      <c r="O743" s="30">
        <f t="shared" si="102"/>
        <v>61.666666666666664</v>
      </c>
      <c r="P743" s="31">
        <f t="shared" si="103"/>
        <v>0.61670000000000003</v>
      </c>
      <c r="Q743" s="32" t="str">
        <f t="shared" si="104"/>
        <v>C</v>
      </c>
      <c r="R743" s="30">
        <v>61</v>
      </c>
      <c r="S743" s="26">
        <v>64</v>
      </c>
      <c r="T743">
        <v>63</v>
      </c>
      <c r="U743" s="30">
        <f t="shared" si="105"/>
        <v>62.666666666666664</v>
      </c>
      <c r="V743" s="31">
        <f t="shared" si="106"/>
        <v>0.62670000000000003</v>
      </c>
      <c r="W743" t="str">
        <f t="shared" si="107"/>
        <v>C</v>
      </c>
    </row>
    <row r="744" spans="1:23" ht="14.25" customHeight="1" x14ac:dyDescent="0.3">
      <c r="A744" s="43" t="s">
        <v>352</v>
      </c>
      <c r="B744" s="43" t="s">
        <v>353</v>
      </c>
      <c r="C744" s="43" t="s">
        <v>437</v>
      </c>
      <c r="D744" s="5" t="s">
        <v>12</v>
      </c>
      <c r="E744" s="5" t="s">
        <v>2</v>
      </c>
      <c r="F744" s="5">
        <v>63</v>
      </c>
      <c r="G744" s="10">
        <v>77</v>
      </c>
      <c r="H744" s="10">
        <v>67</v>
      </c>
      <c r="I744" s="11">
        <f t="shared" si="99"/>
        <v>69</v>
      </c>
      <c r="J744" s="31">
        <f t="shared" si="100"/>
        <v>0.69</v>
      </c>
      <c r="K744" s="32" t="str">
        <f t="shared" si="101"/>
        <v>C</v>
      </c>
      <c r="L744" s="32">
        <v>72</v>
      </c>
      <c r="M744" s="32">
        <v>76</v>
      </c>
      <c r="N744">
        <v>78</v>
      </c>
      <c r="O744" s="30">
        <f t="shared" si="102"/>
        <v>75.333333333333329</v>
      </c>
      <c r="P744" s="31">
        <f t="shared" si="103"/>
        <v>0.75329999999999997</v>
      </c>
      <c r="Q744" s="32" t="str">
        <f t="shared" si="104"/>
        <v>B</v>
      </c>
      <c r="R744" s="30">
        <v>80</v>
      </c>
      <c r="S744" s="26">
        <v>76</v>
      </c>
      <c r="T744">
        <v>71</v>
      </c>
      <c r="U744" s="30">
        <f t="shared" si="105"/>
        <v>75.666666666666671</v>
      </c>
      <c r="V744" s="31">
        <f t="shared" si="106"/>
        <v>0.75670000000000004</v>
      </c>
      <c r="W744" t="str">
        <f t="shared" si="107"/>
        <v>B</v>
      </c>
    </row>
    <row r="745" spans="1:23" ht="14.25" customHeight="1" x14ac:dyDescent="0.3">
      <c r="A745" s="43"/>
      <c r="B745" s="43"/>
      <c r="C745" s="43"/>
      <c r="D745" s="5" t="s">
        <v>13</v>
      </c>
      <c r="E745" s="5" t="s">
        <v>14</v>
      </c>
      <c r="F745" s="5">
        <v>67</v>
      </c>
      <c r="G745" s="10">
        <v>76</v>
      </c>
      <c r="H745" s="10">
        <v>77</v>
      </c>
      <c r="I745" s="11">
        <f t="shared" si="99"/>
        <v>73.333333333333329</v>
      </c>
      <c r="J745" s="31">
        <f t="shared" si="100"/>
        <v>0.73329999999999995</v>
      </c>
      <c r="K745" s="32" t="str">
        <f t="shared" si="101"/>
        <v>B</v>
      </c>
      <c r="L745" s="32">
        <v>78</v>
      </c>
      <c r="M745" s="32">
        <v>73</v>
      </c>
      <c r="N745">
        <v>75</v>
      </c>
      <c r="O745" s="30">
        <f t="shared" si="102"/>
        <v>75.333333333333329</v>
      </c>
      <c r="P745" s="31">
        <f t="shared" si="103"/>
        <v>0.75329999999999997</v>
      </c>
      <c r="Q745" s="32" t="str">
        <f t="shared" si="104"/>
        <v>B</v>
      </c>
      <c r="R745" s="30">
        <v>74</v>
      </c>
      <c r="S745" s="26">
        <v>75</v>
      </c>
      <c r="T745">
        <v>86</v>
      </c>
      <c r="U745" s="30">
        <f t="shared" si="105"/>
        <v>78.333333333333329</v>
      </c>
      <c r="V745" s="31">
        <f t="shared" si="106"/>
        <v>0.7833</v>
      </c>
      <c r="W745" t="str">
        <f t="shared" si="107"/>
        <v>B</v>
      </c>
    </row>
    <row r="746" spans="1:23" ht="14.25" customHeight="1" x14ac:dyDescent="0.3">
      <c r="A746" s="43"/>
      <c r="B746" s="43"/>
      <c r="C746" s="43"/>
      <c r="D746" s="5" t="s">
        <v>15</v>
      </c>
      <c r="E746" s="5" t="s">
        <v>16</v>
      </c>
      <c r="F746" s="5">
        <v>74</v>
      </c>
      <c r="G746" s="10">
        <v>86</v>
      </c>
      <c r="H746" s="10">
        <v>81</v>
      </c>
      <c r="I746" s="11">
        <f t="shared" si="99"/>
        <v>80.333333333333329</v>
      </c>
      <c r="J746" s="31">
        <f t="shared" si="100"/>
        <v>0.80330000000000001</v>
      </c>
      <c r="K746" s="32" t="str">
        <f t="shared" si="101"/>
        <v>A</v>
      </c>
      <c r="L746" s="32">
        <v>87</v>
      </c>
      <c r="M746" s="32">
        <v>83</v>
      </c>
      <c r="N746">
        <v>86</v>
      </c>
      <c r="O746" s="30">
        <f t="shared" si="102"/>
        <v>85.333333333333329</v>
      </c>
      <c r="P746" s="31">
        <f t="shared" si="103"/>
        <v>0.85329999999999995</v>
      </c>
      <c r="Q746" s="32" t="str">
        <f t="shared" si="104"/>
        <v>A</v>
      </c>
      <c r="R746" s="30">
        <v>90</v>
      </c>
      <c r="S746" s="26">
        <v>89</v>
      </c>
      <c r="T746">
        <v>87</v>
      </c>
      <c r="U746" s="30">
        <f t="shared" si="105"/>
        <v>88.666666666666671</v>
      </c>
      <c r="V746" s="31">
        <f t="shared" si="106"/>
        <v>0.88670000000000004</v>
      </c>
      <c r="W746" t="str">
        <f t="shared" si="107"/>
        <v>A</v>
      </c>
    </row>
    <row r="747" spans="1:23" ht="14.25" customHeight="1" x14ac:dyDescent="0.3">
      <c r="A747" s="43"/>
      <c r="B747" s="43"/>
      <c r="C747" s="43"/>
      <c r="D747" s="5" t="s">
        <v>17</v>
      </c>
      <c r="E747" s="5" t="s">
        <v>18</v>
      </c>
      <c r="F747" s="5">
        <v>69</v>
      </c>
      <c r="G747" s="10">
        <v>77</v>
      </c>
      <c r="H747" s="10">
        <v>76</v>
      </c>
      <c r="I747" s="11">
        <f t="shared" si="99"/>
        <v>74</v>
      </c>
      <c r="J747" s="31">
        <f t="shared" si="100"/>
        <v>0.74</v>
      </c>
      <c r="K747" s="32" t="str">
        <f t="shared" si="101"/>
        <v>B</v>
      </c>
      <c r="L747" s="32">
        <v>74</v>
      </c>
      <c r="M747" s="32">
        <v>81</v>
      </c>
      <c r="N747">
        <v>80</v>
      </c>
      <c r="O747" s="30">
        <f t="shared" si="102"/>
        <v>78.333333333333329</v>
      </c>
      <c r="P747" s="31">
        <f t="shared" si="103"/>
        <v>0.7833</v>
      </c>
      <c r="Q747" s="32" t="str">
        <f t="shared" si="104"/>
        <v>B</v>
      </c>
      <c r="R747" s="30">
        <v>76</v>
      </c>
      <c r="S747" s="26">
        <v>73</v>
      </c>
      <c r="T747">
        <v>85</v>
      </c>
      <c r="U747" s="30">
        <f t="shared" si="105"/>
        <v>78</v>
      </c>
      <c r="V747" s="31">
        <f t="shared" si="106"/>
        <v>0.78</v>
      </c>
      <c r="W747" t="str">
        <f t="shared" si="107"/>
        <v>B</v>
      </c>
    </row>
    <row r="748" spans="1:23" ht="14.25" customHeight="1" x14ac:dyDescent="0.3">
      <c r="A748" s="43"/>
      <c r="B748" s="43"/>
      <c r="C748" s="43"/>
      <c r="D748" s="5" t="s">
        <v>19</v>
      </c>
      <c r="E748" s="5" t="s">
        <v>20</v>
      </c>
      <c r="F748" s="5">
        <v>77</v>
      </c>
      <c r="G748" s="10">
        <v>76</v>
      </c>
      <c r="H748" s="10">
        <v>71</v>
      </c>
      <c r="I748" s="11">
        <f t="shared" si="99"/>
        <v>74.666666666666671</v>
      </c>
      <c r="J748" s="31">
        <f t="shared" si="100"/>
        <v>0.74670000000000003</v>
      </c>
      <c r="K748" s="32" t="str">
        <f t="shared" si="101"/>
        <v>B</v>
      </c>
      <c r="L748" s="32">
        <v>82</v>
      </c>
      <c r="M748" s="32">
        <v>77</v>
      </c>
      <c r="N748">
        <v>83</v>
      </c>
      <c r="O748" s="30">
        <f t="shared" si="102"/>
        <v>80.666666666666671</v>
      </c>
      <c r="P748" s="31">
        <f t="shared" si="103"/>
        <v>0.80669999999999997</v>
      </c>
      <c r="Q748" s="32" t="str">
        <f t="shared" si="104"/>
        <v>A</v>
      </c>
      <c r="R748" s="30">
        <v>83</v>
      </c>
      <c r="S748" s="26">
        <v>86</v>
      </c>
      <c r="T748">
        <v>87</v>
      </c>
      <c r="U748" s="30">
        <f t="shared" si="105"/>
        <v>85.333333333333329</v>
      </c>
      <c r="V748" s="31">
        <f t="shared" si="106"/>
        <v>0.85329999999999995</v>
      </c>
      <c r="W748" t="str">
        <f t="shared" si="107"/>
        <v>A</v>
      </c>
    </row>
    <row r="749" spans="1:23" ht="14.25" customHeight="1" x14ac:dyDescent="0.3">
      <c r="A749" s="43"/>
      <c r="B749" s="43"/>
      <c r="C749" s="43"/>
      <c r="D749" s="5" t="s">
        <v>21</v>
      </c>
      <c r="E749" s="5" t="s">
        <v>22</v>
      </c>
      <c r="F749" s="5">
        <v>88</v>
      </c>
      <c r="G749" s="10">
        <v>77</v>
      </c>
      <c r="H749" s="10">
        <v>77</v>
      </c>
      <c r="I749" s="11">
        <f t="shared" si="99"/>
        <v>80.666666666666671</v>
      </c>
      <c r="J749" s="31">
        <f t="shared" si="100"/>
        <v>0.80669999999999997</v>
      </c>
      <c r="K749" s="32" t="str">
        <f t="shared" si="101"/>
        <v>A</v>
      </c>
      <c r="L749" s="32">
        <v>76</v>
      </c>
      <c r="M749" s="32">
        <v>81</v>
      </c>
      <c r="N749">
        <v>92</v>
      </c>
      <c r="O749" s="30">
        <f t="shared" si="102"/>
        <v>83</v>
      </c>
      <c r="P749" s="31">
        <f t="shared" si="103"/>
        <v>0.83</v>
      </c>
      <c r="Q749" s="32" t="str">
        <f t="shared" si="104"/>
        <v>A</v>
      </c>
      <c r="R749" s="30">
        <v>93</v>
      </c>
      <c r="S749" s="26">
        <v>92</v>
      </c>
      <c r="T749">
        <v>86</v>
      </c>
      <c r="U749" s="30">
        <f t="shared" si="105"/>
        <v>90.333333333333329</v>
      </c>
      <c r="V749" s="31">
        <f t="shared" si="106"/>
        <v>0.90329999999999999</v>
      </c>
      <c r="W749" t="str">
        <f t="shared" si="107"/>
        <v>A</v>
      </c>
    </row>
    <row r="750" spans="1:23" ht="14.25" customHeight="1" x14ac:dyDescent="0.3">
      <c r="A750" s="43"/>
      <c r="B750" s="43"/>
      <c r="C750" s="43"/>
      <c r="D750" s="5" t="s">
        <v>23</v>
      </c>
      <c r="E750" s="5" t="s">
        <v>24</v>
      </c>
      <c r="F750" s="5">
        <v>71</v>
      </c>
      <c r="G750" s="10">
        <v>81</v>
      </c>
      <c r="H750" s="10">
        <v>70</v>
      </c>
      <c r="I750" s="11">
        <f t="shared" si="99"/>
        <v>74</v>
      </c>
      <c r="J750" s="31">
        <f t="shared" si="100"/>
        <v>0.74</v>
      </c>
      <c r="K750" s="32" t="str">
        <f t="shared" si="101"/>
        <v>B</v>
      </c>
      <c r="L750" s="32">
        <v>81</v>
      </c>
      <c r="M750" s="32">
        <v>84</v>
      </c>
      <c r="N750">
        <v>83</v>
      </c>
      <c r="O750" s="30">
        <f t="shared" si="102"/>
        <v>82.666666666666671</v>
      </c>
      <c r="P750" s="31">
        <f t="shared" si="103"/>
        <v>0.82669999999999999</v>
      </c>
      <c r="Q750" s="32" t="str">
        <f t="shared" si="104"/>
        <v>A</v>
      </c>
      <c r="R750" s="30">
        <v>74</v>
      </c>
      <c r="S750" s="26">
        <v>82</v>
      </c>
      <c r="T750">
        <v>75</v>
      </c>
      <c r="U750" s="30">
        <f t="shared" si="105"/>
        <v>77</v>
      </c>
      <c r="V750" s="31">
        <f t="shared" si="106"/>
        <v>0.77</v>
      </c>
      <c r="W750" t="str">
        <f t="shared" si="107"/>
        <v>B</v>
      </c>
    </row>
    <row r="751" spans="1:23" ht="14.25" customHeight="1" x14ac:dyDescent="0.3">
      <c r="A751" s="43"/>
      <c r="B751" s="43"/>
      <c r="C751" s="43"/>
      <c r="D751" s="5" t="s">
        <v>25</v>
      </c>
      <c r="E751" s="5" t="s">
        <v>26</v>
      </c>
      <c r="F751" s="5">
        <v>73</v>
      </c>
      <c r="G751" s="10">
        <v>82</v>
      </c>
      <c r="H751" s="10">
        <v>86</v>
      </c>
      <c r="I751" s="11">
        <f t="shared" si="99"/>
        <v>80.333333333333329</v>
      </c>
      <c r="J751" s="31">
        <f t="shared" si="100"/>
        <v>0.80330000000000001</v>
      </c>
      <c r="K751" s="32" t="str">
        <f t="shared" si="101"/>
        <v>A</v>
      </c>
      <c r="L751" s="32">
        <v>82</v>
      </c>
      <c r="M751" s="32">
        <v>81</v>
      </c>
      <c r="N751">
        <v>79</v>
      </c>
      <c r="O751" s="30">
        <f t="shared" si="102"/>
        <v>80.666666666666671</v>
      </c>
      <c r="P751" s="31">
        <f t="shared" si="103"/>
        <v>0.80669999999999997</v>
      </c>
      <c r="Q751" s="32" t="str">
        <f t="shared" si="104"/>
        <v>A</v>
      </c>
      <c r="R751" s="30">
        <v>85</v>
      </c>
      <c r="S751" s="26">
        <v>87</v>
      </c>
      <c r="T751">
        <v>81</v>
      </c>
      <c r="U751" s="30">
        <f t="shared" si="105"/>
        <v>84.333333333333329</v>
      </c>
      <c r="V751" s="31">
        <f t="shared" si="106"/>
        <v>0.84330000000000005</v>
      </c>
      <c r="W751" t="str">
        <f t="shared" si="107"/>
        <v>A</v>
      </c>
    </row>
    <row r="752" spans="1:23" ht="14.25" customHeight="1" x14ac:dyDescent="0.3">
      <c r="A752" s="43"/>
      <c r="B752" s="43"/>
      <c r="C752" s="43"/>
      <c r="D752" s="5" t="s">
        <v>34</v>
      </c>
      <c r="E752" s="5" t="s">
        <v>35</v>
      </c>
      <c r="F752" s="5">
        <v>75</v>
      </c>
      <c r="G752" s="10">
        <v>69</v>
      </c>
      <c r="H752" s="10">
        <v>75</v>
      </c>
      <c r="I752" s="11">
        <f t="shared" si="99"/>
        <v>73</v>
      </c>
      <c r="J752" s="31">
        <f t="shared" si="100"/>
        <v>0.73</v>
      </c>
      <c r="K752" s="32" t="str">
        <f t="shared" si="101"/>
        <v>B</v>
      </c>
      <c r="L752" s="32">
        <v>70</v>
      </c>
      <c r="M752" s="32">
        <v>76</v>
      </c>
      <c r="N752">
        <v>69</v>
      </c>
      <c r="O752" s="30">
        <f t="shared" si="102"/>
        <v>71.666666666666671</v>
      </c>
      <c r="P752" s="31">
        <f t="shared" si="103"/>
        <v>0.7167</v>
      </c>
      <c r="Q752" s="32" t="str">
        <f t="shared" si="104"/>
        <v>B</v>
      </c>
      <c r="R752" s="30">
        <v>74</v>
      </c>
      <c r="S752" s="26">
        <v>80</v>
      </c>
      <c r="T752">
        <v>70</v>
      </c>
      <c r="U752" s="30">
        <f t="shared" si="105"/>
        <v>74.666666666666671</v>
      </c>
      <c r="V752" s="31">
        <f t="shared" si="106"/>
        <v>0.74670000000000003</v>
      </c>
      <c r="W752" t="str">
        <f t="shared" si="107"/>
        <v>B</v>
      </c>
    </row>
    <row r="753" spans="1:23" ht="14.25" customHeight="1" x14ac:dyDescent="0.3">
      <c r="A753" s="43" t="s">
        <v>356</v>
      </c>
      <c r="B753" s="43" t="s">
        <v>357</v>
      </c>
      <c r="C753" s="43" t="s">
        <v>439</v>
      </c>
      <c r="D753" s="5" t="s">
        <v>12</v>
      </c>
      <c r="E753" s="5" t="s">
        <v>95</v>
      </c>
      <c r="F753" s="5">
        <v>80</v>
      </c>
      <c r="G753" s="10">
        <v>76</v>
      </c>
      <c r="H753" s="10">
        <v>83</v>
      </c>
      <c r="I753" s="11">
        <f t="shared" si="99"/>
        <v>79.666666666666671</v>
      </c>
      <c r="J753" s="31">
        <f t="shared" si="100"/>
        <v>0.79669999999999996</v>
      </c>
      <c r="K753" s="32" t="str">
        <f t="shared" si="101"/>
        <v>B</v>
      </c>
      <c r="L753" s="32">
        <v>79</v>
      </c>
      <c r="M753" s="32">
        <v>75</v>
      </c>
      <c r="N753">
        <v>76</v>
      </c>
      <c r="O753" s="30">
        <f t="shared" si="102"/>
        <v>76.666666666666671</v>
      </c>
      <c r="P753" s="31">
        <f t="shared" si="103"/>
        <v>0.76670000000000005</v>
      </c>
      <c r="Q753" s="32" t="str">
        <f t="shared" si="104"/>
        <v>B</v>
      </c>
      <c r="R753" s="30">
        <v>85</v>
      </c>
      <c r="S753" s="26">
        <v>89</v>
      </c>
      <c r="T753">
        <v>80</v>
      </c>
      <c r="U753" s="30">
        <f t="shared" si="105"/>
        <v>84.666666666666671</v>
      </c>
      <c r="V753" s="31">
        <f t="shared" si="106"/>
        <v>0.84670000000000001</v>
      </c>
      <c r="W753" t="str">
        <f t="shared" si="107"/>
        <v>A</v>
      </c>
    </row>
    <row r="754" spans="1:23" ht="14.25" customHeight="1" x14ac:dyDescent="0.3">
      <c r="A754" s="43"/>
      <c r="B754" s="43"/>
      <c r="C754" s="43"/>
      <c r="D754" s="5" t="s">
        <v>13</v>
      </c>
      <c r="E754" s="5" t="s">
        <v>99</v>
      </c>
      <c r="F754" s="5">
        <v>75</v>
      </c>
      <c r="G754" s="10">
        <v>87</v>
      </c>
      <c r="H754" s="10">
        <v>88</v>
      </c>
      <c r="I754" s="11">
        <f t="shared" si="99"/>
        <v>83.333333333333329</v>
      </c>
      <c r="J754" s="31">
        <f t="shared" si="100"/>
        <v>0.83330000000000004</v>
      </c>
      <c r="K754" s="32" t="str">
        <f t="shared" si="101"/>
        <v>A</v>
      </c>
      <c r="L754" s="32">
        <v>77</v>
      </c>
      <c r="M754" s="32">
        <v>86</v>
      </c>
      <c r="N754">
        <v>92</v>
      </c>
      <c r="O754" s="30">
        <f t="shared" si="102"/>
        <v>85</v>
      </c>
      <c r="P754" s="31">
        <f t="shared" si="103"/>
        <v>0.85</v>
      </c>
      <c r="Q754" s="32" t="str">
        <f t="shared" si="104"/>
        <v>A</v>
      </c>
      <c r="R754" s="30">
        <v>90</v>
      </c>
      <c r="S754" s="26">
        <v>90</v>
      </c>
      <c r="T754">
        <v>93</v>
      </c>
      <c r="U754" s="30">
        <f t="shared" si="105"/>
        <v>91</v>
      </c>
      <c r="V754" s="31">
        <f t="shared" si="106"/>
        <v>0.91</v>
      </c>
      <c r="W754" t="str">
        <f t="shared" si="107"/>
        <v>A</v>
      </c>
    </row>
    <row r="755" spans="1:23" ht="14.25" customHeight="1" x14ac:dyDescent="0.3">
      <c r="A755" s="43"/>
      <c r="B755" s="43"/>
      <c r="C755" s="43"/>
      <c r="D755" s="5" t="s">
        <v>15</v>
      </c>
      <c r="E755" s="5" t="s">
        <v>100</v>
      </c>
      <c r="F755" s="5">
        <v>93</v>
      </c>
      <c r="G755" s="10">
        <v>88</v>
      </c>
      <c r="H755" s="10">
        <v>86</v>
      </c>
      <c r="I755" s="11">
        <f t="shared" si="99"/>
        <v>89</v>
      </c>
      <c r="J755" s="31">
        <f t="shared" si="100"/>
        <v>0.89</v>
      </c>
      <c r="K755" s="32" t="str">
        <f t="shared" si="101"/>
        <v>A</v>
      </c>
      <c r="L755" s="32">
        <v>90</v>
      </c>
      <c r="M755" s="32">
        <v>96</v>
      </c>
      <c r="N755">
        <v>87</v>
      </c>
      <c r="O755" s="30">
        <f t="shared" si="102"/>
        <v>91</v>
      </c>
      <c r="P755" s="31">
        <f t="shared" si="103"/>
        <v>0.91</v>
      </c>
      <c r="Q755" s="32" t="str">
        <f t="shared" si="104"/>
        <v>A</v>
      </c>
      <c r="R755" s="30">
        <v>95</v>
      </c>
      <c r="S755" s="26">
        <v>98</v>
      </c>
      <c r="T755">
        <v>98</v>
      </c>
      <c r="U755" s="30">
        <f t="shared" si="105"/>
        <v>97</v>
      </c>
      <c r="V755" s="31">
        <f t="shared" si="106"/>
        <v>0.97</v>
      </c>
      <c r="W755" t="str">
        <f t="shared" si="107"/>
        <v>A</v>
      </c>
    </row>
    <row r="756" spans="1:23" ht="14.25" customHeight="1" x14ac:dyDescent="0.3">
      <c r="A756" s="43"/>
      <c r="B756" s="43"/>
      <c r="C756" s="43"/>
      <c r="D756" s="5" t="s">
        <v>17</v>
      </c>
      <c r="E756" s="5" t="s">
        <v>101</v>
      </c>
      <c r="F756" s="5">
        <v>78</v>
      </c>
      <c r="G756" s="10">
        <v>84</v>
      </c>
      <c r="H756" s="10">
        <v>82</v>
      </c>
      <c r="I756" s="11">
        <f t="shared" si="99"/>
        <v>81.333333333333329</v>
      </c>
      <c r="J756" s="31">
        <f t="shared" si="100"/>
        <v>0.81330000000000002</v>
      </c>
      <c r="K756" s="32" t="str">
        <f t="shared" si="101"/>
        <v>A</v>
      </c>
      <c r="L756" s="32">
        <v>80</v>
      </c>
      <c r="M756" s="32">
        <v>78</v>
      </c>
      <c r="N756">
        <v>84</v>
      </c>
      <c r="O756" s="30">
        <f t="shared" si="102"/>
        <v>80.666666666666671</v>
      </c>
      <c r="P756" s="31">
        <f t="shared" si="103"/>
        <v>0.80669999999999997</v>
      </c>
      <c r="Q756" s="32" t="str">
        <f t="shared" si="104"/>
        <v>A</v>
      </c>
      <c r="R756" s="30">
        <v>85</v>
      </c>
      <c r="S756" s="26">
        <v>93</v>
      </c>
      <c r="T756">
        <v>85</v>
      </c>
      <c r="U756" s="30">
        <f t="shared" si="105"/>
        <v>87.666666666666671</v>
      </c>
      <c r="V756" s="31">
        <f t="shared" si="106"/>
        <v>0.87670000000000003</v>
      </c>
      <c r="W756" t="str">
        <f t="shared" si="107"/>
        <v>A</v>
      </c>
    </row>
    <row r="757" spans="1:23" ht="14.25" customHeight="1" x14ac:dyDescent="0.3">
      <c r="A757" s="43"/>
      <c r="B757" s="43"/>
      <c r="C757" s="43"/>
      <c r="D757" s="5" t="s">
        <v>19</v>
      </c>
      <c r="E757" s="5" t="s">
        <v>102</v>
      </c>
      <c r="F757" s="5">
        <v>79</v>
      </c>
      <c r="G757" s="10">
        <v>89</v>
      </c>
      <c r="H757" s="10">
        <v>82</v>
      </c>
      <c r="I757" s="11">
        <f t="shared" si="99"/>
        <v>83.333333333333329</v>
      </c>
      <c r="J757" s="31">
        <f t="shared" si="100"/>
        <v>0.83330000000000004</v>
      </c>
      <c r="K757" s="32" t="str">
        <f t="shared" si="101"/>
        <v>A</v>
      </c>
      <c r="L757" s="32">
        <v>86</v>
      </c>
      <c r="M757" s="32">
        <v>84</v>
      </c>
      <c r="N757">
        <v>92</v>
      </c>
      <c r="O757" s="30">
        <f t="shared" si="102"/>
        <v>87.333333333333329</v>
      </c>
      <c r="P757" s="31">
        <f t="shared" si="103"/>
        <v>0.87329999999999997</v>
      </c>
      <c r="Q757" s="32" t="str">
        <f t="shared" si="104"/>
        <v>A</v>
      </c>
      <c r="R757" s="30">
        <v>87</v>
      </c>
      <c r="S757" s="26">
        <v>89</v>
      </c>
      <c r="T757">
        <v>89</v>
      </c>
      <c r="U757" s="30">
        <f t="shared" si="105"/>
        <v>88.333333333333329</v>
      </c>
      <c r="V757" s="31">
        <f t="shared" si="106"/>
        <v>0.88329999999999997</v>
      </c>
      <c r="W757" t="str">
        <f t="shared" si="107"/>
        <v>A</v>
      </c>
    </row>
    <row r="758" spans="1:23" ht="14.25" customHeight="1" x14ac:dyDescent="0.3">
      <c r="A758" s="43"/>
      <c r="B758" s="43"/>
      <c r="C758" s="43"/>
      <c r="D758" s="5" t="s">
        <v>21</v>
      </c>
      <c r="E758" s="5" t="s">
        <v>103</v>
      </c>
      <c r="F758" s="5">
        <v>86</v>
      </c>
      <c r="G758" s="10">
        <v>89</v>
      </c>
      <c r="H758" s="10">
        <v>88</v>
      </c>
      <c r="I758" s="11">
        <f t="shared" si="99"/>
        <v>87.666666666666671</v>
      </c>
      <c r="J758" s="31">
        <f t="shared" si="100"/>
        <v>0.87670000000000003</v>
      </c>
      <c r="K758" s="32" t="str">
        <f t="shared" si="101"/>
        <v>A</v>
      </c>
      <c r="L758" s="32">
        <v>92</v>
      </c>
      <c r="M758" s="32">
        <v>98</v>
      </c>
      <c r="N758">
        <v>98</v>
      </c>
      <c r="O758" s="30">
        <f t="shared" si="102"/>
        <v>96</v>
      </c>
      <c r="P758" s="31">
        <f t="shared" si="103"/>
        <v>0.96</v>
      </c>
      <c r="Q758" s="32" t="str">
        <f t="shared" si="104"/>
        <v>A</v>
      </c>
      <c r="R758" s="30">
        <v>88</v>
      </c>
      <c r="S758" s="26">
        <v>97</v>
      </c>
      <c r="T758">
        <v>98</v>
      </c>
      <c r="U758" s="30">
        <f t="shared" si="105"/>
        <v>94.333333333333329</v>
      </c>
      <c r="V758" s="31">
        <f t="shared" si="106"/>
        <v>0.94330000000000003</v>
      </c>
      <c r="W758" t="str">
        <f t="shared" si="107"/>
        <v>A</v>
      </c>
    </row>
    <row r="759" spans="1:23" ht="14.25" customHeight="1" x14ac:dyDescent="0.3">
      <c r="A759" s="43"/>
      <c r="B759" s="43"/>
      <c r="C759" s="43"/>
      <c r="D759" s="5" t="s">
        <v>23</v>
      </c>
      <c r="E759" s="5" t="s">
        <v>104</v>
      </c>
      <c r="F759" s="5">
        <v>76</v>
      </c>
      <c r="G759" s="10">
        <v>78</v>
      </c>
      <c r="H759" s="10">
        <v>86</v>
      </c>
      <c r="I759" s="11">
        <f t="shared" si="99"/>
        <v>80</v>
      </c>
      <c r="J759" s="31">
        <f t="shared" si="100"/>
        <v>0.8</v>
      </c>
      <c r="K759" s="32" t="str">
        <f t="shared" si="101"/>
        <v>A</v>
      </c>
      <c r="L759" s="32">
        <v>79</v>
      </c>
      <c r="M759" s="32">
        <v>84</v>
      </c>
      <c r="N759">
        <v>84</v>
      </c>
      <c r="O759" s="30">
        <f t="shared" si="102"/>
        <v>82.333333333333329</v>
      </c>
      <c r="P759" s="31">
        <f t="shared" si="103"/>
        <v>0.82330000000000003</v>
      </c>
      <c r="Q759" s="32" t="str">
        <f t="shared" si="104"/>
        <v>A</v>
      </c>
      <c r="R759" s="30">
        <v>79</v>
      </c>
      <c r="S759" s="26">
        <v>93</v>
      </c>
      <c r="T759">
        <v>84</v>
      </c>
      <c r="U759" s="30">
        <f t="shared" si="105"/>
        <v>85.333333333333329</v>
      </c>
      <c r="V759" s="31">
        <f t="shared" si="106"/>
        <v>0.85329999999999995</v>
      </c>
      <c r="W759" t="str">
        <f t="shared" si="107"/>
        <v>A</v>
      </c>
    </row>
    <row r="760" spans="1:23" ht="14.25" customHeight="1" x14ac:dyDescent="0.3">
      <c r="A760" s="43"/>
      <c r="B760" s="43"/>
      <c r="C760" s="43"/>
      <c r="D760" s="5" t="s">
        <v>25</v>
      </c>
      <c r="E760" s="5" t="s">
        <v>105</v>
      </c>
      <c r="F760" s="5">
        <v>82</v>
      </c>
      <c r="G760" s="10">
        <v>91</v>
      </c>
      <c r="H760" s="10">
        <v>80</v>
      </c>
      <c r="I760" s="11">
        <f t="shared" si="99"/>
        <v>84.333333333333329</v>
      </c>
      <c r="J760" s="31">
        <f t="shared" si="100"/>
        <v>0.84330000000000005</v>
      </c>
      <c r="K760" s="32" t="str">
        <f t="shared" si="101"/>
        <v>A</v>
      </c>
      <c r="L760" s="32">
        <v>84</v>
      </c>
      <c r="M760" s="32">
        <v>94</v>
      </c>
      <c r="N760">
        <v>87</v>
      </c>
      <c r="O760" s="30">
        <f t="shared" si="102"/>
        <v>88.333333333333329</v>
      </c>
      <c r="P760" s="31">
        <f t="shared" si="103"/>
        <v>0.88329999999999997</v>
      </c>
      <c r="Q760" s="32" t="str">
        <f t="shared" si="104"/>
        <v>A</v>
      </c>
      <c r="R760" s="30">
        <v>93</v>
      </c>
      <c r="S760" s="26">
        <v>96</v>
      </c>
      <c r="T760">
        <v>85</v>
      </c>
      <c r="U760" s="30">
        <f t="shared" si="105"/>
        <v>91.333333333333329</v>
      </c>
      <c r="V760" s="31">
        <f t="shared" si="106"/>
        <v>0.9133</v>
      </c>
      <c r="W760" t="str">
        <f t="shared" si="107"/>
        <v>A</v>
      </c>
    </row>
    <row r="761" spans="1:23" ht="14.25" customHeight="1" x14ac:dyDescent="0.3">
      <c r="A761" s="43"/>
      <c r="B761" s="43"/>
      <c r="C761" s="43"/>
      <c r="D761" s="5" t="s">
        <v>27</v>
      </c>
      <c r="E761" s="5" t="s">
        <v>106</v>
      </c>
      <c r="F761" s="5">
        <v>75</v>
      </c>
      <c r="G761" s="10">
        <v>73</v>
      </c>
      <c r="H761" s="10">
        <v>79</v>
      </c>
      <c r="I761" s="11">
        <f t="shared" si="99"/>
        <v>75.666666666666671</v>
      </c>
      <c r="J761" s="31">
        <f t="shared" si="100"/>
        <v>0.75670000000000004</v>
      </c>
      <c r="K761" s="32" t="str">
        <f t="shared" si="101"/>
        <v>B</v>
      </c>
      <c r="L761" s="32">
        <v>81</v>
      </c>
      <c r="M761" s="32">
        <v>76</v>
      </c>
      <c r="N761">
        <v>85</v>
      </c>
      <c r="O761" s="30">
        <f t="shared" si="102"/>
        <v>80.666666666666671</v>
      </c>
      <c r="P761" s="31">
        <f t="shared" si="103"/>
        <v>0.80669999999999997</v>
      </c>
      <c r="Q761" s="32" t="str">
        <f t="shared" si="104"/>
        <v>A</v>
      </c>
      <c r="R761" s="30">
        <v>80</v>
      </c>
      <c r="S761" s="26">
        <v>86</v>
      </c>
      <c r="T761">
        <v>81</v>
      </c>
      <c r="U761" s="30">
        <f t="shared" si="105"/>
        <v>82.333333333333329</v>
      </c>
      <c r="V761" s="31">
        <f t="shared" si="106"/>
        <v>0.82330000000000003</v>
      </c>
      <c r="W761" t="str">
        <f t="shared" si="107"/>
        <v>A</v>
      </c>
    </row>
    <row r="762" spans="1:23" ht="14.25" customHeight="1" x14ac:dyDescent="0.3">
      <c r="A762" s="43" t="s">
        <v>360</v>
      </c>
      <c r="B762" s="43" t="s">
        <v>361</v>
      </c>
      <c r="C762" s="43" t="s">
        <v>439</v>
      </c>
      <c r="D762" s="5" t="s">
        <v>12</v>
      </c>
      <c r="E762" s="5" t="s">
        <v>95</v>
      </c>
      <c r="F762" s="5">
        <v>53</v>
      </c>
      <c r="G762" s="10">
        <v>62</v>
      </c>
      <c r="H762" s="10">
        <v>56</v>
      </c>
      <c r="I762" s="11">
        <f t="shared" si="99"/>
        <v>57</v>
      </c>
      <c r="J762" s="31">
        <f t="shared" si="100"/>
        <v>0.56999999999999995</v>
      </c>
      <c r="K762" s="32" t="str">
        <f t="shared" si="101"/>
        <v>D</v>
      </c>
      <c r="L762" s="32">
        <v>63</v>
      </c>
      <c r="M762" s="32">
        <v>64</v>
      </c>
      <c r="N762">
        <v>67</v>
      </c>
      <c r="O762" s="30">
        <f t="shared" si="102"/>
        <v>64.666666666666671</v>
      </c>
      <c r="P762" s="31">
        <f t="shared" si="103"/>
        <v>0.64670000000000005</v>
      </c>
      <c r="Q762" s="32" t="str">
        <f t="shared" si="104"/>
        <v>C</v>
      </c>
      <c r="R762" s="30">
        <v>57</v>
      </c>
      <c r="S762" s="26">
        <v>71</v>
      </c>
      <c r="T762">
        <v>71</v>
      </c>
      <c r="U762" s="30">
        <f t="shared" si="105"/>
        <v>66.333333333333329</v>
      </c>
      <c r="V762" s="31">
        <f t="shared" si="106"/>
        <v>0.6633</v>
      </c>
      <c r="W762" t="str">
        <f t="shared" si="107"/>
        <v>C</v>
      </c>
    </row>
    <row r="763" spans="1:23" ht="14.25" customHeight="1" x14ac:dyDescent="0.3">
      <c r="A763" s="43"/>
      <c r="B763" s="43"/>
      <c r="C763" s="43"/>
      <c r="D763" s="5" t="s">
        <v>13</v>
      </c>
      <c r="E763" s="5" t="s">
        <v>99</v>
      </c>
      <c r="F763" s="5">
        <v>68</v>
      </c>
      <c r="G763" s="10">
        <v>59</v>
      </c>
      <c r="H763" s="10">
        <v>69</v>
      </c>
      <c r="I763" s="11">
        <f t="shared" si="99"/>
        <v>65.333333333333329</v>
      </c>
      <c r="J763" s="31">
        <f t="shared" si="100"/>
        <v>0.65329999999999999</v>
      </c>
      <c r="K763" s="32" t="str">
        <f t="shared" si="101"/>
        <v>C</v>
      </c>
      <c r="L763" s="32">
        <v>59</v>
      </c>
      <c r="M763" s="32">
        <v>68</v>
      </c>
      <c r="N763">
        <v>74</v>
      </c>
      <c r="O763" s="30">
        <f t="shared" si="102"/>
        <v>67</v>
      </c>
      <c r="P763" s="31">
        <f t="shared" si="103"/>
        <v>0.67</v>
      </c>
      <c r="Q763" s="32" t="str">
        <f t="shared" si="104"/>
        <v>C</v>
      </c>
      <c r="R763" s="30">
        <v>68</v>
      </c>
      <c r="S763" s="26">
        <v>64</v>
      </c>
      <c r="T763">
        <v>67</v>
      </c>
      <c r="U763" s="30">
        <f t="shared" si="105"/>
        <v>66.333333333333329</v>
      </c>
      <c r="V763" s="31">
        <f t="shared" si="106"/>
        <v>0.6633</v>
      </c>
      <c r="W763" t="str">
        <f t="shared" si="107"/>
        <v>C</v>
      </c>
    </row>
    <row r="764" spans="1:23" ht="14.25" customHeight="1" x14ac:dyDescent="0.3">
      <c r="A764" s="43"/>
      <c r="B764" s="43"/>
      <c r="C764" s="43"/>
      <c r="D764" s="5" t="s">
        <v>15</v>
      </c>
      <c r="E764" s="5" t="s">
        <v>100</v>
      </c>
      <c r="F764" s="5">
        <v>66</v>
      </c>
      <c r="G764" s="10">
        <v>64</v>
      </c>
      <c r="H764" s="10">
        <v>68</v>
      </c>
      <c r="I764" s="11">
        <f t="shared" si="99"/>
        <v>66</v>
      </c>
      <c r="J764" s="31">
        <f t="shared" si="100"/>
        <v>0.66</v>
      </c>
      <c r="K764" s="32" t="str">
        <f t="shared" si="101"/>
        <v>C</v>
      </c>
      <c r="L764" s="32">
        <v>63</v>
      </c>
      <c r="M764" s="32">
        <v>76</v>
      </c>
      <c r="N764">
        <v>73</v>
      </c>
      <c r="O764" s="30">
        <f t="shared" si="102"/>
        <v>70.666666666666671</v>
      </c>
      <c r="P764" s="31">
        <f t="shared" si="103"/>
        <v>0.70669999999999999</v>
      </c>
      <c r="Q764" s="32" t="str">
        <f t="shared" si="104"/>
        <v>B</v>
      </c>
      <c r="R764" s="30">
        <v>74</v>
      </c>
      <c r="S764" s="26">
        <v>74</v>
      </c>
      <c r="T764">
        <v>71</v>
      </c>
      <c r="U764" s="30">
        <f t="shared" si="105"/>
        <v>73</v>
      </c>
      <c r="V764" s="31">
        <f t="shared" si="106"/>
        <v>0.73</v>
      </c>
      <c r="W764" t="str">
        <f t="shared" si="107"/>
        <v>B</v>
      </c>
    </row>
    <row r="765" spans="1:23" ht="14.25" customHeight="1" x14ac:dyDescent="0.3">
      <c r="A765" s="43"/>
      <c r="B765" s="43"/>
      <c r="C765" s="43"/>
      <c r="D765" s="5" t="s">
        <v>17</v>
      </c>
      <c r="E765" s="5" t="s">
        <v>101</v>
      </c>
      <c r="F765" s="5">
        <v>59</v>
      </c>
      <c r="G765" s="10">
        <v>65</v>
      </c>
      <c r="H765" s="10">
        <v>60</v>
      </c>
      <c r="I765" s="11">
        <f t="shared" si="99"/>
        <v>61.333333333333336</v>
      </c>
      <c r="J765" s="31">
        <f t="shared" si="100"/>
        <v>0.61329999999999996</v>
      </c>
      <c r="K765" s="32" t="str">
        <f t="shared" si="101"/>
        <v>C</v>
      </c>
      <c r="L765" s="32">
        <v>62</v>
      </c>
      <c r="M765" s="32">
        <v>62</v>
      </c>
      <c r="N765">
        <v>61</v>
      </c>
      <c r="O765" s="30">
        <f t="shared" si="102"/>
        <v>61.666666666666664</v>
      </c>
      <c r="P765" s="31">
        <f t="shared" si="103"/>
        <v>0.61670000000000003</v>
      </c>
      <c r="Q765" s="32" t="str">
        <f t="shared" si="104"/>
        <v>C</v>
      </c>
      <c r="R765" s="30">
        <v>67</v>
      </c>
      <c r="S765" s="26">
        <v>65</v>
      </c>
      <c r="T765">
        <v>68</v>
      </c>
      <c r="U765" s="30">
        <f t="shared" si="105"/>
        <v>66.666666666666671</v>
      </c>
      <c r="V765" s="31">
        <f t="shared" si="106"/>
        <v>0.66669999999999996</v>
      </c>
      <c r="W765" t="str">
        <f t="shared" si="107"/>
        <v>C</v>
      </c>
    </row>
    <row r="766" spans="1:23" ht="14.25" customHeight="1" x14ac:dyDescent="0.3">
      <c r="A766" s="43"/>
      <c r="B766" s="43"/>
      <c r="C766" s="43"/>
      <c r="D766" s="5" t="s">
        <v>19</v>
      </c>
      <c r="E766" s="5" t="s">
        <v>102</v>
      </c>
      <c r="F766" s="5">
        <v>60</v>
      </c>
      <c r="G766" s="10">
        <v>72</v>
      </c>
      <c r="H766" s="10">
        <v>71</v>
      </c>
      <c r="I766" s="11">
        <f t="shared" si="99"/>
        <v>67.666666666666671</v>
      </c>
      <c r="J766" s="31">
        <f t="shared" si="100"/>
        <v>0.67669999999999997</v>
      </c>
      <c r="K766" s="32" t="str">
        <f t="shared" si="101"/>
        <v>C</v>
      </c>
      <c r="L766" s="32">
        <v>61</v>
      </c>
      <c r="M766" s="32">
        <v>68</v>
      </c>
      <c r="N766">
        <v>62</v>
      </c>
      <c r="O766" s="30">
        <f t="shared" si="102"/>
        <v>63.666666666666664</v>
      </c>
      <c r="P766" s="31">
        <f t="shared" si="103"/>
        <v>0.63670000000000004</v>
      </c>
      <c r="Q766" s="32" t="str">
        <f t="shared" si="104"/>
        <v>C</v>
      </c>
      <c r="R766" s="30">
        <v>68</v>
      </c>
      <c r="S766" s="26">
        <v>75</v>
      </c>
      <c r="T766">
        <v>77</v>
      </c>
      <c r="U766" s="30">
        <f t="shared" si="105"/>
        <v>73.333333333333329</v>
      </c>
      <c r="V766" s="31">
        <f t="shared" si="106"/>
        <v>0.73329999999999995</v>
      </c>
      <c r="W766" t="str">
        <f t="shared" si="107"/>
        <v>B</v>
      </c>
    </row>
    <row r="767" spans="1:23" ht="14.25" customHeight="1" x14ac:dyDescent="0.3">
      <c r="A767" s="43"/>
      <c r="B767" s="43"/>
      <c r="C767" s="43"/>
      <c r="D767" s="5" t="s">
        <v>21</v>
      </c>
      <c r="E767" s="5" t="s">
        <v>103</v>
      </c>
      <c r="F767" s="5">
        <v>66</v>
      </c>
      <c r="G767" s="10">
        <v>68</v>
      </c>
      <c r="H767" s="10">
        <v>75</v>
      </c>
      <c r="I767" s="11">
        <f t="shared" si="99"/>
        <v>69.666666666666671</v>
      </c>
      <c r="J767" s="31">
        <f t="shared" si="100"/>
        <v>0.69669999999999999</v>
      </c>
      <c r="K767" s="32" t="str">
        <f t="shared" si="101"/>
        <v>C</v>
      </c>
      <c r="L767" s="32">
        <v>79</v>
      </c>
      <c r="M767" s="32">
        <v>76</v>
      </c>
      <c r="N767">
        <v>80</v>
      </c>
      <c r="O767" s="30">
        <f t="shared" si="102"/>
        <v>78.333333333333329</v>
      </c>
      <c r="P767" s="31">
        <f t="shared" si="103"/>
        <v>0.7833</v>
      </c>
      <c r="Q767" s="32" t="str">
        <f t="shared" si="104"/>
        <v>B</v>
      </c>
      <c r="R767" s="30">
        <v>70</v>
      </c>
      <c r="S767" s="26">
        <v>76</v>
      </c>
      <c r="T767">
        <v>72</v>
      </c>
      <c r="U767" s="30">
        <f t="shared" si="105"/>
        <v>72.666666666666671</v>
      </c>
      <c r="V767" s="31">
        <f t="shared" si="106"/>
        <v>0.72670000000000001</v>
      </c>
      <c r="W767" t="str">
        <f t="shared" si="107"/>
        <v>B</v>
      </c>
    </row>
    <row r="768" spans="1:23" ht="14.25" customHeight="1" x14ac:dyDescent="0.3">
      <c r="A768" s="43"/>
      <c r="B768" s="43"/>
      <c r="C768" s="43"/>
      <c r="D768" s="5" t="s">
        <v>23</v>
      </c>
      <c r="E768" s="5" t="s">
        <v>104</v>
      </c>
      <c r="F768" s="5">
        <v>67</v>
      </c>
      <c r="G768" s="10">
        <v>71</v>
      </c>
      <c r="H768" s="10">
        <v>62</v>
      </c>
      <c r="I768" s="11">
        <f t="shared" si="99"/>
        <v>66.666666666666671</v>
      </c>
      <c r="J768" s="31">
        <f t="shared" si="100"/>
        <v>0.66669999999999996</v>
      </c>
      <c r="K768" s="32" t="str">
        <f t="shared" si="101"/>
        <v>C</v>
      </c>
      <c r="L768" s="32">
        <v>65</v>
      </c>
      <c r="M768" s="32">
        <v>61</v>
      </c>
      <c r="N768">
        <v>59</v>
      </c>
      <c r="O768" s="30">
        <f t="shared" si="102"/>
        <v>61.666666666666664</v>
      </c>
      <c r="P768" s="31">
        <f t="shared" si="103"/>
        <v>0.61670000000000003</v>
      </c>
      <c r="Q768" s="32" t="str">
        <f t="shared" si="104"/>
        <v>C</v>
      </c>
      <c r="R768" s="30">
        <v>74</v>
      </c>
      <c r="S768" s="26">
        <v>74</v>
      </c>
      <c r="T768">
        <v>68</v>
      </c>
      <c r="U768" s="30">
        <f t="shared" si="105"/>
        <v>72</v>
      </c>
      <c r="V768" s="31">
        <f t="shared" si="106"/>
        <v>0.72</v>
      </c>
      <c r="W768" t="str">
        <f t="shared" si="107"/>
        <v>B</v>
      </c>
    </row>
    <row r="769" spans="1:23" ht="14.25" customHeight="1" x14ac:dyDescent="0.3">
      <c r="A769" s="43"/>
      <c r="B769" s="43"/>
      <c r="C769" s="43"/>
      <c r="D769" s="5" t="s">
        <v>25</v>
      </c>
      <c r="E769" s="5" t="s">
        <v>105</v>
      </c>
      <c r="F769" s="5">
        <v>74</v>
      </c>
      <c r="G769" s="10">
        <v>63</v>
      </c>
      <c r="H769" s="10">
        <v>62</v>
      </c>
      <c r="I769" s="11">
        <f t="shared" si="99"/>
        <v>66.333333333333329</v>
      </c>
      <c r="J769" s="31">
        <f t="shared" si="100"/>
        <v>0.6633</v>
      </c>
      <c r="K769" s="32" t="str">
        <f t="shared" si="101"/>
        <v>C</v>
      </c>
      <c r="L769" s="32">
        <v>76</v>
      </c>
      <c r="M769" s="32">
        <v>65</v>
      </c>
      <c r="N769">
        <v>77</v>
      </c>
      <c r="O769" s="30">
        <f t="shared" si="102"/>
        <v>72.666666666666671</v>
      </c>
      <c r="P769" s="31">
        <f t="shared" si="103"/>
        <v>0.72670000000000001</v>
      </c>
      <c r="Q769" s="32" t="str">
        <f t="shared" si="104"/>
        <v>B</v>
      </c>
      <c r="R769" s="30">
        <v>74</v>
      </c>
      <c r="S769" s="26">
        <v>69</v>
      </c>
      <c r="T769">
        <v>74</v>
      </c>
      <c r="U769" s="30">
        <f t="shared" si="105"/>
        <v>72.333333333333329</v>
      </c>
      <c r="V769" s="31">
        <f t="shared" si="106"/>
        <v>0.72330000000000005</v>
      </c>
      <c r="W769" t="str">
        <f t="shared" si="107"/>
        <v>B</v>
      </c>
    </row>
    <row r="770" spans="1:23" ht="14.25" customHeight="1" x14ac:dyDescent="0.3">
      <c r="A770" s="43"/>
      <c r="B770" s="43"/>
      <c r="C770" s="43"/>
      <c r="D770" s="5" t="s">
        <v>27</v>
      </c>
      <c r="E770" s="5" t="s">
        <v>106</v>
      </c>
      <c r="F770" s="5">
        <v>56</v>
      </c>
      <c r="G770" s="10">
        <v>66</v>
      </c>
      <c r="H770" s="10">
        <v>57</v>
      </c>
      <c r="I770" s="11">
        <f t="shared" si="99"/>
        <v>59.666666666666664</v>
      </c>
      <c r="J770" s="31">
        <f t="shared" si="100"/>
        <v>0.59670000000000001</v>
      </c>
      <c r="K770" s="32" t="str">
        <f t="shared" si="101"/>
        <v>D</v>
      </c>
      <c r="L770" s="32">
        <v>60</v>
      </c>
      <c r="M770" s="32">
        <v>71</v>
      </c>
      <c r="N770">
        <v>65</v>
      </c>
      <c r="O770" s="30">
        <f t="shared" si="102"/>
        <v>65.333333333333329</v>
      </c>
      <c r="P770" s="31">
        <f t="shared" si="103"/>
        <v>0.65329999999999999</v>
      </c>
      <c r="Q770" s="32" t="str">
        <f t="shared" si="104"/>
        <v>C</v>
      </c>
      <c r="R770" s="30">
        <v>65</v>
      </c>
      <c r="S770" s="26">
        <v>66</v>
      </c>
      <c r="T770">
        <v>72</v>
      </c>
      <c r="U770" s="30">
        <f t="shared" si="105"/>
        <v>67.666666666666671</v>
      </c>
      <c r="V770" s="31">
        <f t="shared" si="106"/>
        <v>0.67669999999999997</v>
      </c>
      <c r="W770" t="str">
        <f t="shared" si="107"/>
        <v>C</v>
      </c>
    </row>
    <row r="771" spans="1:23" ht="14.25" customHeight="1" x14ac:dyDescent="0.3">
      <c r="A771" s="43" t="s">
        <v>366</v>
      </c>
      <c r="B771" s="43" t="s">
        <v>367</v>
      </c>
      <c r="C771" s="43" t="s">
        <v>439</v>
      </c>
      <c r="D771" s="5" t="s">
        <v>12</v>
      </c>
      <c r="E771" s="5" t="s">
        <v>95</v>
      </c>
      <c r="F771" s="5">
        <v>78</v>
      </c>
      <c r="G771" s="10">
        <v>84</v>
      </c>
      <c r="H771" s="10">
        <v>77</v>
      </c>
      <c r="I771" s="11">
        <f t="shared" si="99"/>
        <v>79.666666666666671</v>
      </c>
      <c r="J771" s="31">
        <f t="shared" si="100"/>
        <v>0.79669999999999996</v>
      </c>
      <c r="K771" s="32" t="str">
        <f t="shared" si="101"/>
        <v>B</v>
      </c>
      <c r="L771" s="32">
        <v>80</v>
      </c>
      <c r="M771" s="32">
        <v>86</v>
      </c>
      <c r="N771">
        <v>85</v>
      </c>
      <c r="O771" s="30">
        <f t="shared" si="102"/>
        <v>83.666666666666671</v>
      </c>
      <c r="P771" s="31">
        <f t="shared" si="103"/>
        <v>0.8367</v>
      </c>
      <c r="Q771" s="32" t="str">
        <f t="shared" si="104"/>
        <v>A</v>
      </c>
      <c r="R771" s="30">
        <v>78</v>
      </c>
      <c r="S771" s="26">
        <v>85</v>
      </c>
      <c r="T771">
        <v>92</v>
      </c>
      <c r="U771" s="30">
        <f t="shared" si="105"/>
        <v>85</v>
      </c>
      <c r="V771" s="31">
        <f t="shared" si="106"/>
        <v>0.85</v>
      </c>
      <c r="W771" t="str">
        <f t="shared" si="107"/>
        <v>A</v>
      </c>
    </row>
    <row r="772" spans="1:23" ht="14.25" customHeight="1" x14ac:dyDescent="0.3">
      <c r="A772" s="43"/>
      <c r="B772" s="43"/>
      <c r="C772" s="43"/>
      <c r="D772" s="5" t="s">
        <v>13</v>
      </c>
      <c r="E772" s="5" t="s">
        <v>99</v>
      </c>
      <c r="F772" s="5">
        <v>77</v>
      </c>
      <c r="G772" s="10">
        <v>86</v>
      </c>
      <c r="H772" s="10">
        <v>84</v>
      </c>
      <c r="I772" s="11">
        <f t="shared" si="99"/>
        <v>82.333333333333329</v>
      </c>
      <c r="J772" s="31">
        <f t="shared" si="100"/>
        <v>0.82330000000000003</v>
      </c>
      <c r="K772" s="32" t="str">
        <f t="shared" si="101"/>
        <v>A</v>
      </c>
      <c r="L772" s="32">
        <v>92</v>
      </c>
      <c r="M772" s="32">
        <v>83</v>
      </c>
      <c r="N772">
        <v>92</v>
      </c>
      <c r="O772" s="30">
        <f t="shared" si="102"/>
        <v>89</v>
      </c>
      <c r="P772" s="31">
        <f t="shared" si="103"/>
        <v>0.89</v>
      </c>
      <c r="Q772" s="32" t="str">
        <f t="shared" si="104"/>
        <v>A</v>
      </c>
      <c r="R772" s="30">
        <v>95</v>
      </c>
      <c r="S772" s="26">
        <v>95</v>
      </c>
      <c r="T772">
        <v>97</v>
      </c>
      <c r="U772" s="30">
        <f t="shared" si="105"/>
        <v>95.666666666666671</v>
      </c>
      <c r="V772" s="31">
        <f t="shared" si="106"/>
        <v>0.95669999999999999</v>
      </c>
      <c r="W772" t="str">
        <f t="shared" si="107"/>
        <v>A</v>
      </c>
    </row>
    <row r="773" spans="1:23" ht="14.25" customHeight="1" x14ac:dyDescent="0.3">
      <c r="A773" s="43"/>
      <c r="B773" s="43"/>
      <c r="C773" s="43"/>
      <c r="D773" s="5" t="s">
        <v>15</v>
      </c>
      <c r="E773" s="5" t="s">
        <v>100</v>
      </c>
      <c r="F773" s="5">
        <v>87</v>
      </c>
      <c r="G773" s="10">
        <v>90</v>
      </c>
      <c r="H773" s="10">
        <v>93</v>
      </c>
      <c r="I773" s="11">
        <f t="shared" si="99"/>
        <v>90</v>
      </c>
      <c r="J773" s="31">
        <f t="shared" si="100"/>
        <v>0.9</v>
      </c>
      <c r="K773" s="32" t="str">
        <f t="shared" si="101"/>
        <v>A</v>
      </c>
      <c r="L773" s="32">
        <v>91</v>
      </c>
      <c r="M773" s="32">
        <v>98</v>
      </c>
      <c r="N773">
        <v>89</v>
      </c>
      <c r="O773" s="30">
        <f t="shared" si="102"/>
        <v>92.666666666666671</v>
      </c>
      <c r="P773" s="31">
        <f t="shared" si="103"/>
        <v>0.92669999999999997</v>
      </c>
      <c r="Q773" s="32" t="str">
        <f t="shared" si="104"/>
        <v>A</v>
      </c>
      <c r="R773" s="30">
        <v>93</v>
      </c>
      <c r="S773" s="26">
        <v>98</v>
      </c>
      <c r="T773">
        <v>94</v>
      </c>
      <c r="U773" s="30">
        <f t="shared" si="105"/>
        <v>95</v>
      </c>
      <c r="V773" s="31">
        <f t="shared" si="106"/>
        <v>0.95</v>
      </c>
      <c r="W773" t="str">
        <f t="shared" si="107"/>
        <v>A</v>
      </c>
    </row>
    <row r="774" spans="1:23" ht="14.25" customHeight="1" x14ac:dyDescent="0.3">
      <c r="A774" s="43"/>
      <c r="B774" s="43"/>
      <c r="C774" s="43"/>
      <c r="D774" s="5" t="s">
        <v>17</v>
      </c>
      <c r="E774" s="5" t="s">
        <v>101</v>
      </c>
      <c r="F774" s="5">
        <v>74</v>
      </c>
      <c r="G774" s="10">
        <v>79</v>
      </c>
      <c r="H774" s="10">
        <v>90</v>
      </c>
      <c r="I774" s="11">
        <f t="shared" ref="I774:I837" si="108">IF(COUNT(F774:H774)=0,"",AVERAGE(F774:H774))</f>
        <v>81</v>
      </c>
      <c r="J774" s="31">
        <f t="shared" ref="J774:J837" si="109">IF(I774="","",ROUND(I774/100,4))</f>
        <v>0.81</v>
      </c>
      <c r="K774" s="32" t="str">
        <f t="shared" ref="K774:K837" si="110">IF(I774="","",IF(I774&gt;=80,"A",IF(I774&gt;=70,"B",IF(I774&gt;=60,"C",IF(I774&gt;=50,"D","F")))))</f>
        <v>A</v>
      </c>
      <c r="L774" s="32">
        <v>80</v>
      </c>
      <c r="M774" s="32">
        <v>81</v>
      </c>
      <c r="N774">
        <v>85</v>
      </c>
      <c r="O774" s="30">
        <f t="shared" ref="O774:O837" si="111">IF(COUNT(L774:N774)=0,"",AVERAGE(L774:N774))</f>
        <v>82</v>
      </c>
      <c r="P774" s="31">
        <f t="shared" ref="P774:P837" si="112">IF(O774="","",ROUND(O774/100,4))</f>
        <v>0.82</v>
      </c>
      <c r="Q774" s="32" t="str">
        <f t="shared" ref="Q774:Q837" si="113">IF(O774="","",IF(O774&gt;=80,"A",IF(O774&gt;=70,"B",IF(O774&gt;=60,"C",IF(O774&gt;=50,"D","F")))))</f>
        <v>A</v>
      </c>
      <c r="R774" s="30">
        <v>90</v>
      </c>
      <c r="S774" s="26">
        <v>85</v>
      </c>
      <c r="T774">
        <v>92</v>
      </c>
      <c r="U774" s="30">
        <f t="shared" ref="U774:U837" si="114">IF(COUNT(R774:T774)=0,"",AVERAGE(R774:T774))</f>
        <v>89</v>
      </c>
      <c r="V774" s="31">
        <f t="shared" ref="V774:V837" si="115">IF(U774="","",ROUND(U774/100,4))</f>
        <v>0.89</v>
      </c>
      <c r="W774" t="str">
        <f t="shared" ref="W774:W837" si="116">IF(U774="","",IF(U774&gt;=80,"A",IF(U774&gt;=70,"B",IF(U774&gt;=60,"C",IF(U774&gt;=50,"D","F")))))</f>
        <v>A</v>
      </c>
    </row>
    <row r="775" spans="1:23" ht="14.25" customHeight="1" x14ac:dyDescent="0.3">
      <c r="A775" s="43"/>
      <c r="B775" s="43"/>
      <c r="C775" s="43"/>
      <c r="D775" s="5" t="s">
        <v>19</v>
      </c>
      <c r="E775" s="5" t="s">
        <v>102</v>
      </c>
      <c r="F775" s="5">
        <v>79</v>
      </c>
      <c r="G775" s="10">
        <v>82</v>
      </c>
      <c r="H775" s="10">
        <v>84</v>
      </c>
      <c r="I775" s="11">
        <f t="shared" si="108"/>
        <v>81.666666666666671</v>
      </c>
      <c r="J775" s="31">
        <f t="shared" si="109"/>
        <v>0.81669999999999998</v>
      </c>
      <c r="K775" s="32" t="str">
        <f t="shared" si="110"/>
        <v>A</v>
      </c>
      <c r="L775" s="32">
        <v>81</v>
      </c>
      <c r="M775" s="32">
        <v>94</v>
      </c>
      <c r="N775">
        <v>90</v>
      </c>
      <c r="O775" s="30">
        <f t="shared" si="111"/>
        <v>88.333333333333329</v>
      </c>
      <c r="P775" s="31">
        <f t="shared" si="112"/>
        <v>0.88329999999999997</v>
      </c>
      <c r="Q775" s="32" t="str">
        <f t="shared" si="113"/>
        <v>A</v>
      </c>
      <c r="R775" s="30">
        <v>97</v>
      </c>
      <c r="S775" s="26">
        <v>91</v>
      </c>
      <c r="T775">
        <v>95</v>
      </c>
      <c r="U775" s="30">
        <f t="shared" si="114"/>
        <v>94.333333333333329</v>
      </c>
      <c r="V775" s="31">
        <f t="shared" si="115"/>
        <v>0.94330000000000003</v>
      </c>
      <c r="W775" t="str">
        <f t="shared" si="116"/>
        <v>A</v>
      </c>
    </row>
    <row r="776" spans="1:23" ht="14.25" customHeight="1" x14ac:dyDescent="0.3">
      <c r="A776" s="43"/>
      <c r="B776" s="43"/>
      <c r="C776" s="43"/>
      <c r="D776" s="5" t="s">
        <v>21</v>
      </c>
      <c r="E776" s="5" t="s">
        <v>103</v>
      </c>
      <c r="F776" s="5">
        <v>87</v>
      </c>
      <c r="G776" s="10">
        <v>96</v>
      </c>
      <c r="H776" s="10">
        <v>90</v>
      </c>
      <c r="I776" s="11">
        <f t="shared" si="108"/>
        <v>91</v>
      </c>
      <c r="J776" s="31">
        <f t="shared" si="109"/>
        <v>0.91</v>
      </c>
      <c r="K776" s="32" t="str">
        <f t="shared" si="110"/>
        <v>A</v>
      </c>
      <c r="L776" s="32">
        <v>91</v>
      </c>
      <c r="M776" s="32">
        <v>98</v>
      </c>
      <c r="N776">
        <v>98</v>
      </c>
      <c r="O776" s="30">
        <f t="shared" si="111"/>
        <v>95.666666666666671</v>
      </c>
      <c r="P776" s="31">
        <f t="shared" si="112"/>
        <v>0.95669999999999999</v>
      </c>
      <c r="Q776" s="32" t="str">
        <f t="shared" si="113"/>
        <v>A</v>
      </c>
      <c r="R776" s="30">
        <v>91</v>
      </c>
      <c r="S776" s="26">
        <v>96</v>
      </c>
      <c r="T776">
        <v>98</v>
      </c>
      <c r="U776" s="30">
        <f t="shared" si="114"/>
        <v>95</v>
      </c>
      <c r="V776" s="31">
        <f t="shared" si="115"/>
        <v>0.95</v>
      </c>
      <c r="W776" t="str">
        <f t="shared" si="116"/>
        <v>A</v>
      </c>
    </row>
    <row r="777" spans="1:23" ht="14.25" customHeight="1" x14ac:dyDescent="0.3">
      <c r="A777" s="43"/>
      <c r="B777" s="43"/>
      <c r="C777" s="43"/>
      <c r="D777" s="5" t="s">
        <v>23</v>
      </c>
      <c r="E777" s="5" t="s">
        <v>104</v>
      </c>
      <c r="F777" s="5">
        <v>86</v>
      </c>
      <c r="G777" s="10">
        <v>87</v>
      </c>
      <c r="H777" s="10">
        <v>90</v>
      </c>
      <c r="I777" s="11">
        <f t="shared" si="108"/>
        <v>87.666666666666671</v>
      </c>
      <c r="J777" s="31">
        <f t="shared" si="109"/>
        <v>0.87670000000000003</v>
      </c>
      <c r="K777" s="32" t="str">
        <f t="shared" si="110"/>
        <v>A</v>
      </c>
      <c r="L777" s="32">
        <v>87</v>
      </c>
      <c r="M777" s="32">
        <v>85</v>
      </c>
      <c r="N777">
        <v>85</v>
      </c>
      <c r="O777" s="30">
        <f t="shared" si="111"/>
        <v>85.666666666666671</v>
      </c>
      <c r="P777" s="31">
        <f t="shared" si="112"/>
        <v>0.85670000000000002</v>
      </c>
      <c r="Q777" s="32" t="str">
        <f t="shared" si="113"/>
        <v>A</v>
      </c>
      <c r="R777" s="30">
        <v>88</v>
      </c>
      <c r="S777" s="26">
        <v>89</v>
      </c>
      <c r="T777">
        <v>95</v>
      </c>
      <c r="U777" s="30">
        <f t="shared" si="114"/>
        <v>90.666666666666671</v>
      </c>
      <c r="V777" s="31">
        <f t="shared" si="115"/>
        <v>0.90669999999999995</v>
      </c>
      <c r="W777" t="str">
        <f t="shared" si="116"/>
        <v>A</v>
      </c>
    </row>
    <row r="778" spans="1:23" ht="14.25" customHeight="1" x14ac:dyDescent="0.3">
      <c r="A778" s="43"/>
      <c r="B778" s="43"/>
      <c r="C778" s="43"/>
      <c r="D778" s="5" t="s">
        <v>46</v>
      </c>
      <c r="E778" s="5" t="s">
        <v>116</v>
      </c>
      <c r="F778" s="5">
        <v>84</v>
      </c>
      <c r="G778" s="10">
        <v>95</v>
      </c>
      <c r="H778" s="10">
        <v>89</v>
      </c>
      <c r="I778" s="11">
        <f t="shared" si="108"/>
        <v>89.333333333333329</v>
      </c>
      <c r="J778" s="31">
        <f t="shared" si="109"/>
        <v>0.89329999999999998</v>
      </c>
      <c r="K778" s="32" t="str">
        <f t="shared" si="110"/>
        <v>A</v>
      </c>
      <c r="L778" s="32">
        <v>85</v>
      </c>
      <c r="M778" s="32">
        <v>96</v>
      </c>
      <c r="N778">
        <v>95</v>
      </c>
      <c r="O778" s="30">
        <f t="shared" si="111"/>
        <v>92</v>
      </c>
      <c r="P778" s="31">
        <f t="shared" si="112"/>
        <v>0.92</v>
      </c>
      <c r="Q778" s="32" t="str">
        <f t="shared" si="113"/>
        <v>A</v>
      </c>
      <c r="R778" s="30">
        <v>98</v>
      </c>
      <c r="S778" s="26">
        <v>96</v>
      </c>
      <c r="T778">
        <v>91</v>
      </c>
      <c r="U778" s="30">
        <f t="shared" si="114"/>
        <v>95</v>
      </c>
      <c r="V778" s="31">
        <f t="shared" si="115"/>
        <v>0.95</v>
      </c>
      <c r="W778" t="str">
        <f t="shared" si="116"/>
        <v>A</v>
      </c>
    </row>
    <row r="779" spans="1:23" ht="14.25" customHeight="1" x14ac:dyDescent="0.3">
      <c r="A779" s="43"/>
      <c r="B779" s="43"/>
      <c r="C779" s="43"/>
      <c r="D779" s="5" t="s">
        <v>27</v>
      </c>
      <c r="E779" s="5" t="s">
        <v>106</v>
      </c>
      <c r="F779" s="5">
        <v>83</v>
      </c>
      <c r="G779" s="10">
        <v>79</v>
      </c>
      <c r="H779" s="10">
        <v>86</v>
      </c>
      <c r="I779" s="11">
        <f t="shared" si="108"/>
        <v>82.666666666666671</v>
      </c>
      <c r="J779" s="31">
        <f t="shared" si="109"/>
        <v>0.82669999999999999</v>
      </c>
      <c r="K779" s="32" t="str">
        <f t="shared" si="110"/>
        <v>A</v>
      </c>
      <c r="L779" s="32">
        <v>87</v>
      </c>
      <c r="M779" s="32">
        <v>82</v>
      </c>
      <c r="N779">
        <v>89</v>
      </c>
      <c r="O779" s="30">
        <f t="shared" si="111"/>
        <v>86</v>
      </c>
      <c r="P779" s="31">
        <f t="shared" si="112"/>
        <v>0.86</v>
      </c>
      <c r="Q779" s="32" t="str">
        <f t="shared" si="113"/>
        <v>A</v>
      </c>
      <c r="R779" s="30">
        <v>91</v>
      </c>
      <c r="S779" s="26">
        <v>86</v>
      </c>
      <c r="T779">
        <v>90</v>
      </c>
      <c r="U779" s="30">
        <f t="shared" si="114"/>
        <v>89</v>
      </c>
      <c r="V779" s="31">
        <f t="shared" si="115"/>
        <v>0.89</v>
      </c>
      <c r="W779" t="str">
        <f t="shared" si="116"/>
        <v>A</v>
      </c>
    </row>
    <row r="780" spans="1:23" ht="14.25" customHeight="1" x14ac:dyDescent="0.3">
      <c r="A780" s="43" t="s">
        <v>370</v>
      </c>
      <c r="B780" s="43" t="s">
        <v>371</v>
      </c>
      <c r="C780" s="43" t="s">
        <v>439</v>
      </c>
      <c r="D780" s="5" t="s">
        <v>12</v>
      </c>
      <c r="E780" s="5" t="s">
        <v>95</v>
      </c>
      <c r="F780" s="5">
        <v>68</v>
      </c>
      <c r="G780" s="10">
        <v>68</v>
      </c>
      <c r="H780" s="10">
        <v>61</v>
      </c>
      <c r="I780" s="11">
        <f t="shared" si="108"/>
        <v>65.666666666666671</v>
      </c>
      <c r="J780" s="31">
        <f t="shared" si="109"/>
        <v>0.65669999999999995</v>
      </c>
      <c r="K780" s="32" t="str">
        <f t="shared" si="110"/>
        <v>C</v>
      </c>
      <c r="L780" s="32">
        <v>59</v>
      </c>
      <c r="M780" s="32">
        <v>60</v>
      </c>
      <c r="N780">
        <v>69</v>
      </c>
      <c r="O780" s="30">
        <f t="shared" si="111"/>
        <v>62.666666666666664</v>
      </c>
      <c r="P780" s="31">
        <f t="shared" si="112"/>
        <v>0.62670000000000003</v>
      </c>
      <c r="Q780" s="32" t="str">
        <f t="shared" si="113"/>
        <v>C</v>
      </c>
      <c r="R780" s="30">
        <v>66</v>
      </c>
      <c r="S780" s="26">
        <v>70</v>
      </c>
      <c r="T780">
        <v>69</v>
      </c>
      <c r="U780" s="30">
        <f t="shared" si="114"/>
        <v>68.333333333333329</v>
      </c>
      <c r="V780" s="31">
        <f t="shared" si="115"/>
        <v>0.68330000000000002</v>
      </c>
      <c r="W780" t="str">
        <f t="shared" si="116"/>
        <v>C</v>
      </c>
    </row>
    <row r="781" spans="1:23" ht="14.25" customHeight="1" x14ac:dyDescent="0.3">
      <c r="A781" s="43"/>
      <c r="B781" s="43"/>
      <c r="C781" s="43"/>
      <c r="D781" s="5" t="s">
        <v>13</v>
      </c>
      <c r="E781" s="5" t="s">
        <v>99</v>
      </c>
      <c r="F781" s="5">
        <v>66</v>
      </c>
      <c r="G781" s="10">
        <v>68</v>
      </c>
      <c r="H781" s="10">
        <v>67</v>
      </c>
      <c r="I781" s="11">
        <f t="shared" si="108"/>
        <v>67</v>
      </c>
      <c r="J781" s="31">
        <f t="shared" si="109"/>
        <v>0.67</v>
      </c>
      <c r="K781" s="32" t="str">
        <f t="shared" si="110"/>
        <v>C</v>
      </c>
      <c r="L781" s="32">
        <v>74</v>
      </c>
      <c r="M781" s="32">
        <v>64</v>
      </c>
      <c r="N781">
        <v>71</v>
      </c>
      <c r="O781" s="30">
        <f t="shared" si="111"/>
        <v>69.666666666666671</v>
      </c>
      <c r="P781" s="31">
        <f t="shared" si="112"/>
        <v>0.69669999999999999</v>
      </c>
      <c r="Q781" s="32" t="str">
        <f t="shared" si="113"/>
        <v>C</v>
      </c>
      <c r="R781" s="30">
        <v>74</v>
      </c>
      <c r="S781" s="26">
        <v>78</v>
      </c>
      <c r="T781">
        <v>73</v>
      </c>
      <c r="U781" s="30">
        <f t="shared" si="114"/>
        <v>75</v>
      </c>
      <c r="V781" s="31">
        <f t="shared" si="115"/>
        <v>0.75</v>
      </c>
      <c r="W781" t="str">
        <f t="shared" si="116"/>
        <v>B</v>
      </c>
    </row>
    <row r="782" spans="1:23" ht="14.25" customHeight="1" x14ac:dyDescent="0.3">
      <c r="A782" s="43"/>
      <c r="B782" s="43"/>
      <c r="C782" s="43"/>
      <c r="D782" s="5" t="s">
        <v>15</v>
      </c>
      <c r="E782" s="5" t="s">
        <v>100</v>
      </c>
      <c r="F782" s="5">
        <v>70</v>
      </c>
      <c r="G782" s="10">
        <v>80</v>
      </c>
      <c r="H782" s="10">
        <v>70</v>
      </c>
      <c r="I782" s="11">
        <f t="shared" si="108"/>
        <v>73.333333333333329</v>
      </c>
      <c r="J782" s="31">
        <f t="shared" si="109"/>
        <v>0.73329999999999995</v>
      </c>
      <c r="K782" s="32" t="str">
        <f t="shared" si="110"/>
        <v>B</v>
      </c>
      <c r="L782" s="32">
        <v>70</v>
      </c>
      <c r="M782" s="32">
        <v>73</v>
      </c>
      <c r="N782">
        <v>75</v>
      </c>
      <c r="O782" s="30">
        <f t="shared" si="111"/>
        <v>72.666666666666671</v>
      </c>
      <c r="P782" s="31">
        <f t="shared" si="112"/>
        <v>0.72670000000000001</v>
      </c>
      <c r="Q782" s="32" t="str">
        <f t="shared" si="113"/>
        <v>B</v>
      </c>
      <c r="R782" s="30">
        <v>73</v>
      </c>
      <c r="S782" s="26">
        <v>78</v>
      </c>
      <c r="T782">
        <v>74</v>
      </c>
      <c r="U782" s="30">
        <f t="shared" si="114"/>
        <v>75</v>
      </c>
      <c r="V782" s="31">
        <f t="shared" si="115"/>
        <v>0.75</v>
      </c>
      <c r="W782" t="str">
        <f t="shared" si="116"/>
        <v>B</v>
      </c>
    </row>
    <row r="783" spans="1:23" ht="14.25" customHeight="1" x14ac:dyDescent="0.3">
      <c r="A783" s="43"/>
      <c r="B783" s="43"/>
      <c r="C783" s="43"/>
      <c r="D783" s="5" t="s">
        <v>17</v>
      </c>
      <c r="E783" s="5" t="s">
        <v>101</v>
      </c>
      <c r="F783" s="5">
        <v>61</v>
      </c>
      <c r="G783" s="10">
        <v>72</v>
      </c>
      <c r="H783" s="10">
        <v>71</v>
      </c>
      <c r="I783" s="11">
        <f t="shared" si="108"/>
        <v>68</v>
      </c>
      <c r="J783" s="31">
        <f t="shared" si="109"/>
        <v>0.68</v>
      </c>
      <c r="K783" s="32" t="str">
        <f t="shared" si="110"/>
        <v>C</v>
      </c>
      <c r="L783" s="32">
        <v>63</v>
      </c>
      <c r="M783" s="32">
        <v>75</v>
      </c>
      <c r="N783">
        <v>74</v>
      </c>
      <c r="O783" s="30">
        <f t="shared" si="111"/>
        <v>70.666666666666671</v>
      </c>
      <c r="P783" s="31">
        <f t="shared" si="112"/>
        <v>0.70669999999999999</v>
      </c>
      <c r="Q783" s="32" t="str">
        <f t="shared" si="113"/>
        <v>B</v>
      </c>
      <c r="R783" s="30">
        <v>65</v>
      </c>
      <c r="S783" s="26">
        <v>70</v>
      </c>
      <c r="T783">
        <v>73</v>
      </c>
      <c r="U783" s="30">
        <f t="shared" si="114"/>
        <v>69.333333333333329</v>
      </c>
      <c r="V783" s="31">
        <f t="shared" si="115"/>
        <v>0.69330000000000003</v>
      </c>
      <c r="W783" t="str">
        <f t="shared" si="116"/>
        <v>C</v>
      </c>
    </row>
    <row r="784" spans="1:23" ht="14.25" customHeight="1" x14ac:dyDescent="0.3">
      <c r="A784" s="43"/>
      <c r="B784" s="43"/>
      <c r="C784" s="43"/>
      <c r="D784" s="5" t="s">
        <v>19</v>
      </c>
      <c r="E784" s="5" t="s">
        <v>102</v>
      </c>
      <c r="F784" s="5">
        <v>66</v>
      </c>
      <c r="G784" s="10">
        <v>72</v>
      </c>
      <c r="H784" s="10">
        <v>66</v>
      </c>
      <c r="I784" s="11">
        <f t="shared" si="108"/>
        <v>68</v>
      </c>
      <c r="J784" s="31">
        <f t="shared" si="109"/>
        <v>0.68</v>
      </c>
      <c r="K784" s="32" t="str">
        <f t="shared" si="110"/>
        <v>C</v>
      </c>
      <c r="L784" s="32">
        <v>71</v>
      </c>
      <c r="M784" s="32">
        <v>75</v>
      </c>
      <c r="N784">
        <v>77</v>
      </c>
      <c r="O784" s="30">
        <f t="shared" si="111"/>
        <v>74.333333333333329</v>
      </c>
      <c r="P784" s="31">
        <f t="shared" si="112"/>
        <v>0.74329999999999996</v>
      </c>
      <c r="Q784" s="32" t="str">
        <f t="shared" si="113"/>
        <v>B</v>
      </c>
      <c r="R784" s="30">
        <v>79</v>
      </c>
      <c r="S784" s="26">
        <v>80</v>
      </c>
      <c r="T784">
        <v>82</v>
      </c>
      <c r="U784" s="30">
        <f t="shared" si="114"/>
        <v>80.333333333333329</v>
      </c>
      <c r="V784" s="31">
        <f t="shared" si="115"/>
        <v>0.80330000000000001</v>
      </c>
      <c r="W784" t="str">
        <f t="shared" si="116"/>
        <v>A</v>
      </c>
    </row>
    <row r="785" spans="1:23" ht="14.25" customHeight="1" x14ac:dyDescent="0.3">
      <c r="A785" s="43"/>
      <c r="B785" s="43"/>
      <c r="C785" s="43"/>
      <c r="D785" s="5" t="s">
        <v>21</v>
      </c>
      <c r="E785" s="5" t="s">
        <v>103</v>
      </c>
      <c r="F785" s="5">
        <v>74</v>
      </c>
      <c r="G785" s="10">
        <v>78</v>
      </c>
      <c r="H785" s="10">
        <v>80</v>
      </c>
      <c r="I785" s="11">
        <f t="shared" si="108"/>
        <v>77.333333333333329</v>
      </c>
      <c r="J785" s="31">
        <f t="shared" si="109"/>
        <v>0.77329999999999999</v>
      </c>
      <c r="K785" s="32" t="str">
        <f t="shared" si="110"/>
        <v>B</v>
      </c>
      <c r="L785" s="32">
        <v>68</v>
      </c>
      <c r="M785" s="32">
        <v>76</v>
      </c>
      <c r="N785">
        <v>75</v>
      </c>
      <c r="O785" s="30">
        <f t="shared" si="111"/>
        <v>73</v>
      </c>
      <c r="P785" s="31">
        <f t="shared" si="112"/>
        <v>0.73</v>
      </c>
      <c r="Q785" s="32" t="str">
        <f t="shared" si="113"/>
        <v>B</v>
      </c>
      <c r="R785" s="30">
        <v>78</v>
      </c>
      <c r="S785" s="26">
        <v>86</v>
      </c>
      <c r="T785">
        <v>84</v>
      </c>
      <c r="U785" s="30">
        <f t="shared" si="114"/>
        <v>82.666666666666671</v>
      </c>
      <c r="V785" s="31">
        <f t="shared" si="115"/>
        <v>0.82669999999999999</v>
      </c>
      <c r="W785" t="str">
        <f t="shared" si="116"/>
        <v>A</v>
      </c>
    </row>
    <row r="786" spans="1:23" ht="14.25" customHeight="1" x14ac:dyDescent="0.3">
      <c r="A786" s="43"/>
      <c r="B786" s="43"/>
      <c r="C786" s="43"/>
      <c r="D786" s="5" t="s">
        <v>23</v>
      </c>
      <c r="E786" s="5" t="s">
        <v>104</v>
      </c>
      <c r="F786" s="5">
        <v>66</v>
      </c>
      <c r="G786" s="10">
        <v>69</v>
      </c>
      <c r="H786" s="10">
        <v>64</v>
      </c>
      <c r="I786" s="11">
        <f t="shared" si="108"/>
        <v>66.333333333333329</v>
      </c>
      <c r="J786" s="31">
        <f t="shared" si="109"/>
        <v>0.6633</v>
      </c>
      <c r="K786" s="32" t="str">
        <f t="shared" si="110"/>
        <v>C</v>
      </c>
      <c r="L786" s="32">
        <v>73</v>
      </c>
      <c r="M786" s="32">
        <v>65</v>
      </c>
      <c r="N786">
        <v>65</v>
      </c>
      <c r="O786" s="30">
        <f t="shared" si="111"/>
        <v>67.666666666666671</v>
      </c>
      <c r="P786" s="31">
        <f t="shared" si="112"/>
        <v>0.67669999999999997</v>
      </c>
      <c r="Q786" s="32" t="str">
        <f t="shared" si="113"/>
        <v>C</v>
      </c>
      <c r="R786" s="30">
        <v>74</v>
      </c>
      <c r="S786" s="26">
        <v>77</v>
      </c>
      <c r="T786">
        <v>68</v>
      </c>
      <c r="U786" s="30">
        <f t="shared" si="114"/>
        <v>73</v>
      </c>
      <c r="V786" s="31">
        <f t="shared" si="115"/>
        <v>0.73</v>
      </c>
      <c r="W786" t="str">
        <f t="shared" si="116"/>
        <v>B</v>
      </c>
    </row>
    <row r="787" spans="1:23" ht="14.25" customHeight="1" x14ac:dyDescent="0.3">
      <c r="A787" s="43"/>
      <c r="B787" s="43"/>
      <c r="C787" s="43"/>
      <c r="D787" s="5" t="s">
        <v>25</v>
      </c>
      <c r="E787" s="5" t="s">
        <v>105</v>
      </c>
      <c r="F787" s="5">
        <v>77</v>
      </c>
      <c r="G787" s="10">
        <v>66</v>
      </c>
      <c r="H787" s="10">
        <v>70</v>
      </c>
      <c r="I787" s="11">
        <f t="shared" si="108"/>
        <v>71</v>
      </c>
      <c r="J787" s="31">
        <f t="shared" si="109"/>
        <v>0.71</v>
      </c>
      <c r="K787" s="32" t="str">
        <f t="shared" si="110"/>
        <v>B</v>
      </c>
      <c r="L787" s="32">
        <v>68</v>
      </c>
      <c r="M787" s="32">
        <v>72</v>
      </c>
      <c r="N787">
        <v>67</v>
      </c>
      <c r="O787" s="30">
        <f t="shared" si="111"/>
        <v>69</v>
      </c>
      <c r="P787" s="31">
        <f t="shared" si="112"/>
        <v>0.69</v>
      </c>
      <c r="Q787" s="32" t="str">
        <f t="shared" si="113"/>
        <v>C</v>
      </c>
      <c r="R787" s="30">
        <v>80</v>
      </c>
      <c r="S787" s="26">
        <v>83</v>
      </c>
      <c r="T787">
        <v>70</v>
      </c>
      <c r="U787" s="30">
        <f t="shared" si="114"/>
        <v>77.666666666666671</v>
      </c>
      <c r="V787" s="31">
        <f t="shared" si="115"/>
        <v>0.77669999999999995</v>
      </c>
      <c r="W787" t="str">
        <f t="shared" si="116"/>
        <v>B</v>
      </c>
    </row>
    <row r="788" spans="1:23" ht="14.25" customHeight="1" x14ac:dyDescent="0.3">
      <c r="A788" s="43"/>
      <c r="B788" s="43"/>
      <c r="C788" s="43"/>
      <c r="D788" s="5" t="s">
        <v>34</v>
      </c>
      <c r="E788" s="5" t="s">
        <v>109</v>
      </c>
      <c r="F788" s="5">
        <v>57</v>
      </c>
      <c r="G788" s="10">
        <v>59</v>
      </c>
      <c r="H788" s="10">
        <v>66</v>
      </c>
      <c r="I788" s="11">
        <f t="shared" si="108"/>
        <v>60.666666666666664</v>
      </c>
      <c r="J788" s="31">
        <f t="shared" si="109"/>
        <v>0.60670000000000002</v>
      </c>
      <c r="K788" s="32" t="str">
        <f t="shared" si="110"/>
        <v>C</v>
      </c>
      <c r="L788" s="32">
        <v>57</v>
      </c>
      <c r="M788" s="32">
        <v>67</v>
      </c>
      <c r="N788">
        <v>66</v>
      </c>
      <c r="O788" s="30">
        <f t="shared" si="111"/>
        <v>63.333333333333336</v>
      </c>
      <c r="P788" s="31">
        <f t="shared" si="112"/>
        <v>0.63329999999999997</v>
      </c>
      <c r="Q788" s="32" t="str">
        <f t="shared" si="113"/>
        <v>C</v>
      </c>
      <c r="R788" s="30">
        <v>66</v>
      </c>
      <c r="S788" s="26">
        <v>70</v>
      </c>
      <c r="T788">
        <v>68</v>
      </c>
      <c r="U788" s="30">
        <f t="shared" si="114"/>
        <v>68</v>
      </c>
      <c r="V788" s="31">
        <f t="shared" si="115"/>
        <v>0.68</v>
      </c>
      <c r="W788" t="str">
        <f t="shared" si="116"/>
        <v>C</v>
      </c>
    </row>
    <row r="789" spans="1:23" ht="14.25" customHeight="1" x14ac:dyDescent="0.3">
      <c r="A789" s="43" t="s">
        <v>372</v>
      </c>
      <c r="B789" s="43" t="s">
        <v>373</v>
      </c>
      <c r="C789" s="43" t="s">
        <v>439</v>
      </c>
      <c r="D789" s="5" t="s">
        <v>12</v>
      </c>
      <c r="E789" s="5" t="s">
        <v>95</v>
      </c>
      <c r="F789" s="5">
        <v>67</v>
      </c>
      <c r="G789" s="10">
        <v>69</v>
      </c>
      <c r="H789" s="10">
        <v>67</v>
      </c>
      <c r="I789" s="11">
        <f t="shared" si="108"/>
        <v>67.666666666666671</v>
      </c>
      <c r="J789" s="31">
        <f t="shared" si="109"/>
        <v>0.67669999999999997</v>
      </c>
      <c r="K789" s="32" t="str">
        <f t="shared" si="110"/>
        <v>C</v>
      </c>
      <c r="L789" s="32">
        <v>65</v>
      </c>
      <c r="M789" s="32">
        <v>77</v>
      </c>
      <c r="N789">
        <v>73</v>
      </c>
      <c r="O789" s="30">
        <f t="shared" si="111"/>
        <v>71.666666666666671</v>
      </c>
      <c r="P789" s="31">
        <f t="shared" si="112"/>
        <v>0.7167</v>
      </c>
      <c r="Q789" s="32" t="str">
        <f t="shared" si="113"/>
        <v>B</v>
      </c>
      <c r="R789" s="30">
        <v>67</v>
      </c>
      <c r="S789" s="26">
        <v>71</v>
      </c>
      <c r="T789">
        <v>76</v>
      </c>
      <c r="U789" s="30">
        <f t="shared" si="114"/>
        <v>71.333333333333329</v>
      </c>
      <c r="V789" s="31">
        <f t="shared" si="115"/>
        <v>0.71330000000000005</v>
      </c>
      <c r="W789" t="str">
        <f t="shared" si="116"/>
        <v>B</v>
      </c>
    </row>
    <row r="790" spans="1:23" ht="14.25" customHeight="1" x14ac:dyDescent="0.3">
      <c r="A790" s="43"/>
      <c r="B790" s="43"/>
      <c r="C790" s="43"/>
      <c r="D790" s="5" t="s">
        <v>13</v>
      </c>
      <c r="E790" s="5" t="s">
        <v>99</v>
      </c>
      <c r="F790" s="5">
        <v>76</v>
      </c>
      <c r="G790" s="10">
        <v>83</v>
      </c>
      <c r="H790" s="10">
        <v>77</v>
      </c>
      <c r="I790" s="11">
        <f t="shared" si="108"/>
        <v>78.666666666666671</v>
      </c>
      <c r="J790" s="31">
        <f t="shared" si="109"/>
        <v>0.78669999999999995</v>
      </c>
      <c r="K790" s="32" t="str">
        <f t="shared" si="110"/>
        <v>B</v>
      </c>
      <c r="L790" s="32">
        <v>68</v>
      </c>
      <c r="M790" s="32">
        <v>83</v>
      </c>
      <c r="N790">
        <v>79</v>
      </c>
      <c r="O790" s="30">
        <f t="shared" si="111"/>
        <v>76.666666666666671</v>
      </c>
      <c r="P790" s="31">
        <f t="shared" si="112"/>
        <v>0.76670000000000005</v>
      </c>
      <c r="Q790" s="32" t="str">
        <f t="shared" si="113"/>
        <v>B</v>
      </c>
      <c r="R790" s="30">
        <v>77</v>
      </c>
      <c r="S790" s="26">
        <v>78</v>
      </c>
      <c r="T790">
        <v>83</v>
      </c>
      <c r="U790" s="30">
        <f t="shared" si="114"/>
        <v>79.333333333333329</v>
      </c>
      <c r="V790" s="31">
        <f t="shared" si="115"/>
        <v>0.79330000000000001</v>
      </c>
      <c r="W790" t="str">
        <f t="shared" si="116"/>
        <v>B</v>
      </c>
    </row>
    <row r="791" spans="1:23" ht="14.25" customHeight="1" x14ac:dyDescent="0.3">
      <c r="A791" s="43"/>
      <c r="B791" s="43"/>
      <c r="C791" s="43"/>
      <c r="D791" s="5" t="s">
        <v>15</v>
      </c>
      <c r="E791" s="5" t="s">
        <v>100</v>
      </c>
      <c r="F791" s="5">
        <v>71</v>
      </c>
      <c r="G791" s="10">
        <v>83</v>
      </c>
      <c r="H791" s="10">
        <v>80</v>
      </c>
      <c r="I791" s="11">
        <f t="shared" si="108"/>
        <v>78</v>
      </c>
      <c r="J791" s="31">
        <f t="shared" si="109"/>
        <v>0.78</v>
      </c>
      <c r="K791" s="32" t="str">
        <f t="shared" si="110"/>
        <v>B</v>
      </c>
      <c r="L791" s="32">
        <v>84</v>
      </c>
      <c r="M791" s="32">
        <v>89</v>
      </c>
      <c r="N791">
        <v>83</v>
      </c>
      <c r="O791" s="30">
        <f t="shared" si="111"/>
        <v>85.333333333333329</v>
      </c>
      <c r="P791" s="31">
        <f t="shared" si="112"/>
        <v>0.85329999999999995</v>
      </c>
      <c r="Q791" s="32" t="str">
        <f t="shared" si="113"/>
        <v>A</v>
      </c>
      <c r="R791" s="30">
        <v>82</v>
      </c>
      <c r="S791" s="26">
        <v>87</v>
      </c>
      <c r="T791">
        <v>81</v>
      </c>
      <c r="U791" s="30">
        <f t="shared" si="114"/>
        <v>83.333333333333329</v>
      </c>
      <c r="V791" s="31">
        <f t="shared" si="115"/>
        <v>0.83330000000000004</v>
      </c>
      <c r="W791" t="str">
        <f t="shared" si="116"/>
        <v>A</v>
      </c>
    </row>
    <row r="792" spans="1:23" ht="14.25" customHeight="1" x14ac:dyDescent="0.3">
      <c r="A792" s="43"/>
      <c r="B792" s="43"/>
      <c r="C792" s="43"/>
      <c r="D792" s="5" t="s">
        <v>17</v>
      </c>
      <c r="E792" s="5" t="s">
        <v>101</v>
      </c>
      <c r="F792" s="5">
        <v>66</v>
      </c>
      <c r="G792" s="10">
        <v>71</v>
      </c>
      <c r="H792" s="10">
        <v>67</v>
      </c>
      <c r="I792" s="11">
        <f t="shared" si="108"/>
        <v>68</v>
      </c>
      <c r="J792" s="31">
        <f t="shared" si="109"/>
        <v>0.68</v>
      </c>
      <c r="K792" s="32" t="str">
        <f t="shared" si="110"/>
        <v>C</v>
      </c>
      <c r="L792" s="32">
        <v>72</v>
      </c>
      <c r="M792" s="32">
        <v>80</v>
      </c>
      <c r="N792">
        <v>70</v>
      </c>
      <c r="O792" s="30">
        <f t="shared" si="111"/>
        <v>74</v>
      </c>
      <c r="P792" s="31">
        <f t="shared" si="112"/>
        <v>0.74</v>
      </c>
      <c r="Q792" s="32" t="str">
        <f t="shared" si="113"/>
        <v>B</v>
      </c>
      <c r="R792" s="30">
        <v>75</v>
      </c>
      <c r="S792" s="26">
        <v>84</v>
      </c>
      <c r="T792">
        <v>76</v>
      </c>
      <c r="U792" s="30">
        <f t="shared" si="114"/>
        <v>78.333333333333329</v>
      </c>
      <c r="V792" s="31">
        <f t="shared" si="115"/>
        <v>0.7833</v>
      </c>
      <c r="W792" t="str">
        <f t="shared" si="116"/>
        <v>B</v>
      </c>
    </row>
    <row r="793" spans="1:23" ht="14.25" customHeight="1" x14ac:dyDescent="0.3">
      <c r="A793" s="43"/>
      <c r="B793" s="43"/>
      <c r="C793" s="43"/>
      <c r="D793" s="5" t="s">
        <v>19</v>
      </c>
      <c r="E793" s="5" t="s">
        <v>102</v>
      </c>
      <c r="F793" s="5">
        <v>73</v>
      </c>
      <c r="G793" s="10">
        <v>74</v>
      </c>
      <c r="H793" s="10">
        <v>76</v>
      </c>
      <c r="I793" s="11">
        <f t="shared" si="108"/>
        <v>74.333333333333329</v>
      </c>
      <c r="J793" s="31">
        <f t="shared" si="109"/>
        <v>0.74329999999999996</v>
      </c>
      <c r="K793" s="32" t="str">
        <f t="shared" si="110"/>
        <v>B</v>
      </c>
      <c r="L793" s="32">
        <v>71</v>
      </c>
      <c r="M793" s="32">
        <v>86</v>
      </c>
      <c r="N793">
        <v>76</v>
      </c>
      <c r="O793" s="30">
        <f t="shared" si="111"/>
        <v>77.666666666666671</v>
      </c>
      <c r="P793" s="31">
        <f t="shared" si="112"/>
        <v>0.77669999999999995</v>
      </c>
      <c r="Q793" s="32" t="str">
        <f t="shared" si="113"/>
        <v>B</v>
      </c>
      <c r="R793" s="30">
        <v>78</v>
      </c>
      <c r="S793" s="26">
        <v>79</v>
      </c>
      <c r="T793">
        <v>86</v>
      </c>
      <c r="U793" s="30">
        <f t="shared" si="114"/>
        <v>81</v>
      </c>
      <c r="V793" s="31">
        <f t="shared" si="115"/>
        <v>0.81</v>
      </c>
      <c r="W793" t="str">
        <f t="shared" si="116"/>
        <v>A</v>
      </c>
    </row>
    <row r="794" spans="1:23" ht="14.25" customHeight="1" x14ac:dyDescent="0.3">
      <c r="A794" s="43"/>
      <c r="B794" s="43"/>
      <c r="C794" s="43"/>
      <c r="D794" s="5" t="s">
        <v>21</v>
      </c>
      <c r="E794" s="5" t="s">
        <v>103</v>
      </c>
      <c r="F794" s="5">
        <v>86</v>
      </c>
      <c r="G794" s="10">
        <v>90</v>
      </c>
      <c r="H794" s="10">
        <v>77</v>
      </c>
      <c r="I794" s="11">
        <f t="shared" si="108"/>
        <v>84.333333333333329</v>
      </c>
      <c r="J794" s="31">
        <f t="shared" si="109"/>
        <v>0.84330000000000005</v>
      </c>
      <c r="K794" s="32" t="str">
        <f t="shared" si="110"/>
        <v>A</v>
      </c>
      <c r="L794" s="32">
        <v>81</v>
      </c>
      <c r="M794" s="32">
        <v>83</v>
      </c>
      <c r="N794">
        <v>78</v>
      </c>
      <c r="O794" s="30">
        <f t="shared" si="111"/>
        <v>80.666666666666671</v>
      </c>
      <c r="P794" s="31">
        <f t="shared" si="112"/>
        <v>0.80669999999999997</v>
      </c>
      <c r="Q794" s="32" t="str">
        <f t="shared" si="113"/>
        <v>A</v>
      </c>
      <c r="R794" s="30">
        <v>79</v>
      </c>
      <c r="S794" s="26">
        <v>92</v>
      </c>
      <c r="T794">
        <v>85</v>
      </c>
      <c r="U794" s="30">
        <f t="shared" si="114"/>
        <v>85.333333333333329</v>
      </c>
      <c r="V794" s="31">
        <f t="shared" si="115"/>
        <v>0.85329999999999995</v>
      </c>
      <c r="W794" t="str">
        <f t="shared" si="116"/>
        <v>A</v>
      </c>
    </row>
    <row r="795" spans="1:23" ht="14.25" customHeight="1" x14ac:dyDescent="0.3">
      <c r="A795" s="43"/>
      <c r="B795" s="43"/>
      <c r="C795" s="43"/>
      <c r="D795" s="5" t="s">
        <v>23</v>
      </c>
      <c r="E795" s="5" t="s">
        <v>104</v>
      </c>
      <c r="F795" s="5">
        <v>67</v>
      </c>
      <c r="G795" s="10">
        <v>69</v>
      </c>
      <c r="H795" s="10">
        <v>69</v>
      </c>
      <c r="I795" s="11">
        <f t="shared" si="108"/>
        <v>68.333333333333329</v>
      </c>
      <c r="J795" s="31">
        <f t="shared" si="109"/>
        <v>0.68330000000000002</v>
      </c>
      <c r="K795" s="32" t="str">
        <f t="shared" si="110"/>
        <v>C</v>
      </c>
      <c r="L795" s="32">
        <v>76</v>
      </c>
      <c r="M795" s="32">
        <v>79</v>
      </c>
      <c r="N795">
        <v>77</v>
      </c>
      <c r="O795" s="30">
        <f t="shared" si="111"/>
        <v>77.333333333333329</v>
      </c>
      <c r="P795" s="31">
        <f t="shared" si="112"/>
        <v>0.77329999999999999</v>
      </c>
      <c r="Q795" s="32" t="str">
        <f t="shared" si="113"/>
        <v>B</v>
      </c>
      <c r="R795" s="30">
        <v>76</v>
      </c>
      <c r="S795" s="26">
        <v>82</v>
      </c>
      <c r="T795">
        <v>77</v>
      </c>
      <c r="U795" s="30">
        <f t="shared" si="114"/>
        <v>78.333333333333329</v>
      </c>
      <c r="V795" s="31">
        <f t="shared" si="115"/>
        <v>0.7833</v>
      </c>
      <c r="W795" t="str">
        <f t="shared" si="116"/>
        <v>B</v>
      </c>
    </row>
    <row r="796" spans="1:23" ht="14.25" customHeight="1" x14ac:dyDescent="0.3">
      <c r="A796" s="43"/>
      <c r="B796" s="43"/>
      <c r="C796" s="43"/>
      <c r="D796" s="5" t="s">
        <v>32</v>
      </c>
      <c r="E796" s="5" t="s">
        <v>127</v>
      </c>
      <c r="F796" s="5">
        <v>75</v>
      </c>
      <c r="G796" s="10">
        <v>77</v>
      </c>
      <c r="H796" s="10">
        <v>83</v>
      </c>
      <c r="I796" s="11">
        <f t="shared" si="108"/>
        <v>78.333333333333329</v>
      </c>
      <c r="J796" s="31">
        <f t="shared" si="109"/>
        <v>0.7833</v>
      </c>
      <c r="K796" s="32" t="str">
        <f t="shared" si="110"/>
        <v>B</v>
      </c>
      <c r="L796" s="32">
        <v>74</v>
      </c>
      <c r="M796" s="32">
        <v>82</v>
      </c>
      <c r="N796">
        <v>83</v>
      </c>
      <c r="O796" s="30">
        <f t="shared" si="111"/>
        <v>79.666666666666671</v>
      </c>
      <c r="P796" s="31">
        <f t="shared" si="112"/>
        <v>0.79669999999999996</v>
      </c>
      <c r="Q796" s="32" t="str">
        <f t="shared" si="113"/>
        <v>B</v>
      </c>
      <c r="R796" s="30">
        <v>87</v>
      </c>
      <c r="S796" s="26">
        <v>79</v>
      </c>
      <c r="T796">
        <v>91</v>
      </c>
      <c r="U796" s="30">
        <f t="shared" si="114"/>
        <v>85.666666666666671</v>
      </c>
      <c r="V796" s="31">
        <f t="shared" si="115"/>
        <v>0.85670000000000002</v>
      </c>
      <c r="W796" t="str">
        <f t="shared" si="116"/>
        <v>A</v>
      </c>
    </row>
    <row r="797" spans="1:23" ht="14.25" customHeight="1" x14ac:dyDescent="0.3">
      <c r="A797" s="43"/>
      <c r="B797" s="43"/>
      <c r="C797" s="43"/>
      <c r="D797" s="5" t="s">
        <v>34</v>
      </c>
      <c r="E797" s="5" t="s">
        <v>109</v>
      </c>
      <c r="F797" s="5">
        <v>76</v>
      </c>
      <c r="G797" s="10">
        <v>68</v>
      </c>
      <c r="H797" s="10">
        <v>64</v>
      </c>
      <c r="I797" s="11">
        <f t="shared" si="108"/>
        <v>69.333333333333329</v>
      </c>
      <c r="J797" s="31">
        <f t="shared" si="109"/>
        <v>0.69330000000000003</v>
      </c>
      <c r="K797" s="32" t="str">
        <f t="shared" si="110"/>
        <v>C</v>
      </c>
      <c r="L797" s="32">
        <v>78</v>
      </c>
      <c r="M797" s="32">
        <v>76</v>
      </c>
      <c r="N797">
        <v>78</v>
      </c>
      <c r="O797" s="30">
        <f t="shared" si="111"/>
        <v>77.333333333333329</v>
      </c>
      <c r="P797" s="31">
        <f t="shared" si="112"/>
        <v>0.77329999999999999</v>
      </c>
      <c r="Q797" s="32" t="str">
        <f t="shared" si="113"/>
        <v>B</v>
      </c>
      <c r="R797" s="30">
        <v>74</v>
      </c>
      <c r="S797" s="26">
        <v>76</v>
      </c>
      <c r="T797">
        <v>81</v>
      </c>
      <c r="U797" s="30">
        <f t="shared" si="114"/>
        <v>77</v>
      </c>
      <c r="V797" s="31">
        <f t="shared" si="115"/>
        <v>0.77</v>
      </c>
      <c r="W797" t="str">
        <f t="shared" si="116"/>
        <v>B</v>
      </c>
    </row>
    <row r="798" spans="1:23" ht="14.25" customHeight="1" x14ac:dyDescent="0.3">
      <c r="A798" s="43" t="s">
        <v>378</v>
      </c>
      <c r="B798" s="43" t="s">
        <v>379</v>
      </c>
      <c r="C798" s="43" t="s">
        <v>439</v>
      </c>
      <c r="D798" s="5" t="s">
        <v>12</v>
      </c>
      <c r="E798" s="5" t="s">
        <v>95</v>
      </c>
      <c r="F798" s="5">
        <v>63</v>
      </c>
      <c r="G798" s="10">
        <v>61</v>
      </c>
      <c r="H798" s="10">
        <v>65</v>
      </c>
      <c r="I798" s="11">
        <f t="shared" si="108"/>
        <v>63</v>
      </c>
      <c r="J798" s="31">
        <f t="shared" si="109"/>
        <v>0.63</v>
      </c>
      <c r="K798" s="32" t="str">
        <f t="shared" si="110"/>
        <v>C</v>
      </c>
      <c r="L798" s="32">
        <v>58</v>
      </c>
      <c r="M798" s="32">
        <v>69</v>
      </c>
      <c r="N798">
        <v>54</v>
      </c>
      <c r="O798" s="30">
        <f t="shared" si="111"/>
        <v>60.333333333333336</v>
      </c>
      <c r="P798" s="31">
        <f t="shared" si="112"/>
        <v>0.60329999999999995</v>
      </c>
      <c r="Q798" s="32" t="str">
        <f t="shared" si="113"/>
        <v>C</v>
      </c>
      <c r="R798" s="30">
        <v>67</v>
      </c>
      <c r="S798" s="26">
        <v>67</v>
      </c>
      <c r="T798">
        <v>69</v>
      </c>
      <c r="U798" s="30">
        <f t="shared" si="114"/>
        <v>67.666666666666671</v>
      </c>
      <c r="V798" s="31">
        <f t="shared" si="115"/>
        <v>0.67669999999999997</v>
      </c>
      <c r="W798" t="str">
        <f t="shared" si="116"/>
        <v>C</v>
      </c>
    </row>
    <row r="799" spans="1:23" ht="14.25" customHeight="1" x14ac:dyDescent="0.3">
      <c r="A799" s="43"/>
      <c r="B799" s="43"/>
      <c r="C799" s="43"/>
      <c r="D799" s="5" t="s">
        <v>13</v>
      </c>
      <c r="E799" s="5" t="s">
        <v>99</v>
      </c>
      <c r="F799" s="5">
        <v>58</v>
      </c>
      <c r="G799" s="10">
        <v>64</v>
      </c>
      <c r="H799" s="10">
        <v>64</v>
      </c>
      <c r="I799" s="11">
        <f t="shared" si="108"/>
        <v>62</v>
      </c>
      <c r="J799" s="31">
        <f t="shared" si="109"/>
        <v>0.62</v>
      </c>
      <c r="K799" s="32" t="str">
        <f t="shared" si="110"/>
        <v>C</v>
      </c>
      <c r="L799" s="32">
        <v>64</v>
      </c>
      <c r="M799" s="32">
        <v>67</v>
      </c>
      <c r="N799">
        <v>69</v>
      </c>
      <c r="O799" s="30">
        <f t="shared" si="111"/>
        <v>66.666666666666671</v>
      </c>
      <c r="P799" s="31">
        <f t="shared" si="112"/>
        <v>0.66669999999999996</v>
      </c>
      <c r="Q799" s="32" t="str">
        <f t="shared" si="113"/>
        <v>C</v>
      </c>
      <c r="R799" s="30">
        <v>66</v>
      </c>
      <c r="S799" s="26">
        <v>68</v>
      </c>
      <c r="T799">
        <v>67</v>
      </c>
      <c r="U799" s="30">
        <f t="shared" si="114"/>
        <v>67</v>
      </c>
      <c r="V799" s="31">
        <f t="shared" si="115"/>
        <v>0.67</v>
      </c>
      <c r="W799" t="str">
        <f t="shared" si="116"/>
        <v>C</v>
      </c>
    </row>
    <row r="800" spans="1:23" ht="14.25" customHeight="1" x14ac:dyDescent="0.3">
      <c r="A800" s="43"/>
      <c r="B800" s="43"/>
      <c r="C800" s="43"/>
      <c r="D800" s="5" t="s">
        <v>15</v>
      </c>
      <c r="E800" s="5" t="s">
        <v>100</v>
      </c>
      <c r="F800" s="5">
        <v>71</v>
      </c>
      <c r="G800" s="10">
        <v>71</v>
      </c>
      <c r="H800" s="10">
        <v>70</v>
      </c>
      <c r="I800" s="11">
        <f t="shared" si="108"/>
        <v>70.666666666666671</v>
      </c>
      <c r="J800" s="31">
        <f t="shared" si="109"/>
        <v>0.70669999999999999</v>
      </c>
      <c r="K800" s="32" t="str">
        <f t="shared" si="110"/>
        <v>B</v>
      </c>
      <c r="L800" s="32">
        <v>67</v>
      </c>
      <c r="M800" s="32">
        <v>72</v>
      </c>
      <c r="N800">
        <v>66</v>
      </c>
      <c r="O800" s="30">
        <f t="shared" si="111"/>
        <v>68.333333333333329</v>
      </c>
      <c r="P800" s="31">
        <f t="shared" si="112"/>
        <v>0.68330000000000002</v>
      </c>
      <c r="Q800" s="32" t="str">
        <f t="shared" si="113"/>
        <v>C</v>
      </c>
      <c r="R800" s="30">
        <v>75</v>
      </c>
      <c r="S800" s="26">
        <v>81</v>
      </c>
      <c r="T800">
        <v>73</v>
      </c>
      <c r="U800" s="30">
        <f t="shared" si="114"/>
        <v>76.333333333333329</v>
      </c>
      <c r="V800" s="31">
        <f t="shared" si="115"/>
        <v>0.76329999999999998</v>
      </c>
      <c r="W800" t="str">
        <f t="shared" si="116"/>
        <v>B</v>
      </c>
    </row>
    <row r="801" spans="1:23" ht="14.25" customHeight="1" x14ac:dyDescent="0.3">
      <c r="A801" s="43"/>
      <c r="B801" s="43"/>
      <c r="C801" s="43"/>
      <c r="D801" s="5" t="s">
        <v>17</v>
      </c>
      <c r="E801" s="5" t="s">
        <v>101</v>
      </c>
      <c r="F801" s="5">
        <v>55</v>
      </c>
      <c r="G801" s="10">
        <v>57</v>
      </c>
      <c r="H801" s="10">
        <v>61</v>
      </c>
      <c r="I801" s="11">
        <f t="shared" si="108"/>
        <v>57.666666666666664</v>
      </c>
      <c r="J801" s="31">
        <f t="shared" si="109"/>
        <v>0.57669999999999999</v>
      </c>
      <c r="K801" s="32" t="str">
        <f t="shared" si="110"/>
        <v>D</v>
      </c>
      <c r="L801" s="32">
        <v>65</v>
      </c>
      <c r="M801" s="32">
        <v>65</v>
      </c>
      <c r="N801">
        <v>57</v>
      </c>
      <c r="O801" s="30">
        <f t="shared" si="111"/>
        <v>62.333333333333336</v>
      </c>
      <c r="P801" s="31">
        <f t="shared" si="112"/>
        <v>0.62329999999999997</v>
      </c>
      <c r="Q801" s="32" t="str">
        <f t="shared" si="113"/>
        <v>C</v>
      </c>
      <c r="R801" s="30">
        <v>62</v>
      </c>
      <c r="S801" s="26">
        <v>71</v>
      </c>
      <c r="T801">
        <v>63</v>
      </c>
      <c r="U801" s="30">
        <f t="shared" si="114"/>
        <v>65.333333333333329</v>
      </c>
      <c r="V801" s="31">
        <f t="shared" si="115"/>
        <v>0.65329999999999999</v>
      </c>
      <c r="W801" t="str">
        <f t="shared" si="116"/>
        <v>C</v>
      </c>
    </row>
    <row r="802" spans="1:23" ht="14.25" customHeight="1" x14ac:dyDescent="0.3">
      <c r="A802" s="43"/>
      <c r="B802" s="43"/>
      <c r="C802" s="43"/>
      <c r="D802" s="5" t="s">
        <v>19</v>
      </c>
      <c r="E802" s="5" t="s">
        <v>102</v>
      </c>
      <c r="F802" s="5">
        <v>64</v>
      </c>
      <c r="G802" s="10">
        <v>68</v>
      </c>
      <c r="H802" s="10">
        <v>65</v>
      </c>
      <c r="I802" s="11">
        <f t="shared" si="108"/>
        <v>65.666666666666671</v>
      </c>
      <c r="J802" s="31">
        <f t="shared" si="109"/>
        <v>0.65669999999999995</v>
      </c>
      <c r="K802" s="32" t="str">
        <f t="shared" si="110"/>
        <v>C</v>
      </c>
      <c r="L802" s="32">
        <v>62</v>
      </c>
      <c r="M802" s="32">
        <v>65</v>
      </c>
      <c r="N802">
        <v>68</v>
      </c>
      <c r="O802" s="30">
        <f t="shared" si="111"/>
        <v>65</v>
      </c>
      <c r="P802" s="31">
        <f t="shared" si="112"/>
        <v>0.65</v>
      </c>
      <c r="Q802" s="32" t="str">
        <f t="shared" si="113"/>
        <v>C</v>
      </c>
      <c r="R802" s="30">
        <v>71</v>
      </c>
      <c r="S802" s="26">
        <v>70</v>
      </c>
      <c r="T802">
        <v>74</v>
      </c>
      <c r="U802" s="30">
        <f t="shared" si="114"/>
        <v>71.666666666666671</v>
      </c>
      <c r="V802" s="31">
        <f t="shared" si="115"/>
        <v>0.7167</v>
      </c>
      <c r="W802" t="str">
        <f t="shared" si="116"/>
        <v>B</v>
      </c>
    </row>
    <row r="803" spans="1:23" ht="14.25" customHeight="1" x14ac:dyDescent="0.3">
      <c r="A803" s="43"/>
      <c r="B803" s="43"/>
      <c r="C803" s="43"/>
      <c r="D803" s="5" t="s">
        <v>21</v>
      </c>
      <c r="E803" s="5" t="s">
        <v>103</v>
      </c>
      <c r="F803" s="5">
        <v>64</v>
      </c>
      <c r="G803" s="10">
        <v>73</v>
      </c>
      <c r="H803" s="10">
        <v>71</v>
      </c>
      <c r="I803" s="11">
        <f t="shared" si="108"/>
        <v>69.333333333333329</v>
      </c>
      <c r="J803" s="31">
        <f t="shared" si="109"/>
        <v>0.69330000000000003</v>
      </c>
      <c r="K803" s="32" t="str">
        <f t="shared" si="110"/>
        <v>C</v>
      </c>
      <c r="L803" s="32">
        <v>71</v>
      </c>
      <c r="M803" s="32">
        <v>74</v>
      </c>
      <c r="N803">
        <v>73</v>
      </c>
      <c r="O803" s="30">
        <f t="shared" si="111"/>
        <v>72.666666666666671</v>
      </c>
      <c r="P803" s="31">
        <f t="shared" si="112"/>
        <v>0.72670000000000001</v>
      </c>
      <c r="Q803" s="32" t="str">
        <f t="shared" si="113"/>
        <v>B</v>
      </c>
      <c r="R803" s="30">
        <v>81</v>
      </c>
      <c r="S803" s="26">
        <v>79</v>
      </c>
      <c r="T803">
        <v>75</v>
      </c>
      <c r="U803" s="30">
        <f t="shared" si="114"/>
        <v>78.333333333333329</v>
      </c>
      <c r="V803" s="31">
        <f t="shared" si="115"/>
        <v>0.7833</v>
      </c>
      <c r="W803" t="str">
        <f t="shared" si="116"/>
        <v>B</v>
      </c>
    </row>
    <row r="804" spans="1:23" ht="14.25" customHeight="1" x14ac:dyDescent="0.3">
      <c r="A804" s="43"/>
      <c r="B804" s="43"/>
      <c r="C804" s="43"/>
      <c r="D804" s="5" t="s">
        <v>23</v>
      </c>
      <c r="E804" s="5" t="s">
        <v>104</v>
      </c>
      <c r="F804" s="5">
        <v>61</v>
      </c>
      <c r="G804" s="10">
        <v>69</v>
      </c>
      <c r="H804" s="10">
        <v>65</v>
      </c>
      <c r="I804" s="11">
        <f t="shared" si="108"/>
        <v>65</v>
      </c>
      <c r="J804" s="31">
        <f t="shared" si="109"/>
        <v>0.65</v>
      </c>
      <c r="K804" s="32" t="str">
        <f t="shared" si="110"/>
        <v>C</v>
      </c>
      <c r="L804" s="32">
        <v>65</v>
      </c>
      <c r="M804" s="32">
        <v>61</v>
      </c>
      <c r="N804">
        <v>69</v>
      </c>
      <c r="O804" s="30">
        <f t="shared" si="111"/>
        <v>65</v>
      </c>
      <c r="P804" s="31">
        <f t="shared" si="112"/>
        <v>0.65</v>
      </c>
      <c r="Q804" s="32" t="str">
        <f t="shared" si="113"/>
        <v>C</v>
      </c>
      <c r="R804" s="30">
        <v>69</v>
      </c>
      <c r="S804" s="26">
        <v>76</v>
      </c>
      <c r="T804">
        <v>67</v>
      </c>
      <c r="U804" s="30">
        <f t="shared" si="114"/>
        <v>70.666666666666671</v>
      </c>
      <c r="V804" s="31">
        <f t="shared" si="115"/>
        <v>0.70669999999999999</v>
      </c>
      <c r="W804" t="str">
        <f t="shared" si="116"/>
        <v>B</v>
      </c>
    </row>
    <row r="805" spans="1:23" ht="14.25" customHeight="1" x14ac:dyDescent="0.3">
      <c r="A805" s="43"/>
      <c r="B805" s="43"/>
      <c r="C805" s="43"/>
      <c r="D805" s="5" t="s">
        <v>25</v>
      </c>
      <c r="E805" s="5" t="s">
        <v>105</v>
      </c>
      <c r="F805" s="5">
        <v>72</v>
      </c>
      <c r="G805" s="10">
        <v>71</v>
      </c>
      <c r="H805" s="10">
        <v>61</v>
      </c>
      <c r="I805" s="11">
        <f t="shared" si="108"/>
        <v>68</v>
      </c>
      <c r="J805" s="31">
        <f t="shared" si="109"/>
        <v>0.68</v>
      </c>
      <c r="K805" s="32" t="str">
        <f t="shared" si="110"/>
        <v>C</v>
      </c>
      <c r="L805" s="32">
        <v>62</v>
      </c>
      <c r="M805" s="32">
        <v>64</v>
      </c>
      <c r="N805">
        <v>73</v>
      </c>
      <c r="O805" s="30">
        <f t="shared" si="111"/>
        <v>66.333333333333329</v>
      </c>
      <c r="P805" s="31">
        <f t="shared" si="112"/>
        <v>0.6633</v>
      </c>
      <c r="Q805" s="32" t="str">
        <f t="shared" si="113"/>
        <v>C</v>
      </c>
      <c r="R805" s="30">
        <v>77</v>
      </c>
      <c r="S805" s="26">
        <v>70</v>
      </c>
      <c r="T805">
        <v>72</v>
      </c>
      <c r="U805" s="30">
        <f t="shared" si="114"/>
        <v>73</v>
      </c>
      <c r="V805" s="31">
        <f t="shared" si="115"/>
        <v>0.73</v>
      </c>
      <c r="W805" t="str">
        <f t="shared" si="116"/>
        <v>B</v>
      </c>
    </row>
    <row r="806" spans="1:23" ht="14.25" customHeight="1" x14ac:dyDescent="0.3">
      <c r="A806" s="43"/>
      <c r="B806" s="43"/>
      <c r="C806" s="43"/>
      <c r="D806" s="5" t="s">
        <v>27</v>
      </c>
      <c r="E806" s="5" t="s">
        <v>106</v>
      </c>
      <c r="F806" s="5">
        <v>51</v>
      </c>
      <c r="G806" s="10">
        <v>63</v>
      </c>
      <c r="H806" s="10">
        <v>55</v>
      </c>
      <c r="I806" s="11">
        <f t="shared" si="108"/>
        <v>56.333333333333336</v>
      </c>
      <c r="J806" s="31">
        <f t="shared" si="109"/>
        <v>0.56330000000000002</v>
      </c>
      <c r="K806" s="32" t="str">
        <f t="shared" si="110"/>
        <v>D</v>
      </c>
      <c r="L806" s="32">
        <v>58</v>
      </c>
      <c r="M806" s="32">
        <v>63</v>
      </c>
      <c r="N806">
        <v>60</v>
      </c>
      <c r="O806" s="30">
        <f t="shared" si="111"/>
        <v>60.333333333333336</v>
      </c>
      <c r="P806" s="31">
        <f t="shared" si="112"/>
        <v>0.60329999999999995</v>
      </c>
      <c r="Q806" s="32" t="str">
        <f t="shared" si="113"/>
        <v>C</v>
      </c>
      <c r="R806" s="30">
        <v>64</v>
      </c>
      <c r="S806" s="26">
        <v>73</v>
      </c>
      <c r="T806">
        <v>63</v>
      </c>
      <c r="U806" s="30">
        <f t="shared" si="114"/>
        <v>66.666666666666671</v>
      </c>
      <c r="V806" s="31">
        <f t="shared" si="115"/>
        <v>0.66669999999999996</v>
      </c>
      <c r="W806" t="str">
        <f t="shared" si="116"/>
        <v>C</v>
      </c>
    </row>
    <row r="807" spans="1:23" ht="14.25" customHeight="1" x14ac:dyDescent="0.3">
      <c r="A807" s="43" t="s">
        <v>380</v>
      </c>
      <c r="B807" s="43" t="s">
        <v>381</v>
      </c>
      <c r="C807" s="43" t="s">
        <v>439</v>
      </c>
      <c r="D807" s="5" t="s">
        <v>12</v>
      </c>
      <c r="E807" s="5" t="s">
        <v>95</v>
      </c>
      <c r="F807" s="5">
        <v>59</v>
      </c>
      <c r="G807" s="10">
        <v>60</v>
      </c>
      <c r="H807" s="10">
        <v>59</v>
      </c>
      <c r="I807" s="11">
        <f t="shared" si="108"/>
        <v>59.333333333333336</v>
      </c>
      <c r="J807" s="31">
        <f t="shared" si="109"/>
        <v>0.59330000000000005</v>
      </c>
      <c r="K807" s="32" t="str">
        <f t="shared" si="110"/>
        <v>D</v>
      </c>
      <c r="L807" s="32">
        <v>73</v>
      </c>
      <c r="M807" s="32">
        <v>62</v>
      </c>
      <c r="N807">
        <v>69</v>
      </c>
      <c r="O807" s="30">
        <f t="shared" si="111"/>
        <v>68</v>
      </c>
      <c r="P807" s="31">
        <f t="shared" si="112"/>
        <v>0.68</v>
      </c>
      <c r="Q807" s="32" t="str">
        <f t="shared" si="113"/>
        <v>C</v>
      </c>
      <c r="R807" s="30">
        <v>71</v>
      </c>
      <c r="S807" s="26">
        <v>68</v>
      </c>
      <c r="T807">
        <v>68</v>
      </c>
      <c r="U807" s="30">
        <f t="shared" si="114"/>
        <v>69</v>
      </c>
      <c r="V807" s="31">
        <f t="shared" si="115"/>
        <v>0.69</v>
      </c>
      <c r="W807" t="str">
        <f t="shared" si="116"/>
        <v>C</v>
      </c>
    </row>
    <row r="808" spans="1:23" ht="14.25" customHeight="1" x14ac:dyDescent="0.3">
      <c r="A808" s="43"/>
      <c r="B808" s="43"/>
      <c r="C808" s="43"/>
      <c r="D808" s="5" t="s">
        <v>13</v>
      </c>
      <c r="E808" s="5" t="s">
        <v>99</v>
      </c>
      <c r="F808" s="5">
        <v>68</v>
      </c>
      <c r="G808" s="10">
        <v>77</v>
      </c>
      <c r="H808" s="10">
        <v>75</v>
      </c>
      <c r="I808" s="11">
        <f t="shared" si="108"/>
        <v>73.333333333333329</v>
      </c>
      <c r="J808" s="31">
        <f t="shared" si="109"/>
        <v>0.73329999999999995</v>
      </c>
      <c r="K808" s="32" t="str">
        <f t="shared" si="110"/>
        <v>B</v>
      </c>
      <c r="L808" s="32">
        <v>67</v>
      </c>
      <c r="M808" s="32">
        <v>69</v>
      </c>
      <c r="N808">
        <v>66</v>
      </c>
      <c r="O808" s="30">
        <f t="shared" si="111"/>
        <v>67.333333333333329</v>
      </c>
      <c r="P808" s="31">
        <f t="shared" si="112"/>
        <v>0.67330000000000001</v>
      </c>
      <c r="Q808" s="32" t="str">
        <f t="shared" si="113"/>
        <v>C</v>
      </c>
      <c r="R808" s="30">
        <v>74</v>
      </c>
      <c r="S808" s="26">
        <v>79</v>
      </c>
      <c r="T808">
        <v>80</v>
      </c>
      <c r="U808" s="30">
        <f t="shared" si="114"/>
        <v>77.666666666666671</v>
      </c>
      <c r="V808" s="31">
        <f t="shared" si="115"/>
        <v>0.77669999999999995</v>
      </c>
      <c r="W808" t="str">
        <f t="shared" si="116"/>
        <v>B</v>
      </c>
    </row>
    <row r="809" spans="1:23" ht="14.25" customHeight="1" x14ac:dyDescent="0.3">
      <c r="A809" s="43"/>
      <c r="B809" s="43"/>
      <c r="C809" s="43"/>
      <c r="D809" s="5" t="s">
        <v>15</v>
      </c>
      <c r="E809" s="5" t="s">
        <v>100</v>
      </c>
      <c r="F809" s="5">
        <v>77</v>
      </c>
      <c r="G809" s="10">
        <v>77</v>
      </c>
      <c r="H809" s="10">
        <v>70</v>
      </c>
      <c r="I809" s="11">
        <f t="shared" si="108"/>
        <v>74.666666666666671</v>
      </c>
      <c r="J809" s="31">
        <f t="shared" si="109"/>
        <v>0.74670000000000003</v>
      </c>
      <c r="K809" s="32" t="str">
        <f t="shared" si="110"/>
        <v>B</v>
      </c>
      <c r="L809" s="32">
        <v>77</v>
      </c>
      <c r="M809" s="32">
        <v>73</v>
      </c>
      <c r="N809">
        <v>82</v>
      </c>
      <c r="O809" s="30">
        <f t="shared" si="111"/>
        <v>77.333333333333329</v>
      </c>
      <c r="P809" s="31">
        <f t="shared" si="112"/>
        <v>0.77329999999999999</v>
      </c>
      <c r="Q809" s="32" t="str">
        <f t="shared" si="113"/>
        <v>B</v>
      </c>
      <c r="R809" s="30">
        <v>85</v>
      </c>
      <c r="S809" s="26">
        <v>84</v>
      </c>
      <c r="T809">
        <v>86</v>
      </c>
      <c r="U809" s="30">
        <f t="shared" si="114"/>
        <v>85</v>
      </c>
      <c r="V809" s="31">
        <f t="shared" si="115"/>
        <v>0.85</v>
      </c>
      <c r="W809" t="str">
        <f t="shared" si="116"/>
        <v>A</v>
      </c>
    </row>
    <row r="810" spans="1:23" ht="14.25" customHeight="1" x14ac:dyDescent="0.3">
      <c r="A810" s="43"/>
      <c r="B810" s="43"/>
      <c r="C810" s="43"/>
      <c r="D810" s="5" t="s">
        <v>17</v>
      </c>
      <c r="E810" s="5" t="s">
        <v>101</v>
      </c>
      <c r="F810" s="5">
        <v>66</v>
      </c>
      <c r="G810" s="10">
        <v>74</v>
      </c>
      <c r="H810" s="10">
        <v>75</v>
      </c>
      <c r="I810" s="11">
        <f t="shared" si="108"/>
        <v>71.666666666666671</v>
      </c>
      <c r="J810" s="31">
        <f t="shared" si="109"/>
        <v>0.7167</v>
      </c>
      <c r="K810" s="32" t="str">
        <f t="shared" si="110"/>
        <v>B</v>
      </c>
      <c r="L810" s="32">
        <v>69</v>
      </c>
      <c r="M810" s="32">
        <v>67</v>
      </c>
      <c r="N810">
        <v>76</v>
      </c>
      <c r="O810" s="30">
        <f t="shared" si="111"/>
        <v>70.666666666666671</v>
      </c>
      <c r="P810" s="31">
        <f t="shared" si="112"/>
        <v>0.70669999999999999</v>
      </c>
      <c r="Q810" s="32" t="str">
        <f t="shared" si="113"/>
        <v>B</v>
      </c>
      <c r="R810" s="30">
        <v>68</v>
      </c>
      <c r="S810" s="26">
        <v>68</v>
      </c>
      <c r="T810">
        <v>78</v>
      </c>
      <c r="U810" s="30">
        <f t="shared" si="114"/>
        <v>71.333333333333329</v>
      </c>
      <c r="V810" s="31">
        <f t="shared" si="115"/>
        <v>0.71330000000000005</v>
      </c>
      <c r="W810" t="str">
        <f t="shared" si="116"/>
        <v>B</v>
      </c>
    </row>
    <row r="811" spans="1:23" ht="14.25" customHeight="1" x14ac:dyDescent="0.3">
      <c r="A811" s="43"/>
      <c r="B811" s="43"/>
      <c r="C811" s="43"/>
      <c r="D811" s="5" t="s">
        <v>19</v>
      </c>
      <c r="E811" s="5" t="s">
        <v>102</v>
      </c>
      <c r="F811" s="5">
        <v>77</v>
      </c>
      <c r="G811" s="10">
        <v>68</v>
      </c>
      <c r="H811" s="10">
        <v>69</v>
      </c>
      <c r="I811" s="11">
        <f t="shared" si="108"/>
        <v>71.333333333333329</v>
      </c>
      <c r="J811" s="31">
        <f t="shared" si="109"/>
        <v>0.71330000000000005</v>
      </c>
      <c r="K811" s="32" t="str">
        <f t="shared" si="110"/>
        <v>B</v>
      </c>
      <c r="L811" s="32">
        <v>80</v>
      </c>
      <c r="M811" s="32">
        <v>73</v>
      </c>
      <c r="N811">
        <v>74</v>
      </c>
      <c r="O811" s="30">
        <f t="shared" si="111"/>
        <v>75.666666666666671</v>
      </c>
      <c r="P811" s="31">
        <f t="shared" si="112"/>
        <v>0.75670000000000004</v>
      </c>
      <c r="Q811" s="32" t="str">
        <f t="shared" si="113"/>
        <v>B</v>
      </c>
      <c r="R811" s="30">
        <v>70</v>
      </c>
      <c r="S811" s="26">
        <v>79</v>
      </c>
      <c r="T811">
        <v>79</v>
      </c>
      <c r="U811" s="30">
        <f t="shared" si="114"/>
        <v>76</v>
      </c>
      <c r="V811" s="31">
        <f t="shared" si="115"/>
        <v>0.76</v>
      </c>
      <c r="W811" t="str">
        <f t="shared" si="116"/>
        <v>B</v>
      </c>
    </row>
    <row r="812" spans="1:23" ht="14.25" customHeight="1" x14ac:dyDescent="0.3">
      <c r="A812" s="43"/>
      <c r="B812" s="43"/>
      <c r="C812" s="43"/>
      <c r="D812" s="5" t="s">
        <v>21</v>
      </c>
      <c r="E812" s="5" t="s">
        <v>103</v>
      </c>
      <c r="F812" s="5">
        <v>82</v>
      </c>
      <c r="G812" s="10">
        <v>84</v>
      </c>
      <c r="H812" s="10">
        <v>82</v>
      </c>
      <c r="I812" s="11">
        <f t="shared" si="108"/>
        <v>82.666666666666671</v>
      </c>
      <c r="J812" s="31">
        <f t="shared" si="109"/>
        <v>0.82669999999999999</v>
      </c>
      <c r="K812" s="32" t="str">
        <f t="shared" si="110"/>
        <v>A</v>
      </c>
      <c r="L812" s="32">
        <v>84</v>
      </c>
      <c r="M812" s="32">
        <v>79</v>
      </c>
      <c r="N812">
        <v>79</v>
      </c>
      <c r="O812" s="30">
        <f t="shared" si="111"/>
        <v>80.666666666666671</v>
      </c>
      <c r="P812" s="31">
        <f t="shared" si="112"/>
        <v>0.80669999999999997</v>
      </c>
      <c r="Q812" s="32" t="str">
        <f t="shared" si="113"/>
        <v>A</v>
      </c>
      <c r="R812" s="30">
        <v>88</v>
      </c>
      <c r="S812" s="26">
        <v>85</v>
      </c>
      <c r="T812">
        <v>88</v>
      </c>
      <c r="U812" s="30">
        <f t="shared" si="114"/>
        <v>87</v>
      </c>
      <c r="V812" s="31">
        <f t="shared" si="115"/>
        <v>0.87</v>
      </c>
      <c r="W812" t="str">
        <f t="shared" si="116"/>
        <v>A</v>
      </c>
    </row>
    <row r="813" spans="1:23" ht="14.25" customHeight="1" x14ac:dyDescent="0.3">
      <c r="A813" s="43"/>
      <c r="B813" s="43"/>
      <c r="C813" s="43"/>
      <c r="D813" s="5" t="s">
        <v>23</v>
      </c>
      <c r="E813" s="5" t="s">
        <v>104</v>
      </c>
      <c r="F813" s="5">
        <v>68</v>
      </c>
      <c r="G813" s="10">
        <v>69</v>
      </c>
      <c r="H813" s="10">
        <v>63</v>
      </c>
      <c r="I813" s="11">
        <f t="shared" si="108"/>
        <v>66.666666666666671</v>
      </c>
      <c r="J813" s="31">
        <f t="shared" si="109"/>
        <v>0.66669999999999996</v>
      </c>
      <c r="K813" s="32" t="str">
        <f t="shared" si="110"/>
        <v>C</v>
      </c>
      <c r="L813" s="32">
        <v>76</v>
      </c>
      <c r="M813" s="32">
        <v>70</v>
      </c>
      <c r="N813">
        <v>65</v>
      </c>
      <c r="O813" s="30">
        <f t="shared" si="111"/>
        <v>70.333333333333329</v>
      </c>
      <c r="P813" s="31">
        <f t="shared" si="112"/>
        <v>0.70330000000000004</v>
      </c>
      <c r="Q813" s="32" t="str">
        <f t="shared" si="113"/>
        <v>B</v>
      </c>
      <c r="R813" s="30">
        <v>68</v>
      </c>
      <c r="S813" s="26">
        <v>77</v>
      </c>
      <c r="T813">
        <v>71</v>
      </c>
      <c r="U813" s="30">
        <f t="shared" si="114"/>
        <v>72</v>
      </c>
      <c r="V813" s="31">
        <f t="shared" si="115"/>
        <v>0.72</v>
      </c>
      <c r="W813" t="str">
        <f t="shared" si="116"/>
        <v>B</v>
      </c>
    </row>
    <row r="814" spans="1:23" ht="14.25" customHeight="1" x14ac:dyDescent="0.3">
      <c r="A814" s="43"/>
      <c r="B814" s="43"/>
      <c r="C814" s="43"/>
      <c r="D814" s="5" t="s">
        <v>32</v>
      </c>
      <c r="E814" s="5" t="s">
        <v>127</v>
      </c>
      <c r="F814" s="5">
        <v>78</v>
      </c>
      <c r="G814" s="10">
        <v>73</v>
      </c>
      <c r="H814" s="10">
        <v>76</v>
      </c>
      <c r="I814" s="11">
        <f t="shared" si="108"/>
        <v>75.666666666666671</v>
      </c>
      <c r="J814" s="31">
        <f t="shared" si="109"/>
        <v>0.75670000000000004</v>
      </c>
      <c r="K814" s="32" t="str">
        <f t="shared" si="110"/>
        <v>B</v>
      </c>
      <c r="L814" s="32">
        <v>71</v>
      </c>
      <c r="M814" s="32">
        <v>81</v>
      </c>
      <c r="N814">
        <v>70</v>
      </c>
      <c r="O814" s="30">
        <f t="shared" si="111"/>
        <v>74</v>
      </c>
      <c r="P814" s="31">
        <f t="shared" si="112"/>
        <v>0.74</v>
      </c>
      <c r="Q814" s="32" t="str">
        <f t="shared" si="113"/>
        <v>B</v>
      </c>
      <c r="R814" s="30">
        <v>81</v>
      </c>
      <c r="S814" s="26">
        <v>78</v>
      </c>
      <c r="T814">
        <v>78</v>
      </c>
      <c r="U814" s="30">
        <f t="shared" si="114"/>
        <v>79</v>
      </c>
      <c r="V814" s="31">
        <f t="shared" si="115"/>
        <v>0.79</v>
      </c>
      <c r="W814" t="str">
        <f t="shared" si="116"/>
        <v>B</v>
      </c>
    </row>
    <row r="815" spans="1:23" ht="14.25" customHeight="1" x14ac:dyDescent="0.3">
      <c r="A815" s="43"/>
      <c r="B815" s="43"/>
      <c r="C815" s="43"/>
      <c r="D815" s="5" t="s">
        <v>27</v>
      </c>
      <c r="E815" s="5" t="s">
        <v>106</v>
      </c>
      <c r="F815" s="5">
        <v>58</v>
      </c>
      <c r="G815" s="10">
        <v>73</v>
      </c>
      <c r="H815" s="10">
        <v>70</v>
      </c>
      <c r="I815" s="11">
        <f t="shared" si="108"/>
        <v>67</v>
      </c>
      <c r="J815" s="31">
        <f t="shared" si="109"/>
        <v>0.67</v>
      </c>
      <c r="K815" s="32" t="str">
        <f t="shared" si="110"/>
        <v>C</v>
      </c>
      <c r="L815" s="32">
        <v>62</v>
      </c>
      <c r="M815" s="32">
        <v>71</v>
      </c>
      <c r="N815">
        <v>64</v>
      </c>
      <c r="O815" s="30">
        <f t="shared" si="111"/>
        <v>65.666666666666671</v>
      </c>
      <c r="P815" s="31">
        <f t="shared" si="112"/>
        <v>0.65669999999999995</v>
      </c>
      <c r="Q815" s="32" t="str">
        <f t="shared" si="113"/>
        <v>C</v>
      </c>
      <c r="R815" s="30">
        <v>66</v>
      </c>
      <c r="S815" s="26">
        <v>80</v>
      </c>
      <c r="T815">
        <v>69</v>
      </c>
      <c r="U815" s="30">
        <f t="shared" si="114"/>
        <v>71.666666666666671</v>
      </c>
      <c r="V815" s="31">
        <f t="shared" si="115"/>
        <v>0.7167</v>
      </c>
      <c r="W815" t="str">
        <f t="shared" si="116"/>
        <v>B</v>
      </c>
    </row>
    <row r="816" spans="1:23" ht="14.25" customHeight="1" x14ac:dyDescent="0.3">
      <c r="A816" s="43" t="s">
        <v>384</v>
      </c>
      <c r="B816" s="43" t="s">
        <v>385</v>
      </c>
      <c r="C816" s="43" t="s">
        <v>439</v>
      </c>
      <c r="D816" s="5" t="s">
        <v>12</v>
      </c>
      <c r="E816" s="5" t="s">
        <v>95</v>
      </c>
      <c r="F816" s="5">
        <v>81</v>
      </c>
      <c r="G816" s="10">
        <v>82</v>
      </c>
      <c r="H816" s="10">
        <v>87</v>
      </c>
      <c r="I816" s="11">
        <f t="shared" si="108"/>
        <v>83.333333333333329</v>
      </c>
      <c r="J816" s="31">
        <f t="shared" si="109"/>
        <v>0.83330000000000004</v>
      </c>
      <c r="K816" s="32" t="str">
        <f t="shared" si="110"/>
        <v>A</v>
      </c>
      <c r="L816" s="32">
        <v>75</v>
      </c>
      <c r="M816" s="32">
        <v>82</v>
      </c>
      <c r="N816">
        <v>76</v>
      </c>
      <c r="O816" s="30">
        <f t="shared" si="111"/>
        <v>77.666666666666671</v>
      </c>
      <c r="P816" s="31">
        <f t="shared" si="112"/>
        <v>0.77669999999999995</v>
      </c>
      <c r="Q816" s="32" t="str">
        <f t="shared" si="113"/>
        <v>B</v>
      </c>
      <c r="R816" s="30">
        <v>78</v>
      </c>
      <c r="S816" s="26">
        <v>84</v>
      </c>
      <c r="T816">
        <v>90</v>
      </c>
      <c r="U816" s="30">
        <f t="shared" si="114"/>
        <v>84</v>
      </c>
      <c r="V816" s="31">
        <f t="shared" si="115"/>
        <v>0.84</v>
      </c>
      <c r="W816" t="str">
        <f t="shared" si="116"/>
        <v>A</v>
      </c>
    </row>
    <row r="817" spans="1:23" ht="14.25" customHeight="1" x14ac:dyDescent="0.3">
      <c r="A817" s="43"/>
      <c r="B817" s="43"/>
      <c r="C817" s="43"/>
      <c r="D817" s="5" t="s">
        <v>13</v>
      </c>
      <c r="E817" s="5" t="s">
        <v>99</v>
      </c>
      <c r="F817" s="5">
        <v>84</v>
      </c>
      <c r="G817" s="10">
        <v>89</v>
      </c>
      <c r="H817" s="10">
        <v>79</v>
      </c>
      <c r="I817" s="11">
        <f t="shared" si="108"/>
        <v>84</v>
      </c>
      <c r="J817" s="31">
        <f t="shared" si="109"/>
        <v>0.84</v>
      </c>
      <c r="K817" s="32" t="str">
        <f t="shared" si="110"/>
        <v>A</v>
      </c>
      <c r="L817" s="32">
        <v>84</v>
      </c>
      <c r="M817" s="32">
        <v>85</v>
      </c>
      <c r="N817">
        <v>91</v>
      </c>
      <c r="O817" s="30">
        <f t="shared" si="111"/>
        <v>86.666666666666671</v>
      </c>
      <c r="P817" s="31">
        <f t="shared" si="112"/>
        <v>0.86670000000000003</v>
      </c>
      <c r="Q817" s="32" t="str">
        <f t="shared" si="113"/>
        <v>A</v>
      </c>
      <c r="R817" s="30">
        <v>88</v>
      </c>
      <c r="S817" s="26">
        <v>86</v>
      </c>
      <c r="T817">
        <v>88</v>
      </c>
      <c r="U817" s="30">
        <f t="shared" si="114"/>
        <v>87.333333333333329</v>
      </c>
      <c r="V817" s="31">
        <f t="shared" si="115"/>
        <v>0.87329999999999997</v>
      </c>
      <c r="W817" t="str">
        <f t="shared" si="116"/>
        <v>A</v>
      </c>
    </row>
    <row r="818" spans="1:23" ht="14.25" customHeight="1" x14ac:dyDescent="0.3">
      <c r="A818" s="43"/>
      <c r="B818" s="43"/>
      <c r="C818" s="43"/>
      <c r="D818" s="5" t="s">
        <v>15</v>
      </c>
      <c r="E818" s="5" t="s">
        <v>100</v>
      </c>
      <c r="F818" s="5">
        <v>81</v>
      </c>
      <c r="G818" s="10">
        <v>95</v>
      </c>
      <c r="H818" s="10">
        <v>97</v>
      </c>
      <c r="I818" s="11">
        <f t="shared" si="108"/>
        <v>91</v>
      </c>
      <c r="J818" s="31">
        <f t="shared" si="109"/>
        <v>0.91</v>
      </c>
      <c r="K818" s="32" t="str">
        <f t="shared" si="110"/>
        <v>A</v>
      </c>
      <c r="L818" s="32">
        <v>96</v>
      </c>
      <c r="M818" s="32">
        <v>89</v>
      </c>
      <c r="N818">
        <v>97</v>
      </c>
      <c r="O818" s="30">
        <f t="shared" si="111"/>
        <v>94</v>
      </c>
      <c r="P818" s="31">
        <f t="shared" si="112"/>
        <v>0.94</v>
      </c>
      <c r="Q818" s="32" t="str">
        <f t="shared" si="113"/>
        <v>A</v>
      </c>
      <c r="R818" s="30">
        <v>93</v>
      </c>
      <c r="S818" s="26">
        <v>95</v>
      </c>
      <c r="T818">
        <v>98</v>
      </c>
      <c r="U818" s="30">
        <f t="shared" si="114"/>
        <v>95.333333333333329</v>
      </c>
      <c r="V818" s="31">
        <f t="shared" si="115"/>
        <v>0.95330000000000004</v>
      </c>
      <c r="W818" t="str">
        <f t="shared" si="116"/>
        <v>A</v>
      </c>
    </row>
    <row r="819" spans="1:23" ht="14.25" customHeight="1" x14ac:dyDescent="0.3">
      <c r="A819" s="43"/>
      <c r="B819" s="43"/>
      <c r="C819" s="43"/>
      <c r="D819" s="5" t="s">
        <v>17</v>
      </c>
      <c r="E819" s="5" t="s">
        <v>101</v>
      </c>
      <c r="F819" s="5">
        <v>76</v>
      </c>
      <c r="G819" s="10">
        <v>78</v>
      </c>
      <c r="H819" s="10">
        <v>89</v>
      </c>
      <c r="I819" s="11">
        <f t="shared" si="108"/>
        <v>81</v>
      </c>
      <c r="J819" s="31">
        <f t="shared" si="109"/>
        <v>0.81</v>
      </c>
      <c r="K819" s="32" t="str">
        <f t="shared" si="110"/>
        <v>A</v>
      </c>
      <c r="L819" s="32">
        <v>75</v>
      </c>
      <c r="M819" s="32">
        <v>89</v>
      </c>
      <c r="N819">
        <v>82</v>
      </c>
      <c r="O819" s="30">
        <f t="shared" si="111"/>
        <v>82</v>
      </c>
      <c r="P819" s="31">
        <f t="shared" si="112"/>
        <v>0.82</v>
      </c>
      <c r="Q819" s="32" t="str">
        <f t="shared" si="113"/>
        <v>A</v>
      </c>
      <c r="R819" s="30">
        <v>81</v>
      </c>
      <c r="S819" s="26">
        <v>84</v>
      </c>
      <c r="T819">
        <v>93</v>
      </c>
      <c r="U819" s="30">
        <f t="shared" si="114"/>
        <v>86</v>
      </c>
      <c r="V819" s="31">
        <f t="shared" si="115"/>
        <v>0.86</v>
      </c>
      <c r="W819" t="str">
        <f t="shared" si="116"/>
        <v>A</v>
      </c>
    </row>
    <row r="820" spans="1:23" ht="14.25" customHeight="1" x14ac:dyDescent="0.3">
      <c r="A820" s="43"/>
      <c r="B820" s="43"/>
      <c r="C820" s="43"/>
      <c r="D820" s="5" t="s">
        <v>19</v>
      </c>
      <c r="E820" s="5" t="s">
        <v>102</v>
      </c>
      <c r="F820" s="5">
        <v>87</v>
      </c>
      <c r="G820" s="10">
        <v>91</v>
      </c>
      <c r="H820" s="10">
        <v>82</v>
      </c>
      <c r="I820" s="11">
        <f t="shared" si="108"/>
        <v>86.666666666666671</v>
      </c>
      <c r="J820" s="31">
        <f t="shared" si="109"/>
        <v>0.86670000000000003</v>
      </c>
      <c r="K820" s="32" t="str">
        <f t="shared" si="110"/>
        <v>A</v>
      </c>
      <c r="L820" s="32">
        <v>93</v>
      </c>
      <c r="M820" s="32">
        <v>91</v>
      </c>
      <c r="N820">
        <v>85</v>
      </c>
      <c r="O820" s="30">
        <f t="shared" si="111"/>
        <v>89.666666666666671</v>
      </c>
      <c r="P820" s="31">
        <f t="shared" si="112"/>
        <v>0.89670000000000005</v>
      </c>
      <c r="Q820" s="32" t="str">
        <f t="shared" si="113"/>
        <v>A</v>
      </c>
      <c r="R820" s="30">
        <v>86</v>
      </c>
      <c r="S820" s="26">
        <v>92</v>
      </c>
      <c r="T820">
        <v>95</v>
      </c>
      <c r="U820" s="30">
        <f t="shared" si="114"/>
        <v>91</v>
      </c>
      <c r="V820" s="31">
        <f t="shared" si="115"/>
        <v>0.91</v>
      </c>
      <c r="W820" t="str">
        <f t="shared" si="116"/>
        <v>A</v>
      </c>
    </row>
    <row r="821" spans="1:23" ht="14.25" customHeight="1" x14ac:dyDescent="0.3">
      <c r="A821" s="43"/>
      <c r="B821" s="43"/>
      <c r="C821" s="43"/>
      <c r="D821" s="5" t="s">
        <v>21</v>
      </c>
      <c r="E821" s="5" t="s">
        <v>103</v>
      </c>
      <c r="F821" s="5">
        <v>87</v>
      </c>
      <c r="G821" s="10">
        <v>96</v>
      </c>
      <c r="H821" s="10">
        <v>96</v>
      </c>
      <c r="I821" s="11">
        <f t="shared" si="108"/>
        <v>93</v>
      </c>
      <c r="J821" s="31">
        <f t="shared" si="109"/>
        <v>0.93</v>
      </c>
      <c r="K821" s="32" t="str">
        <f t="shared" si="110"/>
        <v>A</v>
      </c>
      <c r="L821" s="32">
        <v>89</v>
      </c>
      <c r="M821" s="32">
        <v>94</v>
      </c>
      <c r="N821">
        <v>98</v>
      </c>
      <c r="O821" s="30">
        <f t="shared" si="111"/>
        <v>93.666666666666671</v>
      </c>
      <c r="P821" s="31">
        <f t="shared" si="112"/>
        <v>0.93669999999999998</v>
      </c>
      <c r="Q821" s="32" t="str">
        <f t="shared" si="113"/>
        <v>A</v>
      </c>
      <c r="R821" s="30">
        <v>94</v>
      </c>
      <c r="S821" s="26">
        <v>98</v>
      </c>
      <c r="T821">
        <v>95</v>
      </c>
      <c r="U821" s="30">
        <f t="shared" si="114"/>
        <v>95.666666666666671</v>
      </c>
      <c r="V821" s="31">
        <f t="shared" si="115"/>
        <v>0.95669999999999999</v>
      </c>
      <c r="W821" t="str">
        <f t="shared" si="116"/>
        <v>A</v>
      </c>
    </row>
    <row r="822" spans="1:23" ht="14.25" customHeight="1" x14ac:dyDescent="0.3">
      <c r="A822" s="43"/>
      <c r="B822" s="43"/>
      <c r="C822" s="43"/>
      <c r="D822" s="5" t="s">
        <v>23</v>
      </c>
      <c r="E822" s="5" t="s">
        <v>104</v>
      </c>
      <c r="F822" s="5">
        <v>78</v>
      </c>
      <c r="G822" s="10">
        <v>78</v>
      </c>
      <c r="H822" s="10">
        <v>84</v>
      </c>
      <c r="I822" s="11">
        <f t="shared" si="108"/>
        <v>80</v>
      </c>
      <c r="J822" s="31">
        <f t="shared" si="109"/>
        <v>0.8</v>
      </c>
      <c r="K822" s="32" t="str">
        <f t="shared" si="110"/>
        <v>A</v>
      </c>
      <c r="L822" s="32">
        <v>89</v>
      </c>
      <c r="M822" s="32">
        <v>90</v>
      </c>
      <c r="N822">
        <v>82</v>
      </c>
      <c r="O822" s="30">
        <f t="shared" si="111"/>
        <v>87</v>
      </c>
      <c r="P822" s="31">
        <f t="shared" si="112"/>
        <v>0.87</v>
      </c>
      <c r="Q822" s="32" t="str">
        <f t="shared" si="113"/>
        <v>A</v>
      </c>
      <c r="R822" s="30">
        <v>86</v>
      </c>
      <c r="S822" s="26">
        <v>97</v>
      </c>
      <c r="T822">
        <v>91</v>
      </c>
      <c r="U822" s="30">
        <f t="shared" si="114"/>
        <v>91.333333333333329</v>
      </c>
      <c r="V822" s="31">
        <f t="shared" si="115"/>
        <v>0.9133</v>
      </c>
      <c r="W822" t="str">
        <f t="shared" si="116"/>
        <v>A</v>
      </c>
    </row>
    <row r="823" spans="1:23" ht="14.25" customHeight="1" x14ac:dyDescent="0.3">
      <c r="A823" s="43"/>
      <c r="B823" s="43"/>
      <c r="C823" s="43"/>
      <c r="D823" s="5" t="s">
        <v>25</v>
      </c>
      <c r="E823" s="5" t="s">
        <v>105</v>
      </c>
      <c r="F823" s="5">
        <v>84</v>
      </c>
      <c r="G823" s="10">
        <v>93</v>
      </c>
      <c r="H823" s="10">
        <v>92</v>
      </c>
      <c r="I823" s="11">
        <f t="shared" si="108"/>
        <v>89.666666666666671</v>
      </c>
      <c r="J823" s="31">
        <f t="shared" si="109"/>
        <v>0.89670000000000005</v>
      </c>
      <c r="K823" s="32" t="str">
        <f t="shared" si="110"/>
        <v>A</v>
      </c>
      <c r="L823" s="32">
        <v>96</v>
      </c>
      <c r="M823" s="32">
        <v>93</v>
      </c>
      <c r="N823">
        <v>95</v>
      </c>
      <c r="O823" s="30">
        <f t="shared" si="111"/>
        <v>94.666666666666671</v>
      </c>
      <c r="P823" s="31">
        <f t="shared" si="112"/>
        <v>0.94669999999999999</v>
      </c>
      <c r="Q823" s="32" t="str">
        <f t="shared" si="113"/>
        <v>A</v>
      </c>
      <c r="R823" s="30">
        <v>93</v>
      </c>
      <c r="S823" s="26">
        <v>89</v>
      </c>
      <c r="T823">
        <v>97</v>
      </c>
      <c r="U823" s="30">
        <f t="shared" si="114"/>
        <v>93</v>
      </c>
      <c r="V823" s="31">
        <f t="shared" si="115"/>
        <v>0.93</v>
      </c>
      <c r="W823" t="str">
        <f t="shared" si="116"/>
        <v>A</v>
      </c>
    </row>
    <row r="824" spans="1:23" ht="14.25" customHeight="1" x14ac:dyDescent="0.3">
      <c r="A824" s="43"/>
      <c r="B824" s="43"/>
      <c r="C824" s="43"/>
      <c r="D824" s="5" t="s">
        <v>34</v>
      </c>
      <c r="E824" s="5" t="s">
        <v>109</v>
      </c>
      <c r="F824" s="5">
        <v>74</v>
      </c>
      <c r="G824" s="10">
        <v>78</v>
      </c>
      <c r="H824" s="10">
        <v>81</v>
      </c>
      <c r="I824" s="11">
        <f t="shared" si="108"/>
        <v>77.666666666666671</v>
      </c>
      <c r="J824" s="31">
        <f t="shared" si="109"/>
        <v>0.77669999999999995</v>
      </c>
      <c r="K824" s="32" t="str">
        <f t="shared" si="110"/>
        <v>B</v>
      </c>
      <c r="L824" s="32">
        <v>80</v>
      </c>
      <c r="M824" s="32">
        <v>83</v>
      </c>
      <c r="N824">
        <v>76</v>
      </c>
      <c r="O824" s="30">
        <f t="shared" si="111"/>
        <v>79.666666666666671</v>
      </c>
      <c r="P824" s="31">
        <f t="shared" si="112"/>
        <v>0.79669999999999996</v>
      </c>
      <c r="Q824" s="32" t="str">
        <f t="shared" si="113"/>
        <v>B</v>
      </c>
      <c r="R824" s="30">
        <v>88</v>
      </c>
      <c r="S824" s="26">
        <v>86</v>
      </c>
      <c r="T824">
        <v>92</v>
      </c>
      <c r="U824" s="30">
        <f t="shared" si="114"/>
        <v>88.666666666666671</v>
      </c>
      <c r="V824" s="31">
        <f t="shared" si="115"/>
        <v>0.88670000000000004</v>
      </c>
      <c r="W824" t="str">
        <f t="shared" si="116"/>
        <v>A</v>
      </c>
    </row>
    <row r="825" spans="1:23" ht="14.25" customHeight="1" x14ac:dyDescent="0.3">
      <c r="A825" s="43" t="s">
        <v>394</v>
      </c>
      <c r="B825" s="43" t="s">
        <v>395</v>
      </c>
      <c r="C825" s="43" t="s">
        <v>439</v>
      </c>
      <c r="D825" s="5" t="s">
        <v>12</v>
      </c>
      <c r="E825" s="5" t="s">
        <v>95</v>
      </c>
      <c r="F825" s="5">
        <v>82</v>
      </c>
      <c r="G825" s="10">
        <v>87</v>
      </c>
      <c r="H825" s="10">
        <v>78</v>
      </c>
      <c r="I825" s="11">
        <f t="shared" si="108"/>
        <v>82.333333333333329</v>
      </c>
      <c r="J825" s="31">
        <f t="shared" si="109"/>
        <v>0.82330000000000003</v>
      </c>
      <c r="K825" s="32" t="str">
        <f t="shared" si="110"/>
        <v>A</v>
      </c>
      <c r="L825" s="32">
        <v>78</v>
      </c>
      <c r="M825" s="32">
        <v>87</v>
      </c>
      <c r="N825">
        <v>89</v>
      </c>
      <c r="O825" s="30">
        <f t="shared" si="111"/>
        <v>84.666666666666671</v>
      </c>
      <c r="P825" s="31">
        <f t="shared" si="112"/>
        <v>0.84670000000000001</v>
      </c>
      <c r="Q825" s="32" t="str">
        <f t="shared" si="113"/>
        <v>A</v>
      </c>
      <c r="R825" s="30">
        <v>81</v>
      </c>
      <c r="S825" s="26">
        <v>83</v>
      </c>
      <c r="T825">
        <v>87</v>
      </c>
      <c r="U825" s="30">
        <f t="shared" si="114"/>
        <v>83.666666666666671</v>
      </c>
      <c r="V825" s="31">
        <f t="shared" si="115"/>
        <v>0.8367</v>
      </c>
      <c r="W825" t="str">
        <f t="shared" si="116"/>
        <v>A</v>
      </c>
    </row>
    <row r="826" spans="1:23" ht="14.25" customHeight="1" x14ac:dyDescent="0.3">
      <c r="A826" s="43"/>
      <c r="B826" s="43"/>
      <c r="C826" s="43"/>
      <c r="D826" s="5" t="s">
        <v>13</v>
      </c>
      <c r="E826" s="5" t="s">
        <v>99</v>
      </c>
      <c r="F826" s="5">
        <v>86</v>
      </c>
      <c r="G826" s="10">
        <v>88</v>
      </c>
      <c r="H826" s="10">
        <v>94</v>
      </c>
      <c r="I826" s="11">
        <f t="shared" si="108"/>
        <v>89.333333333333329</v>
      </c>
      <c r="J826" s="31">
        <f t="shared" si="109"/>
        <v>0.89329999999999998</v>
      </c>
      <c r="K826" s="32" t="str">
        <f t="shared" si="110"/>
        <v>A</v>
      </c>
      <c r="L826" s="32">
        <v>84</v>
      </c>
      <c r="M826" s="32">
        <v>90</v>
      </c>
      <c r="N826">
        <v>93</v>
      </c>
      <c r="O826" s="30">
        <f t="shared" si="111"/>
        <v>89</v>
      </c>
      <c r="P826" s="31">
        <f t="shared" si="112"/>
        <v>0.89</v>
      </c>
      <c r="Q826" s="32" t="str">
        <f t="shared" si="113"/>
        <v>A</v>
      </c>
      <c r="R826" s="30">
        <v>98</v>
      </c>
      <c r="S826" s="26">
        <v>95</v>
      </c>
      <c r="T826">
        <v>95</v>
      </c>
      <c r="U826" s="30">
        <f t="shared" si="114"/>
        <v>96</v>
      </c>
      <c r="V826" s="31">
        <f t="shared" si="115"/>
        <v>0.96</v>
      </c>
      <c r="W826" t="str">
        <f t="shared" si="116"/>
        <v>A</v>
      </c>
    </row>
    <row r="827" spans="1:23" ht="14.25" customHeight="1" x14ac:dyDescent="0.3">
      <c r="A827" s="43"/>
      <c r="B827" s="43"/>
      <c r="C827" s="43"/>
      <c r="D827" s="5" t="s">
        <v>15</v>
      </c>
      <c r="E827" s="5" t="s">
        <v>100</v>
      </c>
      <c r="F827" s="5">
        <v>97</v>
      </c>
      <c r="G827" s="10">
        <v>98</v>
      </c>
      <c r="H827" s="10">
        <v>89</v>
      </c>
      <c r="I827" s="11">
        <f t="shared" si="108"/>
        <v>94.666666666666671</v>
      </c>
      <c r="J827" s="31">
        <f t="shared" si="109"/>
        <v>0.94669999999999999</v>
      </c>
      <c r="K827" s="32" t="str">
        <f t="shared" si="110"/>
        <v>A</v>
      </c>
      <c r="L827" s="32">
        <v>91</v>
      </c>
      <c r="M827" s="32">
        <v>96</v>
      </c>
      <c r="N827">
        <v>91</v>
      </c>
      <c r="O827" s="30">
        <f t="shared" si="111"/>
        <v>92.666666666666671</v>
      </c>
      <c r="P827" s="31">
        <f t="shared" si="112"/>
        <v>0.92669999999999997</v>
      </c>
      <c r="Q827" s="32" t="str">
        <f t="shared" si="113"/>
        <v>A</v>
      </c>
      <c r="R827" s="30">
        <v>90</v>
      </c>
      <c r="S827" s="26">
        <v>92</v>
      </c>
      <c r="T827">
        <v>93</v>
      </c>
      <c r="U827" s="30">
        <f t="shared" si="114"/>
        <v>91.666666666666671</v>
      </c>
      <c r="V827" s="31">
        <f t="shared" si="115"/>
        <v>0.91669999999999996</v>
      </c>
      <c r="W827" t="str">
        <f t="shared" si="116"/>
        <v>A</v>
      </c>
    </row>
    <row r="828" spans="1:23" ht="14.25" customHeight="1" x14ac:dyDescent="0.3">
      <c r="A828" s="43"/>
      <c r="B828" s="43"/>
      <c r="C828" s="43"/>
      <c r="D828" s="5" t="s">
        <v>17</v>
      </c>
      <c r="E828" s="5" t="s">
        <v>101</v>
      </c>
      <c r="F828" s="5">
        <v>80</v>
      </c>
      <c r="G828" s="10">
        <v>92</v>
      </c>
      <c r="H828" s="10">
        <v>84</v>
      </c>
      <c r="I828" s="11">
        <f t="shared" si="108"/>
        <v>85.333333333333329</v>
      </c>
      <c r="J828" s="31">
        <f t="shared" si="109"/>
        <v>0.85329999999999995</v>
      </c>
      <c r="K828" s="32" t="str">
        <f t="shared" si="110"/>
        <v>A</v>
      </c>
      <c r="L828" s="32">
        <v>85</v>
      </c>
      <c r="M828" s="32">
        <v>86</v>
      </c>
      <c r="N828">
        <v>80</v>
      </c>
      <c r="O828" s="30">
        <f t="shared" si="111"/>
        <v>83.666666666666671</v>
      </c>
      <c r="P828" s="31">
        <f t="shared" si="112"/>
        <v>0.8367</v>
      </c>
      <c r="Q828" s="32" t="str">
        <f t="shared" si="113"/>
        <v>A</v>
      </c>
      <c r="R828" s="30">
        <v>93</v>
      </c>
      <c r="S828" s="26">
        <v>85</v>
      </c>
      <c r="T828">
        <v>93</v>
      </c>
      <c r="U828" s="30">
        <f t="shared" si="114"/>
        <v>90.333333333333329</v>
      </c>
      <c r="V828" s="31">
        <f t="shared" si="115"/>
        <v>0.90329999999999999</v>
      </c>
      <c r="W828" t="str">
        <f t="shared" si="116"/>
        <v>A</v>
      </c>
    </row>
    <row r="829" spans="1:23" ht="14.25" customHeight="1" x14ac:dyDescent="0.3">
      <c r="A829" s="43"/>
      <c r="B829" s="43"/>
      <c r="C829" s="43"/>
      <c r="D829" s="5" t="s">
        <v>19</v>
      </c>
      <c r="E829" s="5" t="s">
        <v>102</v>
      </c>
      <c r="F829" s="5">
        <v>88</v>
      </c>
      <c r="G829" s="10">
        <v>96</v>
      </c>
      <c r="H829" s="10">
        <v>97</v>
      </c>
      <c r="I829" s="11">
        <f t="shared" si="108"/>
        <v>93.666666666666671</v>
      </c>
      <c r="J829" s="31">
        <f t="shared" si="109"/>
        <v>0.93669999999999998</v>
      </c>
      <c r="K829" s="32" t="str">
        <f t="shared" si="110"/>
        <v>A</v>
      </c>
      <c r="L829" s="32">
        <v>85</v>
      </c>
      <c r="M829" s="32">
        <v>86</v>
      </c>
      <c r="N829">
        <v>96</v>
      </c>
      <c r="O829" s="30">
        <f t="shared" si="111"/>
        <v>89</v>
      </c>
      <c r="P829" s="31">
        <f t="shared" si="112"/>
        <v>0.89</v>
      </c>
      <c r="Q829" s="32" t="str">
        <f t="shared" si="113"/>
        <v>A</v>
      </c>
      <c r="R829" s="30">
        <v>88</v>
      </c>
      <c r="S829" s="26">
        <v>98</v>
      </c>
      <c r="T829">
        <v>98</v>
      </c>
      <c r="U829" s="30">
        <f t="shared" si="114"/>
        <v>94.666666666666671</v>
      </c>
      <c r="V829" s="31">
        <f t="shared" si="115"/>
        <v>0.94669999999999999</v>
      </c>
      <c r="W829" t="str">
        <f t="shared" si="116"/>
        <v>A</v>
      </c>
    </row>
    <row r="830" spans="1:23" ht="14.25" customHeight="1" x14ac:dyDescent="0.3">
      <c r="A830" s="43"/>
      <c r="B830" s="43"/>
      <c r="C830" s="43"/>
      <c r="D830" s="5" t="s">
        <v>21</v>
      </c>
      <c r="E830" s="5" t="s">
        <v>103</v>
      </c>
      <c r="F830" s="5">
        <v>87</v>
      </c>
      <c r="G830" s="10">
        <v>90</v>
      </c>
      <c r="H830" s="10">
        <v>98</v>
      </c>
      <c r="I830" s="11">
        <f t="shared" si="108"/>
        <v>91.666666666666671</v>
      </c>
      <c r="J830" s="31">
        <f t="shared" si="109"/>
        <v>0.91669999999999996</v>
      </c>
      <c r="K830" s="32" t="str">
        <f t="shared" si="110"/>
        <v>A</v>
      </c>
      <c r="L830" s="32">
        <v>94</v>
      </c>
      <c r="M830" s="32">
        <v>98</v>
      </c>
      <c r="N830">
        <v>98</v>
      </c>
      <c r="O830" s="30">
        <f t="shared" si="111"/>
        <v>96.666666666666671</v>
      </c>
      <c r="P830" s="31">
        <f t="shared" si="112"/>
        <v>0.9667</v>
      </c>
      <c r="Q830" s="32" t="str">
        <f t="shared" si="113"/>
        <v>A</v>
      </c>
      <c r="R830" s="30">
        <v>98</v>
      </c>
      <c r="S830" s="26">
        <v>98</v>
      </c>
      <c r="T830">
        <v>98</v>
      </c>
      <c r="U830" s="30">
        <f t="shared" si="114"/>
        <v>98</v>
      </c>
      <c r="V830" s="31">
        <f t="shared" si="115"/>
        <v>0.98</v>
      </c>
      <c r="W830" t="str">
        <f t="shared" si="116"/>
        <v>A</v>
      </c>
    </row>
    <row r="831" spans="1:23" ht="14.25" customHeight="1" x14ac:dyDescent="0.3">
      <c r="A831" s="43"/>
      <c r="B831" s="43"/>
      <c r="C831" s="43"/>
      <c r="D831" s="5" t="s">
        <v>23</v>
      </c>
      <c r="E831" s="5" t="s">
        <v>104</v>
      </c>
      <c r="F831" s="5">
        <v>83</v>
      </c>
      <c r="G831" s="10">
        <v>86</v>
      </c>
      <c r="H831" s="10">
        <v>80</v>
      </c>
      <c r="I831" s="11">
        <f t="shared" si="108"/>
        <v>83</v>
      </c>
      <c r="J831" s="31">
        <f t="shared" si="109"/>
        <v>0.83</v>
      </c>
      <c r="K831" s="32" t="str">
        <f t="shared" si="110"/>
        <v>A</v>
      </c>
      <c r="L831" s="32">
        <v>82</v>
      </c>
      <c r="M831" s="32">
        <v>84</v>
      </c>
      <c r="N831">
        <v>84</v>
      </c>
      <c r="O831" s="30">
        <f t="shared" si="111"/>
        <v>83.333333333333329</v>
      </c>
      <c r="P831" s="31">
        <f t="shared" si="112"/>
        <v>0.83330000000000004</v>
      </c>
      <c r="Q831" s="32" t="str">
        <f t="shared" si="113"/>
        <v>A</v>
      </c>
      <c r="R831" s="30">
        <v>87</v>
      </c>
      <c r="S831" s="26">
        <v>86</v>
      </c>
      <c r="T831">
        <v>88</v>
      </c>
      <c r="U831" s="30">
        <f t="shared" si="114"/>
        <v>87</v>
      </c>
      <c r="V831" s="31">
        <f t="shared" si="115"/>
        <v>0.87</v>
      </c>
      <c r="W831" t="str">
        <f t="shared" si="116"/>
        <v>A</v>
      </c>
    </row>
    <row r="832" spans="1:23" ht="14.25" customHeight="1" x14ac:dyDescent="0.3">
      <c r="A832" s="43"/>
      <c r="B832" s="43"/>
      <c r="C832" s="43"/>
      <c r="D832" s="5" t="s">
        <v>46</v>
      </c>
      <c r="E832" s="5" t="s">
        <v>116</v>
      </c>
      <c r="F832" s="5">
        <v>85</v>
      </c>
      <c r="G832" s="10">
        <v>92</v>
      </c>
      <c r="H832" s="10">
        <v>93</v>
      </c>
      <c r="I832" s="11">
        <f t="shared" si="108"/>
        <v>90</v>
      </c>
      <c r="J832" s="31">
        <f t="shared" si="109"/>
        <v>0.9</v>
      </c>
      <c r="K832" s="32" t="str">
        <f t="shared" si="110"/>
        <v>A</v>
      </c>
      <c r="L832" s="32">
        <v>86</v>
      </c>
      <c r="M832" s="32">
        <v>98</v>
      </c>
      <c r="N832">
        <v>91</v>
      </c>
      <c r="O832" s="30">
        <f t="shared" si="111"/>
        <v>91.666666666666671</v>
      </c>
      <c r="P832" s="31">
        <f t="shared" si="112"/>
        <v>0.91669999999999996</v>
      </c>
      <c r="Q832" s="32" t="str">
        <f t="shared" si="113"/>
        <v>A</v>
      </c>
      <c r="R832" s="30">
        <v>92</v>
      </c>
      <c r="S832" s="26">
        <v>98</v>
      </c>
      <c r="T832">
        <v>98</v>
      </c>
      <c r="U832" s="30">
        <f t="shared" si="114"/>
        <v>96</v>
      </c>
      <c r="V832" s="31">
        <f t="shared" si="115"/>
        <v>0.96</v>
      </c>
      <c r="W832" t="str">
        <f t="shared" si="116"/>
        <v>A</v>
      </c>
    </row>
    <row r="833" spans="1:23" ht="14.25" customHeight="1" x14ac:dyDescent="0.3">
      <c r="A833" s="43"/>
      <c r="B833" s="43"/>
      <c r="C833" s="43"/>
      <c r="D833" s="5" t="s">
        <v>27</v>
      </c>
      <c r="E833" s="5" t="s">
        <v>106</v>
      </c>
      <c r="F833" s="5">
        <v>88</v>
      </c>
      <c r="G833" s="10">
        <v>92</v>
      </c>
      <c r="H833" s="10">
        <v>80</v>
      </c>
      <c r="I833" s="11">
        <f t="shared" si="108"/>
        <v>86.666666666666671</v>
      </c>
      <c r="J833" s="31">
        <f t="shared" si="109"/>
        <v>0.86670000000000003</v>
      </c>
      <c r="K833" s="32" t="str">
        <f t="shared" si="110"/>
        <v>A</v>
      </c>
      <c r="L833" s="32">
        <v>90</v>
      </c>
      <c r="M833" s="32">
        <v>85</v>
      </c>
      <c r="N833">
        <v>87</v>
      </c>
      <c r="O833" s="30">
        <f t="shared" si="111"/>
        <v>87.333333333333329</v>
      </c>
      <c r="P833" s="31">
        <f t="shared" si="112"/>
        <v>0.87329999999999997</v>
      </c>
      <c r="Q833" s="32" t="str">
        <f t="shared" si="113"/>
        <v>A</v>
      </c>
      <c r="R833" s="30">
        <v>82</v>
      </c>
      <c r="S833" s="26">
        <v>95</v>
      </c>
      <c r="T833">
        <v>94</v>
      </c>
      <c r="U833" s="30">
        <f t="shared" si="114"/>
        <v>90.333333333333329</v>
      </c>
      <c r="V833" s="31">
        <f t="shared" si="115"/>
        <v>0.90329999999999999</v>
      </c>
      <c r="W833" t="str">
        <f t="shared" si="116"/>
        <v>A</v>
      </c>
    </row>
    <row r="834" spans="1:23" ht="14.25" customHeight="1" x14ac:dyDescent="0.3">
      <c r="A834" s="43" t="s">
        <v>398</v>
      </c>
      <c r="B834" s="43" t="s">
        <v>399</v>
      </c>
      <c r="C834" s="43" t="s">
        <v>439</v>
      </c>
      <c r="D834" s="5" t="s">
        <v>12</v>
      </c>
      <c r="E834" s="5" t="s">
        <v>95</v>
      </c>
      <c r="F834" s="5">
        <v>59</v>
      </c>
      <c r="G834" s="10">
        <v>71</v>
      </c>
      <c r="H834" s="10">
        <v>65</v>
      </c>
      <c r="I834" s="11">
        <f t="shared" si="108"/>
        <v>65</v>
      </c>
      <c r="J834" s="31">
        <f t="shared" si="109"/>
        <v>0.65</v>
      </c>
      <c r="K834" s="32" t="str">
        <f t="shared" si="110"/>
        <v>C</v>
      </c>
      <c r="L834" s="32">
        <v>59</v>
      </c>
      <c r="M834" s="32">
        <v>64</v>
      </c>
      <c r="N834">
        <v>66</v>
      </c>
      <c r="O834" s="30">
        <f t="shared" si="111"/>
        <v>63</v>
      </c>
      <c r="P834" s="31">
        <f t="shared" si="112"/>
        <v>0.63</v>
      </c>
      <c r="Q834" s="32" t="str">
        <f t="shared" si="113"/>
        <v>C</v>
      </c>
      <c r="R834" s="30">
        <v>67</v>
      </c>
      <c r="S834" s="26">
        <v>68</v>
      </c>
      <c r="T834">
        <v>63</v>
      </c>
      <c r="U834" s="30">
        <f t="shared" si="114"/>
        <v>66</v>
      </c>
      <c r="V834" s="31">
        <f t="shared" si="115"/>
        <v>0.66</v>
      </c>
      <c r="W834" t="str">
        <f t="shared" si="116"/>
        <v>C</v>
      </c>
    </row>
    <row r="835" spans="1:23" ht="14.25" customHeight="1" x14ac:dyDescent="0.3">
      <c r="A835" s="43"/>
      <c r="B835" s="43"/>
      <c r="C835" s="43"/>
      <c r="D835" s="5" t="s">
        <v>13</v>
      </c>
      <c r="E835" s="5" t="s">
        <v>99</v>
      </c>
      <c r="F835" s="5">
        <v>66</v>
      </c>
      <c r="G835" s="10">
        <v>71</v>
      </c>
      <c r="H835" s="10">
        <v>74</v>
      </c>
      <c r="I835" s="11">
        <f t="shared" si="108"/>
        <v>70.333333333333329</v>
      </c>
      <c r="J835" s="31">
        <f t="shared" si="109"/>
        <v>0.70330000000000004</v>
      </c>
      <c r="K835" s="32" t="str">
        <f t="shared" si="110"/>
        <v>B</v>
      </c>
      <c r="L835" s="32">
        <v>71</v>
      </c>
      <c r="M835" s="32">
        <v>67</v>
      </c>
      <c r="N835">
        <v>70</v>
      </c>
      <c r="O835" s="30">
        <f t="shared" si="111"/>
        <v>69.333333333333329</v>
      </c>
      <c r="P835" s="31">
        <f t="shared" si="112"/>
        <v>0.69330000000000003</v>
      </c>
      <c r="Q835" s="32" t="str">
        <f t="shared" si="113"/>
        <v>C</v>
      </c>
      <c r="R835" s="30">
        <v>76</v>
      </c>
      <c r="S835" s="26">
        <v>79</v>
      </c>
      <c r="T835">
        <v>72</v>
      </c>
      <c r="U835" s="30">
        <f t="shared" si="114"/>
        <v>75.666666666666671</v>
      </c>
      <c r="V835" s="31">
        <f t="shared" si="115"/>
        <v>0.75670000000000004</v>
      </c>
      <c r="W835" t="str">
        <f t="shared" si="116"/>
        <v>B</v>
      </c>
    </row>
    <row r="836" spans="1:23" ht="14.25" customHeight="1" x14ac:dyDescent="0.3">
      <c r="A836" s="43"/>
      <c r="B836" s="43"/>
      <c r="C836" s="43"/>
      <c r="D836" s="5" t="s">
        <v>15</v>
      </c>
      <c r="E836" s="5" t="s">
        <v>100</v>
      </c>
      <c r="F836" s="5">
        <v>75</v>
      </c>
      <c r="G836" s="10">
        <v>82</v>
      </c>
      <c r="H836" s="10">
        <v>77</v>
      </c>
      <c r="I836" s="11">
        <f t="shared" si="108"/>
        <v>78</v>
      </c>
      <c r="J836" s="31">
        <f t="shared" si="109"/>
        <v>0.78</v>
      </c>
      <c r="K836" s="32" t="str">
        <f t="shared" si="110"/>
        <v>B</v>
      </c>
      <c r="L836" s="32">
        <v>82</v>
      </c>
      <c r="M836" s="32">
        <v>76</v>
      </c>
      <c r="N836">
        <v>84</v>
      </c>
      <c r="O836" s="30">
        <f t="shared" si="111"/>
        <v>80.666666666666671</v>
      </c>
      <c r="P836" s="31">
        <f t="shared" si="112"/>
        <v>0.80669999999999997</v>
      </c>
      <c r="Q836" s="32" t="str">
        <f t="shared" si="113"/>
        <v>A</v>
      </c>
      <c r="R836" s="30">
        <v>81</v>
      </c>
      <c r="S836" s="26">
        <v>80</v>
      </c>
      <c r="T836">
        <v>79</v>
      </c>
      <c r="U836" s="30">
        <f t="shared" si="114"/>
        <v>80</v>
      </c>
      <c r="V836" s="31">
        <f t="shared" si="115"/>
        <v>0.8</v>
      </c>
      <c r="W836" t="str">
        <f t="shared" si="116"/>
        <v>A</v>
      </c>
    </row>
    <row r="837" spans="1:23" ht="14.25" customHeight="1" x14ac:dyDescent="0.3">
      <c r="A837" s="43"/>
      <c r="B837" s="43"/>
      <c r="C837" s="43"/>
      <c r="D837" s="5" t="s">
        <v>17</v>
      </c>
      <c r="E837" s="5" t="s">
        <v>101</v>
      </c>
      <c r="F837" s="5">
        <v>58</v>
      </c>
      <c r="G837" s="10">
        <v>63</v>
      </c>
      <c r="H837" s="10">
        <v>60</v>
      </c>
      <c r="I837" s="11">
        <f t="shared" si="108"/>
        <v>60.333333333333336</v>
      </c>
      <c r="J837" s="31">
        <f t="shared" si="109"/>
        <v>0.60329999999999995</v>
      </c>
      <c r="K837" s="32" t="str">
        <f t="shared" si="110"/>
        <v>C</v>
      </c>
      <c r="L837" s="32">
        <v>68</v>
      </c>
      <c r="M837" s="32">
        <v>77</v>
      </c>
      <c r="N837">
        <v>74</v>
      </c>
      <c r="O837" s="30">
        <f t="shared" si="111"/>
        <v>73</v>
      </c>
      <c r="P837" s="31">
        <f t="shared" si="112"/>
        <v>0.73</v>
      </c>
      <c r="Q837" s="32" t="str">
        <f t="shared" si="113"/>
        <v>B</v>
      </c>
      <c r="R837" s="30">
        <v>74</v>
      </c>
      <c r="S837" s="26">
        <v>66</v>
      </c>
      <c r="T837">
        <v>74</v>
      </c>
      <c r="U837" s="30">
        <f t="shared" si="114"/>
        <v>71.333333333333329</v>
      </c>
      <c r="V837" s="31">
        <f t="shared" si="115"/>
        <v>0.71330000000000005</v>
      </c>
      <c r="W837" t="str">
        <f t="shared" si="116"/>
        <v>B</v>
      </c>
    </row>
    <row r="838" spans="1:23" ht="14.25" customHeight="1" x14ac:dyDescent="0.3">
      <c r="A838" s="43"/>
      <c r="B838" s="43"/>
      <c r="C838" s="43"/>
      <c r="D838" s="5" t="s">
        <v>19</v>
      </c>
      <c r="E838" s="5" t="s">
        <v>102</v>
      </c>
      <c r="F838" s="5">
        <v>77</v>
      </c>
      <c r="G838" s="10">
        <v>80</v>
      </c>
      <c r="H838" s="10">
        <v>77</v>
      </c>
      <c r="I838" s="11">
        <f t="shared" ref="I838:I878" si="117">IF(COUNT(F838:H838)=0,"",AVERAGE(F838:H838))</f>
        <v>78</v>
      </c>
      <c r="J838" s="31">
        <f t="shared" ref="J838:J878" si="118">IF(I838="","",ROUND(I838/100,4))</f>
        <v>0.78</v>
      </c>
      <c r="K838" s="32" t="str">
        <f t="shared" ref="K838:K878" si="119">IF(I838="","",IF(I838&gt;=80,"A",IF(I838&gt;=70,"B",IF(I838&gt;=60,"C",IF(I838&gt;=50,"D","F")))))</f>
        <v>B</v>
      </c>
      <c r="L838" s="32">
        <v>68</v>
      </c>
      <c r="M838" s="32">
        <v>73</v>
      </c>
      <c r="N838">
        <v>67</v>
      </c>
      <c r="O838" s="30">
        <f t="shared" ref="O838:O878" si="120">IF(COUNT(L838:N838)=0,"",AVERAGE(L838:N838))</f>
        <v>69.333333333333329</v>
      </c>
      <c r="P838" s="31">
        <f t="shared" ref="P838:P878" si="121">IF(O838="","",ROUND(O838/100,4))</f>
        <v>0.69330000000000003</v>
      </c>
      <c r="Q838" s="32" t="str">
        <f t="shared" ref="Q838:Q878" si="122">IF(O838="","",IF(O838&gt;=80,"A",IF(O838&gt;=70,"B",IF(O838&gt;=60,"C",IF(O838&gt;=50,"D","F")))))</f>
        <v>C</v>
      </c>
      <c r="R838" s="30">
        <v>77</v>
      </c>
      <c r="S838" s="26">
        <v>75</v>
      </c>
      <c r="T838">
        <v>83</v>
      </c>
      <c r="U838" s="30">
        <f t="shared" ref="U838:U878" si="123">IF(COUNT(R838:T838)=0,"",AVERAGE(R838:T838))</f>
        <v>78.333333333333329</v>
      </c>
      <c r="V838" s="31">
        <f t="shared" ref="V838:V878" si="124">IF(U838="","",ROUND(U838/100,4))</f>
        <v>0.7833</v>
      </c>
      <c r="W838" t="str">
        <f t="shared" ref="W838:W878" si="125">IF(U838="","",IF(U838&gt;=80,"A",IF(U838&gt;=70,"B",IF(U838&gt;=60,"C",IF(U838&gt;=50,"D","F")))))</f>
        <v>B</v>
      </c>
    </row>
    <row r="839" spans="1:23" ht="14.25" customHeight="1" x14ac:dyDescent="0.3">
      <c r="A839" s="43"/>
      <c r="B839" s="43"/>
      <c r="C839" s="43"/>
      <c r="D839" s="5" t="s">
        <v>21</v>
      </c>
      <c r="E839" s="5" t="s">
        <v>103</v>
      </c>
      <c r="F839" s="5">
        <v>81</v>
      </c>
      <c r="G839" s="10">
        <v>79</v>
      </c>
      <c r="H839" s="10">
        <v>84</v>
      </c>
      <c r="I839" s="11">
        <f t="shared" si="117"/>
        <v>81.333333333333329</v>
      </c>
      <c r="J839" s="31">
        <f t="shared" si="118"/>
        <v>0.81330000000000002</v>
      </c>
      <c r="K839" s="32" t="str">
        <f t="shared" si="119"/>
        <v>A</v>
      </c>
      <c r="L839" s="32">
        <v>83</v>
      </c>
      <c r="M839" s="32">
        <v>79</v>
      </c>
      <c r="N839">
        <v>84</v>
      </c>
      <c r="O839" s="30">
        <f t="shared" si="120"/>
        <v>82</v>
      </c>
      <c r="P839" s="31">
        <f t="shared" si="121"/>
        <v>0.82</v>
      </c>
      <c r="Q839" s="32" t="str">
        <f t="shared" si="122"/>
        <v>A</v>
      </c>
      <c r="R839" s="30">
        <v>87</v>
      </c>
      <c r="S839" s="26">
        <v>77</v>
      </c>
      <c r="T839">
        <v>85</v>
      </c>
      <c r="U839" s="30">
        <f t="shared" si="123"/>
        <v>83</v>
      </c>
      <c r="V839" s="31">
        <f t="shared" si="124"/>
        <v>0.83</v>
      </c>
      <c r="W839" t="str">
        <f t="shared" si="125"/>
        <v>A</v>
      </c>
    </row>
    <row r="840" spans="1:23" ht="14.25" customHeight="1" x14ac:dyDescent="0.3">
      <c r="A840" s="43"/>
      <c r="B840" s="43"/>
      <c r="C840" s="43"/>
      <c r="D840" s="5" t="s">
        <v>23</v>
      </c>
      <c r="E840" s="5" t="s">
        <v>104</v>
      </c>
      <c r="F840" s="5">
        <v>74</v>
      </c>
      <c r="G840" s="10">
        <v>65</v>
      </c>
      <c r="H840" s="10">
        <v>67</v>
      </c>
      <c r="I840" s="11">
        <f t="shared" si="117"/>
        <v>68.666666666666671</v>
      </c>
      <c r="J840" s="31">
        <f t="shared" si="118"/>
        <v>0.68669999999999998</v>
      </c>
      <c r="K840" s="32" t="str">
        <f t="shared" si="119"/>
        <v>C</v>
      </c>
      <c r="L840" s="32">
        <v>62</v>
      </c>
      <c r="M840" s="32">
        <v>72</v>
      </c>
      <c r="N840">
        <v>66</v>
      </c>
      <c r="O840" s="30">
        <f t="shared" si="120"/>
        <v>66.666666666666671</v>
      </c>
      <c r="P840" s="31">
        <f t="shared" si="121"/>
        <v>0.66669999999999996</v>
      </c>
      <c r="Q840" s="32" t="str">
        <f t="shared" si="122"/>
        <v>C</v>
      </c>
      <c r="R840" s="30">
        <v>78</v>
      </c>
      <c r="S840" s="26">
        <v>82</v>
      </c>
      <c r="T840">
        <v>75</v>
      </c>
      <c r="U840" s="30">
        <f t="shared" si="123"/>
        <v>78.333333333333329</v>
      </c>
      <c r="V840" s="31">
        <f t="shared" si="124"/>
        <v>0.7833</v>
      </c>
      <c r="W840" t="str">
        <f t="shared" si="125"/>
        <v>B</v>
      </c>
    </row>
    <row r="841" spans="1:23" ht="14.25" customHeight="1" x14ac:dyDescent="0.3">
      <c r="A841" s="43"/>
      <c r="B841" s="43"/>
      <c r="C841" s="43"/>
      <c r="D841" s="5" t="s">
        <v>46</v>
      </c>
      <c r="E841" s="5" t="s">
        <v>116</v>
      </c>
      <c r="F841" s="5">
        <v>78</v>
      </c>
      <c r="G841" s="10">
        <v>77</v>
      </c>
      <c r="H841" s="10">
        <v>74</v>
      </c>
      <c r="I841" s="11">
        <f t="shared" si="117"/>
        <v>76.333333333333329</v>
      </c>
      <c r="J841" s="31">
        <f t="shared" si="118"/>
        <v>0.76329999999999998</v>
      </c>
      <c r="K841" s="32" t="str">
        <f t="shared" si="119"/>
        <v>B</v>
      </c>
      <c r="L841" s="32">
        <v>79</v>
      </c>
      <c r="M841" s="32">
        <v>70</v>
      </c>
      <c r="N841">
        <v>72</v>
      </c>
      <c r="O841" s="30">
        <f t="shared" si="120"/>
        <v>73.666666666666671</v>
      </c>
      <c r="P841" s="31">
        <f t="shared" si="121"/>
        <v>0.73670000000000002</v>
      </c>
      <c r="Q841" s="32" t="str">
        <f t="shared" si="122"/>
        <v>B</v>
      </c>
      <c r="R841" s="30">
        <v>76</v>
      </c>
      <c r="S841" s="26">
        <v>82</v>
      </c>
      <c r="T841">
        <v>81</v>
      </c>
      <c r="U841" s="30">
        <f t="shared" si="123"/>
        <v>79.666666666666671</v>
      </c>
      <c r="V841" s="31">
        <f t="shared" si="124"/>
        <v>0.79669999999999996</v>
      </c>
      <c r="W841" t="str">
        <f t="shared" si="125"/>
        <v>B</v>
      </c>
    </row>
    <row r="842" spans="1:23" ht="14.25" customHeight="1" x14ac:dyDescent="0.3">
      <c r="A842" s="43"/>
      <c r="B842" s="43"/>
      <c r="C842" s="43"/>
      <c r="D842" s="5" t="s">
        <v>27</v>
      </c>
      <c r="E842" s="5" t="s">
        <v>106</v>
      </c>
      <c r="F842" s="5">
        <v>69</v>
      </c>
      <c r="G842" s="10">
        <v>69</v>
      </c>
      <c r="H842" s="10">
        <v>63</v>
      </c>
      <c r="I842" s="11">
        <f t="shared" si="117"/>
        <v>67</v>
      </c>
      <c r="J842" s="31">
        <f t="shared" si="118"/>
        <v>0.67</v>
      </c>
      <c r="K842" s="32" t="str">
        <f t="shared" si="119"/>
        <v>C</v>
      </c>
      <c r="L842" s="32">
        <v>67</v>
      </c>
      <c r="M842" s="32">
        <v>65</v>
      </c>
      <c r="N842">
        <v>73</v>
      </c>
      <c r="O842" s="30">
        <f t="shared" si="120"/>
        <v>68.333333333333329</v>
      </c>
      <c r="P842" s="31">
        <f t="shared" si="121"/>
        <v>0.68330000000000002</v>
      </c>
      <c r="Q842" s="32" t="str">
        <f t="shared" si="122"/>
        <v>C</v>
      </c>
      <c r="R842" s="30">
        <v>62</v>
      </c>
      <c r="S842" s="26">
        <v>71</v>
      </c>
      <c r="T842">
        <v>73</v>
      </c>
      <c r="U842" s="30">
        <f t="shared" si="123"/>
        <v>68.666666666666671</v>
      </c>
      <c r="V842" s="31">
        <f t="shared" si="124"/>
        <v>0.68669999999999998</v>
      </c>
      <c r="W842" t="str">
        <f t="shared" si="125"/>
        <v>C</v>
      </c>
    </row>
    <row r="843" spans="1:23" ht="14.25" customHeight="1" x14ac:dyDescent="0.3">
      <c r="A843" s="43" t="s">
        <v>400</v>
      </c>
      <c r="B843" s="43" t="s">
        <v>401</v>
      </c>
      <c r="C843" s="43" t="s">
        <v>439</v>
      </c>
      <c r="D843" s="5" t="s">
        <v>12</v>
      </c>
      <c r="E843" s="5" t="s">
        <v>95</v>
      </c>
      <c r="F843" s="5">
        <v>70</v>
      </c>
      <c r="G843" s="10">
        <v>78</v>
      </c>
      <c r="H843" s="10">
        <v>69</v>
      </c>
      <c r="I843" s="11">
        <f t="shared" si="117"/>
        <v>72.333333333333329</v>
      </c>
      <c r="J843" s="31">
        <f t="shared" si="118"/>
        <v>0.72330000000000005</v>
      </c>
      <c r="K843" s="32" t="str">
        <f t="shared" si="119"/>
        <v>B</v>
      </c>
      <c r="L843" s="32">
        <v>75</v>
      </c>
      <c r="M843" s="32">
        <v>68</v>
      </c>
      <c r="N843">
        <v>70</v>
      </c>
      <c r="O843" s="30">
        <f t="shared" si="120"/>
        <v>71</v>
      </c>
      <c r="P843" s="31">
        <f t="shared" si="121"/>
        <v>0.71</v>
      </c>
      <c r="Q843" s="32" t="str">
        <f t="shared" si="122"/>
        <v>B</v>
      </c>
      <c r="R843" s="30">
        <v>79</v>
      </c>
      <c r="S843" s="26">
        <v>72</v>
      </c>
      <c r="T843">
        <v>81</v>
      </c>
      <c r="U843" s="30">
        <f t="shared" si="123"/>
        <v>77.333333333333329</v>
      </c>
      <c r="V843" s="31">
        <f t="shared" si="124"/>
        <v>0.77329999999999999</v>
      </c>
      <c r="W843" t="str">
        <f t="shared" si="125"/>
        <v>B</v>
      </c>
    </row>
    <row r="844" spans="1:23" ht="14.25" customHeight="1" x14ac:dyDescent="0.3">
      <c r="A844" s="43"/>
      <c r="B844" s="43"/>
      <c r="C844" s="43"/>
      <c r="D844" s="5" t="s">
        <v>13</v>
      </c>
      <c r="E844" s="5" t="s">
        <v>99</v>
      </c>
      <c r="F844" s="5">
        <v>68</v>
      </c>
      <c r="G844" s="10">
        <v>77</v>
      </c>
      <c r="H844" s="10">
        <v>77</v>
      </c>
      <c r="I844" s="11">
        <f t="shared" si="117"/>
        <v>74</v>
      </c>
      <c r="J844" s="31">
        <f t="shared" si="118"/>
        <v>0.74</v>
      </c>
      <c r="K844" s="32" t="str">
        <f t="shared" si="119"/>
        <v>B</v>
      </c>
      <c r="L844" s="32">
        <v>81</v>
      </c>
      <c r="M844" s="32">
        <v>76</v>
      </c>
      <c r="N844">
        <v>81</v>
      </c>
      <c r="O844" s="30">
        <f t="shared" si="120"/>
        <v>79.333333333333329</v>
      </c>
      <c r="P844" s="31">
        <f t="shared" si="121"/>
        <v>0.79330000000000001</v>
      </c>
      <c r="Q844" s="32" t="str">
        <f t="shared" si="122"/>
        <v>B</v>
      </c>
      <c r="R844" s="30">
        <v>87</v>
      </c>
      <c r="S844" s="26">
        <v>84</v>
      </c>
      <c r="T844">
        <v>83</v>
      </c>
      <c r="U844" s="30">
        <f t="shared" si="123"/>
        <v>84.666666666666671</v>
      </c>
      <c r="V844" s="31">
        <f t="shared" si="124"/>
        <v>0.84670000000000001</v>
      </c>
      <c r="W844" t="str">
        <f t="shared" si="125"/>
        <v>A</v>
      </c>
    </row>
    <row r="845" spans="1:23" ht="14.25" customHeight="1" x14ac:dyDescent="0.3">
      <c r="A845" s="43"/>
      <c r="B845" s="43"/>
      <c r="C845" s="43"/>
      <c r="D845" s="5" t="s">
        <v>15</v>
      </c>
      <c r="E845" s="5" t="s">
        <v>100</v>
      </c>
      <c r="F845" s="5">
        <v>80</v>
      </c>
      <c r="G845" s="10">
        <v>89</v>
      </c>
      <c r="H845" s="10">
        <v>86</v>
      </c>
      <c r="I845" s="11">
        <f t="shared" si="117"/>
        <v>85</v>
      </c>
      <c r="J845" s="31">
        <f t="shared" si="118"/>
        <v>0.85</v>
      </c>
      <c r="K845" s="32" t="str">
        <f t="shared" si="119"/>
        <v>A</v>
      </c>
      <c r="L845" s="32">
        <v>87</v>
      </c>
      <c r="M845" s="32">
        <v>79</v>
      </c>
      <c r="N845">
        <v>88</v>
      </c>
      <c r="O845" s="30">
        <f t="shared" si="120"/>
        <v>84.666666666666671</v>
      </c>
      <c r="P845" s="31">
        <f t="shared" si="121"/>
        <v>0.84670000000000001</v>
      </c>
      <c r="Q845" s="32" t="str">
        <f t="shared" si="122"/>
        <v>A</v>
      </c>
      <c r="R845" s="30">
        <v>89</v>
      </c>
      <c r="S845" s="26">
        <v>86</v>
      </c>
      <c r="T845">
        <v>89</v>
      </c>
      <c r="U845" s="30">
        <f t="shared" si="123"/>
        <v>88</v>
      </c>
      <c r="V845" s="31">
        <f t="shared" si="124"/>
        <v>0.88</v>
      </c>
      <c r="W845" t="str">
        <f t="shared" si="125"/>
        <v>A</v>
      </c>
    </row>
    <row r="846" spans="1:23" ht="14.25" customHeight="1" x14ac:dyDescent="0.3">
      <c r="A846" s="43"/>
      <c r="B846" s="43"/>
      <c r="C846" s="43"/>
      <c r="D846" s="5" t="s">
        <v>17</v>
      </c>
      <c r="E846" s="5" t="s">
        <v>101</v>
      </c>
      <c r="F846" s="5">
        <v>66</v>
      </c>
      <c r="G846" s="10">
        <v>70</v>
      </c>
      <c r="H846" s="10">
        <v>67</v>
      </c>
      <c r="I846" s="11">
        <f t="shared" si="117"/>
        <v>67.666666666666671</v>
      </c>
      <c r="J846" s="31">
        <f t="shared" si="118"/>
        <v>0.67669999999999997</v>
      </c>
      <c r="K846" s="32" t="str">
        <f t="shared" si="119"/>
        <v>C</v>
      </c>
      <c r="L846" s="32">
        <v>78</v>
      </c>
      <c r="M846" s="32">
        <v>74</v>
      </c>
      <c r="N846">
        <v>83</v>
      </c>
      <c r="O846" s="30">
        <f t="shared" si="120"/>
        <v>78.333333333333329</v>
      </c>
      <c r="P846" s="31">
        <f t="shared" si="121"/>
        <v>0.7833</v>
      </c>
      <c r="Q846" s="32" t="str">
        <f t="shared" si="122"/>
        <v>B</v>
      </c>
      <c r="R846" s="30">
        <v>76</v>
      </c>
      <c r="S846" s="26">
        <v>82</v>
      </c>
      <c r="T846">
        <v>81</v>
      </c>
      <c r="U846" s="30">
        <f t="shared" si="123"/>
        <v>79.666666666666671</v>
      </c>
      <c r="V846" s="31">
        <f t="shared" si="124"/>
        <v>0.79669999999999996</v>
      </c>
      <c r="W846" t="str">
        <f t="shared" si="125"/>
        <v>B</v>
      </c>
    </row>
    <row r="847" spans="1:23" ht="14.25" customHeight="1" x14ac:dyDescent="0.3">
      <c r="A847" s="43"/>
      <c r="B847" s="43"/>
      <c r="C847" s="43"/>
      <c r="D847" s="5" t="s">
        <v>19</v>
      </c>
      <c r="E847" s="5" t="s">
        <v>102</v>
      </c>
      <c r="F847" s="5">
        <v>73</v>
      </c>
      <c r="G847" s="10">
        <v>75</v>
      </c>
      <c r="H847" s="10">
        <v>83</v>
      </c>
      <c r="I847" s="11">
        <f t="shared" si="117"/>
        <v>77</v>
      </c>
      <c r="J847" s="31">
        <f t="shared" si="118"/>
        <v>0.77</v>
      </c>
      <c r="K847" s="32" t="str">
        <f t="shared" si="119"/>
        <v>B</v>
      </c>
      <c r="L847" s="32">
        <v>81</v>
      </c>
      <c r="M847" s="32">
        <v>88</v>
      </c>
      <c r="N847">
        <v>77</v>
      </c>
      <c r="O847" s="30">
        <f t="shared" si="120"/>
        <v>82</v>
      </c>
      <c r="P847" s="31">
        <f t="shared" si="121"/>
        <v>0.82</v>
      </c>
      <c r="Q847" s="32" t="str">
        <f t="shared" si="122"/>
        <v>A</v>
      </c>
      <c r="R847" s="30">
        <v>79</v>
      </c>
      <c r="S847" s="26">
        <v>86</v>
      </c>
      <c r="T847">
        <v>84</v>
      </c>
      <c r="U847" s="30">
        <f t="shared" si="123"/>
        <v>83</v>
      </c>
      <c r="V847" s="31">
        <f t="shared" si="124"/>
        <v>0.83</v>
      </c>
      <c r="W847" t="str">
        <f t="shared" si="125"/>
        <v>A</v>
      </c>
    </row>
    <row r="848" spans="1:23" ht="14.25" customHeight="1" x14ac:dyDescent="0.3">
      <c r="A848" s="43"/>
      <c r="B848" s="43"/>
      <c r="C848" s="43"/>
      <c r="D848" s="5" t="s">
        <v>21</v>
      </c>
      <c r="E848" s="5" t="s">
        <v>103</v>
      </c>
      <c r="F848" s="5">
        <v>87</v>
      </c>
      <c r="G848" s="10">
        <v>81</v>
      </c>
      <c r="H848" s="10">
        <v>81</v>
      </c>
      <c r="I848" s="11">
        <f t="shared" si="117"/>
        <v>83</v>
      </c>
      <c r="J848" s="31">
        <f t="shared" si="118"/>
        <v>0.83</v>
      </c>
      <c r="K848" s="32" t="str">
        <f t="shared" si="119"/>
        <v>A</v>
      </c>
      <c r="L848" s="32">
        <v>86</v>
      </c>
      <c r="M848" s="32">
        <v>93</v>
      </c>
      <c r="N848">
        <v>91</v>
      </c>
      <c r="O848" s="30">
        <f t="shared" si="120"/>
        <v>90</v>
      </c>
      <c r="P848" s="31">
        <f t="shared" si="121"/>
        <v>0.9</v>
      </c>
      <c r="Q848" s="32" t="str">
        <f t="shared" si="122"/>
        <v>A</v>
      </c>
      <c r="R848" s="30">
        <v>87</v>
      </c>
      <c r="S848" s="26">
        <v>87</v>
      </c>
      <c r="T848">
        <v>94</v>
      </c>
      <c r="U848" s="30">
        <f t="shared" si="123"/>
        <v>89.333333333333329</v>
      </c>
      <c r="V848" s="31">
        <f t="shared" si="124"/>
        <v>0.89329999999999998</v>
      </c>
      <c r="W848" t="str">
        <f t="shared" si="125"/>
        <v>A</v>
      </c>
    </row>
    <row r="849" spans="1:23" ht="14.25" customHeight="1" x14ac:dyDescent="0.3">
      <c r="A849" s="43"/>
      <c r="B849" s="43"/>
      <c r="C849" s="43"/>
      <c r="D849" s="5" t="s">
        <v>23</v>
      </c>
      <c r="E849" s="5" t="s">
        <v>104</v>
      </c>
      <c r="F849" s="5">
        <v>76</v>
      </c>
      <c r="G849" s="10">
        <v>77</v>
      </c>
      <c r="H849" s="10">
        <v>72</v>
      </c>
      <c r="I849" s="11">
        <f t="shared" si="117"/>
        <v>75</v>
      </c>
      <c r="J849" s="31">
        <f t="shared" si="118"/>
        <v>0.75</v>
      </c>
      <c r="K849" s="32" t="str">
        <f t="shared" si="119"/>
        <v>B</v>
      </c>
      <c r="L849" s="32">
        <v>69</v>
      </c>
      <c r="M849" s="32">
        <v>76</v>
      </c>
      <c r="N849">
        <v>75</v>
      </c>
      <c r="O849" s="30">
        <f t="shared" si="120"/>
        <v>73.333333333333329</v>
      </c>
      <c r="P849" s="31">
        <f t="shared" si="121"/>
        <v>0.73329999999999995</v>
      </c>
      <c r="Q849" s="32" t="str">
        <f t="shared" si="122"/>
        <v>B</v>
      </c>
      <c r="R849" s="30">
        <v>86</v>
      </c>
      <c r="S849" s="26">
        <v>79</v>
      </c>
      <c r="T849">
        <v>84</v>
      </c>
      <c r="U849" s="30">
        <f t="shared" si="123"/>
        <v>83</v>
      </c>
      <c r="V849" s="31">
        <f t="shared" si="124"/>
        <v>0.83</v>
      </c>
      <c r="W849" t="str">
        <f t="shared" si="125"/>
        <v>A</v>
      </c>
    </row>
    <row r="850" spans="1:23" ht="14.25" customHeight="1" x14ac:dyDescent="0.3">
      <c r="A850" s="43"/>
      <c r="B850" s="43"/>
      <c r="C850" s="43"/>
      <c r="D850" s="5" t="s">
        <v>25</v>
      </c>
      <c r="E850" s="5" t="s">
        <v>105</v>
      </c>
      <c r="F850" s="5">
        <v>74</v>
      </c>
      <c r="G850" s="10">
        <v>81</v>
      </c>
      <c r="H850" s="10">
        <v>79</v>
      </c>
      <c r="I850" s="11">
        <f t="shared" si="117"/>
        <v>78</v>
      </c>
      <c r="J850" s="31">
        <f t="shared" si="118"/>
        <v>0.78</v>
      </c>
      <c r="K850" s="32" t="str">
        <f t="shared" si="119"/>
        <v>B</v>
      </c>
      <c r="L850" s="32">
        <v>77</v>
      </c>
      <c r="M850" s="32">
        <v>85</v>
      </c>
      <c r="N850">
        <v>89</v>
      </c>
      <c r="O850" s="30">
        <f t="shared" si="120"/>
        <v>83.666666666666671</v>
      </c>
      <c r="P850" s="31">
        <f t="shared" si="121"/>
        <v>0.8367</v>
      </c>
      <c r="Q850" s="32" t="str">
        <f t="shared" si="122"/>
        <v>A</v>
      </c>
      <c r="R850" s="30">
        <v>90</v>
      </c>
      <c r="S850" s="26">
        <v>88</v>
      </c>
      <c r="T850">
        <v>84</v>
      </c>
      <c r="U850" s="30">
        <f t="shared" si="123"/>
        <v>87.333333333333329</v>
      </c>
      <c r="V850" s="31">
        <f t="shared" si="124"/>
        <v>0.87329999999999997</v>
      </c>
      <c r="W850" t="str">
        <f t="shared" si="125"/>
        <v>A</v>
      </c>
    </row>
    <row r="851" spans="1:23" ht="14.25" customHeight="1" x14ac:dyDescent="0.3">
      <c r="A851" s="43"/>
      <c r="B851" s="43"/>
      <c r="C851" s="43"/>
      <c r="D851" s="5" t="s">
        <v>34</v>
      </c>
      <c r="E851" s="5" t="s">
        <v>109</v>
      </c>
      <c r="F851" s="5">
        <v>70</v>
      </c>
      <c r="G851" s="10">
        <v>79</v>
      </c>
      <c r="H851" s="10">
        <v>70</v>
      </c>
      <c r="I851" s="11">
        <f t="shared" si="117"/>
        <v>73</v>
      </c>
      <c r="J851" s="31">
        <f t="shared" si="118"/>
        <v>0.73</v>
      </c>
      <c r="K851" s="32" t="str">
        <f t="shared" si="119"/>
        <v>B</v>
      </c>
      <c r="L851" s="32">
        <v>74</v>
      </c>
      <c r="M851" s="32">
        <v>72</v>
      </c>
      <c r="N851">
        <v>77</v>
      </c>
      <c r="O851" s="30">
        <f t="shared" si="120"/>
        <v>74.333333333333329</v>
      </c>
      <c r="P851" s="31">
        <f t="shared" si="121"/>
        <v>0.74329999999999996</v>
      </c>
      <c r="Q851" s="32" t="str">
        <f t="shared" si="122"/>
        <v>B</v>
      </c>
      <c r="R851" s="30">
        <v>76</v>
      </c>
      <c r="S851" s="26">
        <v>78</v>
      </c>
      <c r="T851">
        <v>76</v>
      </c>
      <c r="U851" s="30">
        <f t="shared" si="123"/>
        <v>76.666666666666671</v>
      </c>
      <c r="V851" s="31">
        <f t="shared" si="124"/>
        <v>0.76670000000000005</v>
      </c>
      <c r="W851" t="str">
        <f t="shared" si="125"/>
        <v>B</v>
      </c>
    </row>
    <row r="852" spans="1:23" ht="14.25" customHeight="1" x14ac:dyDescent="0.3">
      <c r="A852" s="43" t="s">
        <v>402</v>
      </c>
      <c r="B852" s="43" t="s">
        <v>403</v>
      </c>
      <c r="C852" s="43" t="s">
        <v>439</v>
      </c>
      <c r="D852" s="5" t="s">
        <v>12</v>
      </c>
      <c r="E852" s="5" t="s">
        <v>95</v>
      </c>
      <c r="F852" s="5">
        <v>79</v>
      </c>
      <c r="G852" s="10">
        <v>86</v>
      </c>
      <c r="H852" s="10">
        <v>82</v>
      </c>
      <c r="I852" s="11">
        <f t="shared" si="117"/>
        <v>82.333333333333329</v>
      </c>
      <c r="J852" s="31">
        <f t="shared" si="118"/>
        <v>0.82330000000000003</v>
      </c>
      <c r="K852" s="32" t="str">
        <f t="shared" si="119"/>
        <v>A</v>
      </c>
      <c r="L852" s="32">
        <v>76</v>
      </c>
      <c r="M852" s="32">
        <v>75</v>
      </c>
      <c r="N852">
        <v>83</v>
      </c>
      <c r="O852" s="30">
        <f t="shared" si="120"/>
        <v>78</v>
      </c>
      <c r="P852" s="31">
        <f t="shared" si="121"/>
        <v>0.78</v>
      </c>
      <c r="Q852" s="32" t="str">
        <f t="shared" si="122"/>
        <v>B</v>
      </c>
      <c r="R852" s="30">
        <v>87</v>
      </c>
      <c r="S852" s="26">
        <v>80</v>
      </c>
      <c r="T852">
        <v>84</v>
      </c>
      <c r="U852" s="30">
        <f t="shared" si="123"/>
        <v>83.666666666666671</v>
      </c>
      <c r="V852" s="31">
        <f t="shared" si="124"/>
        <v>0.8367</v>
      </c>
      <c r="W852" t="str">
        <f t="shared" si="125"/>
        <v>A</v>
      </c>
    </row>
    <row r="853" spans="1:23" ht="14.25" customHeight="1" x14ac:dyDescent="0.3">
      <c r="A853" s="43"/>
      <c r="B853" s="43"/>
      <c r="C853" s="43"/>
      <c r="D853" s="5" t="s">
        <v>13</v>
      </c>
      <c r="E853" s="5" t="s">
        <v>99</v>
      </c>
      <c r="F853" s="5">
        <v>85</v>
      </c>
      <c r="G853" s="10">
        <v>84</v>
      </c>
      <c r="H853" s="10">
        <v>86</v>
      </c>
      <c r="I853" s="11">
        <f t="shared" si="117"/>
        <v>85</v>
      </c>
      <c r="J853" s="31">
        <f t="shared" si="118"/>
        <v>0.85</v>
      </c>
      <c r="K853" s="32" t="str">
        <f t="shared" si="119"/>
        <v>A</v>
      </c>
      <c r="L853" s="32">
        <v>86</v>
      </c>
      <c r="M853" s="32">
        <v>90</v>
      </c>
      <c r="N853">
        <v>79</v>
      </c>
      <c r="O853" s="30">
        <f t="shared" si="120"/>
        <v>85</v>
      </c>
      <c r="P853" s="31">
        <f t="shared" si="121"/>
        <v>0.85</v>
      </c>
      <c r="Q853" s="32" t="str">
        <f t="shared" si="122"/>
        <v>A</v>
      </c>
      <c r="R853" s="30">
        <v>88</v>
      </c>
      <c r="S853" s="26">
        <v>90</v>
      </c>
      <c r="T853">
        <v>87</v>
      </c>
      <c r="U853" s="30">
        <f t="shared" si="123"/>
        <v>88.333333333333329</v>
      </c>
      <c r="V853" s="31">
        <f t="shared" si="124"/>
        <v>0.88329999999999997</v>
      </c>
      <c r="W853" t="str">
        <f t="shared" si="125"/>
        <v>A</v>
      </c>
    </row>
    <row r="854" spans="1:23" ht="14.25" customHeight="1" x14ac:dyDescent="0.3">
      <c r="A854" s="43"/>
      <c r="B854" s="43"/>
      <c r="C854" s="43"/>
      <c r="D854" s="5" t="s">
        <v>15</v>
      </c>
      <c r="E854" s="5" t="s">
        <v>100</v>
      </c>
      <c r="F854" s="5">
        <v>85</v>
      </c>
      <c r="G854" s="10">
        <v>92</v>
      </c>
      <c r="H854" s="10">
        <v>94</v>
      </c>
      <c r="I854" s="11">
        <f t="shared" si="117"/>
        <v>90.333333333333329</v>
      </c>
      <c r="J854" s="31">
        <f t="shared" si="118"/>
        <v>0.90329999999999999</v>
      </c>
      <c r="K854" s="32" t="str">
        <f t="shared" si="119"/>
        <v>A</v>
      </c>
      <c r="L854" s="32">
        <v>88</v>
      </c>
      <c r="M854" s="32">
        <v>88</v>
      </c>
      <c r="N854">
        <v>89</v>
      </c>
      <c r="O854" s="30">
        <f t="shared" si="120"/>
        <v>88.333333333333329</v>
      </c>
      <c r="P854" s="31">
        <f t="shared" si="121"/>
        <v>0.88329999999999997</v>
      </c>
      <c r="Q854" s="32" t="str">
        <f t="shared" si="122"/>
        <v>A</v>
      </c>
      <c r="R854" s="30">
        <v>94</v>
      </c>
      <c r="S854" s="26">
        <v>98</v>
      </c>
      <c r="T854">
        <v>95</v>
      </c>
      <c r="U854" s="30">
        <f t="shared" si="123"/>
        <v>95.666666666666671</v>
      </c>
      <c r="V854" s="31">
        <f t="shared" si="124"/>
        <v>0.95669999999999999</v>
      </c>
      <c r="W854" t="str">
        <f t="shared" si="125"/>
        <v>A</v>
      </c>
    </row>
    <row r="855" spans="1:23" ht="14.25" customHeight="1" x14ac:dyDescent="0.3">
      <c r="A855" s="43"/>
      <c r="B855" s="43"/>
      <c r="C855" s="43"/>
      <c r="D855" s="5" t="s">
        <v>17</v>
      </c>
      <c r="E855" s="5" t="s">
        <v>101</v>
      </c>
      <c r="F855" s="5">
        <v>79</v>
      </c>
      <c r="G855" s="10">
        <v>77</v>
      </c>
      <c r="H855" s="10">
        <v>75</v>
      </c>
      <c r="I855" s="11">
        <f t="shared" si="117"/>
        <v>77</v>
      </c>
      <c r="J855" s="31">
        <f t="shared" si="118"/>
        <v>0.77</v>
      </c>
      <c r="K855" s="32" t="str">
        <f t="shared" si="119"/>
        <v>B</v>
      </c>
      <c r="L855" s="32">
        <v>78</v>
      </c>
      <c r="M855" s="32">
        <v>78</v>
      </c>
      <c r="N855">
        <v>88</v>
      </c>
      <c r="O855" s="30">
        <f t="shared" si="120"/>
        <v>81.333333333333329</v>
      </c>
      <c r="P855" s="31">
        <f t="shared" si="121"/>
        <v>0.81330000000000002</v>
      </c>
      <c r="Q855" s="32" t="str">
        <f t="shared" si="122"/>
        <v>A</v>
      </c>
      <c r="R855" s="30">
        <v>82</v>
      </c>
      <c r="S855" s="26">
        <v>89</v>
      </c>
      <c r="T855">
        <v>82</v>
      </c>
      <c r="U855" s="30">
        <f t="shared" si="123"/>
        <v>84.333333333333329</v>
      </c>
      <c r="V855" s="31">
        <f t="shared" si="124"/>
        <v>0.84330000000000005</v>
      </c>
      <c r="W855" t="str">
        <f t="shared" si="125"/>
        <v>A</v>
      </c>
    </row>
    <row r="856" spans="1:23" ht="14.25" customHeight="1" x14ac:dyDescent="0.3">
      <c r="A856" s="43"/>
      <c r="B856" s="43"/>
      <c r="C856" s="43"/>
      <c r="D856" s="5" t="s">
        <v>19</v>
      </c>
      <c r="E856" s="5" t="s">
        <v>102</v>
      </c>
      <c r="F856" s="5">
        <v>80</v>
      </c>
      <c r="G856" s="10">
        <v>92</v>
      </c>
      <c r="H856" s="10">
        <v>88</v>
      </c>
      <c r="I856" s="11">
        <f t="shared" si="117"/>
        <v>86.666666666666671</v>
      </c>
      <c r="J856" s="31">
        <f t="shared" si="118"/>
        <v>0.86670000000000003</v>
      </c>
      <c r="K856" s="32" t="str">
        <f t="shared" si="119"/>
        <v>A</v>
      </c>
      <c r="L856" s="32">
        <v>82</v>
      </c>
      <c r="M856" s="32">
        <v>95</v>
      </c>
      <c r="N856">
        <v>95</v>
      </c>
      <c r="O856" s="30">
        <f t="shared" si="120"/>
        <v>90.666666666666671</v>
      </c>
      <c r="P856" s="31">
        <f t="shared" si="121"/>
        <v>0.90669999999999995</v>
      </c>
      <c r="Q856" s="32" t="str">
        <f t="shared" si="122"/>
        <v>A</v>
      </c>
      <c r="R856" s="30">
        <v>90</v>
      </c>
      <c r="S856" s="26">
        <v>98</v>
      </c>
      <c r="T856">
        <v>86</v>
      </c>
      <c r="U856" s="30">
        <f t="shared" si="123"/>
        <v>91.333333333333329</v>
      </c>
      <c r="V856" s="31">
        <f t="shared" si="124"/>
        <v>0.9133</v>
      </c>
      <c r="W856" t="str">
        <f t="shared" si="125"/>
        <v>A</v>
      </c>
    </row>
    <row r="857" spans="1:23" ht="14.25" customHeight="1" x14ac:dyDescent="0.3">
      <c r="A857" s="43"/>
      <c r="B857" s="43"/>
      <c r="C857" s="43"/>
      <c r="D857" s="5" t="s">
        <v>21</v>
      </c>
      <c r="E857" s="5" t="s">
        <v>103</v>
      </c>
      <c r="F857" s="5">
        <v>91</v>
      </c>
      <c r="G857" s="10">
        <v>87</v>
      </c>
      <c r="H857" s="10">
        <v>90</v>
      </c>
      <c r="I857" s="11">
        <f t="shared" si="117"/>
        <v>89.333333333333329</v>
      </c>
      <c r="J857" s="31">
        <f t="shared" si="118"/>
        <v>0.89329999999999998</v>
      </c>
      <c r="K857" s="32" t="str">
        <f t="shared" si="119"/>
        <v>A</v>
      </c>
      <c r="L857" s="32">
        <v>92</v>
      </c>
      <c r="M857" s="32">
        <v>92</v>
      </c>
      <c r="N857">
        <v>98</v>
      </c>
      <c r="O857" s="30">
        <f t="shared" si="120"/>
        <v>94</v>
      </c>
      <c r="P857" s="31">
        <f t="shared" si="121"/>
        <v>0.94</v>
      </c>
      <c r="Q857" s="32" t="str">
        <f t="shared" si="122"/>
        <v>A</v>
      </c>
      <c r="R857" s="30">
        <v>95</v>
      </c>
      <c r="S857" s="26">
        <v>91</v>
      </c>
      <c r="T857">
        <v>98</v>
      </c>
      <c r="U857" s="30">
        <f t="shared" si="123"/>
        <v>94.666666666666671</v>
      </c>
      <c r="V857" s="31">
        <f t="shared" si="124"/>
        <v>0.94669999999999999</v>
      </c>
      <c r="W857" t="str">
        <f t="shared" si="125"/>
        <v>A</v>
      </c>
    </row>
    <row r="858" spans="1:23" ht="14.25" customHeight="1" x14ac:dyDescent="0.3">
      <c r="A858" s="43"/>
      <c r="B858" s="43"/>
      <c r="C858" s="43"/>
      <c r="D858" s="5" t="s">
        <v>23</v>
      </c>
      <c r="E858" s="5" t="s">
        <v>104</v>
      </c>
      <c r="F858" s="5">
        <v>79</v>
      </c>
      <c r="G858" s="10">
        <v>85</v>
      </c>
      <c r="H858" s="10">
        <v>79</v>
      </c>
      <c r="I858" s="11">
        <f t="shared" si="117"/>
        <v>81</v>
      </c>
      <c r="J858" s="31">
        <f t="shared" si="118"/>
        <v>0.81</v>
      </c>
      <c r="K858" s="32" t="str">
        <f t="shared" si="119"/>
        <v>A</v>
      </c>
      <c r="L858" s="32">
        <v>86</v>
      </c>
      <c r="M858" s="32">
        <v>79</v>
      </c>
      <c r="N858">
        <v>79</v>
      </c>
      <c r="O858" s="30">
        <f t="shared" si="120"/>
        <v>81.333333333333329</v>
      </c>
      <c r="P858" s="31">
        <f t="shared" si="121"/>
        <v>0.81330000000000002</v>
      </c>
      <c r="Q858" s="32" t="str">
        <f t="shared" si="122"/>
        <v>A</v>
      </c>
      <c r="R858" s="30">
        <v>79</v>
      </c>
      <c r="S858" s="26">
        <v>96</v>
      </c>
      <c r="T858">
        <v>92</v>
      </c>
      <c r="U858" s="30">
        <f t="shared" si="123"/>
        <v>89</v>
      </c>
      <c r="V858" s="31">
        <f t="shared" si="124"/>
        <v>0.89</v>
      </c>
      <c r="W858" t="str">
        <f t="shared" si="125"/>
        <v>A</v>
      </c>
    </row>
    <row r="859" spans="1:23" ht="14.25" customHeight="1" x14ac:dyDescent="0.3">
      <c r="A859" s="43"/>
      <c r="B859" s="43"/>
      <c r="C859" s="43"/>
      <c r="D859" s="5" t="s">
        <v>46</v>
      </c>
      <c r="E859" s="5" t="s">
        <v>116</v>
      </c>
      <c r="F859" s="5">
        <v>86</v>
      </c>
      <c r="G859" s="10">
        <v>92</v>
      </c>
      <c r="H859" s="10">
        <v>81</v>
      </c>
      <c r="I859" s="11">
        <f t="shared" si="117"/>
        <v>86.333333333333329</v>
      </c>
      <c r="J859" s="31">
        <f t="shared" si="118"/>
        <v>0.86329999999999996</v>
      </c>
      <c r="K859" s="32" t="str">
        <f t="shared" si="119"/>
        <v>A</v>
      </c>
      <c r="L859" s="32">
        <v>88</v>
      </c>
      <c r="M859" s="32">
        <v>93</v>
      </c>
      <c r="N859">
        <v>90</v>
      </c>
      <c r="O859" s="30">
        <f t="shared" si="120"/>
        <v>90.333333333333329</v>
      </c>
      <c r="P859" s="31">
        <f t="shared" si="121"/>
        <v>0.90329999999999999</v>
      </c>
      <c r="Q859" s="32" t="str">
        <f t="shared" si="122"/>
        <v>A</v>
      </c>
      <c r="R859" s="30">
        <v>84</v>
      </c>
      <c r="S859" s="26">
        <v>98</v>
      </c>
      <c r="T859">
        <v>93</v>
      </c>
      <c r="U859" s="30">
        <f t="shared" si="123"/>
        <v>91.666666666666671</v>
      </c>
      <c r="V859" s="31">
        <f t="shared" si="124"/>
        <v>0.91669999999999996</v>
      </c>
      <c r="W859" t="str">
        <f t="shared" si="125"/>
        <v>A</v>
      </c>
    </row>
    <row r="860" spans="1:23" ht="14.25" customHeight="1" x14ac:dyDescent="0.3">
      <c r="A860" s="43"/>
      <c r="B860" s="43"/>
      <c r="C860" s="43"/>
      <c r="D860" s="5" t="s">
        <v>34</v>
      </c>
      <c r="E860" s="5" t="s">
        <v>109</v>
      </c>
      <c r="F860" s="5">
        <v>79</v>
      </c>
      <c r="G860" s="10">
        <v>88</v>
      </c>
      <c r="H860" s="10">
        <v>78</v>
      </c>
      <c r="I860" s="11">
        <f t="shared" si="117"/>
        <v>81.666666666666671</v>
      </c>
      <c r="J860" s="31">
        <f t="shared" si="118"/>
        <v>0.81669999999999998</v>
      </c>
      <c r="K860" s="32" t="str">
        <f t="shared" si="119"/>
        <v>A</v>
      </c>
      <c r="L860" s="32">
        <v>74</v>
      </c>
      <c r="M860" s="32">
        <v>85</v>
      </c>
      <c r="N860">
        <v>79</v>
      </c>
      <c r="O860" s="30">
        <f t="shared" si="120"/>
        <v>79.333333333333329</v>
      </c>
      <c r="P860" s="31">
        <f t="shared" si="121"/>
        <v>0.79330000000000001</v>
      </c>
      <c r="Q860" s="32" t="str">
        <f t="shared" si="122"/>
        <v>B</v>
      </c>
      <c r="R860" s="30">
        <v>79</v>
      </c>
      <c r="S860" s="26">
        <v>90</v>
      </c>
      <c r="T860">
        <v>86</v>
      </c>
      <c r="U860" s="30">
        <f t="shared" si="123"/>
        <v>85</v>
      </c>
      <c r="V860" s="31">
        <f t="shared" si="124"/>
        <v>0.85</v>
      </c>
      <c r="W860" t="str">
        <f t="shared" si="125"/>
        <v>A</v>
      </c>
    </row>
    <row r="861" spans="1:23" ht="14.25" customHeight="1" x14ac:dyDescent="0.3">
      <c r="A861" s="43" t="s">
        <v>404</v>
      </c>
      <c r="B861" s="43" t="s">
        <v>405</v>
      </c>
      <c r="C861" s="43" t="s">
        <v>439</v>
      </c>
      <c r="D861" s="5" t="s">
        <v>12</v>
      </c>
      <c r="E861" s="5" t="s">
        <v>95</v>
      </c>
      <c r="F861" s="5">
        <v>51</v>
      </c>
      <c r="G861" s="10">
        <v>62</v>
      </c>
      <c r="H861" s="10">
        <v>49</v>
      </c>
      <c r="I861" s="11">
        <f t="shared" si="117"/>
        <v>54</v>
      </c>
      <c r="J861" s="31">
        <f t="shared" si="118"/>
        <v>0.54</v>
      </c>
      <c r="K861" s="32" t="str">
        <f t="shared" si="119"/>
        <v>D</v>
      </c>
      <c r="L861" s="32">
        <v>50</v>
      </c>
      <c r="M861" s="32">
        <v>57</v>
      </c>
      <c r="N861">
        <v>54</v>
      </c>
      <c r="O861" s="30">
        <f t="shared" si="120"/>
        <v>53.666666666666664</v>
      </c>
      <c r="P861" s="31">
        <f t="shared" si="121"/>
        <v>0.53669999999999995</v>
      </c>
      <c r="Q861" s="32" t="str">
        <f t="shared" si="122"/>
        <v>D</v>
      </c>
      <c r="R861" s="30">
        <v>55</v>
      </c>
      <c r="S861" s="26">
        <v>65</v>
      </c>
      <c r="T861">
        <v>60</v>
      </c>
      <c r="U861" s="30">
        <f t="shared" si="123"/>
        <v>60</v>
      </c>
      <c r="V861" s="31">
        <f t="shared" si="124"/>
        <v>0.6</v>
      </c>
      <c r="W861" t="str">
        <f t="shared" si="125"/>
        <v>C</v>
      </c>
    </row>
    <row r="862" spans="1:23" ht="14.25" customHeight="1" x14ac:dyDescent="0.3">
      <c r="A862" s="43"/>
      <c r="B862" s="43"/>
      <c r="C862" s="43"/>
      <c r="D862" s="5" t="s">
        <v>13</v>
      </c>
      <c r="E862" s="5" t="s">
        <v>99</v>
      </c>
      <c r="F862" s="5">
        <v>63</v>
      </c>
      <c r="G862" s="10">
        <v>58</v>
      </c>
      <c r="H862" s="10">
        <v>54</v>
      </c>
      <c r="I862" s="11">
        <f t="shared" si="117"/>
        <v>58.333333333333336</v>
      </c>
      <c r="J862" s="31">
        <f t="shared" si="118"/>
        <v>0.58330000000000004</v>
      </c>
      <c r="K862" s="32" t="str">
        <f t="shared" si="119"/>
        <v>D</v>
      </c>
      <c r="L862" s="32">
        <v>55</v>
      </c>
      <c r="M862" s="32">
        <v>61</v>
      </c>
      <c r="N862">
        <v>63</v>
      </c>
      <c r="O862" s="30">
        <f t="shared" si="120"/>
        <v>59.666666666666664</v>
      </c>
      <c r="P862" s="31">
        <f t="shared" si="121"/>
        <v>0.59670000000000001</v>
      </c>
      <c r="Q862" s="32" t="str">
        <f t="shared" si="122"/>
        <v>D</v>
      </c>
      <c r="R862" s="30">
        <v>55</v>
      </c>
      <c r="S862" s="26">
        <v>60</v>
      </c>
      <c r="T862">
        <v>65</v>
      </c>
      <c r="U862" s="30">
        <f t="shared" si="123"/>
        <v>60</v>
      </c>
      <c r="V862" s="31">
        <f t="shared" si="124"/>
        <v>0.6</v>
      </c>
      <c r="W862" t="str">
        <f t="shared" si="125"/>
        <v>C</v>
      </c>
    </row>
    <row r="863" spans="1:23" ht="14.25" customHeight="1" x14ac:dyDescent="0.3">
      <c r="A863" s="43"/>
      <c r="B863" s="43"/>
      <c r="C863" s="43"/>
      <c r="D863" s="5" t="s">
        <v>15</v>
      </c>
      <c r="E863" s="5" t="s">
        <v>100</v>
      </c>
      <c r="F863" s="5">
        <v>59</v>
      </c>
      <c r="G863" s="10">
        <v>66</v>
      </c>
      <c r="H863" s="10">
        <v>61</v>
      </c>
      <c r="I863" s="11">
        <f t="shared" si="117"/>
        <v>62</v>
      </c>
      <c r="J863" s="31">
        <f t="shared" si="118"/>
        <v>0.62</v>
      </c>
      <c r="K863" s="32" t="str">
        <f t="shared" si="119"/>
        <v>C</v>
      </c>
      <c r="L863" s="32">
        <v>69</v>
      </c>
      <c r="M863" s="32">
        <v>71</v>
      </c>
      <c r="N863">
        <v>66</v>
      </c>
      <c r="O863" s="30">
        <f t="shared" si="120"/>
        <v>68.666666666666671</v>
      </c>
      <c r="P863" s="31">
        <f t="shared" si="121"/>
        <v>0.68669999999999998</v>
      </c>
      <c r="Q863" s="32" t="str">
        <f t="shared" si="122"/>
        <v>C</v>
      </c>
      <c r="R863" s="30">
        <v>64</v>
      </c>
      <c r="S863" s="26">
        <v>77</v>
      </c>
      <c r="T863">
        <v>62</v>
      </c>
      <c r="U863" s="30">
        <f t="shared" si="123"/>
        <v>67.666666666666671</v>
      </c>
      <c r="V863" s="31">
        <f t="shared" si="124"/>
        <v>0.67669999999999997</v>
      </c>
      <c r="W863" t="str">
        <f t="shared" si="125"/>
        <v>C</v>
      </c>
    </row>
    <row r="864" spans="1:23" ht="14.25" customHeight="1" x14ac:dyDescent="0.3">
      <c r="A864" s="43"/>
      <c r="B864" s="43"/>
      <c r="C864" s="43"/>
      <c r="D864" s="5" t="s">
        <v>17</v>
      </c>
      <c r="E864" s="5" t="s">
        <v>101</v>
      </c>
      <c r="F864" s="5">
        <v>52</v>
      </c>
      <c r="G864" s="10">
        <v>59</v>
      </c>
      <c r="H864" s="10">
        <v>62</v>
      </c>
      <c r="I864" s="11">
        <f t="shared" si="117"/>
        <v>57.666666666666664</v>
      </c>
      <c r="J864" s="31">
        <f t="shared" si="118"/>
        <v>0.57669999999999999</v>
      </c>
      <c r="K864" s="32" t="str">
        <f t="shared" si="119"/>
        <v>D</v>
      </c>
      <c r="L864" s="32">
        <v>62</v>
      </c>
      <c r="M864" s="32">
        <v>65</v>
      </c>
      <c r="N864">
        <v>60</v>
      </c>
      <c r="O864" s="30">
        <f t="shared" si="120"/>
        <v>62.333333333333336</v>
      </c>
      <c r="P864" s="31">
        <f t="shared" si="121"/>
        <v>0.62329999999999997</v>
      </c>
      <c r="Q864" s="32" t="str">
        <f t="shared" si="122"/>
        <v>C</v>
      </c>
      <c r="R864" s="30">
        <v>59</v>
      </c>
      <c r="S864" s="26">
        <v>60</v>
      </c>
      <c r="T864">
        <v>60</v>
      </c>
      <c r="U864" s="30">
        <f t="shared" si="123"/>
        <v>59.666666666666664</v>
      </c>
      <c r="V864" s="31">
        <f t="shared" si="124"/>
        <v>0.59670000000000001</v>
      </c>
      <c r="W864" t="str">
        <f t="shared" si="125"/>
        <v>D</v>
      </c>
    </row>
    <row r="865" spans="1:23" ht="14.25" customHeight="1" x14ac:dyDescent="0.3">
      <c r="A865" s="43"/>
      <c r="B865" s="43"/>
      <c r="C865" s="43"/>
      <c r="D865" s="5" t="s">
        <v>19</v>
      </c>
      <c r="E865" s="5" t="s">
        <v>102</v>
      </c>
      <c r="F865" s="5">
        <v>56</v>
      </c>
      <c r="G865" s="10">
        <v>60</v>
      </c>
      <c r="H865" s="10">
        <v>58</v>
      </c>
      <c r="I865" s="11">
        <f t="shared" si="117"/>
        <v>58</v>
      </c>
      <c r="J865" s="31">
        <f t="shared" si="118"/>
        <v>0.57999999999999996</v>
      </c>
      <c r="K865" s="32" t="str">
        <f t="shared" si="119"/>
        <v>D</v>
      </c>
      <c r="L865" s="32">
        <v>55</v>
      </c>
      <c r="M865" s="32">
        <v>68</v>
      </c>
      <c r="N865">
        <v>63</v>
      </c>
      <c r="O865" s="30">
        <f t="shared" si="120"/>
        <v>62</v>
      </c>
      <c r="P865" s="31">
        <f t="shared" si="121"/>
        <v>0.62</v>
      </c>
      <c r="Q865" s="32" t="str">
        <f t="shared" si="122"/>
        <v>C</v>
      </c>
      <c r="R865" s="30">
        <v>71</v>
      </c>
      <c r="S865" s="26">
        <v>67</v>
      </c>
      <c r="T865">
        <v>72</v>
      </c>
      <c r="U865" s="30">
        <f t="shared" si="123"/>
        <v>70</v>
      </c>
      <c r="V865" s="31">
        <f t="shared" si="124"/>
        <v>0.7</v>
      </c>
      <c r="W865" t="str">
        <f t="shared" si="125"/>
        <v>B</v>
      </c>
    </row>
    <row r="866" spans="1:23" ht="14.25" customHeight="1" x14ac:dyDescent="0.3">
      <c r="A866" s="43"/>
      <c r="B866" s="43"/>
      <c r="C866" s="43"/>
      <c r="D866" s="5" t="s">
        <v>21</v>
      </c>
      <c r="E866" s="5" t="s">
        <v>103</v>
      </c>
      <c r="F866" s="5">
        <v>57</v>
      </c>
      <c r="G866" s="10">
        <v>68</v>
      </c>
      <c r="H866" s="10">
        <v>65</v>
      </c>
      <c r="I866" s="11">
        <f t="shared" si="117"/>
        <v>63.333333333333336</v>
      </c>
      <c r="J866" s="31">
        <f t="shared" si="118"/>
        <v>0.63329999999999997</v>
      </c>
      <c r="K866" s="32" t="str">
        <f t="shared" si="119"/>
        <v>C</v>
      </c>
      <c r="L866" s="32">
        <v>62</v>
      </c>
      <c r="M866" s="32">
        <v>76</v>
      </c>
      <c r="N866">
        <v>67</v>
      </c>
      <c r="O866" s="30">
        <f t="shared" si="120"/>
        <v>68.333333333333329</v>
      </c>
      <c r="P866" s="31">
        <f t="shared" si="121"/>
        <v>0.68330000000000002</v>
      </c>
      <c r="Q866" s="32" t="str">
        <f t="shared" si="122"/>
        <v>C</v>
      </c>
      <c r="R866" s="30">
        <v>73</v>
      </c>
      <c r="S866" s="26">
        <v>69</v>
      </c>
      <c r="T866">
        <v>75</v>
      </c>
      <c r="U866" s="30">
        <f t="shared" si="123"/>
        <v>72.333333333333329</v>
      </c>
      <c r="V866" s="31">
        <f t="shared" si="124"/>
        <v>0.72330000000000005</v>
      </c>
      <c r="W866" t="str">
        <f t="shared" si="125"/>
        <v>B</v>
      </c>
    </row>
    <row r="867" spans="1:23" ht="14.25" customHeight="1" x14ac:dyDescent="0.3">
      <c r="A867" s="43"/>
      <c r="B867" s="43"/>
      <c r="C867" s="43"/>
      <c r="D867" s="5" t="s">
        <v>23</v>
      </c>
      <c r="E867" s="5" t="s">
        <v>104</v>
      </c>
      <c r="F867" s="5">
        <v>57</v>
      </c>
      <c r="G867" s="10">
        <v>60</v>
      </c>
      <c r="H867" s="10">
        <v>59</v>
      </c>
      <c r="I867" s="11">
        <f t="shared" si="117"/>
        <v>58.666666666666664</v>
      </c>
      <c r="J867" s="31">
        <f t="shared" si="118"/>
        <v>0.5867</v>
      </c>
      <c r="K867" s="32" t="str">
        <f t="shared" si="119"/>
        <v>D</v>
      </c>
      <c r="L867" s="32">
        <v>55</v>
      </c>
      <c r="M867" s="32">
        <v>65</v>
      </c>
      <c r="N867">
        <v>61</v>
      </c>
      <c r="O867" s="30">
        <f t="shared" si="120"/>
        <v>60.333333333333336</v>
      </c>
      <c r="P867" s="31">
        <f t="shared" si="121"/>
        <v>0.60329999999999995</v>
      </c>
      <c r="Q867" s="32" t="str">
        <f t="shared" si="122"/>
        <v>C</v>
      </c>
      <c r="R867" s="30">
        <v>60</v>
      </c>
      <c r="S867" s="26">
        <v>58</v>
      </c>
      <c r="T867">
        <v>57</v>
      </c>
      <c r="U867" s="30">
        <f t="shared" si="123"/>
        <v>58.333333333333336</v>
      </c>
      <c r="V867" s="31">
        <f t="shared" si="124"/>
        <v>0.58330000000000004</v>
      </c>
      <c r="W867" t="str">
        <f t="shared" si="125"/>
        <v>D</v>
      </c>
    </row>
    <row r="868" spans="1:23" ht="14.25" customHeight="1" x14ac:dyDescent="0.3">
      <c r="A868" s="43"/>
      <c r="B868" s="43"/>
      <c r="C868" s="43"/>
      <c r="D868" s="5" t="s">
        <v>32</v>
      </c>
      <c r="E868" s="5" t="s">
        <v>127</v>
      </c>
      <c r="F868" s="5">
        <v>64</v>
      </c>
      <c r="G868" s="10">
        <v>59</v>
      </c>
      <c r="H868" s="10">
        <v>68</v>
      </c>
      <c r="I868" s="11">
        <f t="shared" si="117"/>
        <v>63.666666666666664</v>
      </c>
      <c r="J868" s="31">
        <f t="shared" si="118"/>
        <v>0.63670000000000004</v>
      </c>
      <c r="K868" s="32" t="str">
        <f t="shared" si="119"/>
        <v>C</v>
      </c>
      <c r="L868" s="32">
        <v>69</v>
      </c>
      <c r="M868" s="32">
        <v>67</v>
      </c>
      <c r="N868">
        <v>67</v>
      </c>
      <c r="O868" s="30">
        <f t="shared" si="120"/>
        <v>67.666666666666671</v>
      </c>
      <c r="P868" s="31">
        <f t="shared" si="121"/>
        <v>0.67669999999999997</v>
      </c>
      <c r="Q868" s="32" t="str">
        <f t="shared" si="122"/>
        <v>C</v>
      </c>
      <c r="R868" s="30">
        <v>61</v>
      </c>
      <c r="S868" s="26">
        <v>75</v>
      </c>
      <c r="T868">
        <v>73</v>
      </c>
      <c r="U868" s="30">
        <f t="shared" si="123"/>
        <v>69.666666666666671</v>
      </c>
      <c r="V868" s="31">
        <f t="shared" si="124"/>
        <v>0.69669999999999999</v>
      </c>
      <c r="W868" t="str">
        <f t="shared" si="125"/>
        <v>C</v>
      </c>
    </row>
    <row r="869" spans="1:23" ht="14.25" customHeight="1" x14ac:dyDescent="0.3">
      <c r="A869" s="43"/>
      <c r="B869" s="43"/>
      <c r="C869" s="43"/>
      <c r="D869" s="5" t="s">
        <v>27</v>
      </c>
      <c r="E869" s="5" t="s">
        <v>106</v>
      </c>
      <c r="F869" s="5">
        <v>59</v>
      </c>
      <c r="G869" s="10">
        <v>50</v>
      </c>
      <c r="H869" s="10">
        <v>61</v>
      </c>
      <c r="I869" s="11">
        <f t="shared" si="117"/>
        <v>56.666666666666664</v>
      </c>
      <c r="J869" s="31">
        <f t="shared" si="118"/>
        <v>0.56669999999999998</v>
      </c>
      <c r="K869" s="32" t="str">
        <f t="shared" si="119"/>
        <v>D</v>
      </c>
      <c r="L869" s="32">
        <v>50</v>
      </c>
      <c r="M869" s="32">
        <v>59</v>
      </c>
      <c r="N869">
        <v>62</v>
      </c>
      <c r="O869" s="30">
        <f t="shared" si="120"/>
        <v>57</v>
      </c>
      <c r="P869" s="31">
        <f t="shared" si="121"/>
        <v>0.56999999999999995</v>
      </c>
      <c r="Q869" s="32" t="str">
        <f t="shared" si="122"/>
        <v>D</v>
      </c>
      <c r="R869" s="30">
        <v>55</v>
      </c>
      <c r="S869" s="26">
        <v>66</v>
      </c>
      <c r="T869">
        <v>67</v>
      </c>
      <c r="U869" s="30">
        <f t="shared" si="123"/>
        <v>62.666666666666664</v>
      </c>
      <c r="V869" s="31">
        <f t="shared" si="124"/>
        <v>0.62670000000000003</v>
      </c>
      <c r="W869" t="str">
        <f t="shared" si="125"/>
        <v>C</v>
      </c>
    </row>
    <row r="870" spans="1:23" ht="14.25" customHeight="1" x14ac:dyDescent="0.3">
      <c r="A870" s="44" t="s">
        <v>412</v>
      </c>
      <c r="B870" s="44" t="s">
        <v>413</v>
      </c>
      <c r="C870" s="44" t="s">
        <v>439</v>
      </c>
      <c r="D870" s="5" t="s">
        <v>12</v>
      </c>
      <c r="E870" s="5" t="s">
        <v>95</v>
      </c>
      <c r="F870" s="5">
        <v>87</v>
      </c>
      <c r="G870" s="10">
        <v>78</v>
      </c>
      <c r="H870" s="10">
        <v>81</v>
      </c>
      <c r="I870" s="11">
        <f t="shared" si="117"/>
        <v>82</v>
      </c>
      <c r="J870" s="31">
        <f t="shared" si="118"/>
        <v>0.82</v>
      </c>
      <c r="K870" s="32" t="str">
        <f t="shared" si="119"/>
        <v>A</v>
      </c>
      <c r="L870" s="32">
        <v>76</v>
      </c>
      <c r="M870" s="32">
        <v>86</v>
      </c>
      <c r="N870">
        <v>84</v>
      </c>
      <c r="O870" s="30">
        <f t="shared" si="120"/>
        <v>82</v>
      </c>
      <c r="P870" s="31">
        <f t="shared" si="121"/>
        <v>0.82</v>
      </c>
      <c r="Q870" s="32" t="str">
        <f t="shared" si="122"/>
        <v>A</v>
      </c>
      <c r="R870" s="30">
        <v>78</v>
      </c>
      <c r="S870" s="26">
        <v>88</v>
      </c>
      <c r="T870">
        <v>80</v>
      </c>
      <c r="U870" s="30">
        <f t="shared" si="123"/>
        <v>82</v>
      </c>
      <c r="V870" s="31">
        <f t="shared" si="124"/>
        <v>0.82</v>
      </c>
      <c r="W870" t="str">
        <f t="shared" si="125"/>
        <v>A</v>
      </c>
    </row>
    <row r="871" spans="1:23" ht="14.25" customHeight="1" x14ac:dyDescent="0.3">
      <c r="A871" s="44"/>
      <c r="B871" s="44"/>
      <c r="C871" s="44"/>
      <c r="D871" s="5" t="s">
        <v>13</v>
      </c>
      <c r="E871" s="5" t="s">
        <v>99</v>
      </c>
      <c r="F871" s="5">
        <v>80</v>
      </c>
      <c r="G871" s="10">
        <v>81</v>
      </c>
      <c r="H871" s="10">
        <v>94</v>
      </c>
      <c r="I871" s="11">
        <f t="shared" si="117"/>
        <v>85</v>
      </c>
      <c r="J871" s="31">
        <f t="shared" si="118"/>
        <v>0.85</v>
      </c>
      <c r="K871" s="32" t="str">
        <f t="shared" si="119"/>
        <v>A</v>
      </c>
      <c r="L871" s="32">
        <v>83</v>
      </c>
      <c r="M871" s="32">
        <v>96</v>
      </c>
      <c r="N871">
        <v>82</v>
      </c>
      <c r="O871" s="30">
        <f t="shared" si="120"/>
        <v>87</v>
      </c>
      <c r="P871" s="31">
        <f t="shared" si="121"/>
        <v>0.87</v>
      </c>
      <c r="Q871" s="32" t="str">
        <f t="shared" si="122"/>
        <v>A</v>
      </c>
      <c r="R871" s="30">
        <v>97</v>
      </c>
      <c r="S871" s="26">
        <v>86</v>
      </c>
      <c r="T871">
        <v>97</v>
      </c>
      <c r="U871" s="30">
        <f t="shared" si="123"/>
        <v>93.333333333333329</v>
      </c>
      <c r="V871" s="31">
        <f t="shared" si="124"/>
        <v>0.93330000000000002</v>
      </c>
      <c r="W871" t="str">
        <f t="shared" si="125"/>
        <v>A</v>
      </c>
    </row>
    <row r="872" spans="1:23" ht="14.25" customHeight="1" x14ac:dyDescent="0.3">
      <c r="A872" s="44"/>
      <c r="B872" s="44"/>
      <c r="C872" s="44"/>
      <c r="D872" s="5" t="s">
        <v>15</v>
      </c>
      <c r="E872" s="5" t="s">
        <v>100</v>
      </c>
      <c r="F872" s="5">
        <v>90</v>
      </c>
      <c r="G872" s="10">
        <v>91</v>
      </c>
      <c r="H872" s="10">
        <v>94</v>
      </c>
      <c r="I872" s="11">
        <f t="shared" si="117"/>
        <v>91.666666666666671</v>
      </c>
      <c r="J872" s="31">
        <f t="shared" si="118"/>
        <v>0.91669999999999996</v>
      </c>
      <c r="K872" s="32" t="str">
        <f t="shared" si="119"/>
        <v>A</v>
      </c>
      <c r="L872" s="32">
        <v>87</v>
      </c>
      <c r="M872" s="32">
        <v>98</v>
      </c>
      <c r="N872">
        <v>93</v>
      </c>
      <c r="O872" s="30">
        <f t="shared" si="120"/>
        <v>92.666666666666671</v>
      </c>
      <c r="P872" s="31">
        <f t="shared" si="121"/>
        <v>0.92669999999999997</v>
      </c>
      <c r="Q872" s="32" t="str">
        <f t="shared" si="122"/>
        <v>A</v>
      </c>
      <c r="R872" s="30">
        <v>92</v>
      </c>
      <c r="S872" s="26">
        <v>96</v>
      </c>
      <c r="T872">
        <v>96</v>
      </c>
      <c r="U872" s="30">
        <f t="shared" si="123"/>
        <v>94.666666666666671</v>
      </c>
      <c r="V872" s="31">
        <f t="shared" si="124"/>
        <v>0.94669999999999999</v>
      </c>
      <c r="W872" t="str">
        <f t="shared" si="125"/>
        <v>A</v>
      </c>
    </row>
    <row r="873" spans="1:23" ht="14.25" customHeight="1" x14ac:dyDescent="0.3">
      <c r="A873" s="44"/>
      <c r="B873" s="44"/>
      <c r="C873" s="44"/>
      <c r="D873" s="5" t="s">
        <v>17</v>
      </c>
      <c r="E873" s="5" t="s">
        <v>101</v>
      </c>
      <c r="F873" s="5">
        <v>87</v>
      </c>
      <c r="G873" s="10">
        <v>92</v>
      </c>
      <c r="H873" s="10">
        <v>81</v>
      </c>
      <c r="I873" s="11">
        <f t="shared" si="117"/>
        <v>86.666666666666671</v>
      </c>
      <c r="J873" s="31">
        <f t="shared" si="118"/>
        <v>0.86670000000000003</v>
      </c>
      <c r="K873" s="32" t="str">
        <f t="shared" si="119"/>
        <v>A</v>
      </c>
      <c r="L873" s="32">
        <v>82</v>
      </c>
      <c r="M873" s="32">
        <v>82</v>
      </c>
      <c r="N873">
        <v>91</v>
      </c>
      <c r="O873" s="30">
        <f t="shared" si="120"/>
        <v>85</v>
      </c>
      <c r="P873" s="31">
        <f t="shared" si="121"/>
        <v>0.85</v>
      </c>
      <c r="Q873" s="32" t="str">
        <f t="shared" si="122"/>
        <v>A</v>
      </c>
      <c r="R873" s="30">
        <v>91</v>
      </c>
      <c r="S873" s="26">
        <v>88</v>
      </c>
      <c r="T873">
        <v>86</v>
      </c>
      <c r="U873" s="30">
        <f t="shared" si="123"/>
        <v>88.333333333333329</v>
      </c>
      <c r="V873" s="31">
        <f t="shared" si="124"/>
        <v>0.88329999999999997</v>
      </c>
      <c r="W873" t="str">
        <f t="shared" si="125"/>
        <v>A</v>
      </c>
    </row>
    <row r="874" spans="1:23" ht="14.25" customHeight="1" x14ac:dyDescent="0.3">
      <c r="A874" s="44"/>
      <c r="B874" s="44"/>
      <c r="C874" s="44"/>
      <c r="D874" s="5" t="s">
        <v>19</v>
      </c>
      <c r="E874" s="5" t="s">
        <v>102</v>
      </c>
      <c r="F874" s="5">
        <v>83</v>
      </c>
      <c r="G874" s="10">
        <v>88</v>
      </c>
      <c r="H874" s="10">
        <v>84</v>
      </c>
      <c r="I874" s="11">
        <f t="shared" si="117"/>
        <v>85</v>
      </c>
      <c r="J874" s="31">
        <f t="shared" si="118"/>
        <v>0.85</v>
      </c>
      <c r="K874" s="32" t="str">
        <f t="shared" si="119"/>
        <v>A</v>
      </c>
      <c r="L874" s="32">
        <v>93</v>
      </c>
      <c r="M874" s="32">
        <v>88</v>
      </c>
      <c r="N874">
        <v>88</v>
      </c>
      <c r="O874" s="30">
        <f t="shared" si="120"/>
        <v>89.666666666666671</v>
      </c>
      <c r="P874" s="31">
        <f t="shared" si="121"/>
        <v>0.89670000000000005</v>
      </c>
      <c r="Q874" s="32" t="str">
        <f t="shared" si="122"/>
        <v>A</v>
      </c>
      <c r="R874" s="30">
        <v>91</v>
      </c>
      <c r="S874" s="26">
        <v>96</v>
      </c>
      <c r="T874">
        <v>91</v>
      </c>
      <c r="U874" s="30">
        <f t="shared" si="123"/>
        <v>92.666666666666671</v>
      </c>
      <c r="V874" s="31">
        <f t="shared" si="124"/>
        <v>0.92669999999999997</v>
      </c>
      <c r="W874" t="str">
        <f t="shared" si="125"/>
        <v>A</v>
      </c>
    </row>
    <row r="875" spans="1:23" ht="14.25" customHeight="1" x14ac:dyDescent="0.3">
      <c r="A875" s="44"/>
      <c r="B875" s="44"/>
      <c r="C875" s="44"/>
      <c r="D875" s="5" t="s">
        <v>21</v>
      </c>
      <c r="E875" s="5" t="s">
        <v>103</v>
      </c>
      <c r="F875" s="5">
        <v>96</v>
      </c>
      <c r="G875" s="10">
        <v>95</v>
      </c>
      <c r="H875" s="10">
        <v>94</v>
      </c>
      <c r="I875" s="11">
        <f t="shared" si="117"/>
        <v>95</v>
      </c>
      <c r="J875" s="31">
        <f t="shared" si="118"/>
        <v>0.95</v>
      </c>
      <c r="K875" s="32" t="str">
        <f t="shared" si="119"/>
        <v>A</v>
      </c>
      <c r="L875" s="32">
        <v>94</v>
      </c>
      <c r="M875" s="32">
        <v>94</v>
      </c>
      <c r="N875">
        <v>98</v>
      </c>
      <c r="O875" s="30">
        <f t="shared" si="120"/>
        <v>95.333333333333329</v>
      </c>
      <c r="P875" s="31">
        <f t="shared" si="121"/>
        <v>0.95330000000000004</v>
      </c>
      <c r="Q875" s="32" t="str">
        <f t="shared" si="122"/>
        <v>A</v>
      </c>
      <c r="R875" s="30">
        <v>98</v>
      </c>
      <c r="S875" s="26">
        <v>98</v>
      </c>
      <c r="T875">
        <v>98</v>
      </c>
      <c r="U875" s="30">
        <f t="shared" si="123"/>
        <v>98</v>
      </c>
      <c r="V875" s="31">
        <f t="shared" si="124"/>
        <v>0.98</v>
      </c>
      <c r="W875" t="str">
        <f t="shared" si="125"/>
        <v>A</v>
      </c>
    </row>
    <row r="876" spans="1:23" ht="14.25" customHeight="1" x14ac:dyDescent="0.3">
      <c r="A876" s="44"/>
      <c r="B876" s="44"/>
      <c r="C876" s="44"/>
      <c r="D876" s="5" t="s">
        <v>23</v>
      </c>
      <c r="E876" s="5" t="s">
        <v>104</v>
      </c>
      <c r="F876" s="5">
        <v>87</v>
      </c>
      <c r="G876" s="10">
        <v>90</v>
      </c>
      <c r="H876" s="10">
        <v>87</v>
      </c>
      <c r="I876" s="11">
        <f t="shared" si="117"/>
        <v>88</v>
      </c>
      <c r="J876" s="31">
        <f t="shared" si="118"/>
        <v>0.88</v>
      </c>
      <c r="K876" s="32" t="str">
        <f t="shared" si="119"/>
        <v>A</v>
      </c>
      <c r="L876" s="32">
        <v>83</v>
      </c>
      <c r="M876" s="32">
        <v>83</v>
      </c>
      <c r="N876">
        <v>87</v>
      </c>
      <c r="O876" s="30">
        <f t="shared" si="120"/>
        <v>84.333333333333329</v>
      </c>
      <c r="P876" s="31">
        <f t="shared" si="121"/>
        <v>0.84330000000000005</v>
      </c>
      <c r="Q876" s="32" t="str">
        <f t="shared" si="122"/>
        <v>A</v>
      </c>
      <c r="R876" s="30">
        <v>90</v>
      </c>
      <c r="S876" s="26">
        <v>94</v>
      </c>
      <c r="T876">
        <v>87</v>
      </c>
      <c r="U876" s="30">
        <f t="shared" si="123"/>
        <v>90.333333333333329</v>
      </c>
      <c r="V876" s="31">
        <f t="shared" si="124"/>
        <v>0.90329999999999999</v>
      </c>
      <c r="W876" t="str">
        <f t="shared" si="125"/>
        <v>A</v>
      </c>
    </row>
    <row r="877" spans="1:23" ht="14.25" customHeight="1" x14ac:dyDescent="0.3">
      <c r="A877" s="44"/>
      <c r="B877" s="44"/>
      <c r="C877" s="44"/>
      <c r="D877" s="5" t="s">
        <v>32</v>
      </c>
      <c r="E877" s="5" t="s">
        <v>127</v>
      </c>
      <c r="F877" s="5">
        <v>82</v>
      </c>
      <c r="G877" s="10">
        <v>95</v>
      </c>
      <c r="H877" s="10">
        <v>97</v>
      </c>
      <c r="I877" s="11">
        <f t="shared" si="117"/>
        <v>91.333333333333329</v>
      </c>
      <c r="J877" s="31">
        <f t="shared" si="118"/>
        <v>0.9133</v>
      </c>
      <c r="K877" s="32" t="str">
        <f t="shared" si="119"/>
        <v>A</v>
      </c>
      <c r="L877" s="32">
        <v>89</v>
      </c>
      <c r="M877" s="32">
        <v>96</v>
      </c>
      <c r="N877">
        <v>92</v>
      </c>
      <c r="O877" s="30">
        <f t="shared" si="120"/>
        <v>92.333333333333329</v>
      </c>
      <c r="P877" s="31">
        <f t="shared" si="121"/>
        <v>0.92330000000000001</v>
      </c>
      <c r="Q877" s="32" t="str">
        <f t="shared" si="122"/>
        <v>A</v>
      </c>
      <c r="R877" s="30">
        <v>98</v>
      </c>
      <c r="S877" s="26">
        <v>98</v>
      </c>
      <c r="T877">
        <v>98</v>
      </c>
      <c r="U877" s="30">
        <f t="shared" si="123"/>
        <v>98</v>
      </c>
      <c r="V877" s="31">
        <f t="shared" si="124"/>
        <v>0.98</v>
      </c>
      <c r="W877" t="str">
        <f t="shared" si="125"/>
        <v>A</v>
      </c>
    </row>
    <row r="878" spans="1:23" ht="14.25" customHeight="1" x14ac:dyDescent="0.3">
      <c r="A878" s="44"/>
      <c r="B878" s="44"/>
      <c r="C878" s="44"/>
      <c r="D878" t="s">
        <v>27</v>
      </c>
      <c r="E878" t="s">
        <v>106</v>
      </c>
      <c r="F878">
        <v>75</v>
      </c>
      <c r="G878" s="32">
        <v>88</v>
      </c>
      <c r="H878" s="32">
        <v>87</v>
      </c>
      <c r="I878" s="30">
        <f t="shared" si="117"/>
        <v>83.333333333333329</v>
      </c>
      <c r="J878" s="31">
        <f t="shared" si="118"/>
        <v>0.83330000000000004</v>
      </c>
      <c r="K878" s="32" t="str">
        <f t="shared" si="119"/>
        <v>A</v>
      </c>
      <c r="L878" s="32">
        <v>87</v>
      </c>
      <c r="M878" s="32">
        <v>87</v>
      </c>
      <c r="N878">
        <v>86</v>
      </c>
      <c r="O878" s="30">
        <f t="shared" si="120"/>
        <v>86.666666666666671</v>
      </c>
      <c r="P878" s="31">
        <f t="shared" si="121"/>
        <v>0.86670000000000003</v>
      </c>
      <c r="Q878" s="32" t="str">
        <f t="shared" si="122"/>
        <v>A</v>
      </c>
      <c r="R878" s="30">
        <v>84</v>
      </c>
      <c r="S878" s="26">
        <v>93</v>
      </c>
      <c r="T878">
        <v>86</v>
      </c>
      <c r="U878" s="30">
        <f t="shared" si="123"/>
        <v>87.666666666666671</v>
      </c>
      <c r="V878" s="31">
        <f t="shared" si="124"/>
        <v>0.87670000000000003</v>
      </c>
      <c r="W878" t="str">
        <f t="shared" si="125"/>
        <v>A</v>
      </c>
    </row>
  </sheetData>
  <mergeCells count="294">
    <mergeCell ref="F4:K4"/>
    <mergeCell ref="L4:Q4"/>
    <mergeCell ref="R4:W4"/>
    <mergeCell ref="A6:A14"/>
    <mergeCell ref="B6:B14"/>
    <mergeCell ref="C6:C14"/>
    <mergeCell ref="A15:A23"/>
    <mergeCell ref="B15:B23"/>
    <mergeCell ref="C15:C23"/>
    <mergeCell ref="A24:A32"/>
    <mergeCell ref="B24:B32"/>
    <mergeCell ref="C24:C32"/>
    <mergeCell ref="A33:A41"/>
    <mergeCell ref="B33:B41"/>
    <mergeCell ref="C33:C41"/>
    <mergeCell ref="A42:A50"/>
    <mergeCell ref="B42:B50"/>
    <mergeCell ref="C42:C50"/>
    <mergeCell ref="A51:A59"/>
    <mergeCell ref="B51:B59"/>
    <mergeCell ref="C51:C59"/>
    <mergeCell ref="A60:A68"/>
    <mergeCell ref="B60:B68"/>
    <mergeCell ref="C60:C68"/>
    <mergeCell ref="A69:A77"/>
    <mergeCell ref="B69:B77"/>
    <mergeCell ref="C69:C77"/>
    <mergeCell ref="A78:A86"/>
    <mergeCell ref="B78:B86"/>
    <mergeCell ref="C78:C86"/>
    <mergeCell ref="A87:A95"/>
    <mergeCell ref="B87:B95"/>
    <mergeCell ref="C87:C95"/>
    <mergeCell ref="A96:A104"/>
    <mergeCell ref="B96:B104"/>
    <mergeCell ref="C96:C104"/>
    <mergeCell ref="A105:A113"/>
    <mergeCell ref="B105:B113"/>
    <mergeCell ref="C105:C113"/>
    <mergeCell ref="A114:A122"/>
    <mergeCell ref="B114:B122"/>
    <mergeCell ref="C114:C122"/>
    <mergeCell ref="A123:A131"/>
    <mergeCell ref="B123:B131"/>
    <mergeCell ref="C123:C131"/>
    <mergeCell ref="A132:A140"/>
    <mergeCell ref="B132:B140"/>
    <mergeCell ref="C132:C140"/>
    <mergeCell ref="A141:A149"/>
    <mergeCell ref="B141:B149"/>
    <mergeCell ref="C141:C149"/>
    <mergeCell ref="A150:A158"/>
    <mergeCell ref="B150:B158"/>
    <mergeCell ref="C150:C158"/>
    <mergeCell ref="A159:A167"/>
    <mergeCell ref="B159:B167"/>
    <mergeCell ref="C159:C167"/>
    <mergeCell ref="A168:A176"/>
    <mergeCell ref="B168:B176"/>
    <mergeCell ref="C168:C176"/>
    <mergeCell ref="A177:A185"/>
    <mergeCell ref="B177:B185"/>
    <mergeCell ref="C177:C185"/>
    <mergeCell ref="A186:A194"/>
    <mergeCell ref="B186:B194"/>
    <mergeCell ref="C186:C194"/>
    <mergeCell ref="A195:A203"/>
    <mergeCell ref="B195:B203"/>
    <mergeCell ref="C195:C203"/>
    <mergeCell ref="A204:A212"/>
    <mergeCell ref="B204:B212"/>
    <mergeCell ref="C204:C212"/>
    <mergeCell ref="A213:A221"/>
    <mergeCell ref="B213:B221"/>
    <mergeCell ref="C213:C221"/>
    <mergeCell ref="A222:A230"/>
    <mergeCell ref="B222:B230"/>
    <mergeCell ref="C222:C230"/>
    <mergeCell ref="A231:A239"/>
    <mergeCell ref="B231:B239"/>
    <mergeCell ref="C231:C239"/>
    <mergeCell ref="A240:A248"/>
    <mergeCell ref="B240:B248"/>
    <mergeCell ref="C240:C248"/>
    <mergeCell ref="A249:A257"/>
    <mergeCell ref="B249:B257"/>
    <mergeCell ref="C249:C257"/>
    <mergeCell ref="A258:A266"/>
    <mergeCell ref="B258:B266"/>
    <mergeCell ref="C258:C266"/>
    <mergeCell ref="A267:A275"/>
    <mergeCell ref="B267:B275"/>
    <mergeCell ref="C267:C275"/>
    <mergeCell ref="A276:A284"/>
    <mergeCell ref="B276:B284"/>
    <mergeCell ref="C276:C284"/>
    <mergeCell ref="A285:A293"/>
    <mergeCell ref="B285:B293"/>
    <mergeCell ref="C285:C293"/>
    <mergeCell ref="A294:A302"/>
    <mergeCell ref="B294:B302"/>
    <mergeCell ref="C294:C302"/>
    <mergeCell ref="A303:A311"/>
    <mergeCell ref="B303:B311"/>
    <mergeCell ref="C303:C311"/>
    <mergeCell ref="A312:A320"/>
    <mergeCell ref="B312:B320"/>
    <mergeCell ref="C312:C320"/>
    <mergeCell ref="A321:A329"/>
    <mergeCell ref="B321:B329"/>
    <mergeCell ref="C321:C329"/>
    <mergeCell ref="A330:A338"/>
    <mergeCell ref="B330:B338"/>
    <mergeCell ref="C330:C338"/>
    <mergeCell ref="A339:A347"/>
    <mergeCell ref="B339:B347"/>
    <mergeCell ref="C339:C347"/>
    <mergeCell ref="A348:A356"/>
    <mergeCell ref="B348:B356"/>
    <mergeCell ref="C348:C356"/>
    <mergeCell ref="A357:A365"/>
    <mergeCell ref="B357:B365"/>
    <mergeCell ref="C357:C365"/>
    <mergeCell ref="A366:A374"/>
    <mergeCell ref="B366:B374"/>
    <mergeCell ref="C366:C374"/>
    <mergeCell ref="A375:A383"/>
    <mergeCell ref="B375:B383"/>
    <mergeCell ref="C375:C383"/>
    <mergeCell ref="A384:A392"/>
    <mergeCell ref="B384:B392"/>
    <mergeCell ref="C384:C392"/>
    <mergeCell ref="A393:A401"/>
    <mergeCell ref="B393:B401"/>
    <mergeCell ref="C393:C401"/>
    <mergeCell ref="A402:A410"/>
    <mergeCell ref="B402:B410"/>
    <mergeCell ref="C402:C410"/>
    <mergeCell ref="A411:A419"/>
    <mergeCell ref="B411:B419"/>
    <mergeCell ref="C411:C419"/>
    <mergeCell ref="A420:A428"/>
    <mergeCell ref="B420:B428"/>
    <mergeCell ref="C420:C428"/>
    <mergeCell ref="A429:A437"/>
    <mergeCell ref="B429:B437"/>
    <mergeCell ref="C429:C437"/>
    <mergeCell ref="A438:A446"/>
    <mergeCell ref="B438:B446"/>
    <mergeCell ref="C438:C446"/>
    <mergeCell ref="A447:A455"/>
    <mergeCell ref="B447:B455"/>
    <mergeCell ref="C447:C455"/>
    <mergeCell ref="A456:A464"/>
    <mergeCell ref="B456:B464"/>
    <mergeCell ref="C456:C464"/>
    <mergeCell ref="A465:A473"/>
    <mergeCell ref="B465:B473"/>
    <mergeCell ref="C465:C473"/>
    <mergeCell ref="A474:A482"/>
    <mergeCell ref="B474:B482"/>
    <mergeCell ref="C474:C482"/>
    <mergeCell ref="A483:A491"/>
    <mergeCell ref="B483:B491"/>
    <mergeCell ref="C483:C491"/>
    <mergeCell ref="A492:A500"/>
    <mergeCell ref="B492:B500"/>
    <mergeCell ref="C492:C500"/>
    <mergeCell ref="A501:A509"/>
    <mergeCell ref="B501:B509"/>
    <mergeCell ref="C501:C509"/>
    <mergeCell ref="A510:A518"/>
    <mergeCell ref="B510:B518"/>
    <mergeCell ref="C510:C518"/>
    <mergeCell ref="A519:A527"/>
    <mergeCell ref="B519:B527"/>
    <mergeCell ref="C519:C527"/>
    <mergeCell ref="A528:A536"/>
    <mergeCell ref="B528:B536"/>
    <mergeCell ref="C528:C536"/>
    <mergeCell ref="A537:A545"/>
    <mergeCell ref="B537:B545"/>
    <mergeCell ref="C537:C545"/>
    <mergeCell ref="A546:A554"/>
    <mergeCell ref="B546:B554"/>
    <mergeCell ref="C546:C554"/>
    <mergeCell ref="A555:A563"/>
    <mergeCell ref="B555:B563"/>
    <mergeCell ref="C555:C563"/>
    <mergeCell ref="A564:A572"/>
    <mergeCell ref="B564:B572"/>
    <mergeCell ref="C564:C572"/>
    <mergeCell ref="A573:A581"/>
    <mergeCell ref="B573:B581"/>
    <mergeCell ref="C573:C581"/>
    <mergeCell ref="A582:A590"/>
    <mergeCell ref="B582:B590"/>
    <mergeCell ref="C582:C590"/>
    <mergeCell ref="A591:A599"/>
    <mergeCell ref="B591:B599"/>
    <mergeCell ref="C591:C599"/>
    <mergeCell ref="A600:A608"/>
    <mergeCell ref="B600:B608"/>
    <mergeCell ref="C600:C608"/>
    <mergeCell ref="A609:A617"/>
    <mergeCell ref="B609:B617"/>
    <mergeCell ref="C609:C617"/>
    <mergeCell ref="A618:A626"/>
    <mergeCell ref="B618:B626"/>
    <mergeCell ref="C618:C626"/>
    <mergeCell ref="A627:A635"/>
    <mergeCell ref="B627:B635"/>
    <mergeCell ref="C627:C635"/>
    <mergeCell ref="A636:A644"/>
    <mergeCell ref="B636:B644"/>
    <mergeCell ref="C636:C644"/>
    <mergeCell ref="A645:A653"/>
    <mergeCell ref="B645:B653"/>
    <mergeCell ref="C645:C653"/>
    <mergeCell ref="A654:A662"/>
    <mergeCell ref="B654:B662"/>
    <mergeCell ref="C654:C662"/>
    <mergeCell ref="A663:A671"/>
    <mergeCell ref="B663:B671"/>
    <mergeCell ref="C663:C671"/>
    <mergeCell ref="A672:A680"/>
    <mergeCell ref="B672:B680"/>
    <mergeCell ref="C672:C680"/>
    <mergeCell ref="A681:A689"/>
    <mergeCell ref="B681:B689"/>
    <mergeCell ref="C681:C689"/>
    <mergeCell ref="A690:A698"/>
    <mergeCell ref="B690:B698"/>
    <mergeCell ref="C690:C698"/>
    <mergeCell ref="A699:A707"/>
    <mergeCell ref="B699:B707"/>
    <mergeCell ref="C699:C707"/>
    <mergeCell ref="A708:A716"/>
    <mergeCell ref="B708:B716"/>
    <mergeCell ref="C708:C716"/>
    <mergeCell ref="A717:A725"/>
    <mergeCell ref="B717:B725"/>
    <mergeCell ref="C717:C725"/>
    <mergeCell ref="A726:A734"/>
    <mergeCell ref="B726:B734"/>
    <mergeCell ref="C726:C734"/>
    <mergeCell ref="A735:A743"/>
    <mergeCell ref="B735:B743"/>
    <mergeCell ref="C735:C743"/>
    <mergeCell ref="A744:A752"/>
    <mergeCell ref="B744:B752"/>
    <mergeCell ref="C744:C752"/>
    <mergeCell ref="A753:A761"/>
    <mergeCell ref="B753:B761"/>
    <mergeCell ref="C753:C761"/>
    <mergeCell ref="A762:A770"/>
    <mergeCell ref="B762:B770"/>
    <mergeCell ref="C762:C770"/>
    <mergeCell ref="A771:A779"/>
    <mergeCell ref="B771:B779"/>
    <mergeCell ref="C771:C779"/>
    <mergeCell ref="A780:A788"/>
    <mergeCell ref="B780:B788"/>
    <mergeCell ref="C780:C788"/>
    <mergeCell ref="A789:A797"/>
    <mergeCell ref="B789:B797"/>
    <mergeCell ref="C789:C797"/>
    <mergeCell ref="A798:A806"/>
    <mergeCell ref="B798:B806"/>
    <mergeCell ref="C798:C806"/>
    <mergeCell ref="A807:A815"/>
    <mergeCell ref="B807:B815"/>
    <mergeCell ref="C807:C815"/>
    <mergeCell ref="A816:A824"/>
    <mergeCell ref="B816:B824"/>
    <mergeCell ref="C816:C824"/>
    <mergeCell ref="A825:A833"/>
    <mergeCell ref="B825:B833"/>
    <mergeCell ref="C825:C833"/>
    <mergeCell ref="A861:A869"/>
    <mergeCell ref="B861:B869"/>
    <mergeCell ref="C861:C869"/>
    <mergeCell ref="A870:A878"/>
    <mergeCell ref="B870:B878"/>
    <mergeCell ref="C870:C878"/>
    <mergeCell ref="A834:A842"/>
    <mergeCell ref="B834:B842"/>
    <mergeCell ref="C834:C842"/>
    <mergeCell ref="A843:A851"/>
    <mergeCell ref="B843:B851"/>
    <mergeCell ref="C843:C851"/>
    <mergeCell ref="A852:A860"/>
    <mergeCell ref="B852:B860"/>
    <mergeCell ref="C852:C86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Registration 1A</vt:lpstr>
      <vt:lpstr>Registration 1B</vt:lpstr>
      <vt:lpstr>Registration 2A</vt:lpstr>
      <vt:lpstr>Registration 2B</vt:lpstr>
      <vt:lpstr>Registration 3A</vt:lpstr>
      <vt:lpstr>Registration 3B</vt:lpstr>
      <vt:lpstr>Assessments 1A</vt:lpstr>
      <vt:lpstr>Assessment 1B</vt:lpstr>
      <vt:lpstr>Assessment 2A</vt:lpstr>
      <vt:lpstr>Assessment 2B</vt:lpstr>
      <vt:lpstr>Assessment 3A</vt:lpstr>
      <vt:lpstr>Assessment 3B</vt:lpstr>
      <vt:lpstr>Students Avg</vt:lpstr>
      <vt:lpstr>Top 10 - Form 1</vt:lpstr>
      <vt:lpstr>Top 10 - Form 2</vt:lpstr>
      <vt:lpstr>Top 10 - Form 3</vt:lpstr>
      <vt:lpstr>Top Ones</vt:lpstr>
      <vt:lpstr>Bottom Students</vt:lpstr>
      <vt:lpstr>Class Avg</vt:lpstr>
      <vt:lpstr>Teachers Performance</vt:lpstr>
      <vt:lpstr>Mr. Basimane</vt:lpstr>
      <vt:lpstr>Mr. Leteane</vt:lpstr>
      <vt:lpstr>Mr. Mmusi</vt:lpstr>
      <vt:lpstr>Mr. Nthoiwa</vt:lpstr>
      <vt:lpstr>Mr. Radithupa</vt:lpstr>
      <vt:lpstr>Mr. Sebina</vt:lpstr>
      <vt:lpstr>Mr. Segwabe</vt:lpstr>
      <vt:lpstr>Mr. Seretse</vt:lpstr>
      <vt:lpstr>Mr. Tumagole</vt:lpstr>
      <vt:lpstr>Mrs. Chele</vt:lpstr>
      <vt:lpstr>Mrs. Kgosi</vt:lpstr>
      <vt:lpstr>Mrs. Modise</vt:lpstr>
      <vt:lpstr>Mrs. Ramotswe</vt:lpstr>
      <vt:lpstr>Ms. Balopi</vt:lpstr>
      <vt:lpstr>Ms. Diseko</vt:lpstr>
      <vt:lpstr>Ms. Keitshokile</vt:lpstr>
      <vt:lpstr>Ms. Kesamang</vt:lpstr>
      <vt:lpstr>Ms. Mmolawa</vt:lpstr>
      <vt:lpstr>Ms. Moeng</vt:lpstr>
      <vt:lpstr>Ms. Mothibi</vt:lpstr>
      <vt:lpstr>Ms. Pheko</vt:lpstr>
      <vt:lpstr>Ms. Phiri</vt:lpstr>
      <vt:lpstr>Ms. Rakgoathe</vt:lpstr>
      <vt:lpstr>Ms. Tau</vt:lpstr>
      <vt:lpstr>Boarders</vt:lpstr>
      <vt:lpstr>Day Scholars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Mphoyame Chalegwa</cp:lastModifiedBy>
  <cp:revision>0</cp:revision>
  <dcterms:created xsi:type="dcterms:W3CDTF">2026-09-15T22:30:40Z</dcterms:created>
  <dcterms:modified xsi:type="dcterms:W3CDTF">2026-10-02T14:44:52Z</dcterms:modified>
  <dc:language>en-US</dc:language>
</cp:coreProperties>
</file>