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6f7e4c4a7de58/BACH/HomePage/SD_Dry_Model/"/>
    </mc:Choice>
  </mc:AlternateContent>
  <xr:revisionPtr revIDLastSave="4" documentId="8_{38F4F65D-E32A-4AB9-8DF8-B66DDF0D79BF}" xr6:coauthVersionLast="47" xr6:coauthVersionMax="47" xr10:uidLastSave="{E0612EC9-561C-4DD1-B955-962FAC5A5419}"/>
  <bookViews>
    <workbookView xWindow="-120" yWindow="-120" windowWidth="29040" windowHeight="17640" xr2:uid="{49DF5C87-6EEC-47AF-96E1-848EB898B589}"/>
  </bookViews>
  <sheets>
    <sheet name="Sheet1" sheetId="1" r:id="rId1"/>
  </sheets>
  <definedNames>
    <definedName name="a">Sheet1!$D$33</definedName>
    <definedName name="b">Sheet1!$D$34</definedName>
    <definedName name="dt">Sheet1!$B$39</definedName>
    <definedName name="Ea">Sheet1!$D$36</definedName>
    <definedName name="k0">Sheet1!$D$35</definedName>
    <definedName name="Rg">Sheet1!$D$32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H41" i="1" s="1"/>
  <c r="G42" i="1" s="1"/>
  <c r="G40" i="1"/>
  <c r="E41" i="1"/>
  <c r="E40" i="1"/>
  <c r="M40" i="1"/>
  <c r="J40" i="1"/>
  <c r="L40" i="1"/>
  <c r="I40" i="1"/>
  <c r="F36" i="1"/>
  <c r="H36" i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H42" i="1" l="1"/>
  <c r="G43" i="1" l="1"/>
  <c r="H43" i="1" s="1"/>
  <c r="G44" i="1" l="1"/>
  <c r="H44" i="1" s="1"/>
  <c r="F41" i="1"/>
  <c r="G45" i="1" l="1"/>
  <c r="H45" i="1" s="1"/>
  <c r="E42" i="1"/>
  <c r="F42" i="1" s="1"/>
  <c r="E43" i="1" s="1"/>
  <c r="F43" i="1" s="1"/>
  <c r="G46" i="1" l="1"/>
  <c r="H46" i="1" s="1"/>
  <c r="E44" i="1"/>
  <c r="F44" i="1" s="1"/>
  <c r="G47" i="1" l="1"/>
  <c r="H47" i="1" s="1"/>
  <c r="E45" i="1"/>
  <c r="F45" i="1" s="1"/>
  <c r="G48" i="1" l="1"/>
  <c r="H48" i="1" s="1"/>
  <c r="E46" i="1"/>
  <c r="F46" i="1" s="1"/>
  <c r="G49" i="1" l="1"/>
  <c r="H49" i="1" s="1"/>
  <c r="E47" i="1"/>
  <c r="F47" i="1" s="1"/>
  <c r="G50" i="1" l="1"/>
  <c r="H50" i="1" s="1"/>
  <c r="E48" i="1"/>
  <c r="F48" i="1" s="1"/>
  <c r="G51" i="1" l="1"/>
  <c r="H51" i="1" s="1"/>
  <c r="E49" i="1"/>
  <c r="F49" i="1" s="1"/>
  <c r="G52" i="1" l="1"/>
  <c r="H52" i="1" s="1"/>
  <c r="E50" i="1"/>
  <c r="F50" i="1" s="1"/>
  <c r="G53" i="1" l="1"/>
  <c r="H53" i="1" s="1"/>
  <c r="E51" i="1"/>
  <c r="F51" i="1" s="1"/>
  <c r="G54" i="1" l="1"/>
  <c r="H54" i="1" s="1"/>
  <c r="E52" i="1"/>
  <c r="F52" i="1" s="1"/>
  <c r="G55" i="1" l="1"/>
  <c r="H55" i="1" s="1"/>
  <c r="E53" i="1"/>
  <c r="F53" i="1" s="1"/>
  <c r="G56" i="1" l="1"/>
  <c r="H56" i="1" s="1"/>
  <c r="E54" i="1"/>
  <c r="F54" i="1" s="1"/>
  <c r="G57" i="1" l="1"/>
  <c r="H57" i="1" s="1"/>
  <c r="E55" i="1"/>
  <c r="F55" i="1" s="1"/>
  <c r="G58" i="1" l="1"/>
  <c r="H58" i="1" s="1"/>
  <c r="E56" i="1"/>
  <c r="F56" i="1" s="1"/>
  <c r="G59" i="1" l="1"/>
  <c r="H59" i="1" s="1"/>
  <c r="E57" i="1"/>
  <c r="F57" i="1" s="1"/>
  <c r="G60" i="1" l="1"/>
  <c r="H60" i="1" s="1"/>
  <c r="E58" i="1"/>
  <c r="F58" i="1" s="1"/>
  <c r="G61" i="1" l="1"/>
  <c r="H61" i="1" s="1"/>
  <c r="E59" i="1"/>
  <c r="F59" i="1" s="1"/>
  <c r="G62" i="1" l="1"/>
  <c r="H62" i="1" s="1"/>
  <c r="E60" i="1"/>
  <c r="F60" i="1" s="1"/>
  <c r="G63" i="1" l="1"/>
  <c r="H63" i="1" s="1"/>
  <c r="E61" i="1"/>
  <c r="F61" i="1" s="1"/>
  <c r="G64" i="1" l="1"/>
  <c r="H64" i="1" s="1"/>
  <c r="E62" i="1"/>
  <c r="F62" i="1" s="1"/>
  <c r="G65" i="1" l="1"/>
  <c r="H65" i="1" s="1"/>
  <c r="E63" i="1"/>
  <c r="F63" i="1" s="1"/>
  <c r="G66" i="1" l="1"/>
  <c r="H66" i="1" s="1"/>
  <c r="E64" i="1"/>
  <c r="F64" i="1" s="1"/>
  <c r="G67" i="1" l="1"/>
  <c r="H67" i="1" s="1"/>
  <c r="E65" i="1"/>
  <c r="F65" i="1" s="1"/>
  <c r="G68" i="1" l="1"/>
  <c r="H68" i="1" s="1"/>
  <c r="E66" i="1"/>
  <c r="F66" i="1" s="1"/>
  <c r="G69" i="1" l="1"/>
  <c r="H69" i="1" s="1"/>
  <c r="E67" i="1"/>
  <c r="F67" i="1" s="1"/>
  <c r="G70" i="1" l="1"/>
  <c r="H70" i="1" s="1"/>
  <c r="E68" i="1"/>
  <c r="F68" i="1" s="1"/>
  <c r="G71" i="1" l="1"/>
  <c r="H71" i="1" s="1"/>
  <c r="E69" i="1"/>
  <c r="F69" i="1" s="1"/>
  <c r="G72" i="1" l="1"/>
  <c r="H72" i="1" s="1"/>
  <c r="E70" i="1"/>
  <c r="F70" i="1" s="1"/>
  <c r="G73" i="1" l="1"/>
  <c r="H73" i="1" s="1"/>
  <c r="E71" i="1"/>
  <c r="F71" i="1" s="1"/>
  <c r="G74" i="1" l="1"/>
  <c r="H74" i="1" s="1"/>
  <c r="E72" i="1"/>
  <c r="F72" i="1" s="1"/>
  <c r="G75" i="1" l="1"/>
  <c r="H75" i="1" s="1"/>
  <c r="E73" i="1"/>
  <c r="F73" i="1" s="1"/>
  <c r="G76" i="1" l="1"/>
  <c r="H76" i="1" s="1"/>
  <c r="E74" i="1"/>
  <c r="F74" i="1" s="1"/>
  <c r="G77" i="1" l="1"/>
  <c r="H77" i="1" s="1"/>
  <c r="E75" i="1"/>
  <c r="F75" i="1" s="1"/>
  <c r="G78" i="1" l="1"/>
  <c r="H78" i="1" s="1"/>
  <c r="E76" i="1"/>
  <c r="F76" i="1" s="1"/>
  <c r="G79" i="1" l="1"/>
  <c r="H79" i="1" s="1"/>
  <c r="E77" i="1"/>
  <c r="F77" i="1" s="1"/>
  <c r="G80" i="1" l="1"/>
  <c r="H80" i="1" s="1"/>
  <c r="E78" i="1"/>
  <c r="F78" i="1" s="1"/>
  <c r="G81" i="1" l="1"/>
  <c r="H81" i="1" s="1"/>
  <c r="E79" i="1"/>
  <c r="F79" i="1" s="1"/>
  <c r="G82" i="1" l="1"/>
  <c r="H82" i="1" s="1"/>
  <c r="E80" i="1"/>
  <c r="F80" i="1" s="1"/>
  <c r="G83" i="1" l="1"/>
  <c r="H83" i="1" s="1"/>
  <c r="E81" i="1"/>
  <c r="F81" i="1" s="1"/>
  <c r="G84" i="1" l="1"/>
  <c r="H84" i="1" s="1"/>
  <c r="E82" i="1"/>
  <c r="F82" i="1" s="1"/>
  <c r="G85" i="1" l="1"/>
  <c r="H85" i="1" s="1"/>
  <c r="E83" i="1"/>
  <c r="F83" i="1" s="1"/>
  <c r="G86" i="1" l="1"/>
  <c r="H86" i="1" s="1"/>
  <c r="E84" i="1"/>
  <c r="F84" i="1" s="1"/>
  <c r="G87" i="1" l="1"/>
  <c r="H87" i="1" s="1"/>
  <c r="E85" i="1"/>
  <c r="F85" i="1" s="1"/>
  <c r="G88" i="1" l="1"/>
  <c r="H88" i="1" s="1"/>
  <c r="E86" i="1"/>
  <c r="F86" i="1" s="1"/>
  <c r="G89" i="1" l="1"/>
  <c r="H89" i="1" s="1"/>
  <c r="E87" i="1"/>
  <c r="F87" i="1" s="1"/>
  <c r="G90" i="1" l="1"/>
  <c r="H90" i="1" s="1"/>
  <c r="E88" i="1"/>
  <c r="F88" i="1" s="1"/>
  <c r="G91" i="1" l="1"/>
  <c r="H91" i="1" s="1"/>
  <c r="E89" i="1"/>
  <c r="F89" i="1" s="1"/>
  <c r="G92" i="1" l="1"/>
  <c r="H92" i="1" s="1"/>
  <c r="E90" i="1"/>
  <c r="F90" i="1" s="1"/>
  <c r="G93" i="1" l="1"/>
  <c r="H93" i="1" s="1"/>
  <c r="E91" i="1"/>
  <c r="F91" i="1" s="1"/>
  <c r="G94" i="1" l="1"/>
  <c r="H94" i="1" s="1"/>
  <c r="E92" i="1"/>
  <c r="F92" i="1" s="1"/>
  <c r="G95" i="1" l="1"/>
  <c r="H95" i="1" s="1"/>
  <c r="E93" i="1"/>
  <c r="F93" i="1" s="1"/>
  <c r="G96" i="1" l="1"/>
  <c r="H96" i="1" s="1"/>
  <c r="E94" i="1"/>
  <c r="F94" i="1" s="1"/>
  <c r="G97" i="1" l="1"/>
  <c r="H97" i="1" s="1"/>
  <c r="E95" i="1"/>
  <c r="F95" i="1" s="1"/>
  <c r="G98" i="1" l="1"/>
  <c r="H98" i="1" s="1"/>
  <c r="E96" i="1"/>
  <c r="F96" i="1" s="1"/>
  <c r="G99" i="1" l="1"/>
  <c r="H99" i="1" s="1"/>
  <c r="E97" i="1"/>
  <c r="F97" i="1" s="1"/>
  <c r="G100" i="1" l="1"/>
  <c r="H100" i="1" s="1"/>
  <c r="E98" i="1"/>
  <c r="F98" i="1" s="1"/>
  <c r="G101" i="1" l="1"/>
  <c r="H101" i="1" s="1"/>
  <c r="E99" i="1"/>
  <c r="F99" i="1" s="1"/>
  <c r="G102" i="1" l="1"/>
  <c r="H102" i="1" s="1"/>
  <c r="E100" i="1"/>
  <c r="F100" i="1" s="1"/>
  <c r="G103" i="1" l="1"/>
  <c r="H103" i="1" s="1"/>
  <c r="E101" i="1"/>
  <c r="F101" i="1" s="1"/>
  <c r="G104" i="1" l="1"/>
  <c r="H104" i="1" s="1"/>
  <c r="E102" i="1"/>
  <c r="F102" i="1" s="1"/>
  <c r="G105" i="1" l="1"/>
  <c r="H105" i="1" s="1"/>
  <c r="E103" i="1"/>
  <c r="F103" i="1" s="1"/>
  <c r="G106" i="1" l="1"/>
  <c r="H106" i="1" s="1"/>
  <c r="E104" i="1"/>
  <c r="F104" i="1" s="1"/>
  <c r="G107" i="1" l="1"/>
  <c r="H107" i="1" s="1"/>
  <c r="E105" i="1"/>
  <c r="F105" i="1" s="1"/>
  <c r="G108" i="1" l="1"/>
  <c r="H108" i="1" s="1"/>
  <c r="E106" i="1"/>
  <c r="F106" i="1" s="1"/>
  <c r="G109" i="1" l="1"/>
  <c r="H109" i="1" s="1"/>
  <c r="E107" i="1"/>
  <c r="F107" i="1" s="1"/>
  <c r="G110" i="1" l="1"/>
  <c r="H110" i="1" s="1"/>
  <c r="E108" i="1"/>
  <c r="F108" i="1" s="1"/>
  <c r="G111" i="1" l="1"/>
  <c r="H111" i="1" s="1"/>
  <c r="E109" i="1"/>
  <c r="F109" i="1" s="1"/>
  <c r="G112" i="1" l="1"/>
  <c r="H112" i="1" s="1"/>
  <c r="E110" i="1"/>
  <c r="F110" i="1" s="1"/>
  <c r="G113" i="1" l="1"/>
  <c r="H113" i="1" s="1"/>
  <c r="E111" i="1"/>
  <c r="F111" i="1" s="1"/>
  <c r="G114" i="1" l="1"/>
  <c r="H114" i="1" s="1"/>
  <c r="E112" i="1"/>
  <c r="F112" i="1" s="1"/>
  <c r="G115" i="1" l="1"/>
  <c r="H115" i="1" s="1"/>
  <c r="E113" i="1"/>
  <c r="F113" i="1" s="1"/>
  <c r="G116" i="1" l="1"/>
  <c r="H116" i="1" s="1"/>
  <c r="E114" i="1"/>
  <c r="F114" i="1" s="1"/>
  <c r="G117" i="1" l="1"/>
  <c r="H117" i="1" s="1"/>
  <c r="E115" i="1"/>
  <c r="F115" i="1" s="1"/>
  <c r="G118" i="1" l="1"/>
  <c r="H118" i="1" s="1"/>
  <c r="E116" i="1"/>
  <c r="F116" i="1" s="1"/>
  <c r="G119" i="1" l="1"/>
  <c r="H119" i="1" s="1"/>
  <c r="E117" i="1"/>
  <c r="F117" i="1" s="1"/>
  <c r="E118" i="1" l="1"/>
  <c r="F118" i="1" s="1"/>
  <c r="E119" i="1" l="1"/>
  <c r="F119" i="1" s="1"/>
</calcChain>
</file>

<file path=xl/sharedStrings.xml><?xml version="1.0" encoding="utf-8"?>
<sst xmlns="http://schemas.openxmlformats.org/spreadsheetml/2006/main" count="27" uniqueCount="19">
  <si>
    <t>k0</t>
  </si>
  <si>
    <t>R  = 8.314462618153 # kJ/mol = m3⋅Pa⋅K−1⋅mol−1 = kg⋅m2⋅s−2⋅K−1⋅mol−1 SI units</t>
  </si>
  <si>
    <t>a  = -0.01              # a, b, k0, and Ea are measured by DSC semi-solid</t>
  </si>
  <si>
    <t>b  = 0.1</t>
  </si>
  <si>
    <t>k0 = 0.01</t>
  </si>
  <si>
    <t>Ea = 45     # kJ/mol</t>
  </si>
  <si>
    <t>R</t>
  </si>
  <si>
    <t>a</t>
  </si>
  <si>
    <t>b</t>
  </si>
  <si>
    <t>Ea</t>
  </si>
  <si>
    <t>t</t>
  </si>
  <si>
    <t>Dc/dt</t>
  </si>
  <si>
    <t>C</t>
  </si>
  <si>
    <t>X</t>
  </si>
  <si>
    <t>T</t>
  </si>
  <si>
    <t>dt</t>
  </si>
  <si>
    <t>Ea/RT</t>
  </si>
  <si>
    <t>aX</t>
  </si>
  <si>
    <t>(Ea+b*x)/RT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</si>
</sst>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1" applyAlignment="1">
      <alignment horizontal="center" vertical="center"/>
    </xf>
    <xf numFmtId="1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Sheet1!$F$38:$F$39</c:f>
              <c:strCache>
                <c:ptCount val="2"/>
                <c:pt idx="0">
                  <c:v>80</c:v>
                </c:pt>
                <c:pt idx="1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Sheet1!$D$40:$D$119</c:f>
              <c:numCache>
                <c:formatCode>General</c:formatCode>
                <c:ptCount val="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Sheet1!$F$40:$F$119</c:f>
              <c:numCache>
                <c:formatCode>0.0</c:formatCode>
                <c:ptCount val="80"/>
                <c:pt idx="0">
                  <c:v>100</c:v>
                </c:pt>
                <c:pt idx="1">
                  <c:v>96.380726071982338</c:v>
                </c:pt>
                <c:pt idx="2">
                  <c:v>92.89244358162496</c:v>
                </c:pt>
                <c:pt idx="3">
                  <c:v>89.53041158997668</c:v>
                </c:pt>
                <c:pt idx="4">
                  <c:v>86.290060745653747</c:v>
                </c:pt>
                <c:pt idx="5">
                  <c:v>83.16698707461569</c:v>
                </c:pt>
                <c:pt idx="6">
                  <c:v>80.156945994706305</c:v>
                </c:pt>
                <c:pt idx="7">
                  <c:v>77.255846546824699</c:v>
                </c:pt>
                <c:pt idx="8">
                  <c:v>74.459745834886135</c:v>
                </c:pt>
                <c:pt idx="9">
                  <c:v>71.764843667015882</c:v>
                </c:pt>
                <c:pt idx="10">
                  <c:v>69.167477390692937</c:v>
                </c:pt>
                <c:pt idx="11">
                  <c:v>66.664116914824078</c:v>
                </c:pt>
                <c:pt idx="12">
                  <c:v>64.251359911982632</c:v>
                </c:pt>
                <c:pt idx="13">
                  <c:v>61.925927194291447</c:v>
                </c:pt>
                <c:pt idx="14">
                  <c:v>59.684658256665251</c:v>
                </c:pt>
                <c:pt idx="15">
                  <c:v>57.524506981355323</c:v>
                </c:pt>
                <c:pt idx="16">
                  <c:v>55.442537497958426</c:v>
                </c:pt>
                <c:pt idx="17">
                  <c:v>53.435920193263399</c:v>
                </c:pt>
                <c:pt idx="18">
                  <c:v>51.501927865512286</c:v>
                </c:pt>
                <c:pt idx="19">
                  <c:v>49.637932017849337</c:v>
                </c:pt>
                <c:pt idx="20">
                  <c:v>47.841399285920183</c:v>
                </c:pt>
                <c:pt idx="21">
                  <c:v>46.109887994766041</c:v>
                </c:pt>
                <c:pt idx="22">
                  <c:v>44.441044840333326</c:v>
                </c:pt>
                <c:pt idx="23">
                  <c:v>42.832601691088499</c:v>
                </c:pt>
                <c:pt idx="24">
                  <c:v>41.28237250539128</c:v>
                </c:pt>
                <c:pt idx="25">
                  <c:v>39.788250360436521</c:v>
                </c:pt>
                <c:pt idx="26">
                  <c:v>38.348204588726844</c:v>
                </c:pt>
                <c:pt idx="27">
                  <c:v>36.960278018184177</c:v>
                </c:pt>
                <c:pt idx="28">
                  <c:v>35.622584312149193</c:v>
                </c:pt>
                <c:pt idx="29">
                  <c:v>34.333305405653469</c:v>
                </c:pt>
                <c:pt idx="30">
                  <c:v>33.090689034479972</c:v>
                </c:pt>
                <c:pt idx="31">
                  <c:v>31.893046353653638</c:v>
                </c:pt>
                <c:pt idx="32">
                  <c:v>30.738749642125264</c:v>
                </c:pt>
                <c:pt idx="33">
                  <c:v>29.626230090529198</c:v>
                </c:pt>
                <c:pt idx="34">
                  <c:v>28.55397566900815</c:v>
                </c:pt>
                <c:pt idx="35">
                  <c:v>27.520529072207228</c:v>
                </c:pt>
                <c:pt idx="36">
                  <c:v>26.524485738644309</c:v>
                </c:pt>
                <c:pt idx="37">
                  <c:v>25.564491941764793</c:v>
                </c:pt>
                <c:pt idx="38">
                  <c:v>24.639242950086324</c:v>
                </c:pt>
                <c:pt idx="39">
                  <c:v>23.747481253932918</c:v>
                </c:pt>
                <c:pt idx="40">
                  <c:v>22.887994856348442</c:v>
                </c:pt>
                <c:pt idx="41">
                  <c:v>22.059615625866599</c:v>
                </c:pt>
                <c:pt idx="42">
                  <c:v>21.261217708898698</c:v>
                </c:pt>
                <c:pt idx="43">
                  <c:v>20.491715999581452</c:v>
                </c:pt>
                <c:pt idx="44">
                  <c:v>19.750064665005176</c:v>
                </c:pt>
                <c:pt idx="45">
                  <c:v>19.035255723818015</c:v>
                </c:pt>
                <c:pt idx="46">
                  <c:v>18.346317676274378</c:v>
                </c:pt>
                <c:pt idx="47">
                  <c:v>17.682314183865682</c:v>
                </c:pt>
                <c:pt idx="48">
                  <c:v>17.042342796738861</c:v>
                </c:pt>
                <c:pt idx="49">
                  <c:v>16.425533727173093</c:v>
                </c:pt>
                <c:pt idx="50">
                  <c:v>15.831048667447769</c:v>
                </c:pt>
                <c:pt idx="51">
                  <c:v>15.258079650495043</c:v>
                </c:pt>
                <c:pt idx="52">
                  <c:v>14.705847951788506</c:v>
                </c:pt>
                <c:pt idx="53">
                  <c:v>14.173603030975505</c:v>
                </c:pt>
                <c:pt idx="54">
                  <c:v>13.660621511814686</c:v>
                </c:pt>
                <c:pt idx="55">
                  <c:v>13.166206199032404</c:v>
                </c:pt>
                <c:pt idx="56">
                  <c:v>12.689685130761777</c:v>
                </c:pt>
                <c:pt idx="57">
                  <c:v>12.230410665276581</c:v>
                </c:pt>
                <c:pt idx="58">
                  <c:v>11.787758600778734</c:v>
                </c:pt>
                <c:pt idx="59">
                  <c:v>11.361127327043089</c:v>
                </c:pt>
                <c:pt idx="60">
                  <c:v>10.949937007766529</c:v>
                </c:pt>
                <c:pt idx="61">
                  <c:v>10.553628792510077</c:v>
                </c:pt>
                <c:pt idx="62">
                  <c:v>10.171664057162994</c:v>
                </c:pt>
                <c:pt idx="63">
                  <c:v>9.8035236718965493</c:v>
                </c:pt>
                <c:pt idx="64">
                  <c:v>9.4487072956125573</c:v>
                </c:pt>
                <c:pt idx="65">
                  <c:v>9.1067326959277484</c:v>
                </c:pt>
                <c:pt idx="66">
                  <c:v>8.7771350937697754</c:v>
                </c:pt>
                <c:pt idx="67">
                  <c:v>8.4594665316940763</c:v>
                </c:pt>
                <c:pt idx="68">
                  <c:v>8.1532952650630914</c:v>
                </c:pt>
                <c:pt idx="69">
                  <c:v>7.8582051752603643</c:v>
                </c:pt>
                <c:pt idx="70">
                  <c:v>7.5737952041420309</c:v>
                </c:pt>
                <c:pt idx="71">
                  <c:v>7.2996788089570659</c:v>
                </c:pt>
                <c:pt idx="72">
                  <c:v>7.0354834369954524</c:v>
                </c:pt>
                <c:pt idx="73">
                  <c:v>6.7808500192502752</c:v>
                </c:pt>
                <c:pt idx="74">
                  <c:v>6.535432482405569</c:v>
                </c:pt>
                <c:pt idx="75">
                  <c:v>6.2988972784866668</c:v>
                </c:pt>
                <c:pt idx="76">
                  <c:v>6.0709229315337847</c:v>
                </c:pt>
                <c:pt idx="77">
                  <c:v>5.8511996006827367</c:v>
                </c:pt>
                <c:pt idx="78">
                  <c:v>5.6394286590589529</c:v>
                </c:pt>
                <c:pt idx="79">
                  <c:v>5.4353222879124754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A-411E-BBBE-AF07DF059A3F}"/>
            </c:ext>
          </c:extLst>
        </c:ser>
        <c:ser>
          <c:idx val="2"/>
          <c:order val="2"/>
          <c:tx>
            <c:strRef>
              <c:f>Sheet1!$H$38:$H$39</c:f>
              <c:strCache>
                <c:ptCount val="2"/>
                <c:pt idx="0">
                  <c:v>60</c:v>
                </c:pt>
                <c:pt idx="1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Sheet1!$D$40:$D$119</c:f>
              <c:numCache>
                <c:formatCode>General</c:formatCode>
                <c:ptCount val="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Sheet1!$H$40:$H$119</c:f>
              <c:numCache>
                <c:formatCode>0.0</c:formatCode>
                <c:ptCount val="80"/>
                <c:pt idx="0">
                  <c:v>100</c:v>
                </c:pt>
                <c:pt idx="1">
                  <c:v>98.930649348065756</c:v>
                </c:pt>
                <c:pt idx="2">
                  <c:v>97.872733804299443</c:v>
                </c:pt>
                <c:pt idx="3">
                  <c:v>96.826131087297298</c:v>
                </c:pt>
                <c:pt idx="4">
                  <c:v>95.790720223272587</c:v>
                </c:pt>
                <c:pt idx="5">
                  <c:v>94.766381532072515</c:v>
                </c:pt>
                <c:pt idx="6">
                  <c:v>93.752996613344806</c:v>
                </c:pt>
                <c:pt idx="7">
                  <c:v>92.750448332852116</c:v>
                </c:pt>
                <c:pt idx="8">
                  <c:v>91.758620808932832</c:v>
                </c:pt>
                <c:pt idx="9">
                  <c:v>90.777399399106642</c:v>
                </c:pt>
                <c:pt idx="10">
                  <c:v>89.806670686823352</c:v>
                </c:pt>
                <c:pt idx="11">
                  <c:v>88.846322468353378</c:v>
                </c:pt>
                <c:pt idx="12">
                  <c:v>87.896243739818445</c:v>
                </c:pt>
                <c:pt idx="13">
                  <c:v>86.956324684360993</c:v>
                </c:pt>
                <c:pt idx="14">
                  <c:v>86.02645665945073</c:v>
                </c:pt>
                <c:pt idx="15">
                  <c:v>85.106532184326966</c:v>
                </c:pt>
                <c:pt idx="16">
                  <c:v>84.196444927575243</c:v>
                </c:pt>
                <c:pt idx="17">
                  <c:v>83.296089694836766</c:v>
                </c:pt>
                <c:pt idx="18">
                  <c:v>82.405362416649297</c:v>
                </c:pt>
                <c:pt idx="19">
                  <c:v>81.524160136418089</c:v>
                </c:pt>
                <c:pt idx="20">
                  <c:v>80.652380998515383</c:v>
                </c:pt>
                <c:pt idx="21">
                  <c:v>79.789924236507275</c:v>
                </c:pt>
                <c:pt idx="22">
                  <c:v>78.936690161506348</c:v>
                </c:pt>
                <c:pt idx="23">
                  <c:v>78.092580150648971</c:v>
                </c:pt>
                <c:pt idx="24">
                  <c:v>77.257496635695745</c:v>
                </c:pt>
                <c:pt idx="25">
                  <c:v>76.43134309175386</c:v>
                </c:pt>
                <c:pt idx="26">
                  <c:v>75.614024026120092</c:v>
                </c:pt>
                <c:pt idx="27">
                  <c:v>74.805444967243062</c:v>
                </c:pt>
                <c:pt idx="28">
                  <c:v>74.005512453803547</c:v>
                </c:pt>
                <c:pt idx="29">
                  <c:v>73.214134023911527</c:v>
                </c:pt>
                <c:pt idx="30">
                  <c:v>72.431218204418826</c:v>
                </c:pt>
                <c:pt idx="31">
                  <c:v>71.656674500345957</c:v>
                </c:pt>
                <c:pt idx="32">
                  <c:v>70.890413384422118</c:v>
                </c:pt>
                <c:pt idx="33">
                  <c:v>70.132346286736919</c:v>
                </c:pt>
                <c:pt idx="34">
                  <c:v>69.382385584502913</c:v>
                </c:pt>
                <c:pt idx="35">
                  <c:v>68.640444591927505</c:v>
                </c:pt>
                <c:pt idx="36">
                  <c:v>67.906437550193175</c:v>
                </c:pt>
                <c:pt idx="37">
                  <c:v>67.180279617544869</c:v>
                </c:pt>
                <c:pt idx="38">
                  <c:v>66.461886859483414</c:v>
                </c:pt>
                <c:pt idx="39">
                  <c:v>65.751176239063739</c:v>
                </c:pt>
                <c:pt idx="40">
                  <c:v>65.048065607296877</c:v>
                </c:pt>
                <c:pt idx="41">
                  <c:v>64.35247369365463</c:v>
                </c:pt>
                <c:pt idx="42">
                  <c:v>63.664320096675723</c:v>
                </c:pt>
                <c:pt idx="43">
                  <c:v>62.983525274672424</c:v>
                </c:pt>
                <c:pt idx="44">
                  <c:v>62.310010536536545</c:v>
                </c:pt>
                <c:pt idx="45">
                  <c:v>61.643698032643798</c:v>
                </c:pt>
                <c:pt idx="46">
                  <c:v>60.984510745855346</c:v>
                </c:pt>
                <c:pt idx="47">
                  <c:v>60.332372482615639</c:v>
                </c:pt>
                <c:pt idx="48">
                  <c:v>59.687207864145392</c:v>
                </c:pt>
                <c:pt idx="49">
                  <c:v>59.048942317728809</c:v>
                </c:pt>
                <c:pt idx="50">
                  <c:v>58.417502068093903</c:v>
                </c:pt>
                <c:pt idx="51">
                  <c:v>57.792814128885041</c:v>
                </c:pt>
                <c:pt idx="52">
                  <c:v>57.174806294226663</c:v>
                </c:pt>
                <c:pt idx="53">
                  <c:v>56.563407130377215</c:v>
                </c:pt>
                <c:pt idx="54">
                  <c:v>55.958545967472311</c:v>
                </c:pt>
                <c:pt idx="55">
                  <c:v>55.360152891356222</c:v>
                </c:pt>
                <c:pt idx="56">
                  <c:v>54.768158735500712</c:v>
                </c:pt>
                <c:pt idx="57">
                  <c:v>54.182495073010259</c:v>
                </c:pt>
                <c:pt idx="58">
                  <c:v>53.60309420871279</c:v>
                </c:pt>
                <c:pt idx="59">
                  <c:v>53.029889171334993</c:v>
                </c:pt>
                <c:pt idx="60">
                  <c:v>52.46281370576132</c:v>
                </c:pt>
                <c:pt idx="61">
                  <c:v>51.901802265375714</c:v>
                </c:pt>
                <c:pt idx="62">
                  <c:v>51.3467900044853</c:v>
                </c:pt>
                <c:pt idx="63">
                  <c:v>50.797712770825029</c:v>
                </c:pt>
                <c:pt idx="64">
                  <c:v>50.254507098142533</c:v>
                </c:pt>
                <c:pt idx="65">
                  <c:v>49.717110198862208</c:v>
                </c:pt>
                <c:pt idx="66">
                  <c:v>49.185459956827813</c:v>
                </c:pt>
                <c:pt idx="67">
                  <c:v>48.659494920122619</c:v>
                </c:pt>
                <c:pt idx="68">
                  <c:v>48.139154293966378</c:v>
                </c:pt>
                <c:pt idx="69">
                  <c:v>47.624377933688223</c:v>
                </c:pt>
                <c:pt idx="70">
                  <c:v>47.115106337774705</c:v>
                </c:pt>
                <c:pt idx="71">
                  <c:v>46.611280640992199</c:v>
                </c:pt>
                <c:pt idx="72">
                  <c:v>46.112842607582849</c:v>
                </c:pt>
                <c:pt idx="73">
                  <c:v>45.619734624533251</c:v>
                </c:pt>
                <c:pt idx="74">
                  <c:v>45.131899694915134</c:v>
                </c:pt>
                <c:pt idx="75">
                  <c:v>44.649281431297254</c:v>
                </c:pt>
                <c:pt idx="76">
                  <c:v>44.171824049227723</c:v>
                </c:pt>
                <c:pt idx="77">
                  <c:v>43.699472360786061</c:v>
                </c:pt>
                <c:pt idx="78">
                  <c:v>43.232171768204175</c:v>
                </c:pt>
                <c:pt idx="79">
                  <c:v>42.769868257555551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A-411E-BBBE-AF07DF059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10808"/>
        <c:axId val="592808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Sheet1!$E$39</c15:sqref>
                        </c15:formulaRef>
                      </c:ext>
                    </c:extLst>
                    <c:strCache>
                      <c:ptCount val="1"/>
                      <c:pt idx="0">
                        <c:v>Dc/dt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Sheet1!$D$40:$D$119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Sheet1!$E$40:$E$119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0.72385478560353345</c:v>
                      </c:pt>
                      <c:pt idx="1">
                        <c:v>0.72385478560353345</c:v>
                      </c:pt>
                      <c:pt idx="2">
                        <c:v>0.69765649807147656</c:v>
                      </c:pt>
                      <c:pt idx="3">
                        <c:v>0.67240639832965465</c:v>
                      </c:pt>
                      <c:pt idx="4">
                        <c:v>0.64807016886458679</c:v>
                      </c:pt>
                      <c:pt idx="5">
                        <c:v>0.62461473420761071</c:v>
                      </c:pt>
                      <c:pt idx="6">
                        <c:v>0.60200821598187781</c:v>
                      </c:pt>
                      <c:pt idx="7">
                        <c:v>0.58021988957632142</c:v>
                      </c:pt>
                      <c:pt idx="8">
                        <c:v>0.55922014238771267</c:v>
                      </c:pt>
                      <c:pt idx="9">
                        <c:v>0.5389804335740509</c:v>
                      </c:pt>
                      <c:pt idx="10">
                        <c:v>0.51947325526458876</c:v>
                      </c:pt>
                      <c:pt idx="11">
                        <c:v>0.50067209517377287</c:v>
                      </c:pt>
                      <c:pt idx="12">
                        <c:v>0.48255140056828871</c:v>
                      </c:pt>
                      <c:pt idx="13">
                        <c:v>0.46508654353823653</c:v>
                      </c:pt>
                      <c:pt idx="14">
                        <c:v>0.44825378752523853</c:v>
                      </c:pt>
                      <c:pt idx="15">
                        <c:v>0.43203025506198589</c:v>
                      </c:pt>
                      <c:pt idx="16">
                        <c:v>0.41639389667937921</c:v>
                      </c:pt>
                      <c:pt idx="17">
                        <c:v>0.40132346093900562</c:v>
                      </c:pt>
                      <c:pt idx="18">
                        <c:v>0.38679846555022201</c:v>
                      </c:pt>
                      <c:pt idx="19">
                        <c:v>0.3727991695325904</c:v>
                      </c:pt>
                      <c:pt idx="20">
                        <c:v>0.35930654638583098</c:v>
                      </c:pt>
                      <c:pt idx="21">
                        <c:v>0.34630225823082789</c:v>
                      </c:pt>
                      <c:pt idx="22">
                        <c:v>0.33376863088654313</c:v>
                      </c:pt>
                      <c:pt idx="23">
                        <c:v>0.32168862984896496</c:v>
                      </c:pt>
                      <c:pt idx="24">
                        <c:v>0.31004583713944411</c:v>
                      </c:pt>
                      <c:pt idx="25">
                        <c:v>0.29882442899095207</c:v>
                      </c:pt>
                      <c:pt idx="26">
                        <c:v>0.28800915434193491</c:v>
                      </c:pt>
                      <c:pt idx="27">
                        <c:v>0.27758531410853304</c:v>
                      </c:pt>
                      <c:pt idx="28">
                        <c:v>0.26753874120699694</c:v>
                      </c:pt>
                      <c:pt idx="29">
                        <c:v>0.25785578129914549</c:v>
                      </c:pt>
                      <c:pt idx="30">
                        <c:v>0.24852327423469928</c:v>
                      </c:pt>
                      <c:pt idx="31">
                        <c:v>0.23952853616526695</c:v>
                      </c:pt>
                      <c:pt idx="32">
                        <c:v>0.23085934230567509</c:v>
                      </c:pt>
                      <c:pt idx="33">
                        <c:v>0.22250391031921274</c:v>
                      </c:pt>
                      <c:pt idx="34">
                        <c:v>0.21445088430420964</c:v>
                      </c:pt>
                      <c:pt idx="35">
                        <c:v>0.20668931936018403</c:v>
                      </c:pt>
                      <c:pt idx="36">
                        <c:v>0.19920866671258372</c:v>
                      </c:pt>
                      <c:pt idx="37">
                        <c:v>0.19199875937590355</c:v>
                      </c:pt>
                      <c:pt idx="38">
                        <c:v>0.18504979833569413</c:v>
                      </c:pt>
                      <c:pt idx="39">
                        <c:v>0.17835233923068108</c:v>
                      </c:pt>
                      <c:pt idx="40">
                        <c:v>0.1718972795168954</c:v>
                      </c:pt>
                      <c:pt idx="41">
                        <c:v>0.16567584609636876</c:v>
                      </c:pt>
                      <c:pt idx="42">
                        <c:v>0.15967958339358024</c:v>
                      </c:pt>
                      <c:pt idx="43">
                        <c:v>0.15390034186344914</c:v>
                      </c:pt>
                      <c:pt idx="44">
                        <c:v>0.14833026691525528</c:v>
                      </c:pt>
                      <c:pt idx="45">
                        <c:v>0.14296178823743244</c:v>
                      </c:pt>
                      <c:pt idx="46">
                        <c:v>0.1377876095087272</c:v>
                      </c:pt>
                      <c:pt idx="47">
                        <c:v>0.13280069848173906</c:v>
                      </c:pt>
                      <c:pt idx="48">
                        <c:v>0.12799427742536412</c:v>
                      </c:pt>
                      <c:pt idx="49">
                        <c:v>0.1233618139131533</c:v>
                      </c:pt>
                      <c:pt idx="50">
                        <c:v>0.11889701194506487</c:v>
                      </c:pt>
                      <c:pt idx="51">
                        <c:v>0.11459380339054509</c:v>
                      </c:pt>
                      <c:pt idx="52">
                        <c:v>0.11044633974130726</c:v>
                      </c:pt>
                      <c:pt idx="53">
                        <c:v>0.1064489841626003</c:v>
                      </c:pt>
                      <c:pt idx="54">
                        <c:v>0.10259630383216366</c:v>
                      </c:pt>
                      <c:pt idx="55">
                        <c:v>9.8883062556456361E-2</c:v>
                      </c:pt>
                      <c:pt idx="56">
                        <c:v>9.5304213654125128E-2</c:v>
                      </c:pt>
                      <c:pt idx="57">
                        <c:v>9.185489309703912E-2</c:v>
                      </c:pt>
                      <c:pt idx="58">
                        <c:v>8.8530412899569491E-2</c:v>
                      </c:pt>
                      <c:pt idx="59">
                        <c:v>8.5326254747128974E-2</c:v>
                      </c:pt>
                      <c:pt idx="60">
                        <c:v>8.2238063855312196E-2</c:v>
                      </c:pt>
                      <c:pt idx="61">
                        <c:v>7.9261643051290367E-2</c:v>
                      </c:pt>
                      <c:pt idx="62">
                        <c:v>7.6392947069416586E-2</c:v>
                      </c:pt>
                      <c:pt idx="63">
                        <c:v>7.362807705328886E-2</c:v>
                      </c:pt>
                      <c:pt idx="64">
                        <c:v>7.0963275256798408E-2</c:v>
                      </c:pt>
                      <c:pt idx="65">
                        <c:v>6.8394919936961701E-2</c:v>
                      </c:pt>
                      <c:pt idx="66">
                        <c:v>6.5919520431594686E-2</c:v>
                      </c:pt>
                      <c:pt idx="67">
                        <c:v>6.3533712415139706E-2</c:v>
                      </c:pt>
                      <c:pt idx="68">
                        <c:v>6.1234253326196822E-2</c:v>
                      </c:pt>
                      <c:pt idx="69">
                        <c:v>5.9018017960545482E-2</c:v>
                      </c:pt>
                      <c:pt idx="70">
                        <c:v>5.6881994223666681E-2</c:v>
                      </c:pt>
                      <c:pt idx="71">
                        <c:v>5.4823279036992995E-2</c:v>
                      </c:pt>
                      <c:pt idx="72">
                        <c:v>5.283907439232273E-2</c:v>
                      </c:pt>
                      <c:pt idx="73">
                        <c:v>5.092668354903554E-2</c:v>
                      </c:pt>
                      <c:pt idx="74">
                        <c:v>4.9083507368941237E-2</c:v>
                      </c:pt>
                      <c:pt idx="75">
                        <c:v>4.7307040783780514E-2</c:v>
                      </c:pt>
                      <c:pt idx="76">
                        <c:v>4.5594869390576463E-2</c:v>
                      </c:pt>
                      <c:pt idx="77">
                        <c:v>4.3944666170209624E-2</c:v>
                      </c:pt>
                      <c:pt idx="78">
                        <c:v>4.2354188324756827E-2</c:v>
                      </c:pt>
                      <c:pt idx="79">
                        <c:v>4.0821274229295407E-2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1BA-411E-BBBE-AF07DF059A3F}"/>
                  </c:ext>
                </c:extLst>
              </c15:ser>
            </c15:filteredScatterSeries>
          </c:ext>
        </c:extLst>
      </c:scatterChart>
      <c:valAx>
        <c:axId val="59281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8288"/>
        <c:crosses val="autoZero"/>
        <c:crossBetween val="midCat"/>
      </c:valAx>
      <c:valAx>
        <c:axId val="5928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1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4</xdr:row>
      <xdr:rowOff>88199</xdr:rowOff>
    </xdr:from>
    <xdr:to>
      <xdr:col>12</xdr:col>
      <xdr:colOff>504825</xdr:colOff>
      <xdr:row>23</xdr:row>
      <xdr:rowOff>86481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7F3EF5-ED68-4862-09B8-629126661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850199"/>
          <a:ext cx="7439025" cy="3617782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3</xdr:row>
      <xdr:rowOff>0</xdr:rowOff>
    </xdr:from>
    <xdr:to>
      <xdr:col>24</xdr:col>
      <xdr:colOff>410313</xdr:colOff>
      <xdr:row>14</xdr:row>
      <xdr:rowOff>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666EC8-FE8B-CAC6-BCE1-33C30626F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7350" y="571500"/>
          <a:ext cx="5763363" cy="209579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23</xdr:col>
      <xdr:colOff>210260</xdr:colOff>
      <xdr:row>27</xdr:row>
      <xdr:rowOff>171713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B7E6D0-AE5E-4FE0-A07E-6ADA8B9C0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3429000"/>
          <a:ext cx="5087060" cy="1886213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36</xdr:row>
      <xdr:rowOff>71436</xdr:rowOff>
    </xdr:from>
    <xdr:to>
      <xdr:col>23</xdr:col>
      <xdr:colOff>342899</xdr:colOff>
      <xdr:row>55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BB3166-797F-CD0C-FB78-A73C638A4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30BA-AA05-4130-8B46-CBD005410966}">
  <dimension ref="A26:M119"/>
  <sheetViews>
    <sheetView tabSelected="1" topLeftCell="A21" workbookViewId="0">
      <selection activeCell="D37" sqref="D37"/>
    </sheetView>
  </sheetViews>
  <sheetFormatPr defaultRowHeight="15" x14ac:dyDescent="0.25"/>
  <cols>
    <col min="6" max="6" width="11.85546875" customWidth="1"/>
    <col min="10" max="10" width="13.42578125" customWidth="1"/>
    <col min="13" max="13" width="12" customWidth="1"/>
  </cols>
  <sheetData>
    <row r="26" spans="3:5" x14ac:dyDescent="0.25">
      <c r="C26" t="s">
        <v>1</v>
      </c>
      <c r="E26" t="s">
        <v>0</v>
      </c>
    </row>
    <row r="27" spans="3:5" x14ac:dyDescent="0.25">
      <c r="C27" t="s">
        <v>2</v>
      </c>
    </row>
    <row r="28" spans="3:5" x14ac:dyDescent="0.25">
      <c r="C28" t="s">
        <v>3</v>
      </c>
    </row>
    <row r="29" spans="3:5" x14ac:dyDescent="0.25">
      <c r="C29" t="s">
        <v>4</v>
      </c>
    </row>
    <row r="30" spans="3:5" x14ac:dyDescent="0.25">
      <c r="C30" t="s">
        <v>5</v>
      </c>
    </row>
    <row r="32" spans="3:5" x14ac:dyDescent="0.25">
      <c r="C32" t="s">
        <v>6</v>
      </c>
      <c r="D32">
        <v>8.3145000000000007</v>
      </c>
    </row>
    <row r="33" spans="1:13" x14ac:dyDescent="0.25">
      <c r="C33" t="s">
        <v>7</v>
      </c>
      <c r="D33">
        <v>0.01</v>
      </c>
    </row>
    <row r="34" spans="1:13" x14ac:dyDescent="0.25">
      <c r="C34" t="s">
        <v>8</v>
      </c>
      <c r="D34">
        <v>300</v>
      </c>
    </row>
    <row r="35" spans="1:13" x14ac:dyDescent="0.25">
      <c r="C35" t="s">
        <v>0</v>
      </c>
      <c r="D35" s="5">
        <v>1000000</v>
      </c>
    </row>
    <row r="36" spans="1:13" x14ac:dyDescent="0.25">
      <c r="C36" t="s">
        <v>9</v>
      </c>
      <c r="D36">
        <v>55000</v>
      </c>
      <c r="F36">
        <f>Ea/(F$38+273)/Rg</f>
        <v>18.739234522712547</v>
      </c>
      <c r="G36" t="s">
        <v>16</v>
      </c>
      <c r="H36">
        <f>Ea/(H$38+273)/Rg</f>
        <v>19.864714073626214</v>
      </c>
    </row>
    <row r="37" spans="1:13" x14ac:dyDescent="0.25">
      <c r="E37" t="s">
        <v>13</v>
      </c>
      <c r="F37" s="1">
        <v>0.05</v>
      </c>
      <c r="G37" t="s">
        <v>13</v>
      </c>
      <c r="H37" s="1">
        <v>1</v>
      </c>
      <c r="K37" s="1">
        <v>1</v>
      </c>
    </row>
    <row r="38" spans="1:13" x14ac:dyDescent="0.25">
      <c r="E38" t="s">
        <v>14</v>
      </c>
      <c r="F38" s="1">
        <v>80</v>
      </c>
      <c r="G38" t="s">
        <v>14</v>
      </c>
      <c r="H38" s="1">
        <v>60</v>
      </c>
      <c r="K38" s="1">
        <v>80</v>
      </c>
    </row>
    <row r="39" spans="1:13" x14ac:dyDescent="0.25">
      <c r="A39" t="s">
        <v>15</v>
      </c>
      <c r="B39">
        <v>5</v>
      </c>
      <c r="D39" s="2" t="s">
        <v>10</v>
      </c>
      <c r="E39" s="2" t="s">
        <v>11</v>
      </c>
      <c r="F39" s="2" t="s">
        <v>12</v>
      </c>
      <c r="G39" s="2" t="s">
        <v>11</v>
      </c>
      <c r="H39" s="2" t="s">
        <v>12</v>
      </c>
      <c r="I39" s="4" t="s">
        <v>17</v>
      </c>
      <c r="J39" s="4" t="s">
        <v>18</v>
      </c>
      <c r="K39" s="4" t="s">
        <v>12</v>
      </c>
      <c r="L39" s="4" t="s">
        <v>17</v>
      </c>
      <c r="M39" s="4" t="s">
        <v>18</v>
      </c>
    </row>
    <row r="40" spans="1:13" x14ac:dyDescent="0.25">
      <c r="D40">
        <v>0</v>
      </c>
      <c r="E40">
        <f>k0*EXP(a*F$37-(Ea+b*F$37)/(Rg*(F$38+273)))*F40</f>
        <v>0.72385478560353345</v>
      </c>
      <c r="F40" s="3">
        <v>100</v>
      </c>
      <c r="G40">
        <f>k0*EXP(a*H$37-(Ea+b*H$37)/(Rg*(H$38+273)))*H40</f>
        <v>0.21387013038684771</v>
      </c>
      <c r="H40" s="3">
        <v>100</v>
      </c>
      <c r="I40">
        <f>a*H$37</f>
        <v>0.01</v>
      </c>
      <c r="J40">
        <f>EXP(-(Ea+b*H$37)/(Rg*(H38+273)))</f>
        <v>2.1174208703341113E-9</v>
      </c>
      <c r="K40" s="3">
        <v>100</v>
      </c>
      <c r="L40">
        <f>a*K$37</f>
        <v>0.01</v>
      </c>
      <c r="M40">
        <f>EXP(-(Ea+b*K$37)/(Rg*(K38+273)))</f>
        <v>6.5654254257283639E-9</v>
      </c>
    </row>
    <row r="41" spans="1:13" x14ac:dyDescent="0.25">
      <c r="D41">
        <f t="shared" ref="D41:D72" si="0">D40+dt</f>
        <v>5</v>
      </c>
      <c r="E41">
        <f>k0*EXP(a*F$37-(Ea+b*F$37)/(Rg*(F$38+273)))*F40</f>
        <v>0.72385478560353345</v>
      </c>
      <c r="F41" s="3">
        <f t="shared" ref="F41:F72" si="1">F40-E41*dt</f>
        <v>96.380726071982338</v>
      </c>
      <c r="G41">
        <f>k0*EXP(a*H$37-(Ea+b*H$37)/(Rg*(H$38+273)))*H40</f>
        <v>0.21387013038684771</v>
      </c>
      <c r="H41" s="3">
        <f t="shared" ref="H41:H72" si="2">H40-G41*dt</f>
        <v>98.930649348065756</v>
      </c>
    </row>
    <row r="42" spans="1:13" x14ac:dyDescent="0.25">
      <c r="D42">
        <f t="shared" si="0"/>
        <v>10</v>
      </c>
      <c r="E42">
        <f>k0*EXP(a*F$37-(Ea+b*F$37)/(Rg*(F$38+273)))*F41</f>
        <v>0.69765649807147656</v>
      </c>
      <c r="F42" s="3">
        <f t="shared" si="1"/>
        <v>92.89244358162496</v>
      </c>
      <c r="G42">
        <f>k0*EXP(a*H$37-(Ea+b*H$37)/(Rg*(H$38+273)))*H41</f>
        <v>0.21158310875326333</v>
      </c>
      <c r="H42" s="3">
        <f t="shared" si="2"/>
        <v>97.872733804299443</v>
      </c>
    </row>
    <row r="43" spans="1:13" x14ac:dyDescent="0.25">
      <c r="D43">
        <f t="shared" si="0"/>
        <v>15</v>
      </c>
      <c r="E43">
        <f>k0*EXP(a*F$37-(Ea+b*F$37)/(Rg*(F$38+273)))*F42</f>
        <v>0.67240639832965465</v>
      </c>
      <c r="F43" s="3">
        <f t="shared" si="1"/>
        <v>89.53041158997668</v>
      </c>
      <c r="G43">
        <f>k0*EXP(a*H$37-(Ea+b*H$37)/(Rg*(H$38+273)))*H42</f>
        <v>0.20932054340042758</v>
      </c>
      <c r="H43" s="3">
        <f t="shared" si="2"/>
        <v>96.826131087297298</v>
      </c>
    </row>
    <row r="44" spans="1:13" x14ac:dyDescent="0.25">
      <c r="D44">
        <f t="shared" si="0"/>
        <v>20</v>
      </c>
      <c r="E44">
        <f>k0*EXP(a*F$37-(Ea+b*F$37)/(Rg*(F$38+273)))*F43</f>
        <v>0.64807016886458679</v>
      </c>
      <c r="F44" s="3">
        <f t="shared" si="1"/>
        <v>86.290060745653747</v>
      </c>
      <c r="G44">
        <f>k0*EXP(a*H$37-(Ea+b*H$37)/(Rg*(H$38+273)))*H43</f>
        <v>0.20708217280494282</v>
      </c>
      <c r="H44" s="3">
        <f t="shared" si="2"/>
        <v>95.790720223272587</v>
      </c>
    </row>
    <row r="45" spans="1:13" x14ac:dyDescent="0.25">
      <c r="D45">
        <f t="shared" si="0"/>
        <v>25</v>
      </c>
      <c r="E45">
        <f>k0*EXP(a*F$37-(Ea+b*F$37)/(Rg*(F$38+273)))*F44</f>
        <v>0.62461473420761071</v>
      </c>
      <c r="F45" s="3">
        <f t="shared" si="1"/>
        <v>83.16698707461569</v>
      </c>
      <c r="G45">
        <f>k0*EXP(a*H$37-(Ea+b*H$37)/(Rg*(H$38+273)))*H44</f>
        <v>0.20486773824001359</v>
      </c>
      <c r="H45" s="3">
        <f t="shared" si="2"/>
        <v>94.766381532072515</v>
      </c>
    </row>
    <row r="46" spans="1:13" x14ac:dyDescent="0.25">
      <c r="D46">
        <f t="shared" si="0"/>
        <v>30</v>
      </c>
      <c r="E46">
        <f>k0*EXP(a*F$37-(Ea+b*F$37)/(Rg*(F$38+273)))*F45</f>
        <v>0.60200821598187781</v>
      </c>
      <c r="F46" s="3">
        <f t="shared" si="1"/>
        <v>80.156945994706305</v>
      </c>
      <c r="G46">
        <f>k0*EXP(a*H$37-(Ea+b*H$37)/(Rg*(H$38+273)))*H45</f>
        <v>0.20267698374554105</v>
      </c>
      <c r="H46" s="3">
        <f t="shared" si="2"/>
        <v>93.752996613344806</v>
      </c>
    </row>
    <row r="47" spans="1:13" x14ac:dyDescent="0.25">
      <c r="D47">
        <f t="shared" si="0"/>
        <v>35</v>
      </c>
      <c r="E47">
        <f>k0*EXP(a*F$37-(Ea+b*F$37)/(Rg*(F$38+273)))*F46</f>
        <v>0.58021988957632142</v>
      </c>
      <c r="F47" s="3">
        <f t="shared" si="1"/>
        <v>77.255846546824699</v>
      </c>
      <c r="G47">
        <f>k0*EXP(a*H$37-(Ea+b*H$37)/(Rg*(H$38+273)))*H46</f>
        <v>0.20050965609853744</v>
      </c>
      <c r="H47" s="3">
        <f t="shared" si="2"/>
        <v>92.750448332852116</v>
      </c>
    </row>
    <row r="48" spans="1:13" x14ac:dyDescent="0.25">
      <c r="D48">
        <f t="shared" si="0"/>
        <v>40</v>
      </c>
      <c r="E48">
        <f>k0*EXP(a*F$37-(Ea+b*F$37)/(Rg*(F$38+273)))*F47</f>
        <v>0.55922014238771267</v>
      </c>
      <c r="F48" s="3">
        <f t="shared" si="1"/>
        <v>74.459745834886135</v>
      </c>
      <c r="G48">
        <f>k0*EXP(a*H$37-(Ea+b*H$37)/(Rg*(H$38+273)))*H47</f>
        <v>0.19836550478385664</v>
      </c>
      <c r="H48" s="3">
        <f t="shared" si="2"/>
        <v>91.758620808932832</v>
      </c>
    </row>
    <row r="49" spans="4:8" x14ac:dyDescent="0.25">
      <c r="D49">
        <f t="shared" si="0"/>
        <v>45</v>
      </c>
      <c r="E49">
        <f>k0*EXP(a*F$37-(Ea+b*F$37)/(Rg*(F$38+273)))*F48</f>
        <v>0.5389804335740509</v>
      </c>
      <c r="F49" s="3">
        <f t="shared" si="1"/>
        <v>71.764843667015882</v>
      </c>
      <c r="G49">
        <f>k0*EXP(a*H$37-(Ea+b*H$37)/(Rg*(H$38+273)))*H48</f>
        <v>0.19624428196523783</v>
      </c>
      <c r="H49" s="3">
        <f t="shared" si="2"/>
        <v>90.777399399106642</v>
      </c>
    </row>
    <row r="50" spans="4:8" x14ac:dyDescent="0.25">
      <c r="D50">
        <f t="shared" si="0"/>
        <v>50</v>
      </c>
      <c r="E50">
        <f>k0*EXP(a*F$37-(Ea+b*F$37)/(Rg*(F$38+273)))*F49</f>
        <v>0.51947325526458876</v>
      </c>
      <c r="F50" s="3">
        <f t="shared" si="1"/>
        <v>69.167477390692937</v>
      </c>
      <c r="G50">
        <f>k0*EXP(a*H$37-(Ea+b*H$37)/(Rg*(H$38+273)))*H49</f>
        <v>0.19414574245665889</v>
      </c>
      <c r="H50" s="3">
        <f t="shared" si="2"/>
        <v>89.806670686823352</v>
      </c>
    </row>
    <row r="51" spans="4:8" x14ac:dyDescent="0.25">
      <c r="D51">
        <f t="shared" si="0"/>
        <v>55</v>
      </c>
      <c r="E51">
        <f>k0*EXP(a*F$37-(Ea+b*F$37)/(Rg*(F$38+273)))*F50</f>
        <v>0.50067209517377287</v>
      </c>
      <c r="F51" s="3">
        <f t="shared" si="1"/>
        <v>66.664116914824078</v>
      </c>
      <c r="G51">
        <f>k0*EXP(a*H$37-(Ea+b*H$37)/(Rg*(H$38+273)))*H50</f>
        <v>0.19206964369399604</v>
      </c>
      <c r="H51" s="3">
        <f t="shared" si="2"/>
        <v>88.846322468353378</v>
      </c>
    </row>
    <row r="52" spans="4:8" x14ac:dyDescent="0.25">
      <c r="D52">
        <f t="shared" si="0"/>
        <v>60</v>
      </c>
      <c r="E52">
        <f>k0*EXP(a*F$37-(Ea+b*F$37)/(Rg*(F$38+273)))*F51</f>
        <v>0.48255140056828871</v>
      </c>
      <c r="F52" s="3">
        <f t="shared" si="1"/>
        <v>64.251359911982632</v>
      </c>
      <c r="G52">
        <f>k0*EXP(a*H$37-(Ea+b*H$37)/(Rg*(H$38+273)))*H51</f>
        <v>0.19001574570698654</v>
      </c>
      <c r="H52" s="3">
        <f t="shared" si="2"/>
        <v>87.896243739818445</v>
      </c>
    </row>
    <row r="53" spans="4:8" x14ac:dyDescent="0.25">
      <c r="D53">
        <f t="shared" si="0"/>
        <v>65</v>
      </c>
      <c r="E53">
        <f>k0*EXP(a*F$37-(Ea+b*F$37)/(Rg*(F$38+273)))*F52</f>
        <v>0.46508654353823653</v>
      </c>
      <c r="F53" s="3">
        <f t="shared" si="1"/>
        <v>61.925927194291447</v>
      </c>
      <c r="G53">
        <f>k0*EXP(a*H$37-(Ea+b*H$37)/(Rg*(H$38+273)))*H52</f>
        <v>0.18798381109149118</v>
      </c>
      <c r="H53" s="3">
        <f t="shared" si="2"/>
        <v>86.956324684360993</v>
      </c>
    </row>
    <row r="54" spans="4:8" x14ac:dyDescent="0.25">
      <c r="D54">
        <f t="shared" si="0"/>
        <v>70</v>
      </c>
      <c r="E54">
        <f>k0*EXP(a*F$37-(Ea+b*F$37)/(Rg*(F$38+273)))*F53</f>
        <v>0.44825378752523853</v>
      </c>
      <c r="F54" s="3">
        <f t="shared" si="1"/>
        <v>59.684658256665251</v>
      </c>
      <c r="G54">
        <f>k0*EXP(a*H$37-(Ea+b*H$37)/(Rg*(H$38+273)))*H53</f>
        <v>0.18597360498205348</v>
      </c>
      <c r="H54" s="3">
        <f t="shared" si="2"/>
        <v>86.02645665945073</v>
      </c>
    </row>
    <row r="55" spans="4:8" x14ac:dyDescent="0.25">
      <c r="D55">
        <f t="shared" si="0"/>
        <v>75</v>
      </c>
      <c r="E55">
        <f>k0*EXP(a*F$37-(Ea+b*F$37)/(Rg*(F$38+273)))*F54</f>
        <v>0.43203025506198589</v>
      </c>
      <c r="F55" s="3">
        <f t="shared" si="1"/>
        <v>57.524506981355323</v>
      </c>
      <c r="G55">
        <f>k0*EXP(a*H$37-(Ea+b*H$37)/(Rg*(H$38+273)))*H54</f>
        <v>0.18398489502475232</v>
      </c>
      <c r="H55" s="3">
        <f t="shared" si="2"/>
        <v>85.106532184326966</v>
      </c>
    </row>
    <row r="56" spans="4:8" x14ac:dyDescent="0.25">
      <c r="D56">
        <f t="shared" si="0"/>
        <v>80</v>
      </c>
      <c r="E56">
        <f>k0*EXP(a*F$37-(Ea+b*F$37)/(Rg*(F$38+273)))*F55</f>
        <v>0.41639389667937921</v>
      </c>
      <c r="F56" s="3">
        <f t="shared" si="1"/>
        <v>55.442537497958426</v>
      </c>
      <c r="G56">
        <f>k0*EXP(a*H$37-(Ea+b*H$37)/(Rg*(H$38+273)))*H55</f>
        <v>0.18201745135034458</v>
      </c>
      <c r="H56" s="3">
        <f t="shared" si="2"/>
        <v>84.196444927575243</v>
      </c>
    </row>
    <row r="57" spans="4:8" x14ac:dyDescent="0.25">
      <c r="D57">
        <f t="shared" si="0"/>
        <v>85</v>
      </c>
      <c r="E57">
        <f>k0*EXP(a*F$37-(Ea+b*F$37)/(Rg*(F$38+273)))*F56</f>
        <v>0.40132346093900562</v>
      </c>
      <c r="F57" s="3">
        <f t="shared" si="1"/>
        <v>53.435920193263399</v>
      </c>
      <c r="G57">
        <f>k0*EXP(a*H$37-(Ea+b*H$37)/(Rg*(H$38+273)))*H56</f>
        <v>0.1800710465476956</v>
      </c>
      <c r="H57" s="3">
        <f t="shared" si="2"/>
        <v>83.296089694836766</v>
      </c>
    </row>
    <row r="58" spans="4:8" x14ac:dyDescent="0.25">
      <c r="D58">
        <f t="shared" si="0"/>
        <v>90</v>
      </c>
      <c r="E58">
        <f>k0*EXP(a*F$37-(Ea+b*F$37)/(Rg*(F$38+273)))*F57</f>
        <v>0.38679846555022201</v>
      </c>
      <c r="F58" s="3">
        <f t="shared" si="1"/>
        <v>51.501927865512286</v>
      </c>
      <c r="G58">
        <f>k0*EXP(a*H$37-(Ea+b*H$37)/(Rg*(H$38+273)))*H57</f>
        <v>0.17814545563749301</v>
      </c>
      <c r="H58" s="3">
        <f t="shared" si="2"/>
        <v>82.405362416649297</v>
      </c>
    </row>
    <row r="59" spans="4:8" x14ac:dyDescent="0.25">
      <c r="D59">
        <f t="shared" si="0"/>
        <v>95</v>
      </c>
      <c r="E59">
        <f>k0*EXP(a*F$37-(Ea+b*F$37)/(Rg*(F$38+273)))*F58</f>
        <v>0.3727991695325904</v>
      </c>
      <c r="F59" s="3">
        <f t="shared" si="1"/>
        <v>49.637932017849337</v>
      </c>
      <c r="G59">
        <f>k0*EXP(a*H$37-(Ea+b*H$37)/(Rg*(H$38+273)))*H58</f>
        <v>0.17624045604624225</v>
      </c>
      <c r="H59" s="3">
        <f t="shared" si="2"/>
        <v>81.524160136418089</v>
      </c>
    </row>
    <row r="60" spans="4:8" x14ac:dyDescent="0.25">
      <c r="D60">
        <f t="shared" si="0"/>
        <v>100</v>
      </c>
      <c r="E60">
        <f>k0*EXP(a*F$37-(Ea+b*F$37)/(Rg*(F$38+273)))*F59</f>
        <v>0.35930654638583098</v>
      </c>
      <c r="F60" s="3">
        <f t="shared" si="1"/>
        <v>47.841399285920183</v>
      </c>
      <c r="G60">
        <f>k0*EXP(a*H$37-(Ea+b*H$37)/(Rg*(H$38+273)))*H59</f>
        <v>0.17435582758053988</v>
      </c>
      <c r="H60" s="3">
        <f t="shared" si="2"/>
        <v>80.652380998515383</v>
      </c>
    </row>
    <row r="61" spans="4:8" x14ac:dyDescent="0.25">
      <c r="D61">
        <f t="shared" si="0"/>
        <v>105</v>
      </c>
      <c r="E61">
        <f>k0*EXP(a*F$37-(Ea+b*F$37)/(Rg*(F$38+273)))*F60</f>
        <v>0.34630225823082789</v>
      </c>
      <c r="F61" s="3">
        <f t="shared" si="1"/>
        <v>46.109887994766041</v>
      </c>
      <c r="G61">
        <f>k0*EXP(a*H$37-(Ea+b*H$37)/(Rg*(H$38+273)))*H60</f>
        <v>0.17249135240162203</v>
      </c>
      <c r="H61" s="3">
        <f t="shared" si="2"/>
        <v>79.789924236507275</v>
      </c>
    </row>
    <row r="62" spans="4:8" x14ac:dyDescent="0.25">
      <c r="D62">
        <f t="shared" si="0"/>
        <v>110</v>
      </c>
      <c r="E62">
        <f>k0*EXP(a*F$37-(Ea+b*F$37)/(Rg*(F$38+273)))*F61</f>
        <v>0.33376863088654313</v>
      </c>
      <c r="F62" s="3">
        <f t="shared" si="1"/>
        <v>44.441044840333326</v>
      </c>
      <c r="G62">
        <f>k0*EXP(a*H$37-(Ea+b*H$37)/(Rg*(H$38+273)))*H61</f>
        <v>0.17064681500018511</v>
      </c>
      <c r="H62" s="3">
        <f t="shared" si="2"/>
        <v>78.936690161506348</v>
      </c>
    </row>
    <row r="63" spans="4:8" x14ac:dyDescent="0.25">
      <c r="D63">
        <f t="shared" si="0"/>
        <v>115</v>
      </c>
      <c r="E63">
        <f>k0*EXP(a*F$37-(Ea+b*F$37)/(Rg*(F$38+273)))*F62</f>
        <v>0.32168862984896496</v>
      </c>
      <c r="F63" s="3">
        <f t="shared" si="1"/>
        <v>42.832601691088499</v>
      </c>
      <c r="G63">
        <f>k0*EXP(a*H$37-(Ea+b*H$37)/(Rg*(H$38+273)))*H62</f>
        <v>0.16882200217147561</v>
      </c>
      <c r="H63" s="3">
        <f t="shared" si="2"/>
        <v>78.092580150648971</v>
      </c>
    </row>
    <row r="64" spans="4:8" x14ac:dyDescent="0.25">
      <c r="D64">
        <f t="shared" si="0"/>
        <v>120</v>
      </c>
      <c r="E64">
        <f>k0*EXP(a*F$37-(Ea+b*F$37)/(Rg*(F$38+273)))*F63</f>
        <v>0.31004583713944411</v>
      </c>
      <c r="F64" s="3">
        <f t="shared" si="1"/>
        <v>41.28237250539128</v>
      </c>
      <c r="G64">
        <f>k0*EXP(a*H$37-(Ea+b*H$37)/(Rg*(H$38+273)))*H63</f>
        <v>0.1670167029906465</v>
      </c>
      <c r="H64" s="3">
        <f t="shared" si="2"/>
        <v>77.257496635695745</v>
      </c>
    </row>
    <row r="65" spans="4:8" x14ac:dyDescent="0.25">
      <c r="D65">
        <f t="shared" si="0"/>
        <v>125</v>
      </c>
      <c r="E65">
        <f>k0*EXP(a*F$37-(Ea+b*F$37)/(Rg*(F$38+273)))*F64</f>
        <v>0.29882442899095207</v>
      </c>
      <c r="F65" s="3">
        <f t="shared" si="1"/>
        <v>39.788250360436521</v>
      </c>
      <c r="G65">
        <f>k0*EXP(a*H$37-(Ea+b*H$37)/(Rg*(H$38+273)))*H64</f>
        <v>0.16523070878837698</v>
      </c>
      <c r="H65" s="3">
        <f t="shared" si="2"/>
        <v>76.43134309175386</v>
      </c>
    </row>
    <row r="66" spans="4:8" x14ac:dyDescent="0.25">
      <c r="D66">
        <f t="shared" si="0"/>
        <v>130</v>
      </c>
      <c r="E66">
        <f>k0*EXP(a*F$37-(Ea+b*F$37)/(Rg*(F$38+273)))*F65</f>
        <v>0.28800915434193491</v>
      </c>
      <c r="F66" s="3">
        <f t="shared" si="1"/>
        <v>38.348204588726844</v>
      </c>
      <c r="G66">
        <f>k0*EXP(a*H$37-(Ea+b*H$37)/(Rg*(H$38+273)))*H65</f>
        <v>0.1634638131267529</v>
      </c>
      <c r="H66" s="3">
        <f t="shared" si="2"/>
        <v>75.614024026120092</v>
      </c>
    </row>
    <row r="67" spans="4:8" x14ac:dyDescent="0.25">
      <c r="D67">
        <f t="shared" si="0"/>
        <v>135</v>
      </c>
      <c r="E67">
        <f>k0*EXP(a*F$37-(Ea+b*F$37)/(Rg*(F$38+273)))*F66</f>
        <v>0.27758531410853304</v>
      </c>
      <c r="F67" s="3">
        <f t="shared" si="1"/>
        <v>36.960278018184177</v>
      </c>
      <c r="G67">
        <f>k0*EXP(a*H$37-(Ea+b*H$37)/(Rg*(H$38+273)))*H66</f>
        <v>0.16171581177540539</v>
      </c>
      <c r="H67" s="3">
        <f t="shared" si="2"/>
        <v>74.805444967243062</v>
      </c>
    </row>
    <row r="68" spans="4:8" x14ac:dyDescent="0.25">
      <c r="D68">
        <f t="shared" si="0"/>
        <v>140</v>
      </c>
      <c r="E68">
        <f>k0*EXP(a*F$37-(Ea+b*F$37)/(Rg*(F$38+273)))*F67</f>
        <v>0.26753874120699694</v>
      </c>
      <c r="F68" s="3">
        <f t="shared" si="1"/>
        <v>35.622584312149193</v>
      </c>
      <c r="G68">
        <f>k0*EXP(a*H$37-(Ea+b*H$37)/(Rg*(H$38+273)))*H67</f>
        <v>0.15998650268790435</v>
      </c>
      <c r="H68" s="3">
        <f t="shared" si="2"/>
        <v>74.005512453803547</v>
      </c>
    </row>
    <row r="69" spans="4:8" x14ac:dyDescent="0.25">
      <c r="D69">
        <f t="shared" si="0"/>
        <v>145</v>
      </c>
      <c r="E69">
        <f>k0*EXP(a*F$37-(Ea+b*F$37)/(Rg*(F$38+273)))*F68</f>
        <v>0.25785578129914549</v>
      </c>
      <c r="F69" s="3">
        <f t="shared" si="1"/>
        <v>34.333305405653469</v>
      </c>
      <c r="G69">
        <f>k0*EXP(a*H$37-(Ea+b*H$37)/(Rg*(H$38+273)))*H68</f>
        <v>0.15827568597840447</v>
      </c>
      <c r="H69" s="3">
        <f t="shared" si="2"/>
        <v>73.214134023911527</v>
      </c>
    </row>
    <row r="70" spans="4:8" x14ac:dyDescent="0.25">
      <c r="D70">
        <f t="shared" si="0"/>
        <v>150</v>
      </c>
      <c r="E70">
        <f>k0*EXP(a*F$37-(Ea+b*F$37)/(Rg*(F$38+273)))*F69</f>
        <v>0.24852327423469928</v>
      </c>
      <c r="F70" s="3">
        <f t="shared" si="1"/>
        <v>33.090689034479972</v>
      </c>
      <c r="G70">
        <f>k0*EXP(a*H$37-(Ea+b*H$37)/(Rg*(H$38+273)))*H69</f>
        <v>0.15658316389854102</v>
      </c>
      <c r="H70" s="3">
        <f t="shared" si="2"/>
        <v>72.431218204418826</v>
      </c>
    </row>
    <row r="71" spans="4:8" x14ac:dyDescent="0.25">
      <c r="D71">
        <f t="shared" si="0"/>
        <v>155</v>
      </c>
      <c r="E71">
        <f>k0*EXP(a*F$37-(Ea+b*F$37)/(Rg*(F$38+273)))*F70</f>
        <v>0.23952853616526695</v>
      </c>
      <c r="F71" s="3">
        <f t="shared" si="1"/>
        <v>31.893046353653638</v>
      </c>
      <c r="G71">
        <f>k0*EXP(a*H$37-(Ea+b*H$37)/(Rg*(H$38+273)))*H70</f>
        <v>0.1549087408145727</v>
      </c>
      <c r="H71" s="3">
        <f t="shared" si="2"/>
        <v>71.656674500345957</v>
      </c>
    </row>
    <row r="72" spans="4:8" x14ac:dyDescent="0.25">
      <c r="D72">
        <f t="shared" si="0"/>
        <v>160</v>
      </c>
      <c r="E72">
        <f>k0*EXP(a*F$37-(Ea+b*F$37)/(Rg*(F$38+273)))*F71</f>
        <v>0.23085934230567509</v>
      </c>
      <c r="F72" s="3">
        <f t="shared" si="1"/>
        <v>30.738749642125264</v>
      </c>
      <c r="G72">
        <f>k0*EXP(a*H$37-(Ea+b*H$37)/(Rg*(H$38+273)))*H71</f>
        <v>0.15325222318476894</v>
      </c>
      <c r="H72" s="3">
        <f t="shared" si="2"/>
        <v>70.890413384422118</v>
      </c>
    </row>
    <row r="73" spans="4:8" x14ac:dyDescent="0.25">
      <c r="D73">
        <f t="shared" ref="D73:D104" si="3">D72+dt</f>
        <v>165</v>
      </c>
      <c r="E73">
        <f>k0*EXP(a*F$37-(Ea+b*F$37)/(Rg*(F$38+273)))*F72</f>
        <v>0.22250391031921274</v>
      </c>
      <c r="F73" s="3">
        <f t="shared" ref="F73:F104" si="4">F72-E73*dt</f>
        <v>29.626230090529198</v>
      </c>
      <c r="G73">
        <f>k0*EXP(a*H$37-(Ea+b*H$37)/(Rg*(H$38+273)))*H72</f>
        <v>0.15161341953703891</v>
      </c>
      <c r="H73" s="3">
        <f t="shared" ref="H73:H104" si="5">H72-G73*dt</f>
        <v>70.132346286736919</v>
      </c>
    </row>
    <row r="74" spans="4:8" x14ac:dyDescent="0.25">
      <c r="D74">
        <f t="shared" si="3"/>
        <v>170</v>
      </c>
      <c r="E74">
        <f>k0*EXP(a*F$37-(Ea+b*F$37)/(Rg*(F$38+273)))*F73</f>
        <v>0.21445088430420964</v>
      </c>
      <c r="F74" s="3">
        <f t="shared" si="4"/>
        <v>28.55397566900815</v>
      </c>
      <c r="G74">
        <f>k0*EXP(a*H$37-(Ea+b*H$37)/(Rg*(H$38+273)))*H73</f>
        <v>0.14999214044679979</v>
      </c>
      <c r="H74" s="3">
        <f t="shared" si="5"/>
        <v>69.382385584502913</v>
      </c>
    </row>
    <row r="75" spans="4:8" x14ac:dyDescent="0.25">
      <c r="D75">
        <f t="shared" si="3"/>
        <v>175</v>
      </c>
      <c r="E75">
        <f>k0*EXP(a*F$37-(Ea+b*F$37)/(Rg*(F$38+273)))*F74</f>
        <v>0.20668931936018403</v>
      </c>
      <c r="F75" s="3">
        <f t="shared" si="4"/>
        <v>27.520529072207228</v>
      </c>
      <c r="G75">
        <f>k0*EXP(a*H$37-(Ea+b*H$37)/(Rg*(H$38+273)))*H74</f>
        <v>0.14838819851508181</v>
      </c>
      <c r="H75" s="3">
        <f t="shared" si="5"/>
        <v>68.640444591927505</v>
      </c>
    </row>
    <row r="76" spans="4:8" x14ac:dyDescent="0.25">
      <c r="D76">
        <f t="shared" si="3"/>
        <v>180</v>
      </c>
      <c r="E76">
        <f>k0*EXP(a*F$37-(Ea+b*F$37)/(Rg*(F$38+273)))*F75</f>
        <v>0.19920866671258372</v>
      </c>
      <c r="F76" s="3">
        <f t="shared" si="4"/>
        <v>26.524485738644309</v>
      </c>
      <c r="G76">
        <f>k0*EXP(a*H$37-(Ea+b*H$37)/(Rg*(H$38+273)))*H75</f>
        <v>0.14680140834686731</v>
      </c>
      <c r="H76" s="3">
        <f t="shared" si="5"/>
        <v>67.906437550193175</v>
      </c>
    </row>
    <row r="77" spans="4:8" x14ac:dyDescent="0.25">
      <c r="D77">
        <f t="shared" si="3"/>
        <v>185</v>
      </c>
      <c r="E77">
        <f>k0*EXP(a*F$37-(Ea+b*F$37)/(Rg*(F$38+273)))*F76</f>
        <v>0.19199875937590355</v>
      </c>
      <c r="F77" s="3">
        <f t="shared" si="4"/>
        <v>25.564491941764793</v>
      </c>
      <c r="G77">
        <f>k0*EXP(a*H$37-(Ea+b*H$37)/(Rg*(H$38+273)))*H76</f>
        <v>0.14523158652966145</v>
      </c>
      <c r="H77" s="3">
        <f t="shared" si="5"/>
        <v>67.180279617544869</v>
      </c>
    </row>
    <row r="78" spans="4:8" x14ac:dyDescent="0.25">
      <c r="D78">
        <f t="shared" si="3"/>
        <v>190</v>
      </c>
      <c r="E78">
        <f>k0*EXP(a*F$37-(Ea+b*F$37)/(Rg*(F$38+273)))*F77</f>
        <v>0.18504979833569413</v>
      </c>
      <c r="F78" s="3">
        <f t="shared" si="4"/>
        <v>24.639242950086324</v>
      </c>
      <c r="G78">
        <f>k0*EXP(a*H$37-(Ea+b*H$37)/(Rg*(H$38+273)))*H77</f>
        <v>0.14367855161229209</v>
      </c>
      <c r="H78" s="3">
        <f t="shared" si="5"/>
        <v>66.461886859483414</v>
      </c>
    </row>
    <row r="79" spans="4:8" x14ac:dyDescent="0.25">
      <c r="D79">
        <f t="shared" si="3"/>
        <v>195</v>
      </c>
      <c r="E79">
        <f>k0*EXP(a*F$37-(Ea+b*F$37)/(Rg*(F$38+273)))*F78</f>
        <v>0.17835233923068108</v>
      </c>
      <c r="F79" s="3">
        <f t="shared" si="4"/>
        <v>23.747481253932918</v>
      </c>
      <c r="G79">
        <f>k0*EXP(a*H$37-(Ea+b*H$37)/(Rg*(H$38+273)))*H78</f>
        <v>0.14214212408393637</v>
      </c>
      <c r="H79" s="3">
        <f t="shared" si="5"/>
        <v>65.751176239063739</v>
      </c>
    </row>
    <row r="80" spans="4:8" x14ac:dyDescent="0.25">
      <c r="D80">
        <f t="shared" si="3"/>
        <v>200</v>
      </c>
      <c r="E80">
        <f>k0*EXP(a*F$37-(Ea+b*F$37)/(Rg*(F$38+273)))*F79</f>
        <v>0.1718972795168954</v>
      </c>
      <c r="F80" s="3">
        <f t="shared" si="4"/>
        <v>22.887994856348442</v>
      </c>
      <c r="G80">
        <f>k0*EXP(a*H$37-(Ea+b*H$37)/(Rg*(H$38+273)))*H79</f>
        <v>0.14062212635337165</v>
      </c>
      <c r="H80" s="3">
        <f t="shared" si="5"/>
        <v>65.048065607296877</v>
      </c>
    </row>
    <row r="81" spans="4:8" x14ac:dyDescent="0.25">
      <c r="D81">
        <f t="shared" si="3"/>
        <v>205</v>
      </c>
      <c r="E81">
        <f>k0*EXP(a*F$37-(Ea+b*F$37)/(Rg*(F$38+273)))*F80</f>
        <v>0.16567584609636876</v>
      </c>
      <c r="F81" s="3">
        <f t="shared" si="4"/>
        <v>22.059615625866599</v>
      </c>
      <c r="G81">
        <f>k0*EXP(a*H$37-(Ea+b*H$37)/(Rg*(H$38+273)))*H80</f>
        <v>0.13911838272844806</v>
      </c>
      <c r="H81" s="3">
        <f t="shared" si="5"/>
        <v>64.35247369365463</v>
      </c>
    </row>
    <row r="82" spans="4:8" x14ac:dyDescent="0.25">
      <c r="D82">
        <f t="shared" si="3"/>
        <v>210</v>
      </c>
      <c r="E82">
        <f>k0*EXP(a*F$37-(Ea+b*F$37)/(Rg*(F$38+273)))*F81</f>
        <v>0.15967958339358024</v>
      </c>
      <c r="F82" s="3">
        <f t="shared" si="4"/>
        <v>21.261217708898698</v>
      </c>
      <c r="G82">
        <f>k0*EXP(a*H$37-(Ea+b*H$37)/(Rg*(H$38+273)))*H81</f>
        <v>0.13763071939578103</v>
      </c>
      <c r="H82" s="3">
        <f t="shared" si="5"/>
        <v>63.664320096675723</v>
      </c>
    </row>
    <row r="83" spans="4:8" x14ac:dyDescent="0.25">
      <c r="D83">
        <f t="shared" si="3"/>
        <v>215</v>
      </c>
      <c r="E83">
        <f>k0*EXP(a*F$37-(Ea+b*F$37)/(Rg*(F$38+273)))*F82</f>
        <v>0.15390034186344914</v>
      </c>
      <c r="F83" s="3">
        <f t="shared" si="4"/>
        <v>20.491715999581452</v>
      </c>
      <c r="G83">
        <f>k0*EXP(a*H$37-(Ea+b*H$37)/(Rg*(H$38+273)))*H82</f>
        <v>0.13615896440066047</v>
      </c>
      <c r="H83" s="3">
        <f t="shared" si="5"/>
        <v>62.983525274672424</v>
      </c>
    </row>
    <row r="84" spans="4:8" x14ac:dyDescent="0.25">
      <c r="D84">
        <f t="shared" si="3"/>
        <v>220</v>
      </c>
      <c r="E84">
        <f>k0*EXP(a*F$37-(Ea+b*F$37)/(Rg*(F$38+273)))*F83</f>
        <v>0.14833026691525528</v>
      </c>
      <c r="F84" s="3">
        <f t="shared" si="4"/>
        <v>19.750064665005176</v>
      </c>
      <c r="G84">
        <f>k0*EXP(a*H$37-(Ea+b*H$37)/(Rg*(H$38+273)))*H83</f>
        <v>0.13470294762717508</v>
      </c>
      <c r="H84" s="3">
        <f t="shared" si="5"/>
        <v>62.310010536536545</v>
      </c>
    </row>
    <row r="85" spans="4:8" x14ac:dyDescent="0.25">
      <c r="D85">
        <f t="shared" si="3"/>
        <v>225</v>
      </c>
      <c r="E85">
        <f>k0*EXP(a*F$37-(Ea+b*F$37)/(Rg*(F$38+273)))*F84</f>
        <v>0.14296178823743244</v>
      </c>
      <c r="F85" s="3">
        <f t="shared" si="4"/>
        <v>19.035255723818015</v>
      </c>
      <c r="G85">
        <f>k0*EXP(a*H$37-(Ea+b*H$37)/(Rg*(H$38+273)))*H84</f>
        <v>0.13326250077854926</v>
      </c>
      <c r="H85" s="3">
        <f t="shared" si="5"/>
        <v>61.643698032643798</v>
      </c>
    </row>
    <row r="86" spans="4:8" x14ac:dyDescent="0.25">
      <c r="D86">
        <f t="shared" si="3"/>
        <v>230</v>
      </c>
      <c r="E86">
        <f>k0*EXP(a*F$37-(Ea+b*F$37)/(Rg*(F$38+273)))*F85</f>
        <v>0.1377876095087272</v>
      </c>
      <c r="F86" s="3">
        <f t="shared" si="4"/>
        <v>18.346317676274378</v>
      </c>
      <c r="G86">
        <f>k0*EXP(a*H$37-(Ea+b*H$37)/(Rg*(H$38+273)))*H85</f>
        <v>0.13183745735768995</v>
      </c>
      <c r="H86" s="3">
        <f t="shared" si="5"/>
        <v>60.984510745855346</v>
      </c>
    </row>
    <row r="87" spans="4:8" x14ac:dyDescent="0.25">
      <c r="D87">
        <f t="shared" si="3"/>
        <v>235</v>
      </c>
      <c r="E87">
        <f>k0*EXP(a*F$37-(Ea+b*F$37)/(Rg*(F$38+273)))*F86</f>
        <v>0.13280069848173906</v>
      </c>
      <c r="F87" s="3">
        <f t="shared" si="4"/>
        <v>17.682314183865682</v>
      </c>
      <c r="G87">
        <f>k0*EXP(a*H$37-(Ea+b*H$37)/(Rg*(H$38+273)))*H86</f>
        <v>0.13042765264794198</v>
      </c>
      <c r="H87" s="3">
        <f t="shared" si="5"/>
        <v>60.332372482615639</v>
      </c>
    </row>
    <row r="88" spans="4:8" x14ac:dyDescent="0.25">
      <c r="D88">
        <f t="shared" si="3"/>
        <v>240</v>
      </c>
      <c r="E88">
        <f>k0*EXP(a*F$37-(Ea+b*F$37)/(Rg*(F$38+273)))*F87</f>
        <v>0.12799427742536412</v>
      </c>
      <c r="F88" s="3">
        <f t="shared" si="4"/>
        <v>17.042342796738861</v>
      </c>
      <c r="G88">
        <f>k0*EXP(a*H$37-(Ea+b*H$37)/(Rg*(H$38+273)))*H87</f>
        <v>0.1290329236940487</v>
      </c>
      <c r="H88" s="3">
        <f t="shared" si="5"/>
        <v>59.687207864145392</v>
      </c>
    </row>
    <row r="89" spans="4:8" x14ac:dyDescent="0.25">
      <c r="D89">
        <f t="shared" si="3"/>
        <v>245</v>
      </c>
      <c r="E89">
        <f>k0*EXP(a*F$37-(Ea+b*F$37)/(Rg*(F$38+273)))*F88</f>
        <v>0.1233618139131533</v>
      </c>
      <c r="F89" s="3">
        <f t="shared" si="4"/>
        <v>16.425533727173093</v>
      </c>
      <c r="G89">
        <f>k0*EXP(a*H$37-(Ea+b*H$37)/(Rg*(H$38+273)))*H88</f>
        <v>0.12765310928331658</v>
      </c>
      <c r="H89" s="3">
        <f t="shared" si="5"/>
        <v>59.048942317728809</v>
      </c>
    </row>
    <row r="90" spans="4:8" x14ac:dyDescent="0.25">
      <c r="D90">
        <f t="shared" si="3"/>
        <v>250</v>
      </c>
      <c r="E90">
        <f>k0*EXP(a*F$37-(Ea+b*F$37)/(Rg*(F$38+273)))*F89</f>
        <v>0.11889701194506487</v>
      </c>
      <c r="F90" s="3">
        <f t="shared" si="4"/>
        <v>15.831048667447769</v>
      </c>
      <c r="G90">
        <f>k0*EXP(a*H$37-(Ea+b*H$37)/(Rg*(H$38+273)))*H89</f>
        <v>0.12628804992698109</v>
      </c>
      <c r="H90" s="3">
        <f t="shared" si="5"/>
        <v>58.417502068093903</v>
      </c>
    </row>
    <row r="91" spans="4:8" x14ac:dyDescent="0.25">
      <c r="D91">
        <f t="shared" si="3"/>
        <v>255</v>
      </c>
      <c r="E91">
        <f>k0*EXP(a*F$37-(Ea+b*F$37)/(Rg*(F$38+273)))*F90</f>
        <v>0.11459380339054509</v>
      </c>
      <c r="F91" s="3">
        <f t="shared" si="4"/>
        <v>15.258079650495043</v>
      </c>
      <c r="G91">
        <f>k0*EXP(a*H$37-(Ea+b*H$37)/(Rg*(H$38+273)))*H90</f>
        <v>0.12493758784177189</v>
      </c>
      <c r="H91" s="3">
        <f t="shared" si="5"/>
        <v>57.792814128885041</v>
      </c>
    </row>
    <row r="92" spans="4:8" x14ac:dyDescent="0.25">
      <c r="D92">
        <f t="shared" si="3"/>
        <v>260</v>
      </c>
      <c r="E92">
        <f>k0*EXP(a*F$37-(Ea+b*F$37)/(Rg*(F$38+273)))*F91</f>
        <v>0.11044633974130726</v>
      </c>
      <c r="F92" s="3">
        <f t="shared" si="4"/>
        <v>14.705847951788506</v>
      </c>
      <c r="G92">
        <f>k0*EXP(a*H$37-(Ea+b*H$37)/(Rg*(H$38+273)))*H91</f>
        <v>0.12360156693167498</v>
      </c>
      <c r="H92" s="3">
        <f t="shared" si="5"/>
        <v>57.174806294226663</v>
      </c>
    </row>
    <row r="93" spans="4:8" x14ac:dyDescent="0.25">
      <c r="D93">
        <f t="shared" si="3"/>
        <v>265</v>
      </c>
      <c r="E93">
        <f>k0*EXP(a*F$37-(Ea+b*F$37)/(Rg*(F$38+273)))*F92</f>
        <v>0.1064489841626003</v>
      </c>
      <c r="F93" s="3">
        <f t="shared" si="4"/>
        <v>14.173603030975505</v>
      </c>
      <c r="G93">
        <f>k0*EXP(a*H$37-(Ea+b*H$37)/(Rg*(H$38+273)))*H92</f>
        <v>0.12227983276989017</v>
      </c>
      <c r="H93" s="3">
        <f t="shared" si="5"/>
        <v>56.563407130377215</v>
      </c>
    </row>
    <row r="94" spans="4:8" x14ac:dyDescent="0.25">
      <c r="D94">
        <f t="shared" si="3"/>
        <v>270</v>
      </c>
      <c r="E94">
        <f>k0*EXP(a*F$37-(Ea+b*F$37)/(Rg*(F$38+273)))*F93</f>
        <v>0.10259630383216366</v>
      </c>
      <c r="F94" s="3">
        <f t="shared" si="4"/>
        <v>13.660621511814686</v>
      </c>
      <c r="G94">
        <f>k0*EXP(a*H$37-(Ea+b*H$37)/(Rg*(H$38+273)))*H93</f>
        <v>0.12097223258098126</v>
      </c>
      <c r="H94" s="3">
        <f t="shared" si="5"/>
        <v>55.958545967472311</v>
      </c>
    </row>
    <row r="95" spans="4:8" x14ac:dyDescent="0.25">
      <c r="D95">
        <f t="shared" si="3"/>
        <v>275</v>
      </c>
      <c r="E95">
        <f>k0*EXP(a*F$37-(Ea+b*F$37)/(Rg*(F$38+273)))*F94</f>
        <v>9.8883062556456361E-2</v>
      </c>
      <c r="F95" s="3">
        <f t="shared" si="4"/>
        <v>13.166206199032404</v>
      </c>
      <c r="G95">
        <f>k0*EXP(a*H$37-(Ea+b*H$37)/(Rg*(H$38+273)))*H94</f>
        <v>0.11967861522321714</v>
      </c>
      <c r="H95" s="3">
        <f t="shared" si="5"/>
        <v>55.360152891356222</v>
      </c>
    </row>
    <row r="96" spans="4:8" x14ac:dyDescent="0.25">
      <c r="D96">
        <f t="shared" si="3"/>
        <v>280</v>
      </c>
      <c r="E96">
        <f>k0*EXP(a*F$37-(Ea+b*F$37)/(Rg*(F$38+273)))*F95</f>
        <v>9.5304213654125128E-2</v>
      </c>
      <c r="F96" s="3">
        <f t="shared" si="4"/>
        <v>12.689685130761777</v>
      </c>
      <c r="G96">
        <f>k0*EXP(a*H$37-(Ea+b*H$37)/(Rg*(H$38+273)))*H95</f>
        <v>0.1183988311711018</v>
      </c>
      <c r="H96" s="3">
        <f t="shared" si="5"/>
        <v>54.768158735500712</v>
      </c>
    </row>
    <row r="97" spans="4:8" x14ac:dyDescent="0.25">
      <c r="D97">
        <f t="shared" si="3"/>
        <v>285</v>
      </c>
      <c r="E97">
        <f>k0*EXP(a*F$37-(Ea+b*F$37)/(Rg*(F$38+273)))*F96</f>
        <v>9.185489309703912E-2</v>
      </c>
      <c r="F97" s="3">
        <f t="shared" si="4"/>
        <v>12.230410665276581</v>
      </c>
      <c r="G97">
        <f>k0*EXP(a*H$37-(Ea+b*H$37)/(Rg*(H$38+273)))*H96</f>
        <v>0.1171327324980911</v>
      </c>
      <c r="H97" s="3">
        <f t="shared" si="5"/>
        <v>54.182495073010259</v>
      </c>
    </row>
    <row r="98" spans="4:8" x14ac:dyDescent="0.25">
      <c r="D98">
        <f t="shared" si="3"/>
        <v>290</v>
      </c>
      <c r="E98">
        <f>k0*EXP(a*F$37-(Ea+b*F$37)/(Rg*(F$38+273)))*F97</f>
        <v>8.8530412899569491E-2</v>
      </c>
      <c r="F98" s="3">
        <f t="shared" si="4"/>
        <v>11.787758600778734</v>
      </c>
      <c r="G98">
        <f>k0*EXP(a*H$37-(Ea+b*H$37)/(Rg*(H$38+273)))*H97</f>
        <v>0.11588017285949437</v>
      </c>
      <c r="H98" s="3">
        <f t="shared" si="5"/>
        <v>53.60309420871279</v>
      </c>
    </row>
    <row r="99" spans="4:8" x14ac:dyDescent="0.25">
      <c r="D99">
        <f t="shared" si="3"/>
        <v>295</v>
      </c>
      <c r="E99">
        <f>k0*EXP(a*F$37-(Ea+b*F$37)/(Rg*(F$38+273)))*F98</f>
        <v>8.5326254747128974E-2</v>
      </c>
      <c r="F99" s="3">
        <f t="shared" si="4"/>
        <v>11.361127327043089</v>
      </c>
      <c r="G99">
        <f>k0*EXP(a*H$37-(Ea+b*H$37)/(Rg*(H$38+273)))*H98</f>
        <v>0.11464100747555886</v>
      </c>
      <c r="H99" s="3">
        <f t="shared" si="5"/>
        <v>53.029889171334993</v>
      </c>
    </row>
    <row r="100" spans="4:8" x14ac:dyDescent="0.25">
      <c r="D100">
        <f t="shared" si="3"/>
        <v>300</v>
      </c>
      <c r="E100">
        <f>k0*EXP(a*F$37-(Ea+b*F$37)/(Rg*(F$38+273)))*F99</f>
        <v>8.2238063855312196E-2</v>
      </c>
      <c r="F100" s="3">
        <f t="shared" si="4"/>
        <v>10.949937007766529</v>
      </c>
      <c r="G100">
        <f>k0*EXP(a*H$37-(Ea+b*H$37)/(Rg*(H$38+273)))*H99</f>
        <v>0.11341509311473498</v>
      </c>
      <c r="H100" s="3">
        <f t="shared" si="5"/>
        <v>52.46281370576132</v>
      </c>
    </row>
    <row r="101" spans="4:8" x14ac:dyDescent="0.25">
      <c r="D101">
        <f t="shared" si="3"/>
        <v>305</v>
      </c>
      <c r="E101">
        <f>k0*EXP(a*F$37-(Ea+b*F$37)/(Rg*(F$38+273)))*F100</f>
        <v>7.9261643051290367E-2</v>
      </c>
      <c r="F101" s="3">
        <f t="shared" si="4"/>
        <v>10.553628792510077</v>
      </c>
      <c r="G101">
        <f>k0*EXP(a*H$37-(Ea+b*H$37)/(Rg*(H$38+273)))*H100</f>
        <v>0.11220228807712074</v>
      </c>
      <c r="H101" s="3">
        <f t="shared" si="5"/>
        <v>51.901802265375714</v>
      </c>
    </row>
    <row r="102" spans="4:8" x14ac:dyDescent="0.25">
      <c r="D102">
        <f t="shared" si="3"/>
        <v>310</v>
      </c>
      <c r="E102">
        <f>k0*EXP(a*F$37-(Ea+b*F$37)/(Rg*(F$38+273)))*F101</f>
        <v>7.6392947069416586E-2</v>
      </c>
      <c r="F102" s="3">
        <f t="shared" si="4"/>
        <v>10.171664057162994</v>
      </c>
      <c r="G102">
        <f>k0*EXP(a*H$37-(Ea+b*H$37)/(Rg*(H$38+273)))*H101</f>
        <v>0.11100245217808291</v>
      </c>
      <c r="H102" s="3">
        <f t="shared" si="5"/>
        <v>51.3467900044853</v>
      </c>
    </row>
    <row r="103" spans="4:8" x14ac:dyDescent="0.25">
      <c r="D103">
        <f t="shared" si="3"/>
        <v>315</v>
      </c>
      <c r="E103">
        <f>k0*EXP(a*F$37-(Ea+b*F$37)/(Rg*(F$38+273)))*F102</f>
        <v>7.362807705328886E-2</v>
      </c>
      <c r="F103" s="3">
        <f t="shared" si="4"/>
        <v>9.8035236718965493</v>
      </c>
      <c r="G103">
        <f>k0*EXP(a*H$37-(Ea+b*H$37)/(Rg*(H$38+273)))*H102</f>
        <v>0.1098154467320536</v>
      </c>
      <c r="H103" s="3">
        <f t="shared" si="5"/>
        <v>50.797712770825029</v>
      </c>
    </row>
    <row r="104" spans="4:8" x14ac:dyDescent="0.25">
      <c r="D104">
        <f t="shared" si="3"/>
        <v>320</v>
      </c>
      <c r="E104">
        <f>k0*EXP(a*F$37-(Ea+b*F$37)/(Rg*(F$38+273)))*F103</f>
        <v>7.0963275256798408E-2</v>
      </c>
      <c r="F104" s="3">
        <f t="shared" si="4"/>
        <v>9.4487072956125573</v>
      </c>
      <c r="G104">
        <f>k0*EXP(a*H$37-(Ea+b*H$37)/(Rg*(H$38+273)))*H103</f>
        <v>0.10864113453649987</v>
      </c>
      <c r="H104" s="3">
        <f t="shared" si="5"/>
        <v>50.254507098142533</v>
      </c>
    </row>
    <row r="105" spans="4:8" x14ac:dyDescent="0.25">
      <c r="D105">
        <f t="shared" ref="D105:D119" si="6">D104+dt</f>
        <v>325</v>
      </c>
      <c r="E105">
        <f>k0*EXP(a*F$37-(Ea+b*F$37)/(Rg*(F$38+273)))*F104</f>
        <v>6.8394919936961701E-2</v>
      </c>
      <c r="F105" s="3">
        <f t="shared" ref="F105:F136" si="7">F104-E105*dt</f>
        <v>9.1067326959277484</v>
      </c>
      <c r="G105">
        <f>k0*EXP(a*H$37-(Ea+b*H$37)/(Rg*(H$38+273)))*H104</f>
        <v>0.10747937985606507</v>
      </c>
      <c r="H105" s="3">
        <f t="shared" ref="H105:H136" si="8">H104-G105*dt</f>
        <v>49.717110198862208</v>
      </c>
    </row>
    <row r="106" spans="4:8" x14ac:dyDescent="0.25">
      <c r="D106">
        <f t="shared" si="6"/>
        <v>330</v>
      </c>
      <c r="E106">
        <f>k0*EXP(a*F$37-(Ea+b*F$37)/(Rg*(F$38+273)))*F105</f>
        <v>6.5919520431594686E-2</v>
      </c>
      <c r="F106" s="3">
        <f t="shared" si="7"/>
        <v>8.7771350937697754</v>
      </c>
      <c r="G106">
        <f>k0*EXP(a*H$37-(Ea+b*H$37)/(Rg*(H$38+273)))*H105</f>
        <v>0.10633004840687936</v>
      </c>
      <c r="H106" s="3">
        <f t="shared" si="8"/>
        <v>49.185459956827813</v>
      </c>
    </row>
    <row r="107" spans="4:8" x14ac:dyDescent="0.25">
      <c r="D107">
        <f t="shared" si="6"/>
        <v>335</v>
      </c>
      <c r="E107">
        <f>k0*EXP(a*F$37-(Ea+b*F$37)/(Rg*(F$38+273)))*F106</f>
        <v>6.3533712415139706E-2</v>
      </c>
      <c r="F107" s="3">
        <f t="shared" si="7"/>
        <v>8.4594665316940763</v>
      </c>
      <c r="G107">
        <f>k0*EXP(a*H$37-(Ea+b*H$37)/(Rg*(H$38+273)))*H106</f>
        <v>0.10519300734103841</v>
      </c>
      <c r="H107" s="3">
        <f t="shared" si="8"/>
        <v>48.659494920122619</v>
      </c>
    </row>
    <row r="108" spans="4:8" x14ac:dyDescent="0.25">
      <c r="D108">
        <f t="shared" si="6"/>
        <v>340</v>
      </c>
      <c r="E108">
        <f>k0*EXP(a*F$37-(Ea+b*F$37)/(Rg*(F$38+273)))*F107</f>
        <v>6.1234253326196822E-2</v>
      </c>
      <c r="F108" s="3">
        <f t="shared" si="7"/>
        <v>8.1532952650630914</v>
      </c>
      <c r="G108">
        <f>k0*EXP(a*H$37-(Ea+b*H$37)/(Rg*(H$38+273)))*H107</f>
        <v>0.10406812523124778</v>
      </c>
      <c r="H108" s="3">
        <f t="shared" si="8"/>
        <v>48.139154293966378</v>
      </c>
    </row>
    <row r="109" spans="4:8" x14ac:dyDescent="0.25">
      <c r="D109">
        <f t="shared" si="6"/>
        <v>345</v>
      </c>
      <c r="E109">
        <f>k0*EXP(a*F$37-(Ea+b*F$37)/(Rg*(F$38+273)))*F108</f>
        <v>5.9018017960545482E-2</v>
      </c>
      <c r="F109" s="3">
        <f t="shared" si="7"/>
        <v>7.8582051752603643</v>
      </c>
      <c r="G109">
        <f>k0*EXP(a*H$37-(Ea+b*H$37)/(Rg*(H$38+273)))*H108</f>
        <v>0.10295527205563169</v>
      </c>
      <c r="H109" s="3">
        <f t="shared" si="8"/>
        <v>47.624377933688223</v>
      </c>
    </row>
    <row r="110" spans="4:8" x14ac:dyDescent="0.25">
      <c r="D110">
        <f t="shared" si="6"/>
        <v>350</v>
      </c>
      <c r="E110">
        <f>k0*EXP(a*F$37-(Ea+b*F$37)/(Rg*(F$38+273)))*F109</f>
        <v>5.6881994223666681E-2</v>
      </c>
      <c r="F110" s="3">
        <f t="shared" si="7"/>
        <v>7.5737952041420309</v>
      </c>
      <c r="G110">
        <f>k0*EXP(a*H$37-(Ea+b*H$37)/(Rg*(H$38+273)))*H109</f>
        <v>0.10185431918270413</v>
      </c>
      <c r="H110" s="3">
        <f t="shared" si="8"/>
        <v>47.115106337774705</v>
      </c>
    </row>
    <row r="111" spans="4:8" x14ac:dyDescent="0.25">
      <c r="D111">
        <f t="shared" si="6"/>
        <v>355</v>
      </c>
      <c r="E111">
        <f>k0*EXP(a*F$37-(Ea+b*F$37)/(Rg*(F$38+273)))*F110</f>
        <v>5.4823279036992995E-2</v>
      </c>
      <c r="F111" s="3">
        <f t="shared" si="7"/>
        <v>7.2996788089570659</v>
      </c>
      <c r="G111">
        <f>k0*EXP(a*H$37-(Ea+b*H$37)/(Rg*(H$38+273)))*H110</f>
        <v>0.10076513935650071</v>
      </c>
      <c r="H111" s="3">
        <f t="shared" si="8"/>
        <v>46.611280640992199</v>
      </c>
    </row>
    <row r="112" spans="4:8" x14ac:dyDescent="0.25">
      <c r="D112">
        <f t="shared" si="6"/>
        <v>360</v>
      </c>
      <c r="E112">
        <f>k0*EXP(a*F$37-(Ea+b*F$37)/(Rg*(F$38+273)))*F111</f>
        <v>5.283907439232273E-2</v>
      </c>
      <c r="F112" s="3">
        <f t="shared" si="7"/>
        <v>7.0354834369954524</v>
      </c>
      <c r="G112">
        <f>k0*EXP(a*H$37-(Ea+b*H$37)/(Rg*(H$38+273)))*H111</f>
        <v>9.9687606681869517E-2</v>
      </c>
      <c r="H112" s="3">
        <f t="shared" si="8"/>
        <v>46.112842607582849</v>
      </c>
    </row>
    <row r="113" spans="4:8" x14ac:dyDescent="0.25">
      <c r="D113">
        <f t="shared" si="6"/>
        <v>365</v>
      </c>
      <c r="E113">
        <f>k0*EXP(a*F$37-(Ea+b*F$37)/(Rg*(F$38+273)))*F112</f>
        <v>5.092668354903554E-2</v>
      </c>
      <c r="F113" s="3">
        <f t="shared" si="7"/>
        <v>6.7808500192502752</v>
      </c>
      <c r="G113">
        <f>k0*EXP(a*H$37-(Ea+b*H$37)/(Rg*(H$38+273)))*H112</f>
        <v>9.8621596609919301E-2</v>
      </c>
      <c r="H113" s="3">
        <f t="shared" si="8"/>
        <v>45.619734624533251</v>
      </c>
    </row>
    <row r="114" spans="4:8" x14ac:dyDescent="0.25">
      <c r="D114">
        <f t="shared" si="6"/>
        <v>370</v>
      </c>
      <c r="E114">
        <f>k0*EXP(a*F$37-(Ea+b*F$37)/(Rg*(F$38+273)))*F113</f>
        <v>4.9083507368941237E-2</v>
      </c>
      <c r="F114" s="3">
        <f t="shared" si="7"/>
        <v>6.535432482405569</v>
      </c>
      <c r="G114">
        <f>k0*EXP(a*H$37-(Ea+b*H$37)/(Rg*(H$38+273)))*H113</f>
        <v>9.7566985923623173E-2</v>
      </c>
      <c r="H114" s="3">
        <f t="shared" si="8"/>
        <v>45.131899694915134</v>
      </c>
    </row>
    <row r="115" spans="4:8" x14ac:dyDescent="0.25">
      <c r="D115">
        <f t="shared" si="6"/>
        <v>375</v>
      </c>
      <c r="E115">
        <f>k0*EXP(a*F$37-(Ea+b*F$37)/(Rg*(F$38+273)))*F114</f>
        <v>4.7307040783780514E-2</v>
      </c>
      <c r="F115" s="3">
        <f t="shared" si="7"/>
        <v>6.2988972784866668</v>
      </c>
      <c r="G115">
        <f>k0*EXP(a*H$37-(Ea+b*H$37)/(Rg*(H$38+273)))*H114</f>
        <v>9.6523652723576325E-2</v>
      </c>
      <c r="H115" s="3">
        <f t="shared" si="8"/>
        <v>44.649281431297254</v>
      </c>
    </row>
    <row r="116" spans="4:8" x14ac:dyDescent="0.25">
      <c r="D116">
        <f t="shared" si="6"/>
        <v>380</v>
      </c>
      <c r="E116">
        <f>k0*EXP(a*F$37-(Ea+b*F$37)/(Rg*(F$38+273)))*F115</f>
        <v>4.5594869390576463E-2</v>
      </c>
      <c r="F116" s="3">
        <f t="shared" si="7"/>
        <v>6.0709229315337847</v>
      </c>
      <c r="G116">
        <f>k0*EXP(a*H$37-(Ea+b*H$37)/(Rg*(H$38+273)))*H115</f>
        <v>9.5491476413906012E-2</v>
      </c>
      <c r="H116" s="3">
        <f t="shared" si="8"/>
        <v>44.171824049227723</v>
      </c>
    </row>
    <row r="117" spans="4:8" x14ac:dyDescent="0.25">
      <c r="D117">
        <f t="shared" si="6"/>
        <v>385</v>
      </c>
      <c r="E117">
        <f>k0*EXP(a*F$37-(Ea+b*F$37)/(Rg*(F$38+273)))*F116</f>
        <v>4.3944666170209624E-2</v>
      </c>
      <c r="F117" s="3">
        <f t="shared" si="7"/>
        <v>5.8511996006827367</v>
      </c>
      <c r="G117">
        <f>k0*EXP(a*H$37-(Ea+b*H$37)/(Rg*(H$38+273)))*H116</f>
        <v>9.4470337688332282E-2</v>
      </c>
      <c r="H117" s="3">
        <f t="shared" si="8"/>
        <v>43.699472360786061</v>
      </c>
    </row>
    <row r="118" spans="4:8" x14ac:dyDescent="0.25">
      <c r="D118">
        <f t="shared" si="6"/>
        <v>390</v>
      </c>
      <c r="E118">
        <f>k0*EXP(a*F$37-(Ea+b*F$37)/(Rg*(F$38+273)))*F117</f>
        <v>4.2354188324756827E-2</v>
      </c>
      <c r="F118" s="3">
        <f t="shared" si="7"/>
        <v>5.6394286590589529</v>
      </c>
      <c r="G118">
        <f>k0*EXP(a*H$37-(Ea+b*H$37)/(Rg*(H$38+273)))*H117</f>
        <v>9.346011851637763E-2</v>
      </c>
      <c r="H118" s="3">
        <f t="shared" si="8"/>
        <v>43.232171768204175</v>
      </c>
    </row>
    <row r="119" spans="4:8" x14ac:dyDescent="0.25">
      <c r="D119">
        <f t="shared" si="6"/>
        <v>395</v>
      </c>
      <c r="E119">
        <f>k0*EXP(a*F$37-(Ea+b*F$37)/(Rg*(F$38+273)))*F118</f>
        <v>4.0821274229295407E-2</v>
      </c>
      <c r="F119" s="3">
        <f t="shared" si="7"/>
        <v>5.4353222879124754</v>
      </c>
      <c r="G119">
        <f>k0*EXP(a*H$37-(Ea+b*H$37)/(Rg*(H$38+273)))*H118</f>
        <v>9.2460702129724237E-2</v>
      </c>
      <c r="H119" s="3">
        <f t="shared" si="8"/>
        <v>42.769868257555551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</vt:lpstr>
      <vt:lpstr>b</vt:lpstr>
      <vt:lpstr>dt</vt:lpstr>
      <vt:lpstr>Ea</vt:lpstr>
      <vt:lpstr>k0</vt:lpstr>
      <vt:lpstr>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 Bach</dc:creator>
  <cp:lastModifiedBy>Poul Bach</cp:lastModifiedBy>
  <dcterms:created xsi:type="dcterms:W3CDTF">2024-01-10T13:37:04Z</dcterms:created>
  <dcterms:modified xsi:type="dcterms:W3CDTF">2024-01-11T20:35:53Z</dcterms:modified>
</cp:coreProperties>
</file>